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7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6.xml.rels" ContentType="application/vnd.openxmlformats-package.relationships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harts/chart1.xml" ContentType="application/vnd.openxmlformats-officedocument.drawingml.char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avo Fcst" sheetId="1" state="visible" r:id="rId3"/>
    <sheet name="Sheet1" sheetId="2" state="visible" r:id="rId4"/>
    <sheet name="Forecast" sheetId="3" state="visible" r:id="rId5"/>
    <sheet name="Gas Demand Outlook" sheetId="4" state="visible" r:id="rId6"/>
    <sheet name="Curves" sheetId="5" state="visible" r:id="rId7"/>
    <sheet name="Spark Spread" sheetId="6" state="visible" r:id="rId8"/>
    <sheet name="Storage Curve" sheetId="7" state="visible" r:id="rId9"/>
    <sheet name="Power Curve" sheetId="8" state="visible" r:id="rId10"/>
    <sheet name="Sheet2" sheetId="9" state="visible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function="false" hidden="false" localSheetId="4" name="_xlnm.Print_Area" vbProcedure="false">Curves!$A$1:$I$42</definedName>
    <definedName function="false" hidden="false" localSheetId="2" name="_xlnm.Print_Area" vbProcedure="false">Forecast!$C$3:$T$58</definedName>
    <definedName function="false" hidden="false" localSheetId="2" name="_xlnm.Print_Titles" vbProcedure="false">Forecast!$C:$C,Forecast!$3:$4</definedName>
    <definedName function="false" hidden="false" localSheetId="3" name="_xlnm.Print_Area" vbProcedure="false">'Gas Demand Outlook'!$A$1:$Q$62</definedName>
    <definedName function="false" hidden="false" localSheetId="0" name="_xlnm.Print_Area" vbProcedure="false">'Lavo Fcst'!$B$1:$I$55</definedName>
    <definedName function="false" hidden="false" localSheetId="7" name="_xlnm.Print_Area" vbProcedure="false">'Power Curve'!$C$6:$AE$282</definedName>
    <definedName function="false" hidden="false" localSheetId="7" name="_xlnm.Print_Titles" vbProcedure="false">'Power Curve'!$C:$D,'Power Curve'!$6:$8</definedName>
    <definedName function="false" hidden="false" localSheetId="1" name="_xlnm.Print_Area" vbProcedure="false">Sheet1!$A$1:$U$44</definedName>
    <definedName function="false" hidden="false" localSheetId="8" name="_xlnm.Print_Area" vbProcedure="false">Sheet2!$B$3:$AH$13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<sst xmlns="http://schemas.openxmlformats.org/spreadsheetml/2006/main" count="749" uniqueCount="291">
  <si>
    <t xml:space="preserve">Net Receipts</t>
  </si>
  <si>
    <t xml:space="preserve">Net Sendout</t>
  </si>
  <si>
    <t xml:space="preserve">Inj/WD</t>
  </si>
  <si>
    <t xml:space="preserve">Balance</t>
  </si>
  <si>
    <t xml:space="preserve">Socal/SJ</t>
  </si>
  <si>
    <t xml:space="preserve">Socal/Perm</t>
  </si>
  <si>
    <t xml:space="preserve">Variable Rates</t>
  </si>
  <si>
    <t xml:space="preserve">EP</t>
  </si>
  <si>
    <t xml:space="preserve">TW</t>
  </si>
  <si>
    <t xml:space="preserve">SJ to Socal</t>
  </si>
  <si>
    <t xml:space="preserve">N/A</t>
  </si>
  <si>
    <t xml:space="preserve">Perm to Socal</t>
  </si>
  <si>
    <t xml:space="preserve">IT Rates</t>
  </si>
  <si>
    <t xml:space="preserve">2000 Data</t>
  </si>
  <si>
    <t xml:space="preserve">forecast</t>
  </si>
  <si>
    <t xml:space="preserve">Date</t>
  </si>
  <si>
    <t xml:space="preserve">SJ Total</t>
  </si>
  <si>
    <t xml:space="preserve">Hackberry</t>
  </si>
  <si>
    <t xml:space="preserve">EOC N ML</t>
  </si>
  <si>
    <t xml:space="preserve">SJ X-Over</t>
  </si>
  <si>
    <t xml:space="preserve">Keyst West</t>
  </si>
  <si>
    <t xml:space="preserve">Waha W</t>
  </si>
  <si>
    <t xml:space="preserve">Gas On</t>
  </si>
  <si>
    <t xml:space="preserve">Samalyuca</t>
  </si>
  <si>
    <t xml:space="preserve">EOC S ML</t>
  </si>
  <si>
    <t xml:space="preserve">New SW Gen</t>
  </si>
  <si>
    <t xml:space="preserve">New Gen</t>
  </si>
  <si>
    <t xml:space="preserve">Gas @ Ehr</t>
  </si>
  <si>
    <t xml:space="preserve">Socal/Waha</t>
  </si>
  <si>
    <t xml:space="preserve">Topock</t>
  </si>
  <si>
    <t xml:space="preserve">Ehrenberg</t>
  </si>
  <si>
    <t xml:space="preserve">Kern/Mojave</t>
  </si>
  <si>
    <t xml:space="preserve">KRS</t>
  </si>
  <si>
    <t xml:space="preserve">TW-Needles</t>
  </si>
  <si>
    <t xml:space="preserve">Cal Prod</t>
  </si>
  <si>
    <t xml:space="preserve">Southern Trails</t>
  </si>
  <si>
    <t xml:space="preserve">Total Receipts</t>
  </si>
  <si>
    <t xml:space="preserve">Sendouts</t>
  </si>
  <si>
    <t xml:space="preserve">Begin Bal.</t>
  </si>
  <si>
    <t xml:space="preserve">End Bal.</t>
  </si>
  <si>
    <t xml:space="preserve">2000 Beg. Bal</t>
  </si>
  <si>
    <t xml:space="preserve">Demand</t>
  </si>
  <si>
    <t xml:space="preserve">Supply</t>
  </si>
  <si>
    <t xml:space="preserve">AZ Only</t>
  </si>
  <si>
    <t xml:space="preserve">KRS Variable</t>
  </si>
  <si>
    <t xml:space="preserve">Growth Rate</t>
  </si>
  <si>
    <t xml:space="preserve">Socal Sendouts</t>
  </si>
  <si>
    <t xml:space="preserve">Sendout Adjustment</t>
  </si>
  <si>
    <t xml:space="preserve">Socal Plants Only</t>
  </si>
  <si>
    <t xml:space="preserve">Northern Baja</t>
  </si>
  <si>
    <t xml:space="preserve">DSW New </t>
  </si>
  <si>
    <t xml:space="preserve">Net </t>
  </si>
  <si>
    <t xml:space="preserve">Gas Surplus</t>
  </si>
  <si>
    <t xml:space="preserve">Monthly Storage</t>
  </si>
  <si>
    <t xml:space="preserve">TOTAL</t>
  </si>
  <si>
    <t xml:space="preserve">BAJA</t>
  </si>
  <si>
    <t xml:space="preserve">Generation</t>
  </si>
  <si>
    <t xml:space="preserve">Receipts</t>
  </si>
  <si>
    <t xml:space="preserve">Hours Running</t>
  </si>
  <si>
    <t xml:space="preserve">Est. Gas Burns - Peak Load</t>
  </si>
  <si>
    <t xml:space="preserve">California</t>
  </si>
  <si>
    <t xml:space="preserve">Pipeline</t>
  </si>
  <si>
    <t xml:space="preserve">Plant Name</t>
  </si>
  <si>
    <t xml:space="preserve">Date Online</t>
  </si>
  <si>
    <t xml:space="preserve">MW</t>
  </si>
  <si>
    <t xml:space="preserve">Est. HR</t>
  </si>
  <si>
    <t xml:space="preserve">Using</t>
  </si>
  <si>
    <t xml:space="preserve">NP</t>
  </si>
  <si>
    <t xml:space="preserve">PG&amp;E</t>
  </si>
  <si>
    <t xml:space="preserve">Los Medanos</t>
  </si>
  <si>
    <t xml:space="preserve">High Probability</t>
  </si>
  <si>
    <t xml:space="preserve">Socal</t>
  </si>
  <si>
    <t xml:space="preserve">Kern</t>
  </si>
  <si>
    <t xml:space="preserve">EPNG</t>
  </si>
  <si>
    <t xml:space="preserve">NWPL</t>
  </si>
  <si>
    <t xml:space="preserve">Sutter</t>
  </si>
  <si>
    <t xml:space="preserve">2001 1Q</t>
  </si>
  <si>
    <t xml:space="preserve">B</t>
  </si>
  <si>
    <t xml:space="preserve">ZP</t>
  </si>
  <si>
    <t xml:space="preserve">La Paloma</t>
  </si>
  <si>
    <t xml:space="preserve">2001 2Q</t>
  </si>
  <si>
    <t xml:space="preserve">2001 Load</t>
  </si>
  <si>
    <t xml:space="preserve">2001 3Q</t>
  </si>
  <si>
    <t xml:space="preserve">Delta</t>
  </si>
  <si>
    <t xml:space="preserve">2001 4Q</t>
  </si>
  <si>
    <t xml:space="preserve">SP</t>
  </si>
  <si>
    <t xml:space="preserve">SWG</t>
  </si>
  <si>
    <t xml:space="preserve">High Desert</t>
  </si>
  <si>
    <t xml:space="preserve">2001 Total</t>
  </si>
  <si>
    <t xml:space="preserve">2002 Load</t>
  </si>
  <si>
    <t xml:space="preserve">2002 1Q</t>
  </si>
  <si>
    <t xml:space="preserve">Total CA Gas Load</t>
  </si>
  <si>
    <t xml:space="preserve">2002 2Q</t>
  </si>
  <si>
    <t xml:space="preserve">Elk Hills</t>
  </si>
  <si>
    <t xml:space="preserve">Med to Low Probability</t>
  </si>
  <si>
    <t xml:space="preserve">2002 3Q</t>
  </si>
  <si>
    <t xml:space="preserve">Moss Landing</t>
  </si>
  <si>
    <t xml:space="preserve">2002 4Q</t>
  </si>
  <si>
    <t xml:space="preserve">Otay Mesa</t>
  </si>
  <si>
    <t xml:space="preserve">2002 Total</t>
  </si>
  <si>
    <t xml:space="preserve">2003 1Q</t>
  </si>
  <si>
    <t xml:space="preserve">Pastoria</t>
  </si>
  <si>
    <t xml:space="preserve">2003 2Q</t>
  </si>
  <si>
    <t xml:space="preserve">EPNG/Socal</t>
  </si>
  <si>
    <t xml:space="preserve">Blythe</t>
  </si>
  <si>
    <t xml:space="preserve">2003 3Q</t>
  </si>
  <si>
    <t xml:space="preserve">Socal/Kern</t>
  </si>
  <si>
    <t xml:space="preserve">Midway Sunset</t>
  </si>
  <si>
    <t xml:space="preserve">2003 4Q</t>
  </si>
  <si>
    <t xml:space="preserve">Contra Costa</t>
  </si>
  <si>
    <t xml:space="preserve">2003 Total</t>
  </si>
  <si>
    <t xml:space="preserve">Mountainview</t>
  </si>
  <si>
    <t xml:space="preserve">2004 1Q</t>
  </si>
  <si>
    <t xml:space="preserve">Three Mountains</t>
  </si>
  <si>
    <t xml:space="preserve">2004 2Q</t>
  </si>
  <si>
    <t xml:space="preserve">Potrero</t>
  </si>
  <si>
    <t xml:space="preserve">2004 3Q</t>
  </si>
  <si>
    <t xml:space="preserve">2003 Load</t>
  </si>
  <si>
    <t xml:space="preserve">2004 4Q</t>
  </si>
  <si>
    <t xml:space="preserve">Nueva Azalea</t>
  </si>
  <si>
    <t xml:space="preserve">2004 Total</t>
  </si>
  <si>
    <t xml:space="preserve">?</t>
  </si>
  <si>
    <t xml:space="preserve">Antelope Valley</t>
  </si>
  <si>
    <t xml:space="preserve">2004 Load</t>
  </si>
  <si>
    <t xml:space="preserve">Rockies</t>
  </si>
  <si>
    <t xml:space="preserve">CIG/PSCo.</t>
  </si>
  <si>
    <t xml:space="preserve">Manchief</t>
  </si>
  <si>
    <t xml:space="preserve">Monahan</t>
  </si>
  <si>
    <t xml:space="preserve">2000 Load</t>
  </si>
  <si>
    <t xml:space="preserve">Ft. ST. Vrain</t>
  </si>
  <si>
    <t xml:space="preserve">Powhatan</t>
  </si>
  <si>
    <t xml:space="preserve">Ray Nixon</t>
  </si>
  <si>
    <t xml:space="preserve">PSCo.</t>
  </si>
  <si>
    <t xml:space="preserve">Total Rox Gas Load</t>
  </si>
  <si>
    <t xml:space="preserve">DSW</t>
  </si>
  <si>
    <t xml:space="preserve">NM</t>
  </si>
  <si>
    <t xml:space="preserve">PNM</t>
  </si>
  <si>
    <t xml:space="preserve">Cobisa Person</t>
  </si>
  <si>
    <t xml:space="preserve">AZ</t>
  </si>
  <si>
    <t xml:space="preserve">South Point Power</t>
  </si>
  <si>
    <t xml:space="preserve">Griffith Energy</t>
  </si>
  <si>
    <t xml:space="preserve">Desert Basin</t>
  </si>
  <si>
    <t xml:space="preserve">West Phoenix 4</t>
  </si>
  <si>
    <t xml:space="preserve">West Phoenix 5</t>
  </si>
  <si>
    <t xml:space="preserve">Arlington Valley</t>
  </si>
  <si>
    <t xml:space="preserve">ON Peak</t>
  </si>
  <si>
    <t xml:space="preserve">NV</t>
  </si>
  <si>
    <t xml:space="preserve">Kern/SWG</t>
  </si>
  <si>
    <t xml:space="preserve">Las Vegas Cogen</t>
  </si>
  <si>
    <t xml:space="preserve">Panda Gila</t>
  </si>
  <si>
    <t xml:space="preserve">Harquahala</t>
  </si>
  <si>
    <t xml:space="preserve">Red Hawk Plant</t>
  </si>
  <si>
    <t xml:space="preserve">Gila Blend</t>
  </si>
  <si>
    <t xml:space="preserve">Elko</t>
  </si>
  <si>
    <t xml:space="preserve">Apex Industrial </t>
  </si>
  <si>
    <t xml:space="preserve">Arrow Canyon</t>
  </si>
  <si>
    <t xml:space="preserve">Total DSW Load</t>
  </si>
  <si>
    <t xml:space="preserve">HR est.</t>
  </si>
  <si>
    <t xml:space="preserve">NX</t>
  </si>
  <si>
    <t xml:space="preserve">Permian</t>
  </si>
  <si>
    <t xml:space="preserve">Waha</t>
  </si>
  <si>
    <t xml:space="preserve">SJ</t>
  </si>
  <si>
    <t xml:space="preserve">LIBOR</t>
  </si>
  <si>
    <t xml:space="preserve">Malin</t>
  </si>
  <si>
    <t xml:space="preserve">Socal/Malin</t>
  </si>
  <si>
    <t xml:space="preserve">Power Price Equivalent</t>
  </si>
  <si>
    <t xml:space="preserve">SP Peak</t>
  </si>
  <si>
    <t xml:space="preserve">SP Off</t>
  </si>
  <si>
    <t xml:space="preserve">NP Peak</t>
  </si>
  <si>
    <t xml:space="preserve">NP Off</t>
  </si>
  <si>
    <t xml:space="preserve">PV Peak</t>
  </si>
  <si>
    <t xml:space="preserve">PV Off</t>
  </si>
  <si>
    <t xml:space="preserve">Summer 01</t>
  </si>
  <si>
    <t xml:space="preserve">Winter 01-02</t>
  </si>
  <si>
    <t xml:space="preserve">Rox</t>
  </si>
  <si>
    <t xml:space="preserve">Perm</t>
  </si>
  <si>
    <t xml:space="preserve">CG</t>
  </si>
  <si>
    <t xml:space="preserve">Summer 02</t>
  </si>
  <si>
    <t xml:space="preserve">Winter 02-03</t>
  </si>
  <si>
    <t xml:space="preserve">Summer 03</t>
  </si>
  <si>
    <t xml:space="preserve">Winter 03-04</t>
  </si>
  <si>
    <t xml:space="preserve">Summer 04</t>
  </si>
  <si>
    <t xml:space="preserve">Winter 04-05</t>
  </si>
  <si>
    <t xml:space="preserve">Socal/Rox</t>
  </si>
  <si>
    <t xml:space="preserve">P/L</t>
  </si>
  <si>
    <t xml:space="preserve">Total P/L</t>
  </si>
  <si>
    <t xml:space="preserve">$/Mmbtu</t>
  </si>
  <si>
    <t xml:space="preserve">Feb- Socal</t>
  </si>
  <si>
    <t xml:space="preserve">$/MWh</t>
  </si>
  <si>
    <t xml:space="preserve">Feb- PV</t>
  </si>
  <si>
    <t xml:space="preserve">Heat Rate</t>
  </si>
  <si>
    <t xml:space="preserve">Hours Runnig</t>
  </si>
  <si>
    <t xml:space="preserve">Plant Cap</t>
  </si>
  <si>
    <t xml:space="preserve">Term (Days)</t>
  </si>
  <si>
    <t xml:space="preserve">MWh/d</t>
  </si>
  <si>
    <t xml:space="preserve">*if Implied HR is above actual HR then buy the Spark Spread, vice versa</t>
  </si>
  <si>
    <t xml:space="preserve">Mmbtu/d</t>
  </si>
  <si>
    <t xml:space="preserve">Implied HR</t>
  </si>
  <si>
    <t xml:space="preserve">Buy Spark Spread:</t>
  </si>
  <si>
    <t xml:space="preserve">Price</t>
  </si>
  <si>
    <t xml:space="preserve">Term</t>
  </si>
  <si>
    <t xml:space="preserve">Units/d</t>
  </si>
  <si>
    <t xml:space="preserve">Sell Power</t>
  </si>
  <si>
    <t xml:space="preserve">Buy Gas</t>
  </si>
  <si>
    <t xml:space="preserve">Sell Spark Spread:</t>
  </si>
  <si>
    <t xml:space="preserve">Buy Power</t>
  </si>
  <si>
    <t xml:space="preserve">Sell Gas</t>
  </si>
  <si>
    <t xml:space="preserve">On Peak</t>
  </si>
  <si>
    <t xml:space="preserve">*Certain power plants were not given a month for the year that they are scheduled to begin so December is the assumed start month</t>
  </si>
  <si>
    <t xml:space="preserve">Off Peak</t>
  </si>
  <si>
    <t xml:space="preserve">O&amp;M</t>
  </si>
  <si>
    <t xml:space="preserve">High</t>
  </si>
  <si>
    <t xml:space="preserve">Med</t>
  </si>
  <si>
    <t xml:space="preserve">Low</t>
  </si>
  <si>
    <t xml:space="preserve">Med-High</t>
  </si>
  <si>
    <t xml:space="preserve">Low-High</t>
  </si>
  <si>
    <t xml:space="preserve">Gas Curves</t>
  </si>
  <si>
    <t xml:space="preserve">PV</t>
  </si>
  <si>
    <t xml:space="preserve">PG&amp;E San Diego</t>
  </si>
  <si>
    <t xml:space="preserve">Rosarito</t>
  </si>
  <si>
    <t xml:space="preserve">MMBtu/d</t>
  </si>
  <si>
    <t xml:space="preserve">Scott Substation</t>
  </si>
  <si>
    <t xml:space="preserve">South San Francisco</t>
  </si>
  <si>
    <t xml:space="preserve">South City</t>
  </si>
  <si>
    <t xml:space="preserve">Delta (Pittsburg)</t>
  </si>
  <si>
    <t xml:space="preserve">Three Mountain</t>
  </si>
  <si>
    <t xml:space="preserve">East Altamont</t>
  </si>
  <si>
    <t xml:space="preserve">SMUD- Rancho Seco</t>
  </si>
  <si>
    <t xml:space="preserve">NP Total</t>
  </si>
  <si>
    <t xml:space="preserve">Antelope</t>
  </si>
  <si>
    <t xml:space="preserve">ZP </t>
  </si>
  <si>
    <t xml:space="preserve">South Point</t>
  </si>
  <si>
    <t xml:space="preserve">Griffith</t>
  </si>
  <si>
    <t xml:space="preserve">W. Phoenix 4</t>
  </si>
  <si>
    <t xml:space="preserve">Hermosillo</t>
  </si>
  <si>
    <t xml:space="preserve">APS W. Phoenix</t>
  </si>
  <si>
    <t xml:space="preserve">Naco-Nogales</t>
  </si>
  <si>
    <t xml:space="preserve">W. Phoenix 5</t>
  </si>
  <si>
    <t xml:space="preserve">Sundance</t>
  </si>
  <si>
    <t xml:space="preserve">Suntan</t>
  </si>
  <si>
    <t xml:space="preserve">SRP/Dynegy/NRG - Phoenix</t>
  </si>
  <si>
    <t xml:space="preserve">Harzuahala</t>
  </si>
  <si>
    <t xml:space="preserve">Red Hawk</t>
  </si>
  <si>
    <t xml:space="preserve">Mesquite</t>
  </si>
  <si>
    <t xml:space="preserve">Buckeye</t>
  </si>
  <si>
    <t xml:space="preserve">La Paz</t>
  </si>
  <si>
    <t xml:space="preserve">Carlin</t>
  </si>
  <si>
    <t xml:space="preserve">Apex - Seon (Southern)</t>
  </si>
  <si>
    <t xml:space="preserve">Apex (Reliant)</t>
  </si>
  <si>
    <t xml:space="preserve">Harry Allen Power Center</t>
  </si>
  <si>
    <t xml:space="preserve">Meadow Valley</t>
  </si>
  <si>
    <t xml:space="preserve">PEAK</t>
  </si>
  <si>
    <t xml:space="preserve">OFF-PEAK</t>
  </si>
  <si>
    <t xml:space="preserve">Nymex</t>
  </si>
  <si>
    <t xml:space="preserve">Socal*HR+O&amp;M</t>
  </si>
  <si>
    <t xml:space="preserve">Mid</t>
  </si>
  <si>
    <t xml:space="preserve">PG&amp;E*HR+O&amp;M</t>
  </si>
  <si>
    <t xml:space="preserve">SJ*HR+O&amp;M</t>
  </si>
  <si>
    <t xml:space="preserve">Perm*HR+O&amp;M</t>
  </si>
  <si>
    <t xml:space="preserve">Rox*HR+O&amp;M</t>
  </si>
  <si>
    <t xml:space="preserve">SP Total</t>
  </si>
  <si>
    <t xml:space="preserve">AZ Total</t>
  </si>
  <si>
    <t xml:space="preserve">Summit Group - Blythe</t>
  </si>
  <si>
    <t xml:space="preserve">PG&amp;E - San Diego</t>
  </si>
  <si>
    <t xml:space="preserve">Midway Sunset Cogen</t>
  </si>
  <si>
    <t xml:space="preserve">Sempra/Oxy - Elk Hills</t>
  </si>
  <si>
    <t xml:space="preserve">Calpine (formerly PG&amp;E) - Otay Mesa</t>
  </si>
  <si>
    <t xml:space="preserve">Mountainview Power Co (San Bernardino)</t>
  </si>
  <si>
    <t xml:space="preserve">PG&amp;E - Kern County/La Paloma (2002?)</t>
  </si>
  <si>
    <t xml:space="preserve">Calpine (Tejon Ranch) - Pastoria Power</t>
  </si>
  <si>
    <t xml:space="preserve">AES - Antelope Valley</t>
  </si>
  <si>
    <t xml:space="preserve">Calpine - Yuba City, Sutter County</t>
  </si>
  <si>
    <t xml:space="preserve">AES - South City</t>
  </si>
  <si>
    <t xml:space="preserve">Calpine (Enron) - Pittsburg (Los Medanos)</t>
  </si>
  <si>
    <t xml:space="preserve">El Paso - South San Francisco</t>
  </si>
  <si>
    <t xml:space="preserve">Calpine - Scott Substation</t>
  </si>
  <si>
    <t xml:space="preserve">Ogden Pacific - Three Mountain</t>
  </si>
  <si>
    <t xml:space="preserve">Duke - Moss Landing</t>
  </si>
  <si>
    <t xml:space="preserve">Calpine - Pittsburg (Delta Energy Center)</t>
  </si>
  <si>
    <t xml:space="preserve">Constellation/Inland - Victorville/High Desert</t>
  </si>
  <si>
    <t xml:space="preserve">Southern - Contra Costa</t>
  </si>
  <si>
    <t xml:space="preserve">Southern - Potrero</t>
  </si>
  <si>
    <t xml:space="preserve">SMUD - Rancho Seco</t>
  </si>
  <si>
    <t xml:space="preserve">Calpine - East Altamont Energy</t>
  </si>
  <si>
    <t xml:space="preserve">Edison Mission (formerly Texaco) - Sunrise Power Project</t>
  </si>
  <si>
    <t xml:space="preserve">Calpine - Warnerville Project</t>
  </si>
  <si>
    <t xml:space="preserve">Sunlaw Cogen (EM-ONE)</t>
  </si>
  <si>
    <t xml:space="preserve">Bock - Livingstone (Pioneer)</t>
  </si>
  <si>
    <t xml:space="preserve">Calpine - Metcalf Energy Center</t>
  </si>
  <si>
    <t xml:space="preserve">Calpine - Newark Energy</t>
  </si>
  <si>
    <t xml:space="preserve">Calpine/Adair - Teayawa Energy Center</t>
  </si>
</sst>
</file>

<file path=xl/styles.xml><?xml version="1.0" encoding="utf-8"?>
<styleSheet xmlns="http://schemas.openxmlformats.org/spreadsheetml/2006/main">
  <numFmts count="20">
    <numFmt numFmtId="164" formatCode="General"/>
    <numFmt numFmtId="165" formatCode="[$-409]#,##0_);[RED]\(#,##0\)"/>
    <numFmt numFmtId="166" formatCode="0"/>
    <numFmt numFmtId="167" formatCode="[$-409]mmm\-yy"/>
    <numFmt numFmtId="168" formatCode="0.000"/>
    <numFmt numFmtId="169" formatCode="0.000_);[RED]\(0.000\)"/>
    <numFmt numFmtId="170" formatCode="0.000_);\(0.000\)"/>
    <numFmt numFmtId="171" formatCode="[$-409]m/d/yyyy"/>
    <numFmt numFmtId="172" formatCode="0%"/>
    <numFmt numFmtId="173" formatCode="#,##0"/>
    <numFmt numFmtId="174" formatCode="0.0000"/>
    <numFmt numFmtId="175" formatCode="[$-409]d\-mmm\-yy"/>
    <numFmt numFmtId="176" formatCode="[$-409]#,##0.00_);[RED]\(#,##0.00\)"/>
    <numFmt numFmtId="177" formatCode="_(* #,##0.00_);_(* \(#,##0.00\);_(* \-??_);_(@_)"/>
    <numFmt numFmtId="178" formatCode="0.0000_);[RED]\(0.0000\)"/>
    <numFmt numFmtId="179" formatCode="_(\$* #,##0.00_);_(\$* \(#,##0.00\);_(\$* \-??_);_(@_)"/>
    <numFmt numFmtId="180" formatCode="_(\$* #,##0_);_(\$* \(#,##0\);_(\$* \-??_);_(@_)"/>
    <numFmt numFmtId="181" formatCode="0.00"/>
    <numFmt numFmtId="182" formatCode="\$#,##0_);[RED]&quot;($&quot;#,##0\)"/>
    <numFmt numFmtId="183" formatCode="0.00_);[RED]\(0.00\)"/>
  </numFmts>
  <fonts count="26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MS Sans Serif"/>
      <family val="0"/>
    </font>
    <font>
      <sz val="8"/>
      <name val="Arial"/>
      <family val="2"/>
    </font>
    <font>
      <b val="true"/>
      <u val="single"/>
      <sz val="8"/>
      <name val="Arial"/>
      <family val="2"/>
    </font>
    <font>
      <b val="true"/>
      <sz val="8"/>
      <name val="Arial"/>
      <family val="2"/>
    </font>
    <font>
      <sz val="8"/>
      <color rgb="FFFFFFFF"/>
      <name val="Arial"/>
      <family val="2"/>
    </font>
    <font>
      <sz val="6"/>
      <name val="Arial"/>
      <family val="2"/>
    </font>
    <font>
      <sz val="8"/>
      <color rgb="FF0000FF"/>
      <name val="Arial"/>
      <family val="2"/>
    </font>
    <font>
      <b val="true"/>
      <sz val="8"/>
      <color rgb="FFFFFFFF"/>
      <name val="Arial"/>
      <family val="2"/>
    </font>
    <font>
      <b val="true"/>
      <sz val="10"/>
      <name val="Arial"/>
      <family val="2"/>
    </font>
    <font>
      <sz val="8"/>
      <name val="Arial"/>
      <family val="0"/>
    </font>
    <font>
      <sz val="8"/>
      <name val=""/>
      <family val="0"/>
    </font>
    <font>
      <b val="true"/>
      <sz val="8"/>
      <name val=""/>
      <family val="0"/>
    </font>
    <font>
      <b val="true"/>
      <sz val="8"/>
      <name val="Arial"/>
      <family val="0"/>
    </font>
    <font>
      <sz val="8"/>
      <color rgb="FF333399"/>
      <name val="Arial"/>
      <family val="2"/>
    </font>
    <font>
      <sz val="8"/>
      <color rgb="FF3366FF"/>
      <name val="Arial"/>
      <family val="2"/>
    </font>
    <font>
      <b val="true"/>
      <sz val="8"/>
      <color rgb="FF000000"/>
      <name val="Arial"/>
      <family val="2"/>
    </font>
    <font>
      <sz val="8"/>
      <color rgb="FF000000"/>
      <name val="Arial"/>
      <family val="2"/>
    </font>
    <font>
      <u val="single"/>
      <sz val="8"/>
      <name val="Arial"/>
      <family val="2"/>
    </font>
    <font>
      <b val="true"/>
      <sz val="8"/>
      <color rgb="FF0000FF"/>
      <name val="Arial"/>
      <family val="2"/>
    </font>
    <font>
      <b val="true"/>
      <sz val="8"/>
      <color rgb="FFFF0000"/>
      <name val="Arial"/>
      <family val="2"/>
    </font>
    <font>
      <b val="true"/>
      <i val="true"/>
      <sz val="8"/>
      <color rgb="FFFF0000"/>
      <name val="Arial"/>
      <family val="2"/>
    </font>
    <font>
      <b val="true"/>
      <sz val="14.5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CFFCC"/>
        <bgColor rgb="FFCCFFFF"/>
      </patternFill>
    </fill>
    <fill>
      <patternFill patternType="solid">
        <fgColor rgb="FF00FF00"/>
        <bgColor rgb="FF33CCCC"/>
      </patternFill>
    </fill>
    <fill>
      <patternFill patternType="solid">
        <fgColor rgb="FFFFFF99"/>
        <bgColor rgb="FFFFFFCC"/>
      </patternFill>
    </fill>
    <fill>
      <patternFill patternType="solid">
        <fgColor rgb="FFFF99CC"/>
        <bgColor rgb="FFFF8080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99CCFF"/>
        <bgColor rgb="FFCCCCFF"/>
      </patternFill>
    </fill>
    <fill>
      <patternFill patternType="solid">
        <fgColor rgb="FFFFCC99"/>
        <bgColor rgb="FFC0C0C0"/>
      </patternFill>
    </fill>
  </fills>
  <borders count="62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medium"/>
      <top/>
      <bottom style="double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/>
      <top style="mediumDashDot"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thin">
        <color rgb="FFC0C0C0"/>
      </right>
      <top style="thin">
        <color rgb="FFC0C0C0"/>
      </top>
      <bottom style="medium"/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medium"/>
      <diagonal/>
    </border>
    <border diagonalUp="false" diagonalDown="false">
      <left style="thin">
        <color rgb="FFC0C0C0"/>
      </left>
      <right style="medium"/>
      <top style="thin">
        <color rgb="FFC0C0C0"/>
      </top>
      <bottom style="medium"/>
      <diagonal/>
    </border>
    <border diagonalUp="false" diagonalDown="false"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2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5" fillId="2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5" fillId="3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5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5" fillId="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5" fillId="2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5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5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7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2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5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5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5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5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3" borderId="3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3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3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2" fillId="3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5" borderId="2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6" borderId="2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3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2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3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3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3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3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5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3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3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5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3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3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3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3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5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6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7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3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7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7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8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8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7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7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7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8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7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8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3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3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3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2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3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7" fillId="2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19" fillId="3" borderId="31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3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9" fillId="5" borderId="31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5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9" fillId="7" borderId="31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7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0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5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7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7" fillId="0" borderId="2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7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5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3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7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9" fillId="7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7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5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5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9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9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9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7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7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7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7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3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3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7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9" fillId="7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7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7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3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5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9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7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7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7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7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9" fillId="3" borderId="53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3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3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9" fillId="5" borderId="26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5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7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9" fillId="7" borderId="26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7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7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7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7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3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3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5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5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9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9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9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7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7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20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0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20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0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0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0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9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9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1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1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1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57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9" fillId="5" borderId="58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9" fillId="5" borderId="58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9" fillId="5" borderId="59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9" fillId="3" borderId="57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9" fillId="3" borderId="58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9" fillId="3" borderId="59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9" fillId="9" borderId="57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9" fillId="9" borderId="58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9" fillId="9" borderId="58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9" fillId="9" borderId="59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9" fillId="10" borderId="57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9" fillId="10" borderId="58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9" fillId="10" borderId="59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0" borderId="60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0" borderId="61" xfId="20" applyFont="true" applyBorder="true" applyAlignment="true" applyProtection="false">
      <alignment horizontal="center" vertical="bottom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Sheet1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externalLink" Target="externalLinks/externalLink3.xml"/><Relationship Id="rId15" Type="http://schemas.openxmlformats.org/officeDocument/2006/relationships/externalLink" Target="externalLinks/externalLink4.xml"/><Relationship Id="rId16" Type="http://schemas.openxmlformats.org/officeDocument/2006/relationships/externalLink" Target="externalLinks/externalLink5.xml"/><Relationship Id="rId17" Type="http://schemas.openxmlformats.org/officeDocument/2006/relationships/externalLink" Target="externalLinks/externalLink6.xml"/><Relationship Id="rId18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450" strike="noStrike" u="none">
                <a:solidFill>
                  <a:srgbClr val="000000"/>
                </a:solidFill>
                <a:uFillTx/>
                <a:latin typeface="Arial"/>
              </a:rPr>
              <a:t>Socal Storage Curve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322798404418533"/>
          <c:y val="0.123127830024382"/>
          <c:w val="0.950966554157717"/>
          <c:h val="0.854406130268199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252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'Storage Curve'!$B$4:$B$20</c:f>
              <c:strCache>
                <c:ptCount val="17"/>
                <c:pt idx="0">
                  <c:v>Oct-25</c:v>
                </c:pt>
                <c:pt idx="1">
                  <c:v>Nov-25</c:v>
                </c:pt>
                <c:pt idx="2">
                  <c:v>Dec-25</c:v>
                </c:pt>
                <c:pt idx="3">
                  <c:v>Jan-26</c:v>
                </c:pt>
                <c:pt idx="4">
                  <c:v>Feb-26</c:v>
                </c:pt>
                <c:pt idx="5">
                  <c:v>Mar-26</c:v>
                </c:pt>
                <c:pt idx="6">
                  <c:v>Apr-26</c:v>
                </c:pt>
                <c:pt idx="7">
                  <c:v>May-26</c:v>
                </c:pt>
                <c:pt idx="8">
                  <c:v>Jun-26</c:v>
                </c:pt>
                <c:pt idx="9">
                  <c:v>Jul-26</c:v>
                </c:pt>
                <c:pt idx="10">
                  <c:v>Aug-26</c:v>
                </c:pt>
                <c:pt idx="11">
                  <c:v>Sep-26</c:v>
                </c:pt>
                <c:pt idx="12">
                  <c:v>Oct-26</c:v>
                </c:pt>
                <c:pt idx="13">
                  <c:v>Nov-26</c:v>
                </c:pt>
                <c:pt idx="14">
                  <c:v>Dec-26</c:v>
                </c:pt>
                <c:pt idx="15">
                  <c:v>Jan-27</c:v>
                </c:pt>
                <c:pt idx="16">
                  <c:v>Feb-27</c:v>
                </c:pt>
              </c:strCache>
            </c:strRef>
          </c:cat>
          <c:val>
            <c:numRef>
              <c:f>'Storage Curve'!$C$4:$C$20</c:f>
              <c:numCache>
                <c:formatCode>0.00_);[RED]\(0.00\)</c:formatCode>
                <c:ptCount val="17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4938985"/>
        <c:axId val="89426885"/>
      </c:lineChart>
      <c:catAx>
        <c:axId val="34938985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9426885"/>
        <c:crossesAt val="0"/>
        <c:auto val="1"/>
        <c:lblAlgn val="ctr"/>
        <c:lblOffset val="100"/>
        <c:noMultiLvlLbl val="0"/>
      </c:catAx>
      <c:valAx>
        <c:axId val="89426885"/>
        <c:scaling>
          <c:orientation val="minMax"/>
          <c:min val="4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_);[RED]\(0.00\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4938985"/>
        <c:crossesAt val="1"/>
        <c:crossBetween val="midCat"/>
      </c:valAx>
      <c:spPr>
        <a:solidFill>
          <a:srgbClr val="ffffff"/>
        </a:solidFill>
        <a:ln w="252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402480</xdr:colOff>
      <xdr:row>2</xdr:row>
      <xdr:rowOff>95400</xdr:rowOff>
    </xdr:from>
    <xdr:to>
      <xdr:col>12</xdr:col>
      <xdr:colOff>473400</xdr:colOff>
      <xdr:row>31</xdr:row>
      <xdr:rowOff>86040</xdr:rowOff>
    </xdr:to>
    <xdr:graphicFrame>
      <xdr:nvGraphicFramePr>
        <xdr:cNvPr id="0" name="Chart 1"/>
        <xdr:cNvGraphicFramePr/>
      </xdr:nvGraphicFramePr>
      <xdr:xfrm>
        <a:off x="2334240" y="381240"/>
        <a:ext cx="5865840" cy="4133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5/EPNG_Flow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5/EOC%20Flow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socalfcst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5/Socal_Flows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5/RegionalForecasts/PG&amp;E.xls" TargetMode="External"/>
</Relationships>
</file>

<file path=xl/externalLinks/_rels/externalLink6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5/curvefetch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pload"/>
      <sheetName val="Ops"/>
      <sheetName val="Data"/>
      <sheetName val="Rolling Avg."/>
      <sheetName val="Sheet1"/>
    </sheetNames>
    <sheetDataSet>
      <sheetData sheetId="0"/>
      <sheetData sheetId="1"/>
      <sheetData sheetId="2">
        <row r="7">
          <cell r="AD7">
            <v>35247</v>
          </cell>
          <cell r="AE7">
            <v>35278</v>
          </cell>
          <cell r="AF7">
            <v>35309</v>
          </cell>
          <cell r="AG7">
            <v>35339</v>
          </cell>
          <cell r="AH7">
            <v>35370</v>
          </cell>
          <cell r="AI7">
            <v>35400</v>
          </cell>
          <cell r="AJ7">
            <v>35431</v>
          </cell>
          <cell r="AK7">
            <v>35462</v>
          </cell>
          <cell r="AL7">
            <v>35490</v>
          </cell>
          <cell r="AM7">
            <v>35521</v>
          </cell>
          <cell r="AN7">
            <v>35551</v>
          </cell>
          <cell r="AO7">
            <v>35582</v>
          </cell>
          <cell r="AP7">
            <v>35612</v>
          </cell>
          <cell r="AQ7">
            <v>35643</v>
          </cell>
          <cell r="AR7">
            <v>35674</v>
          </cell>
          <cell r="AS7">
            <v>35704</v>
          </cell>
          <cell r="AT7">
            <v>35735</v>
          </cell>
          <cell r="AU7">
            <v>35765</v>
          </cell>
          <cell r="AV7">
            <v>35796</v>
          </cell>
          <cell r="AW7">
            <v>35827</v>
          </cell>
          <cell r="AX7">
            <v>35855</v>
          </cell>
          <cell r="AY7">
            <v>35886</v>
          </cell>
          <cell r="AZ7">
            <v>35916</v>
          </cell>
          <cell r="BA7">
            <v>35947</v>
          </cell>
          <cell r="BB7">
            <v>35977</v>
          </cell>
          <cell r="BC7">
            <v>36008</v>
          </cell>
          <cell r="BD7">
            <v>36039</v>
          </cell>
          <cell r="BE7">
            <v>36069</v>
          </cell>
          <cell r="BF7">
            <v>36100</v>
          </cell>
          <cell r="BG7">
            <v>36130</v>
          </cell>
          <cell r="BH7">
            <v>36161</v>
          </cell>
          <cell r="BI7">
            <v>36192</v>
          </cell>
          <cell r="BJ7">
            <v>36220</v>
          </cell>
          <cell r="BK7">
            <v>36251</v>
          </cell>
          <cell r="BL7">
            <v>36281</v>
          </cell>
          <cell r="BM7">
            <v>36312</v>
          </cell>
          <cell r="BN7">
            <v>36342</v>
          </cell>
          <cell r="BO7">
            <v>36373</v>
          </cell>
          <cell r="BP7">
            <v>36404</v>
          </cell>
          <cell r="BQ7">
            <v>36434</v>
          </cell>
          <cell r="BR7">
            <v>36465</v>
          </cell>
          <cell r="BS7">
            <v>36495</v>
          </cell>
          <cell r="BT7">
            <v>36526</v>
          </cell>
          <cell r="BU7">
            <v>36557</v>
          </cell>
          <cell r="BV7">
            <v>36586</v>
          </cell>
          <cell r="BW7">
            <v>36617</v>
          </cell>
          <cell r="BX7">
            <v>36647</v>
          </cell>
          <cell r="BY7">
            <v>36678</v>
          </cell>
          <cell r="BZ7">
            <v>36708</v>
          </cell>
          <cell r="CA7">
            <v>36739</v>
          </cell>
          <cell r="CB7">
            <v>36770</v>
          </cell>
          <cell r="CC7">
            <v>36800</v>
          </cell>
          <cell r="CD7">
            <v>36831</v>
          </cell>
          <cell r="CE7">
            <v>36861</v>
          </cell>
        </row>
        <row r="8">
          <cell r="AC8" t="str">
            <v>Plains N</v>
          </cell>
          <cell r="AD8">
            <v>233413.806451613</v>
          </cell>
          <cell r="AE8">
            <v>300280.741935484</v>
          </cell>
          <cell r="AF8">
            <v>199246.766666667</v>
          </cell>
          <cell r="AG8">
            <v>240675.741935484</v>
          </cell>
          <cell r="AH8">
            <v>249847.166666667</v>
          </cell>
          <cell r="AI8">
            <v>193108.032258065</v>
          </cell>
          <cell r="AJ8">
            <v>324132.451612903</v>
          </cell>
          <cell r="AK8">
            <v>313972.5</v>
          </cell>
          <cell r="AL8">
            <v>313668.193548387</v>
          </cell>
          <cell r="AM8">
            <v>232916.633333333</v>
          </cell>
          <cell r="AN8">
            <v>199396.35483871</v>
          </cell>
          <cell r="AO8">
            <v>221921.066666667</v>
          </cell>
          <cell r="AP8">
            <v>165945</v>
          </cell>
          <cell r="AQ8">
            <v>148881.258064516</v>
          </cell>
          <cell r="AR8">
            <v>134628.166666667</v>
          </cell>
          <cell r="AS8">
            <v>252649.483870968</v>
          </cell>
          <cell r="AT8">
            <v>279288.833333333</v>
          </cell>
          <cell r="AU8">
            <v>240172.870967742</v>
          </cell>
          <cell r="AV8">
            <v>286390.2</v>
          </cell>
          <cell r="AW8">
            <v>286908.821428571</v>
          </cell>
          <cell r="AX8">
            <v>265961.032258065</v>
          </cell>
          <cell r="AY8">
            <v>271448.966666667</v>
          </cell>
          <cell r="AZ8">
            <v>253726.451612903</v>
          </cell>
          <cell r="BA8">
            <v>265978.24137931</v>
          </cell>
          <cell r="BB8">
            <v>188328.451612903</v>
          </cell>
          <cell r="BC8">
            <v>188041.733333333</v>
          </cell>
          <cell r="BD8">
            <v>185766.413793103</v>
          </cell>
          <cell r="BE8">
            <v>137024.290322581</v>
          </cell>
          <cell r="BF8">
            <v>228678.766666667</v>
          </cell>
          <cell r="BG8">
            <v>199135.741935484</v>
          </cell>
          <cell r="BH8">
            <v>250856.290322581</v>
          </cell>
          <cell r="BI8">
            <v>270129.363636364</v>
          </cell>
          <cell r="BJ8">
            <v>260703.636363636</v>
          </cell>
          <cell r="BK8">
            <v>241316.6</v>
          </cell>
          <cell r="BL8">
            <v>211161.290322581</v>
          </cell>
          <cell r="BM8">
            <v>224422.066666667</v>
          </cell>
          <cell r="BN8">
            <v>205911.451612903</v>
          </cell>
          <cell r="BO8">
            <v>244117</v>
          </cell>
          <cell r="BP8">
            <v>203955.931034483</v>
          </cell>
          <cell r="BQ8">
            <v>176518.774193548</v>
          </cell>
          <cell r="BR8">
            <v>226111.9</v>
          </cell>
          <cell r="BS8">
            <v>182168.806451613</v>
          </cell>
          <cell r="BT8">
            <v>197506.387096774</v>
          </cell>
          <cell r="BU8">
            <v>256231.344827586</v>
          </cell>
          <cell r="BV8">
            <v>214283.903225806</v>
          </cell>
          <cell r="BW8">
            <v>152136.533333333</v>
          </cell>
          <cell r="BX8">
            <v>159722.193548387</v>
          </cell>
          <cell r="BY8">
            <v>169319.9</v>
          </cell>
          <cell r="BZ8">
            <v>140781.838709677</v>
          </cell>
          <cell r="CA8">
            <v>203640.677419355</v>
          </cell>
          <cell r="CB8">
            <v>139085.433333333</v>
          </cell>
          <cell r="CC8">
            <v>159510.838709677</v>
          </cell>
          <cell r="CD8">
            <v>122767.766666667</v>
          </cell>
          <cell r="CE8">
            <v>151161.793103448</v>
          </cell>
        </row>
        <row r="9">
          <cell r="AC9" t="str">
            <v>Plains S</v>
          </cell>
          <cell r="AD9" t="str">
            <v>N/A</v>
          </cell>
          <cell r="AE9" t="str">
            <v>N/A</v>
          </cell>
          <cell r="AF9" t="str">
            <v>N/A</v>
          </cell>
          <cell r="AG9" t="str">
            <v>N/A</v>
          </cell>
          <cell r="AH9" t="str">
            <v>N/A</v>
          </cell>
          <cell r="AI9" t="str">
            <v>N/A</v>
          </cell>
          <cell r="AJ9" t="str">
            <v>N/A</v>
          </cell>
          <cell r="AK9" t="str">
            <v>N/A</v>
          </cell>
          <cell r="AL9" t="str">
            <v>N/A</v>
          </cell>
          <cell r="AM9" t="str">
            <v>N/A</v>
          </cell>
          <cell r="AN9" t="str">
            <v>N/A</v>
          </cell>
          <cell r="AO9" t="str">
            <v>N/A</v>
          </cell>
          <cell r="AP9" t="str">
            <v>N/A</v>
          </cell>
          <cell r="AQ9" t="str">
            <v>N/A</v>
          </cell>
          <cell r="AR9" t="str">
            <v>N/A</v>
          </cell>
          <cell r="AS9" t="str">
            <v>N/A</v>
          </cell>
          <cell r="AT9" t="str">
            <v>N/A</v>
          </cell>
          <cell r="AU9" t="str">
            <v>N/A</v>
          </cell>
          <cell r="AV9" t="str">
            <v>N/A</v>
          </cell>
          <cell r="AW9" t="str">
            <v>N/A</v>
          </cell>
          <cell r="AX9" t="str">
            <v>N/A</v>
          </cell>
          <cell r="AY9" t="str">
            <v>N/A</v>
          </cell>
          <cell r="AZ9" t="str">
            <v>N/A</v>
          </cell>
          <cell r="BA9" t="str">
            <v>N/A</v>
          </cell>
          <cell r="BB9" t="str">
            <v>N/A</v>
          </cell>
          <cell r="BC9" t="str">
            <v>N/A</v>
          </cell>
          <cell r="BD9">
            <v>383227.785714286</v>
          </cell>
          <cell r="BE9">
            <v>409782.967741935</v>
          </cell>
          <cell r="BF9">
            <v>157814.533333333</v>
          </cell>
          <cell r="BG9">
            <v>38679.0322580645</v>
          </cell>
          <cell r="BH9">
            <v>128527.322580645</v>
          </cell>
          <cell r="BI9">
            <v>131182.363636364</v>
          </cell>
          <cell r="BJ9">
            <v>220230.272727273</v>
          </cell>
          <cell r="BK9">
            <v>304690.1</v>
          </cell>
          <cell r="BL9">
            <v>311658.225806452</v>
          </cell>
          <cell r="BM9">
            <v>332311.033333333</v>
          </cell>
          <cell r="BN9">
            <v>329326.322580645</v>
          </cell>
          <cell r="BO9">
            <v>291130.193548387</v>
          </cell>
          <cell r="BP9">
            <v>347327.275862069</v>
          </cell>
          <cell r="BQ9">
            <v>316875.064516129</v>
          </cell>
          <cell r="BR9">
            <v>292356.933333333</v>
          </cell>
          <cell r="BS9">
            <v>335488.516129032</v>
          </cell>
          <cell r="BT9">
            <v>314530.161290323</v>
          </cell>
          <cell r="BU9">
            <v>266065.448275862</v>
          </cell>
          <cell r="BV9">
            <v>329317.419354839</v>
          </cell>
          <cell r="BW9">
            <v>391102.7</v>
          </cell>
          <cell r="BX9">
            <v>374527.064516129</v>
          </cell>
          <cell r="BY9">
            <v>357224.666666667</v>
          </cell>
          <cell r="BZ9">
            <v>380730.903225806</v>
          </cell>
          <cell r="CA9">
            <v>205854.677419355</v>
          </cell>
          <cell r="CB9">
            <v>283833.533333333</v>
          </cell>
          <cell r="CC9">
            <v>204897.419354839</v>
          </cell>
          <cell r="CD9">
            <v>119613.933333333</v>
          </cell>
          <cell r="CE9">
            <v>26696.6206896552</v>
          </cell>
        </row>
        <row r="10">
          <cell r="AC10" t="str">
            <v>SJ Total</v>
          </cell>
          <cell r="AD10" t="str">
            <v>N/A</v>
          </cell>
          <cell r="AE10" t="str">
            <v>N/A</v>
          </cell>
          <cell r="AF10" t="str">
            <v>N/A</v>
          </cell>
          <cell r="AG10" t="str">
            <v>N/A</v>
          </cell>
          <cell r="AH10" t="str">
            <v>N/A</v>
          </cell>
          <cell r="AI10" t="str">
            <v>N/A</v>
          </cell>
          <cell r="AJ10" t="str">
            <v>N/A</v>
          </cell>
          <cell r="AK10" t="str">
            <v>N/A</v>
          </cell>
          <cell r="AL10" t="str">
            <v>N/A</v>
          </cell>
          <cell r="AM10" t="str">
            <v>N/A</v>
          </cell>
          <cell r="AN10" t="str">
            <v>N/A</v>
          </cell>
          <cell r="AO10">
            <v>2589616.13333333</v>
          </cell>
          <cell r="AP10">
            <v>2600332.06451613</v>
          </cell>
          <cell r="AQ10">
            <v>2725696.61290323</v>
          </cell>
          <cell r="AR10">
            <v>2709847.6</v>
          </cell>
          <cell r="AS10">
            <v>2670744.41935484</v>
          </cell>
          <cell r="AT10">
            <v>2720954.6</v>
          </cell>
          <cell r="AU10">
            <v>2688522.03225806</v>
          </cell>
          <cell r="AV10">
            <v>2439251.93333333</v>
          </cell>
          <cell r="AW10">
            <v>2695591.07142857</v>
          </cell>
          <cell r="AX10">
            <v>2630448.09677419</v>
          </cell>
          <cell r="AY10">
            <v>2724811.6</v>
          </cell>
          <cell r="AZ10">
            <v>2639696.16129032</v>
          </cell>
          <cell r="BA10">
            <v>2767021.89655172</v>
          </cell>
          <cell r="BB10">
            <v>2708327.64516129</v>
          </cell>
          <cell r="BC10">
            <v>2665226.8</v>
          </cell>
          <cell r="BD10">
            <v>2726780.27586207</v>
          </cell>
          <cell r="BE10">
            <v>2703975.90322581</v>
          </cell>
          <cell r="BF10">
            <v>2622663.93333333</v>
          </cell>
          <cell r="BG10">
            <v>2573007.74193548</v>
          </cell>
          <cell r="BH10">
            <v>2781457.5483871</v>
          </cell>
          <cell r="BI10">
            <v>2699522.54545455</v>
          </cell>
          <cell r="BJ10">
            <v>2758252.5</v>
          </cell>
          <cell r="BK10">
            <v>2768227.93333333</v>
          </cell>
          <cell r="BL10">
            <v>2622008.70967742</v>
          </cell>
          <cell r="BM10">
            <v>2748505.46666667</v>
          </cell>
          <cell r="BN10">
            <v>2575216.5483871</v>
          </cell>
          <cell r="BO10">
            <v>2708451.38709677</v>
          </cell>
          <cell r="BP10">
            <v>2705307.75862069</v>
          </cell>
          <cell r="BQ10">
            <v>2597602.16129032</v>
          </cell>
          <cell r="BR10">
            <v>2637081</v>
          </cell>
          <cell r="BS10">
            <v>2653097</v>
          </cell>
          <cell r="BT10">
            <v>2667249.29032258</v>
          </cell>
          <cell r="BU10">
            <v>2700963.72413793</v>
          </cell>
          <cell r="BV10">
            <v>2717890.58064516</v>
          </cell>
          <cell r="BW10">
            <v>2674621.3</v>
          </cell>
          <cell r="BX10">
            <v>2665598.64516129</v>
          </cell>
          <cell r="BY10">
            <v>2607173.73333333</v>
          </cell>
          <cell r="BZ10">
            <v>2681214.96774194</v>
          </cell>
          <cell r="CA10">
            <v>2690344.61290323</v>
          </cell>
          <cell r="CB10">
            <v>2761519.33333333</v>
          </cell>
          <cell r="CC10">
            <v>2727822.38709677</v>
          </cell>
          <cell r="CD10">
            <v>2570322.16666667</v>
          </cell>
          <cell r="CE10">
            <v>2614920.34482759</v>
          </cell>
        </row>
        <row r="11">
          <cell r="AC11" t="str">
            <v>SJ East</v>
          </cell>
          <cell r="AD11">
            <v>609557.548387097</v>
          </cell>
          <cell r="AE11">
            <v>626517.935483871</v>
          </cell>
          <cell r="AF11">
            <v>537755.5</v>
          </cell>
          <cell r="AG11">
            <v>586753.322580645</v>
          </cell>
          <cell r="AH11">
            <v>543418.9</v>
          </cell>
          <cell r="AI11">
            <v>378116.419354839</v>
          </cell>
          <cell r="AJ11">
            <v>490110.322580645</v>
          </cell>
          <cell r="AK11">
            <v>600924.357142857</v>
          </cell>
          <cell r="AL11">
            <v>588422.483870968</v>
          </cell>
          <cell r="AM11">
            <v>466425</v>
          </cell>
          <cell r="AN11">
            <v>461302.096774194</v>
          </cell>
          <cell r="AO11">
            <v>570765.6</v>
          </cell>
          <cell r="AP11">
            <v>550110.870967742</v>
          </cell>
          <cell r="AQ11">
            <v>574416.903225806</v>
          </cell>
          <cell r="AR11">
            <v>571920.633333333</v>
          </cell>
          <cell r="AS11">
            <v>594962.806451613</v>
          </cell>
          <cell r="AT11">
            <v>584350.533333333</v>
          </cell>
          <cell r="AU11">
            <v>586975.290322581</v>
          </cell>
          <cell r="AV11">
            <v>569349.466666667</v>
          </cell>
          <cell r="AW11">
            <v>608337.892857143</v>
          </cell>
          <cell r="AX11">
            <v>600880.806451613</v>
          </cell>
          <cell r="AY11">
            <v>626849.666666667</v>
          </cell>
          <cell r="AZ11">
            <v>610155</v>
          </cell>
          <cell r="BA11">
            <v>640145.586206897</v>
          </cell>
          <cell r="BB11">
            <v>592568.741935484</v>
          </cell>
          <cell r="BC11">
            <v>559587.233333333</v>
          </cell>
          <cell r="BD11">
            <v>590816.793103448</v>
          </cell>
          <cell r="BE11">
            <v>574549.451612903</v>
          </cell>
          <cell r="BF11">
            <v>444340.366666667</v>
          </cell>
          <cell r="BG11">
            <v>274504.419354839</v>
          </cell>
          <cell r="BH11">
            <v>511924.193548387</v>
          </cell>
          <cell r="BI11">
            <v>512394.5</v>
          </cell>
          <cell r="BJ11">
            <v>573978.772727273</v>
          </cell>
          <cell r="BK11">
            <v>560350.4</v>
          </cell>
          <cell r="BL11">
            <v>530689.935483871</v>
          </cell>
          <cell r="BM11">
            <v>580044.166666667</v>
          </cell>
          <cell r="BN11">
            <v>565063.967741936</v>
          </cell>
          <cell r="BO11">
            <v>595709.935483871</v>
          </cell>
          <cell r="BP11">
            <v>582761.551724138</v>
          </cell>
          <cell r="BQ11">
            <v>551041.806451613</v>
          </cell>
          <cell r="BR11">
            <v>597920</v>
          </cell>
          <cell r="BS11">
            <v>596715.774193548</v>
          </cell>
          <cell r="BT11">
            <v>576003.096774194</v>
          </cell>
          <cell r="BU11">
            <v>621491.965517241</v>
          </cell>
          <cell r="BV11">
            <v>635940.64516129</v>
          </cell>
          <cell r="BW11">
            <v>616917.4</v>
          </cell>
          <cell r="BX11">
            <v>630626.064516129</v>
          </cell>
          <cell r="BY11">
            <v>617325.566666667</v>
          </cell>
          <cell r="BZ11">
            <v>618652.483870968</v>
          </cell>
          <cell r="CA11">
            <v>504360.516129032</v>
          </cell>
          <cell r="CB11">
            <v>564576.8</v>
          </cell>
          <cell r="CC11">
            <v>469495.548387097</v>
          </cell>
          <cell r="CD11">
            <v>354749.933333333</v>
          </cell>
          <cell r="CE11">
            <v>213347.827586207</v>
          </cell>
        </row>
        <row r="12">
          <cell r="AC12" t="str">
            <v>SJ West</v>
          </cell>
          <cell r="AD12">
            <v>2109239.5483871</v>
          </cell>
          <cell r="AE12">
            <v>2162027.38709677</v>
          </cell>
          <cell r="AF12">
            <v>2227612.93333333</v>
          </cell>
          <cell r="AG12">
            <v>2177123.25806452</v>
          </cell>
          <cell r="AH12">
            <v>2222524.56666667</v>
          </cell>
          <cell r="AI12">
            <v>2166998.35483871</v>
          </cell>
          <cell r="AJ12">
            <v>2022277.35483871</v>
          </cell>
          <cell r="AK12">
            <v>1952949.85714286</v>
          </cell>
          <cell r="AL12">
            <v>2023861.5483871</v>
          </cell>
          <cell r="AM12">
            <v>2177309.1</v>
          </cell>
          <cell r="AN12">
            <v>2164492.70967742</v>
          </cell>
          <cell r="AO12">
            <v>2005222.03333333</v>
          </cell>
          <cell r="AP12">
            <v>2038569.67741936</v>
          </cell>
          <cell r="AQ12">
            <v>2139243.93548387</v>
          </cell>
          <cell r="AR12">
            <v>2125389.4</v>
          </cell>
          <cell r="AS12">
            <v>1965767.29032258</v>
          </cell>
          <cell r="AT12">
            <v>2050411.2</v>
          </cell>
          <cell r="AU12">
            <v>2029289.03225806</v>
          </cell>
          <cell r="AV12">
            <v>1839528.23333333</v>
          </cell>
          <cell r="AW12">
            <v>1989428.85714286</v>
          </cell>
          <cell r="AX12">
            <v>1915113.74193548</v>
          </cell>
          <cell r="AY12">
            <v>1999699.23333333</v>
          </cell>
          <cell r="AZ12">
            <v>1923880.06451613</v>
          </cell>
          <cell r="BA12">
            <v>1865617.37931034</v>
          </cell>
          <cell r="BB12">
            <v>1974464.25806452</v>
          </cell>
          <cell r="BC12">
            <v>2084813.8</v>
          </cell>
          <cell r="BD12">
            <v>2042484.51724138</v>
          </cell>
          <cell r="BE12">
            <v>2064186.83870968</v>
          </cell>
          <cell r="BF12">
            <v>2157238.9</v>
          </cell>
          <cell r="BG12">
            <v>2214495.35483871</v>
          </cell>
          <cell r="BH12">
            <v>2198484.90322581</v>
          </cell>
          <cell r="BI12">
            <v>2126632.40909091</v>
          </cell>
          <cell r="BJ12">
            <v>2091570.09090909</v>
          </cell>
          <cell r="BK12">
            <v>2093772.33333333</v>
          </cell>
          <cell r="BL12">
            <v>2001364.70967742</v>
          </cell>
          <cell r="BM12">
            <v>2016839.86666667</v>
          </cell>
          <cell r="BN12">
            <v>1864138.12903226</v>
          </cell>
          <cell r="BO12">
            <v>1908813.80645161</v>
          </cell>
          <cell r="BP12">
            <v>1951988.62068966</v>
          </cell>
          <cell r="BQ12">
            <v>1960165.38709677</v>
          </cell>
          <cell r="BR12">
            <v>1938242.26666667</v>
          </cell>
          <cell r="BS12">
            <v>1959790.41935484</v>
          </cell>
          <cell r="BT12">
            <v>2004000.22580645</v>
          </cell>
          <cell r="BU12">
            <v>2000465</v>
          </cell>
          <cell r="BV12">
            <v>2006587.87096774</v>
          </cell>
          <cell r="BW12">
            <v>1975092.33333333</v>
          </cell>
          <cell r="BX12">
            <v>1955955.58064516</v>
          </cell>
          <cell r="BY12">
            <v>1923031.16666667</v>
          </cell>
          <cell r="BZ12">
            <v>1991182.22580645</v>
          </cell>
          <cell r="CA12">
            <v>2089429.16129032</v>
          </cell>
          <cell r="CB12">
            <v>2126245.26666667</v>
          </cell>
          <cell r="CC12">
            <v>2182360.41935484</v>
          </cell>
          <cell r="CD12">
            <v>2125661.6</v>
          </cell>
          <cell r="CE12">
            <v>2324220.17241379</v>
          </cell>
        </row>
        <row r="13">
          <cell r="AC13" t="str">
            <v>Keystone W</v>
          </cell>
          <cell r="AD13" t="e">
            <v>#VALUE!</v>
          </cell>
          <cell r="AE13" t="e">
            <v>#VALUE!</v>
          </cell>
          <cell r="AF13" t="e">
            <v>#VALUE!</v>
          </cell>
          <cell r="AG13" t="e">
            <v>#VALUE!</v>
          </cell>
          <cell r="AH13" t="e">
            <v>#VALUE!</v>
          </cell>
          <cell r="AI13" t="e">
            <v>#VALUE!</v>
          </cell>
          <cell r="AJ13" t="e">
            <v>#VALUE!</v>
          </cell>
          <cell r="AK13" t="e">
            <v>#VALUE!</v>
          </cell>
          <cell r="AL13" t="e">
            <v>#VALUE!</v>
          </cell>
          <cell r="AM13" t="e">
            <v>#VALUE!</v>
          </cell>
          <cell r="AN13" t="e">
            <v>#VALUE!</v>
          </cell>
          <cell r="AO13">
            <v>675415.133333333</v>
          </cell>
          <cell r="AP13">
            <v>777568.290322581</v>
          </cell>
          <cell r="AQ13">
            <v>791415</v>
          </cell>
          <cell r="AR13">
            <v>884981.666666667</v>
          </cell>
          <cell r="AS13">
            <v>694759.483870968</v>
          </cell>
          <cell r="AT13">
            <v>699626.166666667</v>
          </cell>
          <cell r="AU13">
            <v>772464.580645161</v>
          </cell>
          <cell r="AV13">
            <v>757301.666666667</v>
          </cell>
          <cell r="AW13">
            <v>745853.464285714</v>
          </cell>
          <cell r="AX13">
            <v>752895.290322581</v>
          </cell>
          <cell r="AY13">
            <v>771107.5</v>
          </cell>
          <cell r="AZ13">
            <v>759903.032258065</v>
          </cell>
          <cell r="BA13">
            <v>707666.482758621</v>
          </cell>
          <cell r="BB13">
            <v>754677.64516129</v>
          </cell>
          <cell r="BC13">
            <v>956261.966666667</v>
          </cell>
          <cell r="BD13">
            <v>857900.793103448</v>
          </cell>
          <cell r="BE13">
            <v>947294.258064516</v>
          </cell>
          <cell r="BF13">
            <v>867369.8</v>
          </cell>
          <cell r="BG13">
            <v>1018558.4516129</v>
          </cell>
          <cell r="BH13">
            <v>789307.741935484</v>
          </cell>
          <cell r="BI13">
            <v>685673.818181818</v>
          </cell>
          <cell r="BJ13">
            <v>654989.590909091</v>
          </cell>
          <cell r="BK13">
            <v>682285.566666667</v>
          </cell>
          <cell r="BL13">
            <v>774633.838709678</v>
          </cell>
          <cell r="BM13">
            <v>741108.633333333</v>
          </cell>
          <cell r="BN13">
            <v>819181.741935484</v>
          </cell>
          <cell r="BO13">
            <v>660459.225806452</v>
          </cell>
          <cell r="BP13">
            <v>819890.517241379</v>
          </cell>
          <cell r="BQ13">
            <v>897383.709677419</v>
          </cell>
          <cell r="BR13">
            <v>865974</v>
          </cell>
          <cell r="BS13">
            <v>999922.129032258</v>
          </cell>
          <cell r="BT13">
            <v>907055.870967742</v>
          </cell>
          <cell r="BU13">
            <v>690093.655172414</v>
          </cell>
          <cell r="BV13">
            <v>805327.387096774</v>
          </cell>
          <cell r="BW13">
            <v>751157.166666667</v>
          </cell>
          <cell r="BX13">
            <v>765046.580645161</v>
          </cell>
          <cell r="BY13">
            <v>969174.3</v>
          </cell>
          <cell r="BZ13">
            <v>1013705.90322581</v>
          </cell>
          <cell r="CA13">
            <v>640151.161290323</v>
          </cell>
          <cell r="CB13">
            <v>737210.6</v>
          </cell>
          <cell r="CC13">
            <v>853120.709677419</v>
          </cell>
          <cell r="CD13">
            <v>889994.6</v>
          </cell>
          <cell r="CE13">
            <v>912801.517241379</v>
          </cell>
        </row>
        <row r="14">
          <cell r="AC14" t="str">
            <v>Cornu E</v>
          </cell>
          <cell r="AD14">
            <v>207736.483870968</v>
          </cell>
          <cell r="AE14">
            <v>132868.483870968</v>
          </cell>
          <cell r="AF14">
            <v>176603.333333333</v>
          </cell>
          <cell r="AG14">
            <v>105604.64516129</v>
          </cell>
          <cell r="AH14">
            <v>0</v>
          </cell>
          <cell r="AI14">
            <v>1327.64516129032</v>
          </cell>
          <cell r="AJ14">
            <v>26503</v>
          </cell>
          <cell r="AK14">
            <v>145993.75</v>
          </cell>
          <cell r="AL14">
            <v>230314.548387097</v>
          </cell>
          <cell r="AM14">
            <v>139185.7</v>
          </cell>
          <cell r="AN14">
            <v>225584.935483871</v>
          </cell>
          <cell r="AO14">
            <v>269842.9</v>
          </cell>
          <cell r="AP14">
            <v>152993.419354839</v>
          </cell>
          <cell r="AQ14">
            <v>172605.967741935</v>
          </cell>
          <cell r="AR14">
            <v>71189.5333333333</v>
          </cell>
          <cell r="AS14">
            <v>179282.35483871</v>
          </cell>
          <cell r="AT14">
            <v>305162.833333333</v>
          </cell>
          <cell r="AU14">
            <v>170835.612903226</v>
          </cell>
          <cell r="AV14">
            <v>102566.5</v>
          </cell>
          <cell r="AW14">
            <v>174187.464285714</v>
          </cell>
          <cell r="AX14">
            <v>213190.032258065</v>
          </cell>
          <cell r="AY14">
            <v>344139.9</v>
          </cell>
          <cell r="AZ14">
            <v>328740.258064516</v>
          </cell>
          <cell r="BA14">
            <v>356781.482758621</v>
          </cell>
          <cell r="BB14">
            <v>217068.322580645</v>
          </cell>
          <cell r="BC14">
            <v>462.166666666667</v>
          </cell>
          <cell r="BD14">
            <v>139641.24137931</v>
          </cell>
          <cell r="BE14">
            <v>120993.35483871</v>
          </cell>
          <cell r="BF14">
            <v>0</v>
          </cell>
          <cell r="BG14">
            <v>0</v>
          </cell>
          <cell r="BH14">
            <v>0</v>
          </cell>
          <cell r="BI14">
            <v>12707.6818181818</v>
          </cell>
          <cell r="BJ14">
            <v>154435.181818182</v>
          </cell>
          <cell r="BK14">
            <v>66323.9</v>
          </cell>
          <cell r="BL14">
            <v>90441.8709677419</v>
          </cell>
          <cell r="BM14">
            <v>142303.9</v>
          </cell>
          <cell r="BN14">
            <v>80782.4516129032</v>
          </cell>
          <cell r="BO14">
            <v>94411.6129032258</v>
          </cell>
          <cell r="BP14">
            <v>77994.4827586207</v>
          </cell>
          <cell r="BQ14">
            <v>0</v>
          </cell>
          <cell r="BR14">
            <v>20180.6666666667</v>
          </cell>
          <cell r="BS14">
            <v>2549.06451612903</v>
          </cell>
          <cell r="BT14">
            <v>20390.2258064516</v>
          </cell>
          <cell r="BU14">
            <v>62858.1379310345</v>
          </cell>
          <cell r="BV14">
            <v>27440.7741935484</v>
          </cell>
          <cell r="BW14">
            <v>96996.7666666667</v>
          </cell>
          <cell r="BX14">
            <v>90225.2258064516</v>
          </cell>
          <cell r="BY14">
            <v>514.2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</row>
        <row r="15">
          <cell r="AC15" t="str">
            <v>Waha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622028.166666667</v>
          </cell>
          <cell r="AP15">
            <v>509173.064516129</v>
          </cell>
          <cell r="AQ15">
            <v>510754.032258065</v>
          </cell>
          <cell r="AR15">
            <v>417944.733333333</v>
          </cell>
          <cell r="AS15">
            <v>463919.516129032</v>
          </cell>
          <cell r="AT15">
            <v>546347.233333333</v>
          </cell>
          <cell r="AU15">
            <v>481981.483870968</v>
          </cell>
          <cell r="AV15">
            <v>419737.033333333</v>
          </cell>
          <cell r="AW15">
            <v>480558.928571429</v>
          </cell>
          <cell r="AX15">
            <v>563635.064516129</v>
          </cell>
          <cell r="AY15">
            <v>676707.033333333</v>
          </cell>
          <cell r="AZ15">
            <v>639243</v>
          </cell>
          <cell r="BA15">
            <v>724617.931034483</v>
          </cell>
          <cell r="BB15">
            <v>602169.516129032</v>
          </cell>
          <cell r="BC15">
            <v>286194.4</v>
          </cell>
          <cell r="BD15">
            <v>528252.75862069</v>
          </cell>
          <cell r="BE15">
            <v>420465.129032258</v>
          </cell>
          <cell r="BF15">
            <v>201329.3</v>
          </cell>
          <cell r="BG15">
            <v>125089.677419355</v>
          </cell>
          <cell r="BH15">
            <v>191273.387096774</v>
          </cell>
          <cell r="BI15">
            <v>324938</v>
          </cell>
          <cell r="BJ15">
            <v>509166.727272727</v>
          </cell>
          <cell r="BK15">
            <v>465796.233333333</v>
          </cell>
          <cell r="BL15">
            <v>492205.967741935</v>
          </cell>
          <cell r="BM15">
            <v>549162.566666667</v>
          </cell>
          <cell r="BN15">
            <v>407615.064516129</v>
          </cell>
          <cell r="BO15">
            <v>493111.774193548</v>
          </cell>
          <cell r="BP15">
            <v>468737.428571429</v>
          </cell>
          <cell r="BQ15">
            <v>227271.741935484</v>
          </cell>
          <cell r="BR15">
            <v>329868</v>
          </cell>
          <cell r="BS15">
            <v>307540.129032258</v>
          </cell>
          <cell r="BT15">
            <v>311147.032258065</v>
          </cell>
          <cell r="BU15">
            <v>471979.517241379</v>
          </cell>
          <cell r="BV15">
            <v>432281.838709677</v>
          </cell>
          <cell r="BW15">
            <v>493300.6</v>
          </cell>
          <cell r="BX15">
            <v>501321.935483871</v>
          </cell>
          <cell r="BY15">
            <v>334637.633333333</v>
          </cell>
          <cell r="BZ15">
            <v>142747.096774194</v>
          </cell>
          <cell r="CA15">
            <v>-68645.935483871</v>
          </cell>
          <cell r="CB15">
            <v>-152552.9</v>
          </cell>
          <cell r="CC15">
            <v>-256563</v>
          </cell>
          <cell r="CD15">
            <v>-652780.866666667</v>
          </cell>
          <cell r="CE15">
            <v>-629134.451612903</v>
          </cell>
        </row>
        <row r="16">
          <cell r="AC16" t="str">
            <v>Mojave</v>
          </cell>
          <cell r="AD16">
            <v>244119.838709677</v>
          </cell>
          <cell r="AE16">
            <v>276865.612903226</v>
          </cell>
          <cell r="AF16">
            <v>337335.666666667</v>
          </cell>
          <cell r="AG16">
            <v>302976.35483871</v>
          </cell>
          <cell r="AH16">
            <v>269244.866666667</v>
          </cell>
          <cell r="AI16">
            <v>233470.35483871</v>
          </cell>
          <cell r="AJ16">
            <v>169049.774193548</v>
          </cell>
          <cell r="AK16">
            <v>169638.357142857</v>
          </cell>
          <cell r="AL16">
            <v>271310.838709677</v>
          </cell>
          <cell r="AM16">
            <v>399424.933333333</v>
          </cell>
          <cell r="AN16">
            <v>368812.419354839</v>
          </cell>
          <cell r="AO16">
            <v>313378.7</v>
          </cell>
          <cell r="AP16">
            <v>287437.064516129</v>
          </cell>
          <cell r="AQ16">
            <v>326798.612903226</v>
          </cell>
          <cell r="AR16">
            <v>387895.033333333</v>
          </cell>
          <cell r="AS16">
            <v>282397.870967742</v>
          </cell>
          <cell r="AT16">
            <v>218988.866666667</v>
          </cell>
          <cell r="AU16">
            <v>212309.451612903</v>
          </cell>
          <cell r="AV16">
            <v>236617.533333333</v>
          </cell>
          <cell r="AW16">
            <v>227191.607142857</v>
          </cell>
          <cell r="AX16">
            <v>236746.741935484</v>
          </cell>
          <cell r="AY16">
            <v>302721.733333333</v>
          </cell>
          <cell r="AZ16">
            <v>262373.064516129</v>
          </cell>
          <cell r="BA16">
            <v>271295.482758621</v>
          </cell>
          <cell r="BB16">
            <v>284428.161290323</v>
          </cell>
          <cell r="BC16">
            <v>246042.166666667</v>
          </cell>
          <cell r="BD16">
            <v>217204.24137931</v>
          </cell>
          <cell r="BE16">
            <v>208497.419354839</v>
          </cell>
          <cell r="BF16">
            <v>186873.8</v>
          </cell>
          <cell r="BG16">
            <v>184256.741935484</v>
          </cell>
          <cell r="BH16">
            <v>176505.548387097</v>
          </cell>
          <cell r="BI16">
            <v>162293.5</v>
          </cell>
          <cell r="BJ16">
            <v>219368.954545455</v>
          </cell>
          <cell r="BK16">
            <v>173960.433333333</v>
          </cell>
          <cell r="BL16">
            <v>179558.35483871</v>
          </cell>
          <cell r="BM16">
            <v>295036.133333333</v>
          </cell>
          <cell r="BN16">
            <v>248439.483870968</v>
          </cell>
          <cell r="BO16">
            <v>341328.516129032</v>
          </cell>
          <cell r="BP16">
            <v>280974.172413793</v>
          </cell>
          <cell r="BQ16">
            <v>238527.483870968</v>
          </cell>
          <cell r="BR16">
            <v>204189.833333333</v>
          </cell>
          <cell r="BS16">
            <v>155572.935483871</v>
          </cell>
          <cell r="BT16">
            <v>178011.451612903</v>
          </cell>
          <cell r="BU16">
            <v>223219.689655172</v>
          </cell>
          <cell r="BV16">
            <v>265550.258064516</v>
          </cell>
          <cell r="BW16">
            <v>281179.233333333</v>
          </cell>
          <cell r="BX16">
            <v>309497.258064516</v>
          </cell>
          <cell r="BY16">
            <v>247905.233333333</v>
          </cell>
          <cell r="BZ16">
            <v>256258.032258065</v>
          </cell>
          <cell r="CA16">
            <v>233046.451612903</v>
          </cell>
          <cell r="CB16">
            <v>217286.1</v>
          </cell>
          <cell r="CC16">
            <v>222278.096774194</v>
          </cell>
          <cell r="CD16">
            <v>192575.133333333</v>
          </cell>
          <cell r="CE16">
            <v>250389.586206897</v>
          </cell>
        </row>
        <row r="17">
          <cell r="AC17" t="str">
            <v>PG&amp;E Top</v>
          </cell>
          <cell r="AD17">
            <v>190044.935483871</v>
          </cell>
          <cell r="AE17">
            <v>315875.677419355</v>
          </cell>
          <cell r="AF17">
            <v>288853.066666667</v>
          </cell>
          <cell r="AG17">
            <v>281572.35483871</v>
          </cell>
          <cell r="AH17">
            <v>537244.966666667</v>
          </cell>
          <cell r="AI17">
            <v>580673.451612903</v>
          </cell>
          <cell r="AJ17">
            <v>492841.612903226</v>
          </cell>
          <cell r="AK17">
            <v>397331.357142857</v>
          </cell>
          <cell r="AL17">
            <v>253436.516129032</v>
          </cell>
          <cell r="AM17">
            <v>309350.333333333</v>
          </cell>
          <cell r="AN17">
            <v>288706.322580645</v>
          </cell>
          <cell r="AO17">
            <v>164538.566666667</v>
          </cell>
          <cell r="AP17">
            <v>301166.387096774</v>
          </cell>
          <cell r="AQ17">
            <v>379619.193548387</v>
          </cell>
          <cell r="AR17">
            <v>312836</v>
          </cell>
          <cell r="AS17">
            <v>286320.838709677</v>
          </cell>
          <cell r="AT17">
            <v>424661.633333333</v>
          </cell>
          <cell r="AU17">
            <v>497342.935483871</v>
          </cell>
          <cell r="AV17">
            <v>192661.166666667</v>
          </cell>
          <cell r="AW17">
            <v>279435.535714286</v>
          </cell>
          <cell r="AX17">
            <v>166657.258064516</v>
          </cell>
          <cell r="AY17">
            <v>178556.133333333</v>
          </cell>
          <cell r="AZ17">
            <v>188104.677419355</v>
          </cell>
          <cell r="BA17">
            <v>130223.620689655</v>
          </cell>
          <cell r="BB17">
            <v>204173.193548387</v>
          </cell>
          <cell r="BC17">
            <v>443192.733333333</v>
          </cell>
          <cell r="BD17">
            <v>413214.586206897</v>
          </cell>
          <cell r="BE17">
            <v>480245.838709677</v>
          </cell>
          <cell r="BF17">
            <v>652952.666666667</v>
          </cell>
          <cell r="BG17">
            <v>679681.258064516</v>
          </cell>
          <cell r="BH17">
            <v>551712.806451613</v>
          </cell>
          <cell r="BI17">
            <v>446819.590909091</v>
          </cell>
          <cell r="BJ17">
            <v>366265.045454545</v>
          </cell>
          <cell r="BK17">
            <v>460095.066666667</v>
          </cell>
          <cell r="BL17">
            <v>373373.580645161</v>
          </cell>
          <cell r="BM17">
            <v>327206.966666667</v>
          </cell>
          <cell r="BN17">
            <v>276216.129032258</v>
          </cell>
          <cell r="BO17">
            <v>203515.032258065</v>
          </cell>
          <cell r="BP17">
            <v>304323.586206897</v>
          </cell>
          <cell r="BQ17">
            <v>399491.935483871</v>
          </cell>
          <cell r="BR17">
            <v>326010.933333333</v>
          </cell>
          <cell r="BS17">
            <v>352693.064516129</v>
          </cell>
          <cell r="BT17">
            <v>323521.774193548</v>
          </cell>
          <cell r="BU17">
            <v>278631.103448276</v>
          </cell>
          <cell r="BV17">
            <v>247783.741935484</v>
          </cell>
          <cell r="BW17">
            <v>221032.833333333</v>
          </cell>
          <cell r="BX17">
            <v>200551.967741935</v>
          </cell>
          <cell r="BY17">
            <v>267451.766666667</v>
          </cell>
          <cell r="BZ17">
            <v>349007.451612903</v>
          </cell>
          <cell r="CA17">
            <v>487576.870967742</v>
          </cell>
          <cell r="CB17">
            <v>541125.666666667</v>
          </cell>
          <cell r="CC17">
            <v>605133.806451613</v>
          </cell>
          <cell r="CD17">
            <v>670845.1</v>
          </cell>
          <cell r="CE17">
            <v>741506.931034483</v>
          </cell>
        </row>
        <row r="18">
          <cell r="AC18" t="str">
            <v>Socal Top</v>
          </cell>
          <cell r="AD18">
            <v>512150.741935484</v>
          </cell>
          <cell r="AE18">
            <v>483687.612903226</v>
          </cell>
          <cell r="AF18">
            <v>507268.633333333</v>
          </cell>
          <cell r="AG18">
            <v>529988.096774194</v>
          </cell>
          <cell r="AH18">
            <v>525190.4</v>
          </cell>
          <cell r="AI18">
            <v>508607.290322581</v>
          </cell>
          <cell r="AJ18">
            <v>472051.35483871</v>
          </cell>
          <cell r="AK18">
            <v>499220.392857143</v>
          </cell>
          <cell r="AL18">
            <v>508362.129032258</v>
          </cell>
          <cell r="AM18">
            <v>533524.866666667</v>
          </cell>
          <cell r="AN18">
            <v>532310.870967742</v>
          </cell>
          <cell r="AO18">
            <v>513108.2</v>
          </cell>
          <cell r="AP18">
            <v>475736.096774194</v>
          </cell>
          <cell r="AQ18">
            <v>515941.129032258</v>
          </cell>
          <cell r="AR18">
            <v>514082.733333333</v>
          </cell>
          <cell r="AS18">
            <v>529118.290322581</v>
          </cell>
          <cell r="AT18">
            <v>495056.5</v>
          </cell>
          <cell r="AU18">
            <v>385711.870967742</v>
          </cell>
          <cell r="AV18">
            <v>413575.233333333</v>
          </cell>
          <cell r="AW18">
            <v>458317.714285714</v>
          </cell>
          <cell r="AX18">
            <v>529171.064516129</v>
          </cell>
          <cell r="AY18">
            <v>528740.933333333</v>
          </cell>
          <cell r="AZ18">
            <v>523536.064516129</v>
          </cell>
          <cell r="BA18">
            <v>524943.379310345</v>
          </cell>
          <cell r="BB18">
            <v>530440.967741936</v>
          </cell>
          <cell r="BC18">
            <v>516347.066666667</v>
          </cell>
          <cell r="BD18">
            <v>514904.793103448</v>
          </cell>
          <cell r="BE18">
            <v>504919.806451613</v>
          </cell>
          <cell r="BF18">
            <v>420676.133333333</v>
          </cell>
          <cell r="BG18">
            <v>416247.290322581</v>
          </cell>
          <cell r="BH18">
            <v>467275.225806452</v>
          </cell>
          <cell r="BI18">
            <v>510702.727272727</v>
          </cell>
          <cell r="BJ18">
            <v>529251</v>
          </cell>
          <cell r="BK18">
            <v>505871.233333333</v>
          </cell>
          <cell r="BL18">
            <v>519137.935483871</v>
          </cell>
          <cell r="BM18">
            <v>527072.833333333</v>
          </cell>
          <cell r="BN18">
            <v>525054.193548387</v>
          </cell>
          <cell r="BO18">
            <v>515158.64516129</v>
          </cell>
          <cell r="BP18">
            <v>513847</v>
          </cell>
          <cell r="BQ18">
            <v>475504.129032258</v>
          </cell>
          <cell r="BR18">
            <v>512411.2</v>
          </cell>
          <cell r="BS18">
            <v>465715.451612903</v>
          </cell>
          <cell r="BT18">
            <v>534494.903225806</v>
          </cell>
          <cell r="BU18">
            <v>534107.689655172</v>
          </cell>
          <cell r="BV18">
            <v>530086.322580645</v>
          </cell>
          <cell r="BW18">
            <v>536237.133333333</v>
          </cell>
          <cell r="BX18">
            <v>529007.387096774</v>
          </cell>
          <cell r="BY18">
            <v>528816.766666667</v>
          </cell>
          <cell r="BZ18">
            <v>528054.64516129</v>
          </cell>
          <cell r="CA18">
            <v>514841.483870968</v>
          </cell>
          <cell r="CB18">
            <v>512572.833333333</v>
          </cell>
          <cell r="CC18">
            <v>510995.774193548</v>
          </cell>
          <cell r="CD18">
            <v>510793.333333333</v>
          </cell>
          <cell r="CE18">
            <v>530220.862068966</v>
          </cell>
        </row>
        <row r="19">
          <cell r="AC19" t="str">
            <v>Socal Her</v>
          </cell>
          <cell r="AD19">
            <v>450355.548387097</v>
          </cell>
          <cell r="AE19">
            <v>536592.096774194</v>
          </cell>
          <cell r="AF19">
            <v>600951.633333333</v>
          </cell>
          <cell r="AG19">
            <v>642522.387096774</v>
          </cell>
          <cell r="AH19">
            <v>822027.133333333</v>
          </cell>
          <cell r="AI19">
            <v>728987.322580645</v>
          </cell>
          <cell r="AJ19">
            <v>635168.580645161</v>
          </cell>
          <cell r="AK19">
            <v>560241.571428572</v>
          </cell>
          <cell r="AL19">
            <v>593761.387096774</v>
          </cell>
          <cell r="AM19">
            <v>686625.933333333</v>
          </cell>
          <cell r="AN19">
            <v>730501</v>
          </cell>
          <cell r="AO19">
            <v>699907.9</v>
          </cell>
          <cell r="AP19">
            <v>839153.096774194</v>
          </cell>
          <cell r="AQ19">
            <v>769249.741935484</v>
          </cell>
          <cell r="AR19">
            <v>982639.466666667</v>
          </cell>
          <cell r="AS19">
            <v>724914.064516129</v>
          </cell>
          <cell r="AT19">
            <v>573385.433333333</v>
          </cell>
          <cell r="AU19">
            <v>534034.387096774</v>
          </cell>
          <cell r="AV19">
            <v>697366.433333333</v>
          </cell>
          <cell r="AW19">
            <v>647665.75</v>
          </cell>
          <cell r="AX19">
            <v>718893.903225806</v>
          </cell>
          <cell r="AY19">
            <v>678766.666666667</v>
          </cell>
          <cell r="AZ19">
            <v>728308</v>
          </cell>
          <cell r="BA19">
            <v>597677.310344828</v>
          </cell>
          <cell r="BB19">
            <v>605879.709677419</v>
          </cell>
          <cell r="BC19">
            <v>980123.966666667</v>
          </cell>
          <cell r="BD19">
            <v>729118.103448276</v>
          </cell>
          <cell r="BE19">
            <v>880858.741935484</v>
          </cell>
          <cell r="BF19">
            <v>970877.6</v>
          </cell>
          <cell r="BG19">
            <v>1061931.77419355</v>
          </cell>
          <cell r="BH19">
            <v>877594.516129032</v>
          </cell>
          <cell r="BI19">
            <v>686212.454545455</v>
          </cell>
          <cell r="BJ19">
            <v>665299.545454545</v>
          </cell>
          <cell r="BK19">
            <v>697971.766666667</v>
          </cell>
          <cell r="BL19">
            <v>787220.451612903</v>
          </cell>
          <cell r="BM19">
            <v>699910.266666667</v>
          </cell>
          <cell r="BN19">
            <v>743689.35483871</v>
          </cell>
          <cell r="BO19">
            <v>566213.935483871</v>
          </cell>
          <cell r="BP19">
            <v>815762.896551724</v>
          </cell>
          <cell r="BQ19">
            <v>1020540.87096774</v>
          </cell>
          <cell r="BR19">
            <v>915177.8</v>
          </cell>
          <cell r="BS19">
            <v>934644.290322581</v>
          </cell>
          <cell r="BT19">
            <v>873234.774193548</v>
          </cell>
          <cell r="BU19">
            <v>657837.517241379</v>
          </cell>
          <cell r="BV19">
            <v>875494.129032258</v>
          </cell>
          <cell r="BW19">
            <v>782791.866666667</v>
          </cell>
          <cell r="BX19">
            <v>651917.322580645</v>
          </cell>
          <cell r="BY19">
            <v>928640.866666667</v>
          </cell>
          <cell r="BZ19">
            <v>1025364.87096774</v>
          </cell>
          <cell r="CA19">
            <v>924626.258064516</v>
          </cell>
          <cell r="CB19">
            <v>1105508.26666667</v>
          </cell>
          <cell r="CC19">
            <v>1163509.90322581</v>
          </cell>
          <cell r="CD19">
            <v>1101332.96666667</v>
          </cell>
          <cell r="CE19">
            <v>1191441.75862069</v>
          </cell>
        </row>
        <row r="20">
          <cell r="AC20" t="str">
            <v>Calif Deliv</v>
          </cell>
          <cell r="AD20">
            <v>1396671.06451613</v>
          </cell>
          <cell r="AE20">
            <v>1613021</v>
          </cell>
          <cell r="AF20">
            <v>1734409</v>
          </cell>
          <cell r="AG20">
            <v>1757059.19354839</v>
          </cell>
          <cell r="AH20">
            <v>2153707.36666667</v>
          </cell>
          <cell r="AI20">
            <v>2051738.41935484</v>
          </cell>
          <cell r="AJ20">
            <v>1769111.32258065</v>
          </cell>
          <cell r="AK20">
            <v>1626431.67857143</v>
          </cell>
          <cell r="AL20">
            <v>1626870.87096774</v>
          </cell>
          <cell r="AM20">
            <v>1928926.06666667</v>
          </cell>
          <cell r="AN20">
            <v>1920330.61290323</v>
          </cell>
          <cell r="AO20">
            <v>1690933.36666667</v>
          </cell>
          <cell r="AP20">
            <v>1903492.64516129</v>
          </cell>
          <cell r="AQ20">
            <v>1991608.67741936</v>
          </cell>
          <cell r="AR20">
            <v>2197453.23333333</v>
          </cell>
          <cell r="AS20">
            <v>1822751.06451613</v>
          </cell>
          <cell r="AT20">
            <v>1712092.43333333</v>
          </cell>
          <cell r="AU20">
            <v>1629398.64516129</v>
          </cell>
          <cell r="AV20">
            <v>1540220.36666667</v>
          </cell>
          <cell r="AW20">
            <v>1612610.60714286</v>
          </cell>
          <cell r="AX20">
            <v>1651468.96774194</v>
          </cell>
          <cell r="AY20">
            <v>1688785.46666667</v>
          </cell>
          <cell r="AZ20">
            <v>1702321.80645161</v>
          </cell>
          <cell r="BA20">
            <v>1524139.79310345</v>
          </cell>
          <cell r="BB20">
            <v>1624922.03225806</v>
          </cell>
          <cell r="BC20">
            <v>2185705.93333333</v>
          </cell>
          <cell r="BD20">
            <v>1874441.72413793</v>
          </cell>
          <cell r="BE20">
            <v>2074521.80645161</v>
          </cell>
          <cell r="BF20">
            <v>2231380.2</v>
          </cell>
          <cell r="BG20">
            <v>2342117.06451613</v>
          </cell>
          <cell r="BH20">
            <v>2073088.09677419</v>
          </cell>
          <cell r="BI20">
            <v>1806028.27272727</v>
          </cell>
          <cell r="BJ20">
            <v>1780184.54545455</v>
          </cell>
          <cell r="BK20">
            <v>1837898.5</v>
          </cell>
          <cell r="BL20">
            <v>1859290.32258065</v>
          </cell>
          <cell r="BM20">
            <v>1849226.2</v>
          </cell>
          <cell r="BN20">
            <v>1793399.16129032</v>
          </cell>
          <cell r="BO20">
            <v>1626216.12903226</v>
          </cell>
          <cell r="BP20">
            <v>1914907.65517241</v>
          </cell>
          <cell r="BQ20">
            <v>2134064.41935484</v>
          </cell>
          <cell r="BR20">
            <v>1957789.76666667</v>
          </cell>
          <cell r="BS20">
            <v>1908625.74193548</v>
          </cell>
          <cell r="BT20">
            <v>1909262.90322581</v>
          </cell>
          <cell r="BU20">
            <v>1693796</v>
          </cell>
          <cell r="BV20">
            <v>1918914.4516129</v>
          </cell>
          <cell r="BW20">
            <v>1821241.06666667</v>
          </cell>
          <cell r="BX20">
            <v>1690973.93548387</v>
          </cell>
          <cell r="BY20">
            <v>1972814.63333333</v>
          </cell>
          <cell r="BZ20">
            <v>2158685</v>
          </cell>
          <cell r="CA20">
            <v>2160091.06451613</v>
          </cell>
          <cell r="CB20">
            <v>2376492.86666667</v>
          </cell>
          <cell r="CC20">
            <v>2501917.58064516</v>
          </cell>
          <cell r="CD20">
            <v>2475546.53333333</v>
          </cell>
          <cell r="CE20">
            <v>2538490.80645161</v>
          </cell>
        </row>
        <row r="21">
          <cell r="AC21" t="str">
            <v>Waha West</v>
          </cell>
          <cell r="AD21" t="str">
            <v>N/A</v>
          </cell>
          <cell r="AE21" t="str">
            <v>N/A</v>
          </cell>
          <cell r="AF21" t="str">
            <v>N/A</v>
          </cell>
          <cell r="AG21" t="str">
            <v>N/A</v>
          </cell>
          <cell r="AH21" t="str">
            <v>N/A</v>
          </cell>
          <cell r="AI21" t="str">
            <v>N/A</v>
          </cell>
          <cell r="AJ21" t="str">
            <v>N/A</v>
          </cell>
          <cell r="AK21" t="str">
            <v>N/A</v>
          </cell>
          <cell r="AL21" t="str">
            <v>N/A</v>
          </cell>
          <cell r="AM21" t="str">
            <v>N/A</v>
          </cell>
          <cell r="AN21" t="str">
            <v>N/A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80324.8666666667</v>
          </cell>
          <cell r="BD21">
            <v>7498.41379310345</v>
          </cell>
          <cell r="BE21">
            <v>28928.6774193548</v>
          </cell>
          <cell r="BF21">
            <v>93839.6</v>
          </cell>
          <cell r="BG21">
            <v>258266.516129032</v>
          </cell>
          <cell r="BH21">
            <v>97916.6129032258</v>
          </cell>
          <cell r="BI21">
            <v>218.545454545455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 t="e">
            <v>#VALUE!</v>
          </cell>
          <cell r="BQ21" t="e">
            <v>#VALUE!</v>
          </cell>
          <cell r="BR21" t="e">
            <v>#VALUE!</v>
          </cell>
          <cell r="BS21" t="e">
            <v>#VALUE!</v>
          </cell>
          <cell r="BT21">
            <v>53790.7741935484</v>
          </cell>
          <cell r="BU21">
            <v>0</v>
          </cell>
          <cell r="BV21">
            <v>0</v>
          </cell>
          <cell r="BW21">
            <v>0</v>
          </cell>
          <cell r="BX21">
            <v>2195.25806451613</v>
          </cell>
          <cell r="BY21">
            <v>27248.1333333333</v>
          </cell>
          <cell r="BZ21">
            <v>194237.387096774</v>
          </cell>
          <cell r="CA21">
            <v>538708.096774194</v>
          </cell>
          <cell r="CB21">
            <v>591291.2</v>
          </cell>
          <cell r="CC21">
            <v>447577.161290323</v>
          </cell>
          <cell r="CD21">
            <v>670562.7</v>
          </cell>
          <cell r="CE21">
            <v>729659.724137931</v>
          </cell>
        </row>
        <row r="22">
          <cell r="AC22" t="str">
            <v>From NWPL</v>
          </cell>
          <cell r="AD22" t="str">
            <v>N/A</v>
          </cell>
          <cell r="AE22" t="str">
            <v>N/A</v>
          </cell>
          <cell r="AF22" t="str">
            <v>N/A</v>
          </cell>
          <cell r="AG22" t="str">
            <v>N/A</v>
          </cell>
          <cell r="AH22" t="str">
            <v>N/A</v>
          </cell>
          <cell r="AI22" t="str">
            <v>N/A</v>
          </cell>
          <cell r="AJ22" t="str">
            <v>N/A</v>
          </cell>
          <cell r="AK22" t="str">
            <v>N/A</v>
          </cell>
          <cell r="AL22" t="str">
            <v>N/A</v>
          </cell>
          <cell r="AM22" t="str">
            <v>N/A</v>
          </cell>
          <cell r="AN22" t="str">
            <v>N/A</v>
          </cell>
          <cell r="AO22" t="str">
            <v>N/A</v>
          </cell>
          <cell r="AP22" t="str">
            <v>N/A</v>
          </cell>
          <cell r="AQ22" t="str">
            <v>N/A</v>
          </cell>
          <cell r="AR22" t="str">
            <v>N/A</v>
          </cell>
          <cell r="AS22" t="str">
            <v>N/A</v>
          </cell>
          <cell r="AT22" t="str">
            <v>N/A</v>
          </cell>
          <cell r="AU22" t="str">
            <v>N/A</v>
          </cell>
          <cell r="AV22" t="str">
            <v>N/A</v>
          </cell>
          <cell r="AW22" t="str">
            <v>N/A</v>
          </cell>
          <cell r="AX22" t="str">
            <v>N/A</v>
          </cell>
          <cell r="AY22" t="str">
            <v>N/A</v>
          </cell>
          <cell r="AZ22" t="str">
            <v>N/A</v>
          </cell>
          <cell r="BA22" t="str">
            <v>N/A</v>
          </cell>
          <cell r="BB22" t="str">
            <v>N/A</v>
          </cell>
          <cell r="BC22" t="str">
            <v>N/A</v>
          </cell>
          <cell r="BD22" t="str">
            <v>N/A</v>
          </cell>
          <cell r="BE22" t="str">
            <v>N/A</v>
          </cell>
          <cell r="BF22" t="str">
            <v>N/A</v>
          </cell>
          <cell r="BG22" t="str">
            <v>N/A</v>
          </cell>
          <cell r="BH22" t="str">
            <v>N/A</v>
          </cell>
          <cell r="BI22" t="str">
            <v>N/A</v>
          </cell>
          <cell r="BJ22" t="str">
            <v>N/A</v>
          </cell>
          <cell r="BK22" t="str">
            <v>N/A</v>
          </cell>
          <cell r="BL22" t="str">
            <v>N/A</v>
          </cell>
          <cell r="BM22" t="str">
            <v>N/A</v>
          </cell>
          <cell r="BN22" t="str">
            <v>N/A</v>
          </cell>
          <cell r="BO22" t="str">
            <v>N/A</v>
          </cell>
          <cell r="BP22" t="str">
            <v>N/A</v>
          </cell>
          <cell r="BQ22" t="str">
            <v>N/A</v>
          </cell>
          <cell r="BR22">
            <v>17724.8571428571</v>
          </cell>
          <cell r="BS22">
            <v>30473.6774193548</v>
          </cell>
          <cell r="BT22">
            <v>26181.4838709677</v>
          </cell>
          <cell r="BU22">
            <v>26250.1379310345</v>
          </cell>
          <cell r="BV22">
            <v>14478.3870967742</v>
          </cell>
          <cell r="BW22">
            <v>38454.0333333333</v>
          </cell>
          <cell r="BX22">
            <v>39986.2903225806</v>
          </cell>
          <cell r="BY22">
            <v>80560.7</v>
          </cell>
          <cell r="BZ22">
            <v>100065.612903226</v>
          </cell>
          <cell r="CA22">
            <v>74966.4838709677</v>
          </cell>
          <cell r="CB22">
            <v>78931.4333333333</v>
          </cell>
          <cell r="CC22">
            <v>45333.9032258065</v>
          </cell>
          <cell r="CD22">
            <v>27056.6666666667</v>
          </cell>
          <cell r="CE22">
            <v>10493.8275862069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pload"/>
      <sheetName val="Ops"/>
      <sheetName val="Data"/>
      <sheetName val="Sheet4"/>
    </sheetNames>
    <sheetDataSet>
      <sheetData sheetId="0"/>
      <sheetData sheetId="1"/>
      <sheetData sheetId="2">
        <row r="7">
          <cell r="T7">
            <v>35247</v>
          </cell>
          <cell r="U7">
            <v>35278</v>
          </cell>
          <cell r="V7">
            <v>35309</v>
          </cell>
          <cell r="W7">
            <v>35339</v>
          </cell>
          <cell r="X7">
            <v>35370</v>
          </cell>
          <cell r="Y7">
            <v>35400</v>
          </cell>
          <cell r="Z7">
            <v>35431</v>
          </cell>
          <cell r="AA7">
            <v>35462</v>
          </cell>
          <cell r="AB7">
            <v>35490</v>
          </cell>
          <cell r="AC7">
            <v>35521</v>
          </cell>
          <cell r="AD7">
            <v>35551</v>
          </cell>
          <cell r="AE7">
            <v>35582</v>
          </cell>
          <cell r="AF7">
            <v>35612</v>
          </cell>
          <cell r="AG7">
            <v>35643</v>
          </cell>
          <cell r="AH7">
            <v>35674</v>
          </cell>
          <cell r="AI7">
            <v>35704</v>
          </cell>
          <cell r="AJ7">
            <v>35735</v>
          </cell>
          <cell r="AK7">
            <v>35765</v>
          </cell>
          <cell r="AL7">
            <v>35796</v>
          </cell>
          <cell r="AM7">
            <v>35827</v>
          </cell>
          <cell r="AN7">
            <v>35855</v>
          </cell>
          <cell r="AO7">
            <v>35886</v>
          </cell>
          <cell r="AP7">
            <v>35916</v>
          </cell>
          <cell r="AQ7">
            <v>35947</v>
          </cell>
          <cell r="AR7">
            <v>35977</v>
          </cell>
          <cell r="AS7">
            <v>36008</v>
          </cell>
          <cell r="AT7">
            <v>36039</v>
          </cell>
          <cell r="AU7">
            <v>36069</v>
          </cell>
          <cell r="AV7">
            <v>36100</v>
          </cell>
          <cell r="AW7">
            <v>36130</v>
          </cell>
          <cell r="AX7">
            <v>36161</v>
          </cell>
          <cell r="AY7">
            <v>36192</v>
          </cell>
          <cell r="AZ7">
            <v>36220</v>
          </cell>
          <cell r="BA7">
            <v>36251</v>
          </cell>
          <cell r="BB7">
            <v>36281</v>
          </cell>
          <cell r="BC7">
            <v>36312</v>
          </cell>
          <cell r="BD7">
            <v>36342</v>
          </cell>
          <cell r="BE7">
            <v>36373</v>
          </cell>
          <cell r="BF7">
            <v>36404</v>
          </cell>
          <cell r="BG7">
            <v>36434</v>
          </cell>
          <cell r="BH7">
            <v>36465</v>
          </cell>
          <cell r="BI7">
            <v>36495</v>
          </cell>
          <cell r="BJ7">
            <v>36526</v>
          </cell>
          <cell r="BK7">
            <v>36557</v>
          </cell>
          <cell r="BL7">
            <v>36586</v>
          </cell>
          <cell r="BM7">
            <v>36617</v>
          </cell>
          <cell r="BN7">
            <v>36647</v>
          </cell>
          <cell r="BO7">
            <v>36678</v>
          </cell>
          <cell r="BP7">
            <v>36708</v>
          </cell>
          <cell r="BQ7">
            <v>36739</v>
          </cell>
          <cell r="BR7">
            <v>36770</v>
          </cell>
          <cell r="BS7">
            <v>36800</v>
          </cell>
          <cell r="BT7">
            <v>36831</v>
          </cell>
          <cell r="BU7">
            <v>36861</v>
          </cell>
        </row>
        <row r="8">
          <cell r="S8" t="str">
            <v>SWG Topock</v>
          </cell>
          <cell r="T8">
            <v>140548.129032258</v>
          </cell>
          <cell r="U8">
            <v>134642.838709677</v>
          </cell>
          <cell r="V8">
            <v>114422.6</v>
          </cell>
          <cell r="W8">
            <v>114207.451612903</v>
          </cell>
          <cell r="X8">
            <v>106764.433333333</v>
          </cell>
          <cell r="Y8">
            <v>114944.225806452</v>
          </cell>
          <cell r="Z8">
            <v>115382.032258065</v>
          </cell>
          <cell r="AA8">
            <v>94673.2142857143</v>
          </cell>
          <cell r="AB8">
            <v>111768.741935484</v>
          </cell>
          <cell r="AC8">
            <v>109922.2</v>
          </cell>
          <cell r="AD8">
            <v>68035.6129032258</v>
          </cell>
          <cell r="AE8">
            <v>73997.9</v>
          </cell>
          <cell r="AF8">
            <v>63055.6774193548</v>
          </cell>
          <cell r="AG8">
            <v>59046.2903225806</v>
          </cell>
          <cell r="AH8">
            <v>59446.4</v>
          </cell>
          <cell r="AI8">
            <v>67062.9677419355</v>
          </cell>
          <cell r="AJ8">
            <v>96307.4333333333</v>
          </cell>
          <cell r="AK8">
            <v>128239.064516129</v>
          </cell>
          <cell r="AL8">
            <v>115979.4</v>
          </cell>
          <cell r="AM8">
            <v>113461.928571429</v>
          </cell>
          <cell r="AN8">
            <v>88548.7419354839</v>
          </cell>
          <cell r="AO8">
            <v>106142.866666667</v>
          </cell>
          <cell r="AP8">
            <v>79588.064516129</v>
          </cell>
          <cell r="AQ8">
            <v>78909.724137931</v>
          </cell>
          <cell r="AR8">
            <v>97948.2903225807</v>
          </cell>
          <cell r="AS8">
            <v>83716.1666666667</v>
          </cell>
          <cell r="AT8">
            <v>91214</v>
          </cell>
          <cell r="AU8">
            <v>70963.0967741936</v>
          </cell>
          <cell r="AV8">
            <v>115816.4</v>
          </cell>
          <cell r="AW8">
            <v>147797.096774194</v>
          </cell>
          <cell r="AX8">
            <v>141441</v>
          </cell>
          <cell r="AY8">
            <v>125161.954545455</v>
          </cell>
          <cell r="AZ8">
            <v>99431.2272727273</v>
          </cell>
          <cell r="BA8">
            <v>97820.4666666667</v>
          </cell>
          <cell r="BB8">
            <v>88171.1935483871</v>
          </cell>
          <cell r="BC8">
            <v>76940.7333333333</v>
          </cell>
          <cell r="BD8">
            <v>70164.6451612903</v>
          </cell>
          <cell r="BE8">
            <v>72899.3548387097</v>
          </cell>
          <cell r="BF8">
            <v>67015.9</v>
          </cell>
          <cell r="BG8">
            <v>86721.5</v>
          </cell>
          <cell r="BH8">
            <v>102703.4</v>
          </cell>
          <cell r="BI8">
            <v>142546.483870968</v>
          </cell>
          <cell r="BJ8">
            <v>112513.774193548</v>
          </cell>
          <cell r="BK8">
            <v>107366.103448276</v>
          </cell>
          <cell r="BL8">
            <v>114360.903225806</v>
          </cell>
          <cell r="BM8">
            <v>104879.866666667</v>
          </cell>
          <cell r="BN8">
            <v>118927.096774194</v>
          </cell>
          <cell r="BO8">
            <v>94957.4333333333</v>
          </cell>
          <cell r="BP8">
            <v>107237</v>
          </cell>
          <cell r="BQ8">
            <v>139903.225806452</v>
          </cell>
          <cell r="BR8">
            <v>134729.7</v>
          </cell>
          <cell r="BS8">
            <v>138559.258064516</v>
          </cell>
          <cell r="BT8">
            <v>132874.333333333</v>
          </cell>
          <cell r="BU8">
            <v>133008</v>
          </cell>
        </row>
        <row r="9">
          <cell r="S9" t="str">
            <v>APS Phoenix</v>
          </cell>
          <cell r="T9">
            <v>59584.7741935484</v>
          </cell>
          <cell r="U9">
            <v>71701.4838709677</v>
          </cell>
          <cell r="V9">
            <v>19019.7333333333</v>
          </cell>
          <cell r="W9">
            <v>37807.935483871</v>
          </cell>
          <cell r="X9">
            <v>10759.4666666667</v>
          </cell>
          <cell r="Y9">
            <v>11764.935483871</v>
          </cell>
          <cell r="Z9">
            <v>648.451612903226</v>
          </cell>
          <cell r="AA9">
            <v>2076.96428571429</v>
          </cell>
          <cell r="AB9">
            <v>7824.32258064516</v>
          </cell>
          <cell r="AC9">
            <v>10502.2666666667</v>
          </cell>
          <cell r="AD9">
            <v>41001.0322580645</v>
          </cell>
          <cell r="AE9">
            <v>42749.5</v>
          </cell>
          <cell r="AF9">
            <v>63314</v>
          </cell>
          <cell r="AG9">
            <v>68865.2258064516</v>
          </cell>
          <cell r="AH9">
            <v>62892.6666666667</v>
          </cell>
          <cell r="AI9">
            <v>27242.8709677419</v>
          </cell>
          <cell r="AJ9">
            <v>6001.7</v>
          </cell>
          <cell r="AK9">
            <v>16975.935483871</v>
          </cell>
          <cell r="AL9">
            <v>11675.9666666667</v>
          </cell>
          <cell r="AM9">
            <v>14820.8928571429</v>
          </cell>
          <cell r="AN9">
            <v>7848.22580645161</v>
          </cell>
          <cell r="AO9">
            <v>18607.8333333333</v>
          </cell>
          <cell r="AP9">
            <v>12375.2258064516</v>
          </cell>
          <cell r="AQ9">
            <v>21821.9310344828</v>
          </cell>
          <cell r="AR9">
            <v>92861.5483870968</v>
          </cell>
          <cell r="AS9">
            <v>95576.7666666667</v>
          </cell>
          <cell r="AT9">
            <v>72940.275862069</v>
          </cell>
          <cell r="AU9">
            <v>60290.2258064516</v>
          </cell>
          <cell r="AV9">
            <v>41973.0333333333</v>
          </cell>
          <cell r="AW9">
            <v>51835.7096774194</v>
          </cell>
          <cell r="AX9">
            <v>31844.1935483871</v>
          </cell>
          <cell r="AY9">
            <v>36915.9090909091</v>
          </cell>
          <cell r="AZ9">
            <v>27685.8181818182</v>
          </cell>
          <cell r="BA9">
            <v>55186.9</v>
          </cell>
          <cell r="BB9">
            <v>60348.5161290323</v>
          </cell>
          <cell r="BC9">
            <v>72042</v>
          </cell>
          <cell r="BD9">
            <v>82951.5806451613</v>
          </cell>
          <cell r="BE9">
            <v>83687.6774193548</v>
          </cell>
          <cell r="BF9">
            <v>55244.9666666667</v>
          </cell>
          <cell r="BG9">
            <v>85835.6333333333</v>
          </cell>
          <cell r="BH9">
            <v>50925.8</v>
          </cell>
          <cell r="BI9">
            <v>51436.4193548387</v>
          </cell>
          <cell r="BJ9">
            <v>44505.6774193548</v>
          </cell>
          <cell r="BK9">
            <v>40277.2068965517</v>
          </cell>
          <cell r="BL9">
            <v>34033.1290322581</v>
          </cell>
          <cell r="BM9">
            <v>38103.7</v>
          </cell>
          <cell r="BN9">
            <v>73874.8709677419</v>
          </cell>
          <cell r="BO9">
            <v>96153</v>
          </cell>
          <cell r="BP9">
            <v>117712.709677419</v>
          </cell>
          <cell r="BQ9">
            <v>158322.129032258</v>
          </cell>
          <cell r="BR9">
            <v>127009.666666667</v>
          </cell>
          <cell r="BS9">
            <v>85267.6129032258</v>
          </cell>
          <cell r="BT9">
            <v>105584.9</v>
          </cell>
          <cell r="BU9">
            <v>99731.6428571429</v>
          </cell>
        </row>
        <row r="10">
          <cell r="S10" t="str">
            <v>APS Yuma</v>
          </cell>
          <cell r="T10">
            <v>0</v>
          </cell>
          <cell r="U10">
            <v>2161.06451612903</v>
          </cell>
          <cell r="V10">
            <v>3067.56666666667</v>
          </cell>
          <cell r="W10">
            <v>6132.35483870968</v>
          </cell>
          <cell r="X10">
            <v>166.3</v>
          </cell>
          <cell r="Y10">
            <v>2252.32258064516</v>
          </cell>
          <cell r="Z10">
            <v>9670.38709677419</v>
          </cell>
          <cell r="AA10">
            <v>6173.75</v>
          </cell>
          <cell r="AB10">
            <v>7077.29032258065</v>
          </cell>
          <cell r="AC10">
            <v>3444.63333333333</v>
          </cell>
          <cell r="AD10">
            <v>6182.83870967742</v>
          </cell>
          <cell r="AE10">
            <v>892.733333333333</v>
          </cell>
          <cell r="AF10">
            <v>7051.16129032258</v>
          </cell>
          <cell r="AG10">
            <v>4503.64516129032</v>
          </cell>
          <cell r="AH10">
            <v>5013.13333333333</v>
          </cell>
          <cell r="AI10">
            <v>4330.58064516129</v>
          </cell>
          <cell r="AJ10">
            <v>5710.03333333333</v>
          </cell>
          <cell r="AK10">
            <v>8321.12903225806</v>
          </cell>
          <cell r="AL10">
            <v>9245.63333333333</v>
          </cell>
          <cell r="AM10">
            <v>6888.71428571429</v>
          </cell>
          <cell r="AN10">
            <v>5740.1935483871</v>
          </cell>
          <cell r="AO10">
            <v>8030.3</v>
          </cell>
          <cell r="AP10">
            <v>8638.90322580645</v>
          </cell>
          <cell r="AQ10">
            <v>7801.1724137931</v>
          </cell>
          <cell r="AR10">
            <v>10406.6774193548</v>
          </cell>
          <cell r="AS10">
            <v>12873.2333333333</v>
          </cell>
          <cell r="AT10">
            <v>9663.37931034483</v>
          </cell>
          <cell r="AU10">
            <v>8753.22580645161</v>
          </cell>
          <cell r="AV10">
            <v>3909.8</v>
          </cell>
          <cell r="AW10">
            <v>1449.96774193548</v>
          </cell>
          <cell r="AX10">
            <v>5623.16129032258</v>
          </cell>
          <cell r="AY10">
            <v>5130.13636363636</v>
          </cell>
          <cell r="AZ10">
            <v>6374.31818181818</v>
          </cell>
          <cell r="BA10">
            <v>7537.56666666667</v>
          </cell>
          <cell r="BB10">
            <v>11202.2580645161</v>
          </cell>
          <cell r="BC10">
            <v>9634.93333333333</v>
          </cell>
          <cell r="BD10">
            <v>9386.38709677419</v>
          </cell>
          <cell r="BE10">
            <v>8817.64516129032</v>
          </cell>
          <cell r="BF10">
            <v>9684.8</v>
          </cell>
          <cell r="BG10">
            <v>11999.6</v>
          </cell>
          <cell r="BH10">
            <v>8910</v>
          </cell>
          <cell r="BI10">
            <v>11460.8709677419</v>
          </cell>
          <cell r="BJ10">
            <v>7493.87096774194</v>
          </cell>
          <cell r="BK10">
            <v>9050.55172413793</v>
          </cell>
          <cell r="BL10">
            <v>6171.67741935484</v>
          </cell>
          <cell r="BM10">
            <v>2001.93333333333</v>
          </cell>
          <cell r="BN10">
            <v>10457.2903225806</v>
          </cell>
          <cell r="BO10">
            <v>7908.9</v>
          </cell>
          <cell r="BP10">
            <v>10284.4516129032</v>
          </cell>
          <cell r="BQ10">
            <v>12372.4516129032</v>
          </cell>
          <cell r="BR10">
            <v>13212.5666666667</v>
          </cell>
          <cell r="BS10">
            <v>4691.45161290323</v>
          </cell>
          <cell r="BT10">
            <v>286.933333333333</v>
          </cell>
          <cell r="BU10">
            <v>12016.4827586207</v>
          </cell>
        </row>
        <row r="11">
          <cell r="S11" t="str">
            <v>El Paso Electric</v>
          </cell>
          <cell r="T11">
            <v>21203.1612903226</v>
          </cell>
          <cell r="U11">
            <v>20606.8064516129</v>
          </cell>
          <cell r="V11">
            <v>14472.9333333333</v>
          </cell>
          <cell r="W11">
            <v>6771.38709677419</v>
          </cell>
          <cell r="X11">
            <v>14769.5666666667</v>
          </cell>
          <cell r="Y11">
            <v>13759.5161290323</v>
          </cell>
          <cell r="Z11">
            <v>35869</v>
          </cell>
          <cell r="AA11">
            <v>21074.4285714286</v>
          </cell>
          <cell r="AB11">
            <v>12742.8709677419</v>
          </cell>
          <cell r="AC11">
            <v>14379.9333333333</v>
          </cell>
          <cell r="AD11">
            <v>15425.4838709677</v>
          </cell>
          <cell r="AE11">
            <v>40543.7666666667</v>
          </cell>
          <cell r="AF11">
            <v>35416.0322580645</v>
          </cell>
          <cell r="AG11">
            <v>31019.5483870968</v>
          </cell>
          <cell r="AH11">
            <v>35221.1666666667</v>
          </cell>
          <cell r="AI11">
            <v>37382.1290322581</v>
          </cell>
          <cell r="AJ11">
            <v>25368.3333333333</v>
          </cell>
          <cell r="AK11">
            <v>29472.8064516129</v>
          </cell>
          <cell r="AL11">
            <v>20910.2333333333</v>
          </cell>
          <cell r="AM11">
            <v>8957.60714285714</v>
          </cell>
          <cell r="AN11">
            <v>24698.8387096774</v>
          </cell>
          <cell r="AO11">
            <v>29036.7666666667</v>
          </cell>
          <cell r="AP11">
            <v>35488.4516129032</v>
          </cell>
          <cell r="AQ11">
            <v>48545.4482758621</v>
          </cell>
          <cell r="AR11">
            <v>38560.6451612903</v>
          </cell>
          <cell r="AS11">
            <v>40908.8</v>
          </cell>
          <cell r="AT11">
            <v>50170.5517241379</v>
          </cell>
          <cell r="AU11">
            <v>37368.4838709677</v>
          </cell>
          <cell r="AV11">
            <v>40150.7</v>
          </cell>
          <cell r="AW11">
            <v>34656.8387096774</v>
          </cell>
          <cell r="AX11">
            <v>30966.3870967742</v>
          </cell>
          <cell r="AY11">
            <v>31536.5454545455</v>
          </cell>
          <cell r="AZ11">
            <v>28460.9090909091</v>
          </cell>
          <cell r="BA11">
            <v>28417.7</v>
          </cell>
          <cell r="BB11">
            <v>34830.2580645161</v>
          </cell>
          <cell r="BC11">
            <v>27847.4333333333</v>
          </cell>
          <cell r="BD11">
            <v>34497.3225806452</v>
          </cell>
          <cell r="BE11">
            <v>42263.3225806452</v>
          </cell>
          <cell r="BF11">
            <v>51334.9666666667</v>
          </cell>
          <cell r="BG11">
            <v>33718.0666666667</v>
          </cell>
          <cell r="BH11">
            <v>39153.5333333333</v>
          </cell>
          <cell r="BI11">
            <v>16596.7741935484</v>
          </cell>
          <cell r="BJ11">
            <v>27619.5806451613</v>
          </cell>
          <cell r="BK11">
            <v>14949.275862069</v>
          </cell>
          <cell r="BL11">
            <v>20454.9032258065</v>
          </cell>
          <cell r="BM11">
            <v>33090.0666666667</v>
          </cell>
          <cell r="BN11">
            <v>29796.1290322581</v>
          </cell>
          <cell r="BO11">
            <v>31362.5666666667</v>
          </cell>
          <cell r="BP11">
            <v>38433.3225806452</v>
          </cell>
          <cell r="BQ11">
            <v>39853.3548387097</v>
          </cell>
          <cell r="BR11">
            <v>43742.4666666667</v>
          </cell>
          <cell r="BS11">
            <v>49326.7741935484</v>
          </cell>
          <cell r="BT11">
            <v>35332.8</v>
          </cell>
          <cell r="BU11">
            <v>47352.3448275862</v>
          </cell>
        </row>
        <row r="12">
          <cell r="S12" t="str">
            <v>Salt River</v>
          </cell>
          <cell r="T12">
            <v>27291.5483870968</v>
          </cell>
          <cell r="U12">
            <v>50183.0967741935</v>
          </cell>
          <cell r="V12">
            <v>25325.0666666667</v>
          </cell>
          <cell r="W12">
            <v>17679.6774193548</v>
          </cell>
          <cell r="X12">
            <v>79.3666666666667</v>
          </cell>
          <cell r="Y12">
            <v>1877.25806451613</v>
          </cell>
          <cell r="Z12">
            <v>1.74193548387097</v>
          </cell>
          <cell r="AA12">
            <v>30.0357142857143</v>
          </cell>
          <cell r="AB12">
            <v>458.741935483871</v>
          </cell>
          <cell r="AC12">
            <v>1781.6</v>
          </cell>
          <cell r="AD12">
            <v>35067.4838709677</v>
          </cell>
          <cell r="AE12">
            <v>21955.5666666667</v>
          </cell>
          <cell r="AF12">
            <v>41656.2580645161</v>
          </cell>
          <cell r="AG12">
            <v>50182.6774193548</v>
          </cell>
          <cell r="AH12">
            <v>51005.8</v>
          </cell>
          <cell r="AI12">
            <v>12345.3548387097</v>
          </cell>
          <cell r="AJ12">
            <v>31.6</v>
          </cell>
          <cell r="AK12">
            <v>1883.87096774194</v>
          </cell>
          <cell r="AL12">
            <v>7000.53333333333</v>
          </cell>
          <cell r="AM12">
            <v>2228.92857142857</v>
          </cell>
          <cell r="AN12">
            <v>1114.54838709677</v>
          </cell>
          <cell r="AO12">
            <v>8571.2</v>
          </cell>
          <cell r="AP12">
            <v>4902.03225806452</v>
          </cell>
          <cell r="AQ12">
            <v>22172.1034482759</v>
          </cell>
          <cell r="AR12">
            <v>77524.2580645161</v>
          </cell>
          <cell r="AS12">
            <v>103342.033333333</v>
          </cell>
          <cell r="AT12">
            <v>86622.8275862069</v>
          </cell>
          <cell r="AU12">
            <v>66872.064516129</v>
          </cell>
          <cell r="AV12">
            <v>37193.6666666667</v>
          </cell>
          <cell r="AW12">
            <v>61336.8387096774</v>
          </cell>
          <cell r="AX12">
            <v>26676.0322580645</v>
          </cell>
          <cell r="AY12">
            <v>24239.2272727273</v>
          </cell>
          <cell r="AZ12">
            <v>23271.8181818182</v>
          </cell>
          <cell r="BA12">
            <v>51654.5</v>
          </cell>
          <cell r="BB12">
            <v>47485.2258064516</v>
          </cell>
          <cell r="BC12">
            <v>70074.7333333333</v>
          </cell>
          <cell r="BD12">
            <v>67652.8064516129</v>
          </cell>
          <cell r="BE12">
            <v>83097.7419354839</v>
          </cell>
          <cell r="BF12">
            <v>51521.0333333333</v>
          </cell>
          <cell r="BG12">
            <v>73425</v>
          </cell>
          <cell r="BH12">
            <v>36863.6333333333</v>
          </cell>
          <cell r="BI12">
            <v>40225.064516129</v>
          </cell>
          <cell r="BJ12">
            <v>48257.9032258065</v>
          </cell>
          <cell r="BK12">
            <v>55297.6551724138</v>
          </cell>
          <cell r="BL12">
            <v>31776.3870967742</v>
          </cell>
          <cell r="BM12">
            <v>57480.2</v>
          </cell>
          <cell r="BN12">
            <v>84669.3225806452</v>
          </cell>
          <cell r="BO12">
            <v>109006.033333333</v>
          </cell>
          <cell r="BP12">
            <v>149322.096774194</v>
          </cell>
          <cell r="BQ12">
            <v>192595.677419355</v>
          </cell>
          <cell r="BR12">
            <v>158106.933333333</v>
          </cell>
          <cell r="BS12">
            <v>124975.161290323</v>
          </cell>
          <cell r="BT12">
            <v>125201.133333333</v>
          </cell>
          <cell r="BU12">
            <v>132879.172413793</v>
          </cell>
        </row>
        <row r="13">
          <cell r="S13" t="str">
            <v>SWG Phoenix</v>
          </cell>
          <cell r="T13">
            <v>48283.1612903226</v>
          </cell>
          <cell r="U13">
            <v>50220.4838709677</v>
          </cell>
          <cell r="V13">
            <v>54294.5333333333</v>
          </cell>
          <cell r="W13">
            <v>79655.9677419355</v>
          </cell>
          <cell r="X13">
            <v>101045.3</v>
          </cell>
          <cell r="Y13">
            <v>138261.741935484</v>
          </cell>
          <cell r="Z13">
            <v>148937.225806452</v>
          </cell>
          <cell r="AA13">
            <v>133665.821428571</v>
          </cell>
          <cell r="AB13">
            <v>95758.0967741936</v>
          </cell>
          <cell r="AC13">
            <v>74998.1333333333</v>
          </cell>
          <cell r="AD13">
            <v>53725.3870967742</v>
          </cell>
          <cell r="AE13">
            <v>58981.3333333333</v>
          </cell>
          <cell r="AF13">
            <v>65482.0322580645</v>
          </cell>
          <cell r="AG13">
            <v>61630.5806451613</v>
          </cell>
          <cell r="AH13">
            <v>59097.5666666667</v>
          </cell>
          <cell r="AI13">
            <v>66069.2258064516</v>
          </cell>
          <cell r="AJ13">
            <v>105170.566666667</v>
          </cell>
          <cell r="AK13">
            <v>169996.161290323</v>
          </cell>
          <cell r="AL13">
            <v>170918.333333333</v>
          </cell>
          <cell r="AM13">
            <v>156084.678571429</v>
          </cell>
          <cell r="AN13">
            <v>118947.451612903</v>
          </cell>
          <cell r="AO13">
            <v>94568.2333333333</v>
          </cell>
          <cell r="AP13">
            <v>70277.6451612903</v>
          </cell>
          <cell r="AQ13">
            <v>72897.6896551724</v>
          </cell>
          <cell r="AR13">
            <v>57064.3548387097</v>
          </cell>
          <cell r="AS13">
            <v>57670.6</v>
          </cell>
          <cell r="AT13">
            <v>57248.5862068966</v>
          </cell>
          <cell r="AU13">
            <v>67430</v>
          </cell>
          <cell r="AV13">
            <v>103847.833333333</v>
          </cell>
          <cell r="AW13">
            <v>165862.709677419</v>
          </cell>
          <cell r="AX13">
            <v>155186.290322581</v>
          </cell>
          <cell r="AY13">
            <v>144911.545454545</v>
          </cell>
          <cell r="AZ13">
            <v>106890.681818182</v>
          </cell>
          <cell r="BA13">
            <v>97188.6666666667</v>
          </cell>
          <cell r="BB13">
            <v>78171.2258064516</v>
          </cell>
          <cell r="BC13">
            <v>67633.2</v>
          </cell>
          <cell r="BD13">
            <v>65054.2903225806</v>
          </cell>
          <cell r="BE13">
            <v>59249.3548387097</v>
          </cell>
          <cell r="BF13">
            <v>67213.1666666667</v>
          </cell>
          <cell r="BG13">
            <v>79670.7333333333</v>
          </cell>
          <cell r="BH13">
            <v>93871.8666666667</v>
          </cell>
          <cell r="BI13">
            <v>163982.387096774</v>
          </cell>
          <cell r="BJ13">
            <v>142104.935483871</v>
          </cell>
          <cell r="BK13">
            <v>129160.517241379</v>
          </cell>
          <cell r="BL13">
            <v>125316.419354839</v>
          </cell>
          <cell r="BM13">
            <v>89072.1</v>
          </cell>
          <cell r="BN13">
            <v>74159.9032258065</v>
          </cell>
          <cell r="BO13">
            <v>72309.4333333333</v>
          </cell>
          <cell r="BP13">
            <v>58886.2258064516</v>
          </cell>
          <cell r="BQ13">
            <v>59686</v>
          </cell>
          <cell r="BR13">
            <v>59678.0666666667</v>
          </cell>
          <cell r="BS13">
            <v>70446.5806451613</v>
          </cell>
          <cell r="BT13">
            <v>143242.266666667</v>
          </cell>
          <cell r="BU13">
            <v>153420</v>
          </cell>
        </row>
        <row r="14">
          <cell r="S14" t="str">
            <v>SWG Tuscon</v>
          </cell>
          <cell r="T14">
            <v>39491.6129032258</v>
          </cell>
          <cell r="U14">
            <v>45905.5483870968</v>
          </cell>
          <cell r="V14">
            <v>43000.8</v>
          </cell>
          <cell r="W14">
            <v>46185.3225806452</v>
          </cell>
          <cell r="X14">
            <v>63138.9</v>
          </cell>
          <cell r="Y14">
            <v>90732.7096774194</v>
          </cell>
          <cell r="Z14">
            <v>101470.387096774</v>
          </cell>
          <cell r="AA14">
            <v>86610.4285714286</v>
          </cell>
          <cell r="AB14">
            <v>55665.8709677419</v>
          </cell>
          <cell r="AC14">
            <v>43428.1</v>
          </cell>
          <cell r="AD14">
            <v>28021.4516129032</v>
          </cell>
          <cell r="AE14">
            <v>32476.7333333333</v>
          </cell>
          <cell r="AF14">
            <v>50840.9032258065</v>
          </cell>
          <cell r="AG14">
            <v>58566.9677419355</v>
          </cell>
          <cell r="AH14">
            <v>50430.3</v>
          </cell>
          <cell r="AI14">
            <v>37853.0967741935</v>
          </cell>
          <cell r="AJ14">
            <v>60860.7666666667</v>
          </cell>
          <cell r="AK14">
            <v>106195.032258065</v>
          </cell>
          <cell r="AL14">
            <v>92308.1666666667</v>
          </cell>
          <cell r="AM14">
            <v>102142.642857143</v>
          </cell>
          <cell r="AN14">
            <v>76114.6774193548</v>
          </cell>
          <cell r="AO14">
            <v>59784.9666666667</v>
          </cell>
          <cell r="AP14">
            <v>40172.3870967742</v>
          </cell>
          <cell r="AQ14">
            <v>47131.6896551724</v>
          </cell>
          <cell r="AR14">
            <v>71122.5483870968</v>
          </cell>
          <cell r="AS14">
            <v>72057.3</v>
          </cell>
          <cell r="AT14">
            <v>63200.3448275862</v>
          </cell>
          <cell r="AU14">
            <v>47615.2258064516</v>
          </cell>
          <cell r="AV14">
            <v>67444.2666666667</v>
          </cell>
          <cell r="AW14">
            <v>104118.677419355</v>
          </cell>
          <cell r="AX14">
            <v>91620.2903225807</v>
          </cell>
          <cell r="AY14">
            <v>79086.7727272727</v>
          </cell>
          <cell r="AZ14">
            <v>56674.5</v>
          </cell>
          <cell r="BA14">
            <v>88414.8</v>
          </cell>
          <cell r="BB14">
            <v>54822.9032258065</v>
          </cell>
          <cell r="BC14">
            <v>53670.2333333333</v>
          </cell>
          <cell r="BD14">
            <v>57664</v>
          </cell>
          <cell r="BE14">
            <v>59045.6774193548</v>
          </cell>
          <cell r="BF14">
            <v>57995.0333333333</v>
          </cell>
          <cell r="BG14">
            <v>71984.7</v>
          </cell>
          <cell r="BH14">
            <v>56597.6666666667</v>
          </cell>
          <cell r="BI14">
            <v>87087.0967741936</v>
          </cell>
          <cell r="BJ14">
            <v>78911.8387096774</v>
          </cell>
          <cell r="BK14">
            <v>57256.7931034483</v>
          </cell>
          <cell r="BL14">
            <v>43655.064516129</v>
          </cell>
          <cell r="BM14">
            <v>62573.7333333333</v>
          </cell>
          <cell r="BN14">
            <v>65981.8387096774</v>
          </cell>
          <cell r="BO14">
            <v>61777.8666666667</v>
          </cell>
          <cell r="BP14">
            <v>68249.7741935484</v>
          </cell>
          <cell r="BQ14">
            <v>72207.8709677419</v>
          </cell>
          <cell r="BR14">
            <v>59301.3</v>
          </cell>
          <cell r="BS14">
            <v>66435.4838709677</v>
          </cell>
          <cell r="BT14">
            <v>127032.7</v>
          </cell>
          <cell r="BU14">
            <v>145573.172413793</v>
          </cell>
        </row>
        <row r="15">
          <cell r="S15" t="str">
            <v>SWG Wilcox</v>
          </cell>
          <cell r="T15">
            <v>8680.83870967742</v>
          </cell>
          <cell r="U15">
            <v>6651.03225806452</v>
          </cell>
          <cell r="V15">
            <v>5784.53333333333</v>
          </cell>
          <cell r="W15">
            <v>8476</v>
          </cell>
          <cell r="X15">
            <v>11050.1666666667</v>
          </cell>
          <cell r="Y15">
            <v>14087.2258064516</v>
          </cell>
          <cell r="Z15">
            <v>13976.3548387097</v>
          </cell>
          <cell r="AA15">
            <v>13951.6785714286</v>
          </cell>
          <cell r="AB15">
            <v>13415.7096774194</v>
          </cell>
          <cell r="AC15">
            <v>11804.5</v>
          </cell>
          <cell r="AD15">
            <v>7436.41935483871</v>
          </cell>
          <cell r="AE15">
            <v>9337.4</v>
          </cell>
          <cell r="AF15">
            <v>8017.87096774194</v>
          </cell>
          <cell r="AG15">
            <v>8358.35483870968</v>
          </cell>
          <cell r="AH15">
            <v>7515.8</v>
          </cell>
          <cell r="AI15">
            <v>8984.25806451613</v>
          </cell>
          <cell r="AJ15">
            <v>10386.2333333333</v>
          </cell>
          <cell r="AK15">
            <v>12863.4838709677</v>
          </cell>
          <cell r="AL15">
            <v>12099.6333333333</v>
          </cell>
          <cell r="AM15">
            <v>11563.0714285714</v>
          </cell>
          <cell r="AN15">
            <v>3272.67741935484</v>
          </cell>
          <cell r="AO15">
            <v>7818.33333333333</v>
          </cell>
          <cell r="AP15">
            <v>7150.38709677419</v>
          </cell>
          <cell r="AQ15">
            <v>4938.65517241379</v>
          </cell>
          <cell r="AR15">
            <v>4749.35483870968</v>
          </cell>
          <cell r="AS15">
            <v>4159.13333333333</v>
          </cell>
          <cell r="AT15">
            <v>4332.13793103448</v>
          </cell>
          <cell r="AU15">
            <v>9669.64516129032</v>
          </cell>
          <cell r="AV15">
            <v>11229.1333333333</v>
          </cell>
          <cell r="AW15">
            <v>16575.6129032258</v>
          </cell>
          <cell r="AX15">
            <v>14802.6129032258</v>
          </cell>
          <cell r="AY15">
            <v>12644.2727272727</v>
          </cell>
          <cell r="AZ15">
            <v>8438.68181818182</v>
          </cell>
          <cell r="BA15">
            <v>9896.23333333333</v>
          </cell>
          <cell r="BB15">
            <v>6900.16129032258</v>
          </cell>
          <cell r="BC15">
            <v>4082.06666666667</v>
          </cell>
          <cell r="BD15">
            <v>5244.38709677419</v>
          </cell>
          <cell r="BE15">
            <v>5064.41935483871</v>
          </cell>
          <cell r="BF15">
            <v>8147.86666666667</v>
          </cell>
          <cell r="BG15">
            <v>6276.96666666667</v>
          </cell>
          <cell r="BH15">
            <v>10332.6</v>
          </cell>
          <cell r="BI15">
            <v>22436.064516129</v>
          </cell>
          <cell r="BJ15">
            <v>14451.3548387097</v>
          </cell>
          <cell r="BK15">
            <v>5045.75862068966</v>
          </cell>
          <cell r="BL15">
            <v>4462.87096774194</v>
          </cell>
          <cell r="BM15">
            <v>306.133333333333</v>
          </cell>
          <cell r="BN15">
            <v>1233.38709677419</v>
          </cell>
          <cell r="BO15">
            <v>1339.53333333333</v>
          </cell>
          <cell r="BP15">
            <v>1180</v>
          </cell>
          <cell r="BQ15">
            <v>937.41935483871</v>
          </cell>
          <cell r="BR15">
            <v>2229.56666666667</v>
          </cell>
          <cell r="BS15">
            <v>1743.29032258065</v>
          </cell>
          <cell r="BT15">
            <v>8127.33333333333</v>
          </cell>
          <cell r="BU15">
            <v>6033.96551724138</v>
          </cell>
        </row>
        <row r="16">
          <cell r="S16" t="str">
            <v>SWG Yuma</v>
          </cell>
          <cell r="T16">
            <v>12890.4193548387</v>
          </cell>
          <cell r="U16">
            <v>12365.5806451613</v>
          </cell>
          <cell r="V16">
            <v>13095.4333333333</v>
          </cell>
          <cell r="W16">
            <v>14579.935483871</v>
          </cell>
          <cell r="X16">
            <v>10803.6333333333</v>
          </cell>
          <cell r="Y16">
            <v>15704.064516129</v>
          </cell>
          <cell r="Z16">
            <v>12394.6451612903</v>
          </cell>
          <cell r="AA16">
            <v>14420.0714285714</v>
          </cell>
          <cell r="AB16">
            <v>14847.8064516129</v>
          </cell>
          <cell r="AC16">
            <v>6878.86666666667</v>
          </cell>
          <cell r="AD16">
            <v>13614</v>
          </cell>
          <cell r="AE16">
            <v>12600.5666666667</v>
          </cell>
          <cell r="AF16">
            <v>15840.2903225806</v>
          </cell>
          <cell r="AG16">
            <v>15373.9032258065</v>
          </cell>
          <cell r="AH16">
            <v>16793.1</v>
          </cell>
          <cell r="AI16">
            <v>16682.1290322581</v>
          </cell>
          <cell r="AJ16">
            <v>16487.3</v>
          </cell>
          <cell r="AK16">
            <v>16919.7419354839</v>
          </cell>
          <cell r="AL16">
            <v>11895.6666666667</v>
          </cell>
          <cell r="AM16">
            <v>12804.8571428571</v>
          </cell>
          <cell r="AN16">
            <v>13365.7419354839</v>
          </cell>
          <cell r="AO16">
            <v>12500.4666666667</v>
          </cell>
          <cell r="AP16">
            <v>13412.0967741936</v>
          </cell>
          <cell r="AQ16">
            <v>12494.275862069</v>
          </cell>
          <cell r="AR16">
            <v>13483.2580645161</v>
          </cell>
          <cell r="AS16">
            <v>14167.7</v>
          </cell>
          <cell r="AT16">
            <v>11401.7931034483</v>
          </cell>
          <cell r="AU16">
            <v>15272.3870967742</v>
          </cell>
          <cell r="AV16">
            <v>15422.0666666667</v>
          </cell>
          <cell r="AW16">
            <v>16437.8064516129</v>
          </cell>
          <cell r="AX16">
            <v>14346.1290322581</v>
          </cell>
          <cell r="AY16">
            <v>14479.2727272727</v>
          </cell>
          <cell r="AZ16">
            <v>6323</v>
          </cell>
          <cell r="BA16">
            <v>14020.5333333333</v>
          </cell>
          <cell r="BB16">
            <v>17429</v>
          </cell>
          <cell r="BC16">
            <v>9199.06666666667</v>
          </cell>
          <cell r="BD16">
            <v>12760.0967741936</v>
          </cell>
          <cell r="BE16">
            <v>11221.6129032258</v>
          </cell>
          <cell r="BF16">
            <v>12033</v>
          </cell>
          <cell r="BG16">
            <v>13393.3666666667</v>
          </cell>
          <cell r="BH16">
            <v>16279.1666666667</v>
          </cell>
          <cell r="BI16">
            <v>17618.064516129</v>
          </cell>
          <cell r="BJ16">
            <v>16886.6774193548</v>
          </cell>
          <cell r="BK16">
            <v>16800</v>
          </cell>
          <cell r="BL16">
            <v>14229.5161290323</v>
          </cell>
          <cell r="BM16">
            <v>6747.7</v>
          </cell>
          <cell r="BN16">
            <v>15489.2580645161</v>
          </cell>
          <cell r="BO16">
            <v>15752.5333333333</v>
          </cell>
          <cell r="BP16">
            <v>15575.064516129</v>
          </cell>
          <cell r="BQ16">
            <v>12168.7419354839</v>
          </cell>
          <cell r="BR16">
            <v>16886.6333333333</v>
          </cell>
          <cell r="BS16">
            <v>16942.2580645161</v>
          </cell>
          <cell r="BT16">
            <v>14935.8666666667</v>
          </cell>
          <cell r="BU16">
            <v>15983.8620689655</v>
          </cell>
        </row>
        <row r="17">
          <cell r="S17" t="str">
            <v>EOC N ML Total</v>
          </cell>
          <cell r="T17">
            <v>491310.580645161</v>
          </cell>
          <cell r="U17">
            <v>406103.129032258</v>
          </cell>
          <cell r="V17">
            <v>439362.5</v>
          </cell>
          <cell r="W17">
            <v>385579.193548387</v>
          </cell>
          <cell r="X17">
            <v>243819.966666667</v>
          </cell>
          <cell r="Y17">
            <v>200004.322580645</v>
          </cell>
          <cell r="Z17">
            <v>230298.161290323</v>
          </cell>
          <cell r="AA17">
            <v>208341.142857143</v>
          </cell>
          <cell r="AB17">
            <v>300488.322580645</v>
          </cell>
          <cell r="AC17">
            <v>249381.6</v>
          </cell>
          <cell r="AD17">
            <v>163728.35483871</v>
          </cell>
          <cell r="AE17">
            <v>150710.8</v>
          </cell>
          <cell r="AF17">
            <v>138238.064516129</v>
          </cell>
          <cell r="AG17">
            <v>104925.387096774</v>
          </cell>
          <cell r="AH17">
            <v>102809.466666667</v>
          </cell>
          <cell r="AI17">
            <v>193591.451612903</v>
          </cell>
          <cell r="AJ17">
            <v>210210.233333333</v>
          </cell>
          <cell r="AK17">
            <v>243796.483870968</v>
          </cell>
          <cell r="AL17">
            <v>189613.7</v>
          </cell>
          <cell r="AM17">
            <v>259882.607142857</v>
          </cell>
          <cell r="AN17">
            <v>237676.64516129</v>
          </cell>
          <cell r="AO17">
            <v>215685.566666667</v>
          </cell>
          <cell r="AP17">
            <v>192760.870967742</v>
          </cell>
          <cell r="AQ17">
            <v>352904.137931035</v>
          </cell>
          <cell r="AR17">
            <v>250277.612903226</v>
          </cell>
          <cell r="AS17">
            <v>105378.275862069</v>
          </cell>
          <cell r="AT17">
            <v>181373.068965517</v>
          </cell>
          <cell r="AU17">
            <v>148478.806451613</v>
          </cell>
          <cell r="AV17">
            <v>162165.833333333</v>
          </cell>
          <cell r="AW17">
            <v>221006.903225806</v>
          </cell>
          <cell r="AX17">
            <v>210295.193548387</v>
          </cell>
          <cell r="AY17">
            <v>196522.454545455</v>
          </cell>
          <cell r="AZ17">
            <v>184720.954545455</v>
          </cell>
          <cell r="BA17">
            <v>190770.266666667</v>
          </cell>
          <cell r="BB17">
            <v>147534.129032258</v>
          </cell>
          <cell r="BC17">
            <v>161973.966666667</v>
          </cell>
          <cell r="BD17">
            <v>186245.225806452</v>
          </cell>
          <cell r="BE17">
            <v>251621.451612903</v>
          </cell>
          <cell r="BF17" t="e">
            <v>#VALUE!</v>
          </cell>
          <cell r="BG17" t="e">
            <v>#VALUE!</v>
          </cell>
          <cell r="BH17" t="e">
            <v>#VALUE!</v>
          </cell>
          <cell r="BI17">
            <v>212019.086956522</v>
          </cell>
          <cell r="BJ17">
            <v>180471.709677419</v>
          </cell>
          <cell r="BK17">
            <v>166623.551724138</v>
          </cell>
          <cell r="BL17">
            <v>175409.935483871</v>
          </cell>
          <cell r="BM17">
            <v>154272.3</v>
          </cell>
          <cell r="BN17">
            <v>165720</v>
          </cell>
          <cell r="BO17">
            <v>129285.7</v>
          </cell>
          <cell r="BP17">
            <v>141715.774193548</v>
          </cell>
          <cell r="BQ17">
            <v>190976.483870968</v>
          </cell>
          <cell r="BR17">
            <v>156396.066666667</v>
          </cell>
          <cell r="BS17">
            <v>176213.129032258</v>
          </cell>
          <cell r="BT17">
            <v>202837.833333333</v>
          </cell>
          <cell r="BU17">
            <v>203220.24137931</v>
          </cell>
        </row>
        <row r="18">
          <cell r="S18" t="str">
            <v>EOC S ML Total</v>
          </cell>
          <cell r="T18">
            <v>400949.322580645</v>
          </cell>
          <cell r="U18">
            <v>466154.258064516</v>
          </cell>
          <cell r="V18">
            <v>379206.766666667</v>
          </cell>
          <cell r="W18">
            <v>426729.064516129</v>
          </cell>
          <cell r="X18">
            <v>435661.366666667</v>
          </cell>
          <cell r="Y18">
            <v>586726.258064516</v>
          </cell>
          <cell r="Z18">
            <v>624047.258064516</v>
          </cell>
          <cell r="AA18">
            <v>528691.892857143</v>
          </cell>
          <cell r="AB18">
            <v>420054.548387097</v>
          </cell>
          <cell r="AC18">
            <v>428291.9</v>
          </cell>
          <cell r="AD18">
            <v>449522.322580645</v>
          </cell>
          <cell r="AE18">
            <v>423567.233333333</v>
          </cell>
          <cell r="AF18">
            <v>469735.064516129</v>
          </cell>
          <cell r="AG18">
            <v>487783.903225806</v>
          </cell>
          <cell r="AH18">
            <v>472487.666666667</v>
          </cell>
          <cell r="AI18">
            <v>389229.096774194</v>
          </cell>
          <cell r="AJ18">
            <v>476814.7</v>
          </cell>
          <cell r="AK18">
            <v>662706.612903226</v>
          </cell>
          <cell r="AL18">
            <v>588848.2</v>
          </cell>
          <cell r="AM18">
            <v>565991.142857143</v>
          </cell>
          <cell r="AN18">
            <v>421142.225806452</v>
          </cell>
          <cell r="AO18">
            <v>408465.3</v>
          </cell>
          <cell r="AP18">
            <v>333163.741935484</v>
          </cell>
          <cell r="AQ18">
            <v>378404.103448276</v>
          </cell>
          <cell r="AR18">
            <v>524400.193548387</v>
          </cell>
          <cell r="AS18">
            <v>558435.9</v>
          </cell>
          <cell r="AT18">
            <v>507312.379310345</v>
          </cell>
          <cell r="AU18">
            <v>481200.903225806</v>
          </cell>
          <cell r="AV18">
            <v>477014.533333333</v>
          </cell>
          <cell r="AW18">
            <v>675744.290322581</v>
          </cell>
          <cell r="AX18">
            <v>566128.419354839</v>
          </cell>
          <cell r="AY18">
            <v>517449.5</v>
          </cell>
          <cell r="AZ18">
            <v>413804.181818182</v>
          </cell>
          <cell r="BA18">
            <v>499451.6</v>
          </cell>
          <cell r="BB18">
            <v>426160.516129032</v>
          </cell>
          <cell r="BC18">
            <v>431311.333333333</v>
          </cell>
          <cell r="BD18">
            <v>483581.967741935</v>
          </cell>
          <cell r="BE18">
            <v>520343.516129032</v>
          </cell>
          <cell r="BF18" t="e">
            <v>#VALUE!</v>
          </cell>
          <cell r="BG18" t="e">
            <v>#VALUE!</v>
          </cell>
          <cell r="BH18" t="e">
            <v>#VALUE!</v>
          </cell>
          <cell r="BI18">
            <v>663967.782608696</v>
          </cell>
          <cell r="BJ18">
            <v>616234.161290323</v>
          </cell>
          <cell r="BK18">
            <v>526467.655172414</v>
          </cell>
          <cell r="BL18">
            <v>458163.838709677</v>
          </cell>
          <cell r="BM18">
            <v>458581.233333333</v>
          </cell>
          <cell r="BN18">
            <v>547810.193548387</v>
          </cell>
          <cell r="BO18">
            <v>585106.433333333</v>
          </cell>
          <cell r="BP18">
            <v>677565.580645161</v>
          </cell>
          <cell r="BQ18">
            <v>753443.870967742</v>
          </cell>
          <cell r="BR18">
            <v>707105.1</v>
          </cell>
          <cell r="BS18">
            <v>646788.516129032</v>
          </cell>
          <cell r="BT18">
            <v>823710</v>
          </cell>
          <cell r="BU18">
            <v>888616.482758621</v>
          </cell>
        </row>
        <row r="19">
          <cell r="T19" t="str">
            <v>Month</v>
          </cell>
          <cell r="U19" t="str">
            <v>Month</v>
          </cell>
          <cell r="V19" t="str">
            <v>Month</v>
          </cell>
          <cell r="W19" t="str">
            <v>Month</v>
          </cell>
          <cell r="X19" t="str">
            <v>Month</v>
          </cell>
          <cell r="Y19" t="str">
            <v>Month</v>
          </cell>
          <cell r="Z19" t="str">
            <v>Month</v>
          </cell>
          <cell r="AA19" t="str">
            <v>Month</v>
          </cell>
          <cell r="AB19" t="str">
            <v>Month</v>
          </cell>
          <cell r="AC19" t="str">
            <v>Month</v>
          </cell>
          <cell r="AD19" t="str">
            <v>Month</v>
          </cell>
          <cell r="AE19" t="str">
            <v>Month</v>
          </cell>
          <cell r="AF19" t="str">
            <v>Month</v>
          </cell>
          <cell r="AG19" t="str">
            <v>Month</v>
          </cell>
          <cell r="AH19" t="str">
            <v>Month</v>
          </cell>
          <cell r="AI19" t="str">
            <v>Month</v>
          </cell>
          <cell r="AJ19" t="str">
            <v>Month</v>
          </cell>
          <cell r="AK19" t="str">
            <v>Month</v>
          </cell>
          <cell r="AL19" t="str">
            <v>Month</v>
          </cell>
          <cell r="AM19" t="str">
            <v>Month</v>
          </cell>
          <cell r="AN19" t="str">
            <v>Month</v>
          </cell>
          <cell r="AO19" t="str">
            <v>Month</v>
          </cell>
          <cell r="AP19" t="str">
            <v>Month</v>
          </cell>
          <cell r="AQ19" t="str">
            <v>Month</v>
          </cell>
          <cell r="AR19" t="str">
            <v>Month</v>
          </cell>
          <cell r="AS19" t="str">
            <v>Month</v>
          </cell>
          <cell r="AT19" t="str">
            <v>Month</v>
          </cell>
          <cell r="AU19" t="str">
            <v>Month</v>
          </cell>
          <cell r="AV19" t="str">
            <v>Month</v>
          </cell>
          <cell r="AW19" t="str">
            <v>Month</v>
          </cell>
          <cell r="AX19" t="str">
            <v>Month</v>
          </cell>
          <cell r="AY19" t="str">
            <v>Month</v>
          </cell>
          <cell r="AZ19" t="str">
            <v>Month</v>
          </cell>
          <cell r="BA19" t="str">
            <v>Month</v>
          </cell>
          <cell r="BB19" t="str">
            <v>Month</v>
          </cell>
          <cell r="BC19" t="str">
            <v>Month</v>
          </cell>
          <cell r="BD19" t="str">
            <v>Month</v>
          </cell>
          <cell r="BE19" t="str">
            <v>Month</v>
          </cell>
          <cell r="BF19" t="str">
            <v>Month</v>
          </cell>
          <cell r="BG19" t="str">
            <v>Month</v>
          </cell>
          <cell r="BH19" t="str">
            <v>Month</v>
          </cell>
          <cell r="BI19" t="str">
            <v>Month</v>
          </cell>
          <cell r="BJ19" t="str">
            <v>Month</v>
          </cell>
          <cell r="BK19" t="str">
            <v>Month</v>
          </cell>
          <cell r="BL19" t="str">
            <v>Month</v>
          </cell>
          <cell r="BM19" t="str">
            <v>Month</v>
          </cell>
          <cell r="BN19" t="str">
            <v>Month</v>
          </cell>
          <cell r="BO19" t="str">
            <v>Month</v>
          </cell>
          <cell r="BP19" t="str">
            <v>Month</v>
          </cell>
          <cell r="BQ19" t="str">
            <v>Month</v>
          </cell>
          <cell r="BR19" t="str">
            <v>Month</v>
          </cell>
          <cell r="BS19" t="str">
            <v>Month</v>
          </cell>
          <cell r="BT19" t="str">
            <v>Month</v>
          </cell>
          <cell r="BU19" t="str">
            <v>Month</v>
          </cell>
        </row>
        <row r="20">
          <cell r="T20">
            <v>7</v>
          </cell>
          <cell r="U20">
            <v>8</v>
          </cell>
          <cell r="V20">
            <v>9</v>
          </cell>
          <cell r="W20">
            <v>10</v>
          </cell>
          <cell r="X20">
            <v>11</v>
          </cell>
          <cell r="Y20">
            <v>12</v>
          </cell>
          <cell r="Z20">
            <v>1</v>
          </cell>
          <cell r="AA20">
            <v>2</v>
          </cell>
          <cell r="AB20">
            <v>3</v>
          </cell>
          <cell r="AC20">
            <v>4</v>
          </cell>
          <cell r="AD20">
            <v>5</v>
          </cell>
          <cell r="AE20">
            <v>6</v>
          </cell>
          <cell r="AF20">
            <v>7</v>
          </cell>
          <cell r="AG20">
            <v>8</v>
          </cell>
          <cell r="AH20">
            <v>9</v>
          </cell>
          <cell r="AI20">
            <v>10</v>
          </cell>
          <cell r="AJ20">
            <v>11</v>
          </cell>
          <cell r="AK20">
            <v>12</v>
          </cell>
          <cell r="AL20">
            <v>1</v>
          </cell>
          <cell r="AM20">
            <v>2</v>
          </cell>
          <cell r="AN20">
            <v>3</v>
          </cell>
          <cell r="AO20">
            <v>4</v>
          </cell>
          <cell r="AP20">
            <v>5</v>
          </cell>
          <cell r="AQ20">
            <v>6</v>
          </cell>
          <cell r="AR20">
            <v>7</v>
          </cell>
          <cell r="AS20">
            <v>8</v>
          </cell>
          <cell r="AT20">
            <v>9</v>
          </cell>
          <cell r="AU20">
            <v>10</v>
          </cell>
          <cell r="AV20">
            <v>11</v>
          </cell>
          <cell r="AW20">
            <v>12</v>
          </cell>
          <cell r="AX20">
            <v>1</v>
          </cell>
          <cell r="AY20">
            <v>2</v>
          </cell>
          <cell r="AZ20">
            <v>3</v>
          </cell>
          <cell r="BA20">
            <v>4</v>
          </cell>
          <cell r="BB20">
            <v>5</v>
          </cell>
          <cell r="BC20">
            <v>6</v>
          </cell>
          <cell r="BD20">
            <v>7</v>
          </cell>
          <cell r="BE20">
            <v>8</v>
          </cell>
          <cell r="BF20">
            <v>9</v>
          </cell>
          <cell r="BG20">
            <v>10</v>
          </cell>
          <cell r="BH20">
            <v>11</v>
          </cell>
          <cell r="BI20">
            <v>12</v>
          </cell>
          <cell r="BJ20">
            <v>1</v>
          </cell>
          <cell r="BK20">
            <v>2</v>
          </cell>
          <cell r="BL20">
            <v>3</v>
          </cell>
          <cell r="BM20">
            <v>4</v>
          </cell>
          <cell r="BN20">
            <v>5</v>
          </cell>
          <cell r="BO20">
            <v>6</v>
          </cell>
          <cell r="BP20">
            <v>7</v>
          </cell>
          <cell r="BQ20">
            <v>8</v>
          </cell>
          <cell r="BR20">
            <v>9</v>
          </cell>
          <cell r="BS20">
            <v>10</v>
          </cell>
          <cell r="BT20">
            <v>11</v>
          </cell>
          <cell r="BU20">
            <v>12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Lavo Fcst"/>
      <sheetName val="Sheet1"/>
      <sheetName val="Forecast"/>
      <sheetName val="Storage Balance"/>
      <sheetName val="Gas Demand Outlook"/>
      <sheetName val="Curves"/>
      <sheetName val="Spark Spread"/>
      <sheetName val="Power Curv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D9">
            <v>36923</v>
          </cell>
          <cell r="E9">
            <v>8.90832803996579</v>
          </cell>
          <cell r="F9">
            <v>2.19073571293592</v>
          </cell>
          <cell r="G9">
            <v>-0.39333663936804</v>
          </cell>
          <cell r="H9">
            <v>0.0697052272297793</v>
          </cell>
          <cell r="I9">
            <v>-0.448105032191438</v>
          </cell>
          <cell r="J9">
            <v>2.58905129710609</v>
          </cell>
          <cell r="K9">
            <v>65.4516725583077</v>
          </cell>
          <cell r="L9">
            <v>115.511519409349</v>
          </cell>
          <cell r="M9">
            <v>51.8474118728168</v>
          </cell>
          <cell r="N9">
            <v>1</v>
          </cell>
          <cell r="O9">
            <v>0</v>
          </cell>
          <cell r="P9">
            <v>88.2303450280391</v>
          </cell>
          <cell r="Q9">
            <v>118.498886290625</v>
          </cell>
          <cell r="R9">
            <v>58.6519697690571</v>
          </cell>
          <cell r="S9">
            <v>1</v>
          </cell>
          <cell r="T9">
            <v>0</v>
          </cell>
          <cell r="U9">
            <v>65.8624355044831</v>
          </cell>
          <cell r="V9">
            <v>69.3352495039668</v>
          </cell>
          <cell r="W9">
            <v>65.4516725583077</v>
          </cell>
          <cell r="X9">
            <v>138.414665499133</v>
          </cell>
          <cell r="Y9">
            <v>38.4208573897474</v>
          </cell>
          <cell r="Z9">
            <v>1</v>
          </cell>
          <cell r="AA9">
            <v>0</v>
          </cell>
          <cell r="AB9">
            <v>1</v>
          </cell>
          <cell r="AC9">
            <v>1</v>
          </cell>
          <cell r="AD9">
            <v>1</v>
          </cell>
          <cell r="AE9">
            <v>0</v>
          </cell>
        </row>
        <row r="9">
          <cell r="AR9">
            <v>0</v>
          </cell>
        </row>
        <row r="9">
          <cell r="BO9">
            <v>0</v>
          </cell>
        </row>
        <row r="9">
          <cell r="CJ9">
            <v>0</v>
          </cell>
        </row>
        <row r="10">
          <cell r="D10">
            <v>36951</v>
          </cell>
          <cell r="E10">
            <v>7.92250901315551</v>
          </cell>
          <cell r="F10">
            <v>1.78345625608803</v>
          </cell>
          <cell r="G10">
            <v>-0.396323612464007</v>
          </cell>
          <cell r="H10">
            <v>0.0495404515580009</v>
          </cell>
          <cell r="I10">
            <v>-0.475588334956809</v>
          </cell>
          <cell r="J10">
            <v>2.17977986855204</v>
          </cell>
          <cell r="K10">
            <v>57.8519050864902</v>
          </cell>
          <cell r="L10">
            <v>74.3106773370014</v>
          </cell>
          <cell r="M10">
            <v>47.7506029855828</v>
          </cell>
          <cell r="N10">
            <v>1</v>
          </cell>
          <cell r="O10">
            <v>0</v>
          </cell>
          <cell r="P10">
            <v>77.7671666128066</v>
          </cell>
          <cell r="Q10">
            <v>82.7325541018615</v>
          </cell>
          <cell r="R10">
            <v>59.2887339613495</v>
          </cell>
          <cell r="S10">
            <v>1</v>
          </cell>
          <cell r="T10">
            <v>0</v>
          </cell>
          <cell r="U10">
            <v>58.4463905051862</v>
          </cell>
          <cell r="V10">
            <v>61.7903709853513</v>
          </cell>
          <cell r="W10">
            <v>57.8519050864902</v>
          </cell>
          <cell r="X10">
            <v>80.7509360395415</v>
          </cell>
          <cell r="Y10">
            <v>36.8117516657597</v>
          </cell>
          <cell r="Z10">
            <v>1</v>
          </cell>
          <cell r="AA10">
            <v>0</v>
          </cell>
          <cell r="AB10">
            <v>1</v>
          </cell>
          <cell r="AC10">
            <v>1</v>
          </cell>
          <cell r="AD10">
            <v>1</v>
          </cell>
          <cell r="AE10">
            <v>0</v>
          </cell>
        </row>
        <row r="10">
          <cell r="AR10">
            <v>0</v>
          </cell>
        </row>
        <row r="10">
          <cell r="BO10">
            <v>0</v>
          </cell>
        </row>
        <row r="10">
          <cell r="CJ10">
            <v>0</v>
          </cell>
        </row>
        <row r="11">
          <cell r="D11">
            <v>36982</v>
          </cell>
          <cell r="E11">
            <v>5.75028960445804</v>
          </cell>
          <cell r="F11">
            <v>1.13330472067296</v>
          </cell>
          <cell r="G11">
            <v>-0.389265534492018</v>
          </cell>
          <cell r="H11">
            <v>-0.0295644709740773</v>
          </cell>
          <cell r="I11">
            <v>-0.473031535585238</v>
          </cell>
          <cell r="J11">
            <v>1.2219981335952</v>
          </cell>
          <cell r="K11">
            <v>41.579435516546</v>
          </cell>
          <cell r="L11">
            <v>53.7087889362405</v>
          </cell>
          <cell r="M11">
            <v>42.7124482044934</v>
          </cell>
          <cell r="N11">
            <v>1</v>
          </cell>
          <cell r="O11">
            <v>1</v>
          </cell>
          <cell r="P11">
            <v>54.2921580353993</v>
          </cell>
          <cell r="Q11">
            <v>68.4910244232792</v>
          </cell>
          <cell r="R11">
            <v>53.002526574082</v>
          </cell>
          <cell r="S11">
            <v>1</v>
          </cell>
          <cell r="T11">
            <v>0</v>
          </cell>
          <cell r="U11">
            <v>42.2076805247452</v>
          </cell>
          <cell r="V11">
            <v>44.9054385011297</v>
          </cell>
          <cell r="W11">
            <v>41.579435516546</v>
          </cell>
          <cell r="X11">
            <v>54.6942713020431</v>
          </cell>
          <cell r="Y11">
            <v>42.8274211471704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</row>
        <row r="11">
          <cell r="AR11">
            <v>0</v>
          </cell>
        </row>
        <row r="11">
          <cell r="BO11">
            <v>0</v>
          </cell>
        </row>
        <row r="11">
          <cell r="CJ11">
            <v>0</v>
          </cell>
        </row>
        <row r="12">
          <cell r="D12">
            <v>37012</v>
          </cell>
          <cell r="E12">
            <v>5.11323075011689</v>
          </cell>
          <cell r="F12">
            <v>1.17658233943246</v>
          </cell>
          <cell r="G12">
            <v>-0.387291686729851</v>
          </cell>
          <cell r="H12">
            <v>-0.0735363962145287</v>
          </cell>
          <cell r="I12">
            <v>-0.470632935772983</v>
          </cell>
          <cell r="J12">
            <v>1.26482601488989</v>
          </cell>
          <cell r="K12">
            <v>36.8194836075793</v>
          </cell>
          <cell r="L12">
            <v>50.0047494258795</v>
          </cell>
          <cell r="M12">
            <v>37.1635550761596</v>
          </cell>
          <cell r="N12">
            <v>1</v>
          </cell>
          <cell r="O12">
            <v>1</v>
          </cell>
          <cell r="P12">
            <v>49.8354257375509</v>
          </cell>
          <cell r="Q12">
            <v>67.2122661400792</v>
          </cell>
          <cell r="R12">
            <v>50.5282020526969</v>
          </cell>
          <cell r="S12">
            <v>1</v>
          </cell>
          <cell r="T12">
            <v>1</v>
          </cell>
          <cell r="U12">
            <v>37.4445429754028</v>
          </cell>
          <cell r="V12">
            <v>39.7977076542677</v>
          </cell>
          <cell r="W12">
            <v>36.8194836075793</v>
          </cell>
          <cell r="X12">
            <v>50.2498707465946</v>
          </cell>
          <cell r="Y12">
            <v>43.8925306867579</v>
          </cell>
          <cell r="Z12">
            <v>1</v>
          </cell>
          <cell r="AA12">
            <v>1</v>
          </cell>
          <cell r="AB12">
            <v>1</v>
          </cell>
          <cell r="AC12">
            <v>1</v>
          </cell>
          <cell r="AD12">
            <v>1</v>
          </cell>
          <cell r="AE12">
            <v>1</v>
          </cell>
        </row>
        <row r="12">
          <cell r="AR12">
            <v>0</v>
          </cell>
        </row>
        <row r="12">
          <cell r="BO12">
            <v>0</v>
          </cell>
          <cell r="BP12">
            <v>65400</v>
          </cell>
          <cell r="BQ12">
            <v>32700</v>
          </cell>
        </row>
        <row r="12">
          <cell r="CJ12">
            <v>98100</v>
          </cell>
        </row>
        <row r="13">
          <cell r="D13">
            <v>37043</v>
          </cell>
          <cell r="E13">
            <v>5.05794048296954</v>
          </cell>
          <cell r="F13">
            <v>1.51201692354924</v>
          </cell>
          <cell r="G13">
            <v>-0.385320441807708</v>
          </cell>
          <cell r="H13">
            <v>-0.0731621092039953</v>
          </cell>
          <cell r="I13">
            <v>-0.46823749890557</v>
          </cell>
          <cell r="J13">
            <v>1.59981145459403</v>
          </cell>
          <cell r="K13">
            <v>36.4227723804798</v>
          </cell>
          <cell r="L13">
            <v>47.6529204615356</v>
          </cell>
          <cell r="M13">
            <v>30.0790671549974</v>
          </cell>
          <cell r="N13">
            <v>1</v>
          </cell>
          <cell r="O13">
            <v>0</v>
          </cell>
          <cell r="P13">
            <v>51.9331395317268</v>
          </cell>
          <cell r="Q13">
            <v>59.2125337157668</v>
          </cell>
          <cell r="R13">
            <v>46.1188762362905</v>
          </cell>
          <cell r="S13">
            <v>1</v>
          </cell>
          <cell r="T13">
            <v>0</v>
          </cell>
          <cell r="U13">
            <v>37.0446503087137</v>
          </cell>
          <cell r="V13">
            <v>39.3858378032416</v>
          </cell>
          <cell r="W13">
            <v>36.4227723804798</v>
          </cell>
          <cell r="X13">
            <v>49.2624868640235</v>
          </cell>
          <cell r="Y13">
            <v>30.6572838245128</v>
          </cell>
          <cell r="Z13">
            <v>1</v>
          </cell>
          <cell r="AA13">
            <v>0</v>
          </cell>
          <cell r="AB13">
            <v>1</v>
          </cell>
          <cell r="AC13">
            <v>1</v>
          </cell>
          <cell r="AD13">
            <v>1</v>
          </cell>
          <cell r="AE13">
            <v>0</v>
          </cell>
        </row>
        <row r="13">
          <cell r="AR13">
            <v>0</v>
          </cell>
        </row>
        <row r="13">
          <cell r="BO13">
            <v>0</v>
          </cell>
          <cell r="BP13">
            <v>65400</v>
          </cell>
          <cell r="BQ13">
            <v>32700</v>
          </cell>
        </row>
        <row r="13">
          <cell r="CJ13">
            <v>98100</v>
          </cell>
        </row>
        <row r="14">
          <cell r="D14">
            <v>37073</v>
          </cell>
          <cell r="E14">
            <v>5.01897346026585</v>
          </cell>
          <cell r="F14">
            <v>3.11622916972019</v>
          </cell>
          <cell r="G14">
            <v>-0.432000616986132</v>
          </cell>
          <cell r="H14">
            <v>-0.00970787903339623</v>
          </cell>
          <cell r="I14">
            <v>-0.672270623062689</v>
          </cell>
          <cell r="J14">
            <v>3.15506068585377</v>
          </cell>
          <cell r="K14">
            <v>34.6002712790237</v>
          </cell>
          <cell r="L14">
            <v>44.7533223439566</v>
          </cell>
          <cell r="M14">
            <v>30.6630293469129</v>
          </cell>
          <cell r="N14">
            <v>1</v>
          </cell>
          <cell r="O14">
            <v>0</v>
          </cell>
          <cell r="P14">
            <v>63.3052560958972</v>
          </cell>
          <cell r="Q14">
            <v>52.8108619416755</v>
          </cell>
          <cell r="R14">
            <v>44.039099815071</v>
          </cell>
          <cell r="S14">
            <v>0</v>
          </cell>
          <cell r="T14">
            <v>0</v>
          </cell>
          <cell r="U14">
            <v>36.4022963245979</v>
          </cell>
          <cell r="V14">
            <v>39.5694918592434</v>
          </cell>
          <cell r="W14">
            <v>34.6002712790237</v>
          </cell>
          <cell r="X14">
            <v>45.6270314569623</v>
          </cell>
          <cell r="Y14">
            <v>31.4119228723464</v>
          </cell>
          <cell r="Z14">
            <v>1</v>
          </cell>
          <cell r="AA14">
            <v>0</v>
          </cell>
          <cell r="AB14">
            <v>1</v>
          </cell>
          <cell r="AC14">
            <v>1</v>
          </cell>
          <cell r="AD14">
            <v>1</v>
          </cell>
          <cell r="AE14">
            <v>0</v>
          </cell>
        </row>
        <row r="14">
          <cell r="AR14">
            <v>0</v>
          </cell>
        </row>
        <row r="14">
          <cell r="BO14">
            <v>0</v>
          </cell>
          <cell r="BP14">
            <v>65400</v>
          </cell>
          <cell r="BQ14">
            <v>32700</v>
          </cell>
          <cell r="BR14">
            <v>62400</v>
          </cell>
          <cell r="BS14">
            <v>31200</v>
          </cell>
        </row>
        <row r="14">
          <cell r="CJ14">
            <v>191700</v>
          </cell>
        </row>
        <row r="15">
          <cell r="D15">
            <v>37104</v>
          </cell>
          <cell r="E15">
            <v>4.97482135707815</v>
          </cell>
          <cell r="F15">
            <v>3.20706930203873</v>
          </cell>
          <cell r="G15">
            <v>-0.429863204640733</v>
          </cell>
          <cell r="H15">
            <v>0</v>
          </cell>
          <cell r="I15">
            <v>-0.668944425199343</v>
          </cell>
          <cell r="J15">
            <v>3.24570869121992</v>
          </cell>
          <cell r="K15">
            <v>34.294076989091</v>
          </cell>
          <cell r="L15">
            <v>40.6679571132019</v>
          </cell>
          <cell r="M15">
            <v>31.3212758350585</v>
          </cell>
          <cell r="N15">
            <v>1</v>
          </cell>
          <cell r="O15">
            <v>0</v>
          </cell>
          <cell r="P15">
            <v>63.6539753622355</v>
          </cell>
          <cell r="Q15">
            <v>44.9182899231328</v>
          </cell>
          <cell r="R15">
            <v>39.7346912212853</v>
          </cell>
          <cell r="S15">
            <v>0</v>
          </cell>
          <cell r="T15">
            <v>0</v>
          </cell>
          <cell r="U15">
            <v>36.0871861432806</v>
          </cell>
          <cell r="V15">
            <v>39.3111601780861</v>
          </cell>
          <cell r="W15">
            <v>34.294076989091</v>
          </cell>
          <cell r="X15">
            <v>42.5033280993084</v>
          </cell>
          <cell r="Y15">
            <v>31.8774960744813</v>
          </cell>
          <cell r="Z15">
            <v>1</v>
          </cell>
          <cell r="AA15">
            <v>0</v>
          </cell>
          <cell r="AB15">
            <v>1</v>
          </cell>
          <cell r="AC15">
            <v>1</v>
          </cell>
          <cell r="AD15">
            <v>1</v>
          </cell>
          <cell r="AE15">
            <v>0</v>
          </cell>
        </row>
        <row r="15">
          <cell r="AR15">
            <v>0</v>
          </cell>
          <cell r="AS15">
            <v>0</v>
          </cell>
          <cell r="AT15">
            <v>0</v>
          </cell>
        </row>
        <row r="15">
          <cell r="BO15">
            <v>0</v>
          </cell>
          <cell r="BP15">
            <v>65400</v>
          </cell>
          <cell r="BQ15">
            <v>32700</v>
          </cell>
          <cell r="BR15">
            <v>62400</v>
          </cell>
          <cell r="BS15">
            <v>31200</v>
          </cell>
          <cell r="BT15">
            <v>67200</v>
          </cell>
          <cell r="BU15">
            <v>33600</v>
          </cell>
        </row>
        <row r="15">
          <cell r="CJ15">
            <v>292500</v>
          </cell>
        </row>
        <row r="16">
          <cell r="D16">
            <v>37135</v>
          </cell>
          <cell r="E16">
            <v>4.92189918034639</v>
          </cell>
          <cell r="F16">
            <v>3.09541315638972</v>
          </cell>
          <cell r="G16">
            <v>-0.427782252979325</v>
          </cell>
          <cell r="H16">
            <v>0</v>
          </cell>
          <cell r="I16">
            <v>-0.665706090310522</v>
          </cell>
          <cell r="J16">
            <v>3.13386549373618</v>
          </cell>
          <cell r="K16">
            <v>33.921448175269</v>
          </cell>
          <cell r="L16">
            <v>43.6434028882277</v>
          </cell>
          <cell r="M16">
            <v>25.1061719257903</v>
          </cell>
          <cell r="N16">
            <v>1</v>
          </cell>
          <cell r="O16">
            <v>0</v>
          </cell>
          <cell r="P16">
            <v>62.4182350556192</v>
          </cell>
          <cell r="Q16">
            <v>46.0466739723812</v>
          </cell>
          <cell r="R16">
            <v>37.6432360814578</v>
          </cell>
          <cell r="S16">
            <v>0</v>
          </cell>
          <cell r="T16">
            <v>0</v>
          </cell>
          <cell r="U16">
            <v>35.705876955253</v>
          </cell>
          <cell r="V16">
            <v>38.9142438525979</v>
          </cell>
          <cell r="W16">
            <v>33.921448175269</v>
          </cell>
          <cell r="X16">
            <v>42.5378981895171</v>
          </cell>
          <cell r="Y16">
            <v>26.5361182208617</v>
          </cell>
          <cell r="Z16">
            <v>1</v>
          </cell>
          <cell r="AA16">
            <v>0</v>
          </cell>
          <cell r="AB16">
            <v>1</v>
          </cell>
          <cell r="AC16">
            <v>1</v>
          </cell>
          <cell r="AD16">
            <v>1</v>
          </cell>
          <cell r="AE16">
            <v>0</v>
          </cell>
        </row>
        <row r="16"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6">
          <cell r="BO16">
            <v>0</v>
          </cell>
          <cell r="BP16">
            <v>65400</v>
          </cell>
          <cell r="BQ16">
            <v>32700</v>
          </cell>
          <cell r="BR16">
            <v>62400</v>
          </cell>
          <cell r="BS16">
            <v>31200</v>
          </cell>
          <cell r="BT16">
            <v>67200</v>
          </cell>
          <cell r="BU16">
            <v>33600</v>
          </cell>
        </row>
        <row r="16">
          <cell r="CJ16">
            <v>292500</v>
          </cell>
        </row>
        <row r="17">
          <cell r="D17">
            <v>37165</v>
          </cell>
          <cell r="E17">
            <v>4.88475582387011</v>
          </cell>
          <cell r="F17">
            <v>1.2439143136202</v>
          </cell>
          <cell r="G17">
            <v>-0.397095723194142</v>
          </cell>
          <cell r="H17">
            <v>-0.00956857164323235</v>
          </cell>
          <cell r="I17">
            <v>-0.586075013147981</v>
          </cell>
          <cell r="J17">
            <v>1.28218860019313</v>
          </cell>
          <cell r="K17">
            <v>34.240106080416</v>
          </cell>
          <cell r="L17">
            <v>43.9197438424365</v>
          </cell>
          <cell r="M17">
            <v>24.9353890386621</v>
          </cell>
          <cell r="N17">
            <v>1</v>
          </cell>
          <cell r="O17">
            <v>0</v>
          </cell>
          <cell r="P17">
            <v>48.2520831804744</v>
          </cell>
          <cell r="Q17">
            <v>46.7903153354062</v>
          </cell>
          <cell r="R17">
            <v>30.8848799555429</v>
          </cell>
          <cell r="S17">
            <v>0</v>
          </cell>
          <cell r="T17">
            <v>0</v>
          </cell>
          <cell r="U17">
            <v>35.6574507550698</v>
          </cell>
          <cell r="V17">
            <v>38.5639043917016</v>
          </cell>
          <cell r="W17">
            <v>34.240106080416</v>
          </cell>
          <cell r="X17">
            <v>43.5370009767072</v>
          </cell>
          <cell r="Y17">
            <v>26.1669568082265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>
            <v>1</v>
          </cell>
          <cell r="AE17">
            <v>0</v>
          </cell>
        </row>
        <row r="17"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7">
          <cell r="BO17">
            <v>0</v>
          </cell>
          <cell r="BP17">
            <v>65400</v>
          </cell>
          <cell r="BQ17">
            <v>32700</v>
          </cell>
          <cell r="BR17">
            <v>62400</v>
          </cell>
          <cell r="BS17">
            <v>31200</v>
          </cell>
          <cell r="BT17">
            <v>67200</v>
          </cell>
          <cell r="BU17">
            <v>33600</v>
          </cell>
          <cell r="BV17">
            <v>8400</v>
          </cell>
          <cell r="BW17">
            <v>4200</v>
          </cell>
        </row>
        <row r="17">
          <cell r="CJ17">
            <v>305100</v>
          </cell>
        </row>
        <row r="18">
          <cell r="D18">
            <v>37196</v>
          </cell>
          <cell r="E18">
            <v>4.93761077712128</v>
          </cell>
          <cell r="F18">
            <v>1.14750645832809</v>
          </cell>
          <cell r="G18">
            <v>-0.202361097423003</v>
          </cell>
          <cell r="H18">
            <v>0</v>
          </cell>
          <cell r="I18">
            <v>-0.261879067253298</v>
          </cell>
          <cell r="J18">
            <v>1.33320252419861</v>
          </cell>
          <cell r="K18">
            <v>37.0679878240098</v>
          </cell>
          <cell r="L18">
            <v>70.2312043997482</v>
          </cell>
          <cell r="M18">
            <v>19.8488461519379</v>
          </cell>
          <cell r="N18">
            <v>1</v>
          </cell>
          <cell r="O18">
            <v>0</v>
          </cell>
          <cell r="P18">
            <v>49.0310997598991</v>
          </cell>
          <cell r="Q18">
            <v>50.8521534230041</v>
          </cell>
          <cell r="R18">
            <v>32.4698300476847</v>
          </cell>
          <cell r="S18">
            <v>1</v>
          </cell>
          <cell r="T18">
            <v>0</v>
          </cell>
          <cell r="U18">
            <v>37.5143725977371</v>
          </cell>
          <cell r="V18">
            <v>39.0320808284096</v>
          </cell>
          <cell r="W18">
            <v>37.0679878240098</v>
          </cell>
          <cell r="X18">
            <v>79.9921514519166</v>
          </cell>
          <cell r="Y18">
            <v>18.9822645112088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>
            <v>1</v>
          </cell>
          <cell r="AE18">
            <v>0</v>
          </cell>
        </row>
        <row r="18">
          <cell r="AR18">
            <v>0</v>
          </cell>
          <cell r="AS18">
            <v>60000</v>
          </cell>
          <cell r="AT18">
            <v>0</v>
          </cell>
          <cell r="AU18">
            <v>60000</v>
          </cell>
          <cell r="AV18">
            <v>0</v>
          </cell>
        </row>
        <row r="18">
          <cell r="BO18">
            <v>120000</v>
          </cell>
          <cell r="BP18">
            <v>65400</v>
          </cell>
          <cell r="BQ18">
            <v>32700</v>
          </cell>
          <cell r="BR18">
            <v>62400</v>
          </cell>
          <cell r="BS18">
            <v>31200</v>
          </cell>
          <cell r="BT18">
            <v>67200</v>
          </cell>
          <cell r="BU18">
            <v>33600</v>
          </cell>
          <cell r="BV18">
            <v>8400</v>
          </cell>
          <cell r="BW18">
            <v>4200</v>
          </cell>
        </row>
        <row r="18">
          <cell r="CJ18">
            <v>305100</v>
          </cell>
        </row>
        <row r="19">
          <cell r="D19">
            <v>37226</v>
          </cell>
          <cell r="E19">
            <v>4.99099068450373</v>
          </cell>
          <cell r="F19">
            <v>1.14228751658632</v>
          </cell>
          <cell r="G19">
            <v>-0.201440744626219</v>
          </cell>
          <cell r="H19">
            <v>0</v>
          </cell>
          <cell r="I19">
            <v>-0.26068802245746</v>
          </cell>
          <cell r="J19">
            <v>1.3271390234198</v>
          </cell>
          <cell r="K19">
            <v>37.477269965347</v>
          </cell>
          <cell r="L19">
            <v>109.299378143073</v>
          </cell>
          <cell r="M19">
            <v>25.466391214378</v>
          </cell>
          <cell r="N19">
            <v>1</v>
          </cell>
          <cell r="O19">
            <v>0</v>
          </cell>
          <cell r="P19">
            <v>49.3859728094264</v>
          </cell>
          <cell r="Q19">
            <v>102.000113514264</v>
          </cell>
          <cell r="R19">
            <v>26.0733891317716</v>
          </cell>
          <cell r="S19">
            <v>1</v>
          </cell>
          <cell r="T19">
            <v>0</v>
          </cell>
          <cell r="U19">
            <v>37.9216245490813</v>
          </cell>
          <cell r="V19">
            <v>39.432430133778</v>
          </cell>
          <cell r="W19">
            <v>37.477269965347</v>
          </cell>
          <cell r="X19">
            <v>124.182294334281</v>
          </cell>
          <cell r="Y19">
            <v>16.543368932491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>
            <v>1</v>
          </cell>
          <cell r="AE19">
            <v>0</v>
          </cell>
        </row>
        <row r="19">
          <cell r="AR19">
            <v>0</v>
          </cell>
          <cell r="AS19">
            <v>60000</v>
          </cell>
          <cell r="AT19">
            <v>0</v>
          </cell>
          <cell r="AU19">
            <v>60000</v>
          </cell>
          <cell r="AV19">
            <v>0</v>
          </cell>
        </row>
        <row r="19">
          <cell r="BO19">
            <v>120000</v>
          </cell>
          <cell r="BP19">
            <v>65400</v>
          </cell>
          <cell r="BQ19">
            <v>32700</v>
          </cell>
          <cell r="BR19">
            <v>62400</v>
          </cell>
          <cell r="BS19">
            <v>31200</v>
          </cell>
          <cell r="BT19">
            <v>67200</v>
          </cell>
          <cell r="BU19">
            <v>33600</v>
          </cell>
          <cell r="BV19">
            <v>8400</v>
          </cell>
          <cell r="BW19">
            <v>4200</v>
          </cell>
        </row>
        <row r="19">
          <cell r="CJ19">
            <v>305100</v>
          </cell>
        </row>
        <row r="20">
          <cell r="D20">
            <v>37257</v>
          </cell>
          <cell r="E20">
            <v>4.95800298993507</v>
          </cell>
          <cell r="F20">
            <v>1.12982085260652</v>
          </cell>
          <cell r="G20">
            <v>-0.195772715587351</v>
          </cell>
          <cell r="H20">
            <v>0</v>
          </cell>
          <cell r="I20">
            <v>-0.259457815838658</v>
          </cell>
          <cell r="J20">
            <v>1.31380003111029</v>
          </cell>
          <cell r="K20">
            <v>37.2390888057231</v>
          </cell>
          <cell r="L20">
            <v>120.105381659131</v>
          </cell>
          <cell r="M20">
            <v>28.3866633234857</v>
          </cell>
          <cell r="N20">
            <v>1</v>
          </cell>
          <cell r="O20">
            <v>0</v>
          </cell>
          <cell r="P20">
            <v>49.0385226578402</v>
          </cell>
          <cell r="Q20">
            <v>115.010573639027</v>
          </cell>
          <cell r="R20">
            <v>37.2067073152796</v>
          </cell>
          <cell r="S20">
            <v>1</v>
          </cell>
          <cell r="T20">
            <v>0</v>
          </cell>
          <cell r="U20">
            <v>37.7167270576079</v>
          </cell>
          <cell r="V20">
            <v>39.1850224245131</v>
          </cell>
          <cell r="W20">
            <v>37.2390888057231</v>
          </cell>
          <cell r="X20">
            <v>137.74851313616</v>
          </cell>
          <cell r="Y20">
            <v>20.8174951359111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>
            <v>1</v>
          </cell>
          <cell r="AE20">
            <v>0</v>
          </cell>
        </row>
        <row r="20">
          <cell r="AR20">
            <v>0</v>
          </cell>
          <cell r="AS20">
            <v>60000</v>
          </cell>
          <cell r="AT20">
            <v>0</v>
          </cell>
          <cell r="AU20">
            <v>60000</v>
          </cell>
          <cell r="AV20">
            <v>0</v>
          </cell>
        </row>
        <row r="20">
          <cell r="BO20">
            <v>120000</v>
          </cell>
          <cell r="BP20">
            <v>65400</v>
          </cell>
          <cell r="BQ20">
            <v>32700</v>
          </cell>
          <cell r="BR20">
            <v>62400</v>
          </cell>
          <cell r="BS20">
            <v>31200</v>
          </cell>
          <cell r="BT20">
            <v>67200</v>
          </cell>
          <cell r="BU20">
            <v>33600</v>
          </cell>
          <cell r="BV20">
            <v>8400</v>
          </cell>
          <cell r="BW20">
            <v>4200</v>
          </cell>
        </row>
        <row r="20">
          <cell r="CJ20">
            <v>305100</v>
          </cell>
        </row>
        <row r="21">
          <cell r="D21">
            <v>37288</v>
          </cell>
          <cell r="E21">
            <v>4.69475778114176</v>
          </cell>
          <cell r="F21">
            <v>1.12439448858345</v>
          </cell>
          <cell r="G21">
            <v>-0.194832447917383</v>
          </cell>
          <cell r="H21">
            <v>0</v>
          </cell>
          <cell r="I21">
            <v>-0.258211677962797</v>
          </cell>
          <cell r="J21">
            <v>1.30749004204798</v>
          </cell>
          <cell r="K21">
            <v>35.2740957738422</v>
          </cell>
          <cell r="L21">
            <v>102.627405095759</v>
          </cell>
          <cell r="M21">
            <v>26.3939282455789</v>
          </cell>
          <cell r="N21">
            <v>1</v>
          </cell>
          <cell r="O21">
            <v>0</v>
          </cell>
          <cell r="P21">
            <v>47.016858673923</v>
          </cell>
          <cell r="Q21">
            <v>104.786993675084</v>
          </cell>
          <cell r="R21">
            <v>34.4219640513313</v>
          </cell>
          <cell r="S21">
            <v>1</v>
          </cell>
          <cell r="T21">
            <v>0</v>
          </cell>
          <cell r="U21">
            <v>35.7494399991828</v>
          </cell>
          <cell r="V21">
            <v>37.2106833585632</v>
          </cell>
          <cell r="W21">
            <v>35.2740957738422</v>
          </cell>
          <cell r="X21">
            <v>118.307896084772</v>
          </cell>
          <cell r="Y21">
            <v>17.088918323356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>
            <v>1</v>
          </cell>
          <cell r="AE21">
            <v>0</v>
          </cell>
        </row>
        <row r="21">
          <cell r="AR21">
            <v>0</v>
          </cell>
          <cell r="AS21">
            <v>60000</v>
          </cell>
          <cell r="AT21">
            <v>0</v>
          </cell>
          <cell r="AU21">
            <v>60000</v>
          </cell>
          <cell r="AV21">
            <v>0</v>
          </cell>
        </row>
        <row r="21">
          <cell r="BO21">
            <v>120000</v>
          </cell>
          <cell r="BP21">
            <v>65400</v>
          </cell>
          <cell r="BQ21">
            <v>32700</v>
          </cell>
          <cell r="BR21">
            <v>62400</v>
          </cell>
          <cell r="BS21">
            <v>31200</v>
          </cell>
          <cell r="BT21">
            <v>67200</v>
          </cell>
          <cell r="BU21">
            <v>33600</v>
          </cell>
          <cell r="BV21">
            <v>8400</v>
          </cell>
          <cell r="BW21">
            <v>4200</v>
          </cell>
          <cell r="BX21">
            <v>66000</v>
          </cell>
          <cell r="BY21">
            <v>33000</v>
          </cell>
        </row>
        <row r="21">
          <cell r="CJ21">
            <v>404100</v>
          </cell>
        </row>
        <row r="22">
          <cell r="D22">
            <v>37316</v>
          </cell>
          <cell r="E22">
            <v>4.38004341344442</v>
          </cell>
          <cell r="F22">
            <v>1.1195521851867</v>
          </cell>
          <cell r="G22">
            <v>-0.19399338490709</v>
          </cell>
          <cell r="H22">
            <v>0</v>
          </cell>
          <cell r="I22">
            <v>-0.257099666744337</v>
          </cell>
          <cell r="J22">
            <v>1.30185922160541</v>
          </cell>
          <cell r="K22">
            <v>32.9220781002507</v>
          </cell>
          <cell r="L22">
            <v>53.2897491070079</v>
          </cell>
          <cell r="M22">
            <v>27.9115239380509</v>
          </cell>
          <cell r="N22">
            <v>1</v>
          </cell>
          <cell r="O22">
            <v>0</v>
          </cell>
          <cell r="P22">
            <v>44.6142697628738</v>
          </cell>
          <cell r="Q22">
            <v>54.3181477739853</v>
          </cell>
          <cell r="R22">
            <v>44.884625690979</v>
          </cell>
          <cell r="S22">
            <v>1</v>
          </cell>
          <cell r="T22">
            <v>1</v>
          </cell>
          <cell r="U22">
            <v>33.39537521403</v>
          </cell>
          <cell r="V22">
            <v>34.8503256008332</v>
          </cell>
          <cell r="W22">
            <v>32.9220781002507</v>
          </cell>
          <cell r="X22">
            <v>59.366650320965</v>
          </cell>
          <cell r="Y22">
            <v>29.6757855808126</v>
          </cell>
          <cell r="Z22">
            <v>1</v>
          </cell>
          <cell r="AA22">
            <v>0</v>
          </cell>
          <cell r="AB22">
            <v>1</v>
          </cell>
          <cell r="AC22">
            <v>1</v>
          </cell>
          <cell r="AD22">
            <v>1</v>
          </cell>
          <cell r="AE22">
            <v>0</v>
          </cell>
        </row>
        <row r="22">
          <cell r="AR22">
            <v>0</v>
          </cell>
          <cell r="AS22">
            <v>60000</v>
          </cell>
          <cell r="AT22">
            <v>30000</v>
          </cell>
          <cell r="AU22">
            <v>60000</v>
          </cell>
          <cell r="AV22">
            <v>30000</v>
          </cell>
        </row>
        <row r="22">
          <cell r="BO22">
            <v>180000</v>
          </cell>
          <cell r="BP22">
            <v>65400</v>
          </cell>
          <cell r="BQ22">
            <v>32700</v>
          </cell>
          <cell r="BR22">
            <v>62400</v>
          </cell>
          <cell r="BS22">
            <v>31200</v>
          </cell>
          <cell r="BT22">
            <v>67200</v>
          </cell>
          <cell r="BU22">
            <v>33600</v>
          </cell>
          <cell r="BV22">
            <v>8400</v>
          </cell>
          <cell r="BW22">
            <v>4200</v>
          </cell>
          <cell r="BX22">
            <v>66000</v>
          </cell>
          <cell r="BY22">
            <v>33000</v>
          </cell>
        </row>
        <row r="22">
          <cell r="CJ22">
            <v>404100</v>
          </cell>
        </row>
        <row r="23">
          <cell r="D23">
            <v>37347</v>
          </cell>
          <cell r="E23">
            <v>3.95911470636134</v>
          </cell>
          <cell r="F23">
            <v>1.1072494713443</v>
          </cell>
          <cell r="G23">
            <v>-0.176787730718838</v>
          </cell>
          <cell r="H23">
            <v>-0.0186092348125092</v>
          </cell>
          <cell r="I23">
            <v>-0.548972426969023</v>
          </cell>
          <cell r="J23">
            <v>1.20029564540685</v>
          </cell>
          <cell r="K23">
            <v>27.5760670954424</v>
          </cell>
          <cell r="L23">
            <v>33.9618535328294</v>
          </cell>
          <cell r="M23">
            <v>31.8295453772293</v>
          </cell>
          <cell r="N23">
            <v>1</v>
          </cell>
          <cell r="O23">
            <v>1</v>
          </cell>
          <cell r="P23">
            <v>40.6955776382614</v>
          </cell>
          <cell r="Q23">
            <v>45.4530560295538</v>
          </cell>
          <cell r="R23">
            <v>39.6260393788869</v>
          </cell>
          <cell r="S23">
            <v>1</v>
          </cell>
          <cell r="T23">
            <v>0</v>
          </cell>
          <cell r="U23">
            <v>30.3674523173188</v>
          </cell>
          <cell r="V23">
            <v>31.5537910366162</v>
          </cell>
          <cell r="W23">
            <v>27.5760670954424</v>
          </cell>
          <cell r="X23">
            <v>34.8923152734548</v>
          </cell>
          <cell r="Y23">
            <v>34.6984690774912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</row>
        <row r="23">
          <cell r="AR23">
            <v>0</v>
          </cell>
          <cell r="AS23">
            <v>60000</v>
          </cell>
          <cell r="AT23">
            <v>0</v>
          </cell>
          <cell r="AU23">
            <v>60000</v>
          </cell>
          <cell r="AV23">
            <v>0</v>
          </cell>
        </row>
        <row r="23">
          <cell r="BO23">
            <v>120000</v>
          </cell>
          <cell r="BP23">
            <v>65400</v>
          </cell>
          <cell r="BQ23">
            <v>32700</v>
          </cell>
          <cell r="BR23">
            <v>62400</v>
          </cell>
          <cell r="BS23">
            <v>31200</v>
          </cell>
          <cell r="BT23">
            <v>67200</v>
          </cell>
          <cell r="BU23">
            <v>33600</v>
          </cell>
          <cell r="BV23">
            <v>8400</v>
          </cell>
          <cell r="BW23">
            <v>4200</v>
          </cell>
          <cell r="BX23">
            <v>66000</v>
          </cell>
          <cell r="BY23">
            <v>33000</v>
          </cell>
        </row>
        <row r="23">
          <cell r="CJ23">
            <v>404100</v>
          </cell>
        </row>
        <row r="24">
          <cell r="D24">
            <v>37377</v>
          </cell>
          <cell r="E24">
            <v>3.85752245565858</v>
          </cell>
          <cell r="F24">
            <v>1.10214927304531</v>
          </cell>
          <cell r="G24">
            <v>-0.175973413343369</v>
          </cell>
          <cell r="H24">
            <v>-0.0185235171940388</v>
          </cell>
          <cell r="I24">
            <v>-0.546443757224145</v>
          </cell>
          <cell r="J24">
            <v>1.1947668590155</v>
          </cell>
          <cell r="K24">
            <v>26.8330902382583</v>
          </cell>
          <cell r="L24">
            <v>32.4161550895679</v>
          </cell>
          <cell r="M24">
            <v>32.3414634879791</v>
          </cell>
          <cell r="N24">
            <v>1</v>
          </cell>
          <cell r="O24">
            <v>1</v>
          </cell>
          <cell r="P24">
            <v>39.8921698600556</v>
          </cell>
          <cell r="Q24">
            <v>44.5490588516633</v>
          </cell>
          <cell r="R24">
            <v>38.2615198299126</v>
          </cell>
          <cell r="S24">
            <v>1</v>
          </cell>
          <cell r="T24">
            <v>0</v>
          </cell>
          <cell r="U24">
            <v>29.6116178173641</v>
          </cell>
          <cell r="V24">
            <v>30.7924920384841</v>
          </cell>
          <cell r="W24">
            <v>26.8330902382583</v>
          </cell>
          <cell r="X24">
            <v>30.7953473350895</v>
          </cell>
          <cell r="Y24">
            <v>36.0237594463102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</row>
        <row r="24">
          <cell r="AR24">
            <v>0</v>
          </cell>
          <cell r="AS24">
            <v>60000</v>
          </cell>
          <cell r="AT24">
            <v>0</v>
          </cell>
          <cell r="AU24">
            <v>60000</v>
          </cell>
          <cell r="AV24">
            <v>0</v>
          </cell>
        </row>
        <row r="24">
          <cell r="BO24">
            <v>120000</v>
          </cell>
          <cell r="BP24">
            <v>65400</v>
          </cell>
          <cell r="BQ24">
            <v>32700</v>
          </cell>
          <cell r="BR24">
            <v>62400</v>
          </cell>
          <cell r="BS24">
            <v>31200</v>
          </cell>
          <cell r="BT24">
            <v>67200</v>
          </cell>
          <cell r="BU24">
            <v>33600</v>
          </cell>
          <cell r="BV24">
            <v>8400</v>
          </cell>
          <cell r="BW24">
            <v>4200</v>
          </cell>
          <cell r="BX24">
            <v>66000</v>
          </cell>
          <cell r="BY24">
            <v>33000</v>
          </cell>
        </row>
        <row r="24">
          <cell r="CJ24">
            <v>404100</v>
          </cell>
        </row>
        <row r="25">
          <cell r="D25">
            <v>37408</v>
          </cell>
          <cell r="E25">
            <v>3.82083910366157</v>
          </cell>
          <cell r="F25">
            <v>1.09693571371707</v>
          </cell>
          <cell r="G25">
            <v>-0.175140996307768</v>
          </cell>
          <cell r="H25">
            <v>-0.0184358943481861</v>
          </cell>
          <cell r="I25">
            <v>-0.54385888327149</v>
          </cell>
          <cell r="J25">
            <v>1.189115185458</v>
          </cell>
          <cell r="K25">
            <v>26.5773516529256</v>
          </cell>
          <cell r="L25">
            <v>32.1245459017143</v>
          </cell>
          <cell r="M25">
            <v>23.9986281146166</v>
          </cell>
          <cell r="N25">
            <v>1</v>
          </cell>
          <cell r="O25">
            <v>0</v>
          </cell>
          <cell r="P25">
            <v>39.5746571683968</v>
          </cell>
          <cell r="Q25">
            <v>42.1260185856053</v>
          </cell>
          <cell r="R25">
            <v>35.7448203160557</v>
          </cell>
          <cell r="S25">
            <v>1</v>
          </cell>
          <cell r="T25">
            <v>0</v>
          </cell>
          <cell r="U25">
            <v>29.3427358051535</v>
          </cell>
          <cell r="V25">
            <v>30.5180240698504</v>
          </cell>
          <cell r="W25">
            <v>26.5773516529256</v>
          </cell>
          <cell r="X25">
            <v>31.425133542091</v>
          </cell>
          <cell r="Y25">
            <v>25.439220940301</v>
          </cell>
          <cell r="Z25">
            <v>1</v>
          </cell>
          <cell r="AA25">
            <v>0</v>
          </cell>
          <cell r="AB25">
            <v>1</v>
          </cell>
          <cell r="AC25">
            <v>1</v>
          </cell>
          <cell r="AD25">
            <v>1</v>
          </cell>
          <cell r="AE25">
            <v>0</v>
          </cell>
        </row>
        <row r="25">
          <cell r="AR25">
            <v>0</v>
          </cell>
          <cell r="AS25">
            <v>60000</v>
          </cell>
          <cell r="AT25">
            <v>0</v>
          </cell>
          <cell r="AU25">
            <v>60000</v>
          </cell>
          <cell r="AV25">
            <v>0</v>
          </cell>
        </row>
        <row r="25">
          <cell r="BO25">
            <v>120000</v>
          </cell>
          <cell r="BP25">
            <v>65400</v>
          </cell>
          <cell r="BQ25">
            <v>32700</v>
          </cell>
          <cell r="BR25">
            <v>62400</v>
          </cell>
          <cell r="BS25">
            <v>31200</v>
          </cell>
          <cell r="BT25">
            <v>67200</v>
          </cell>
          <cell r="BU25">
            <v>33600</v>
          </cell>
          <cell r="BV25">
            <v>8400</v>
          </cell>
          <cell r="BW25">
            <v>4200</v>
          </cell>
          <cell r="BX25">
            <v>66000</v>
          </cell>
          <cell r="BY25">
            <v>33000</v>
          </cell>
        </row>
        <row r="25">
          <cell r="CJ25">
            <v>404100</v>
          </cell>
        </row>
        <row r="26">
          <cell r="D26">
            <v>37438</v>
          </cell>
          <cell r="E26">
            <v>3.80326205317981</v>
          </cell>
          <cell r="F26">
            <v>1.09188946761978</v>
          </cell>
          <cell r="G26">
            <v>-0.174335293149376</v>
          </cell>
          <cell r="H26">
            <v>-0.018351083489408</v>
          </cell>
          <cell r="I26">
            <v>-0.541356962937536</v>
          </cell>
          <cell r="J26">
            <v>1.18364488506682</v>
          </cell>
          <cell r="K26">
            <v>26.464288176817</v>
          </cell>
          <cell r="L26">
            <v>29.4534890004998</v>
          </cell>
          <cell r="M26">
            <v>24.5773439590286</v>
          </cell>
          <cell r="N26">
            <v>1</v>
          </cell>
          <cell r="O26">
            <v>0</v>
          </cell>
          <cell r="P26">
            <v>39.4018020368497</v>
          </cell>
          <cell r="Q26">
            <v>36.1516344741337</v>
          </cell>
          <cell r="R26">
            <v>33.8249792460124</v>
          </cell>
          <cell r="S26">
            <v>0</v>
          </cell>
          <cell r="T26">
            <v>0</v>
          </cell>
          <cell r="U26">
            <v>29.2169507002282</v>
          </cell>
          <cell r="V26">
            <v>30.386832272678</v>
          </cell>
          <cell r="W26">
            <v>26.464288176817</v>
          </cell>
          <cell r="X26">
            <v>29.2286209961883</v>
          </cell>
          <cell r="Y26">
            <v>25.9344816633704</v>
          </cell>
          <cell r="Z26">
            <v>1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E26">
            <v>0</v>
          </cell>
        </row>
        <row r="26"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6"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6">
          <cell r="CJ26">
            <v>0</v>
          </cell>
        </row>
        <row r="27">
          <cell r="D27">
            <v>37469</v>
          </cell>
          <cell r="E27">
            <v>3.7849398626525</v>
          </cell>
          <cell r="F27">
            <v>1.08662929711857</v>
          </cell>
          <cell r="G27">
            <v>-0.173495433993721</v>
          </cell>
          <cell r="H27">
            <v>-0.018262677262497</v>
          </cell>
          <cell r="I27">
            <v>-0.538748979243661</v>
          </cell>
          <cell r="J27">
            <v>1.17794268343105</v>
          </cell>
          <cell r="K27">
            <v>26.3464316255663</v>
          </cell>
          <cell r="L27">
            <v>25.6590615538082</v>
          </cell>
          <cell r="M27">
            <v>25.2245865705472</v>
          </cell>
          <cell r="N27">
            <v>0</v>
          </cell>
          <cell r="O27">
            <v>0</v>
          </cell>
          <cell r="P27">
            <v>39.2216190956266</v>
          </cell>
          <cell r="Q27">
            <v>28.7637166884327</v>
          </cell>
          <cell r="R27">
            <v>29.799092665492</v>
          </cell>
          <cell r="S27">
            <v>0</v>
          </cell>
          <cell r="T27">
            <v>0</v>
          </cell>
          <cell r="U27">
            <v>29.0858332149408</v>
          </cell>
          <cell r="V27">
            <v>30.250078890425</v>
          </cell>
          <cell r="W27">
            <v>26.3464316255663</v>
          </cell>
          <cell r="X27">
            <v>27.3552200124143</v>
          </cell>
          <cell r="Y27">
            <v>24.4415686541778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0</v>
          </cell>
        </row>
        <row r="27"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7"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7">
          <cell r="CJ27">
            <v>0</v>
          </cell>
        </row>
        <row r="28">
          <cell r="D28">
            <v>37500</v>
          </cell>
          <cell r="E28">
            <v>3.76221507423816</v>
          </cell>
          <cell r="F28">
            <v>1.08140964694285</v>
          </cell>
          <cell r="G28">
            <v>-0.172662044469867</v>
          </cell>
          <cell r="H28">
            <v>-0.0181749520494597</v>
          </cell>
          <cell r="I28">
            <v>-0.536161085459061</v>
          </cell>
          <cell r="J28">
            <v>1.17228440719015</v>
          </cell>
          <cell r="K28">
            <v>26.1954049158432</v>
          </cell>
          <cell r="L28">
            <v>27.6259271151787</v>
          </cell>
          <cell r="M28">
            <v>19.3714697260491</v>
          </cell>
          <cell r="N28">
            <v>1</v>
          </cell>
          <cell r="O28">
            <v>0</v>
          </cell>
          <cell r="P28">
            <v>39.0087461107123</v>
          </cell>
          <cell r="Q28">
            <v>33.5327865312531</v>
          </cell>
          <cell r="R28">
            <v>27.8606869124842</v>
          </cell>
          <cell r="S28">
            <v>0</v>
          </cell>
          <cell r="T28">
            <v>0</v>
          </cell>
          <cell r="U28">
            <v>28.9216477232622</v>
          </cell>
          <cell r="V28">
            <v>30.0803009164152</v>
          </cell>
          <cell r="W28">
            <v>26.1954049158432</v>
          </cell>
          <cell r="X28">
            <v>25.0336712429046</v>
          </cell>
          <cell r="Y28">
            <v>20.7400424206648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8"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8"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8">
          <cell r="CJ28">
            <v>0</v>
          </cell>
        </row>
        <row r="29">
          <cell r="D29">
            <v>37530</v>
          </cell>
          <cell r="E29">
            <v>3.73562270155981</v>
          </cell>
          <cell r="F29">
            <v>1.0763658631613</v>
          </cell>
          <cell r="G29">
            <v>-0.171856734454326</v>
          </cell>
          <cell r="H29">
            <v>-0.0180901825741395</v>
          </cell>
          <cell r="I29">
            <v>-0.533660385937116</v>
          </cell>
          <cell r="J29">
            <v>1.166816776032</v>
          </cell>
          <cell r="K29">
            <v>26.0147173671702</v>
          </cell>
          <cell r="L29">
            <v>27.9493320770456</v>
          </cell>
          <cell r="M29">
            <v>19.229572299172</v>
          </cell>
          <cell r="N29">
            <v>1</v>
          </cell>
          <cell r="O29">
            <v>0</v>
          </cell>
          <cell r="P29">
            <v>38.7682960819386</v>
          </cell>
          <cell r="Q29">
            <v>34.2808959779944</v>
          </cell>
          <cell r="R29">
            <v>21.5068928635456</v>
          </cell>
          <cell r="S29">
            <v>0</v>
          </cell>
          <cell r="T29">
            <v>0</v>
          </cell>
          <cell r="U29">
            <v>28.7282447532912</v>
          </cell>
          <cell r="V29">
            <v>29.8814938923926</v>
          </cell>
          <cell r="W29">
            <v>26.0147173671702</v>
          </cell>
          <cell r="X29">
            <v>26.0475485464837</v>
          </cell>
          <cell r="Y29">
            <v>20.410495310704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  <cell r="AE29">
            <v>0</v>
          </cell>
        </row>
        <row r="29"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29"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</row>
        <row r="29">
          <cell r="CJ29">
            <v>0</v>
          </cell>
        </row>
        <row r="30">
          <cell r="D30">
            <v>37561</v>
          </cell>
          <cell r="E30">
            <v>3.79851195358982</v>
          </cell>
          <cell r="F30">
            <v>0.720097052813236</v>
          </cell>
          <cell r="G30">
            <v>-0.171023050043144</v>
          </cell>
          <cell r="H30">
            <v>0</v>
          </cell>
          <cell r="I30">
            <v>-0.144019410562647</v>
          </cell>
          <cell r="J30">
            <v>0.859615856795801</v>
          </cell>
          <cell r="K30">
            <v>29.4086940727038</v>
          </cell>
          <cell r="L30">
            <v>52.8821273159721</v>
          </cell>
          <cell r="M30">
            <v>14.4409463132921</v>
          </cell>
          <cell r="N30">
            <v>1</v>
          </cell>
          <cell r="O30">
            <v>0</v>
          </cell>
          <cell r="P30">
            <v>36.9359585778922</v>
          </cell>
          <cell r="Q30">
            <v>38.1651437991015</v>
          </cell>
          <cell r="R30">
            <v>23.0401052856368</v>
          </cell>
          <cell r="S30">
            <v>1</v>
          </cell>
          <cell r="T30">
            <v>0</v>
          </cell>
          <cell r="U30">
            <v>29.2061667766001</v>
          </cell>
          <cell r="V30">
            <v>30.4888396519237</v>
          </cell>
          <cell r="W30">
            <v>29.4086940727038</v>
          </cell>
          <cell r="X30">
            <v>60.5758614346976</v>
          </cell>
          <cell r="Y30">
            <v>13.6384869766955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>
            <v>1</v>
          </cell>
          <cell r="AE30">
            <v>0</v>
          </cell>
        </row>
        <row r="30">
          <cell r="AR30">
            <v>0</v>
          </cell>
          <cell r="AS30">
            <v>60000</v>
          </cell>
          <cell r="AT30">
            <v>0</v>
          </cell>
          <cell r="AU30">
            <v>60000</v>
          </cell>
          <cell r="AV30">
            <v>0</v>
          </cell>
          <cell r="AW30">
            <v>105600</v>
          </cell>
          <cell r="AX30">
            <v>0</v>
          </cell>
        </row>
        <row r="30">
          <cell r="BO30">
            <v>225600</v>
          </cell>
          <cell r="BP30">
            <v>65400</v>
          </cell>
          <cell r="BQ30">
            <v>32700</v>
          </cell>
          <cell r="BR30">
            <v>62400</v>
          </cell>
          <cell r="BS30">
            <v>31200</v>
          </cell>
          <cell r="BT30">
            <v>67200</v>
          </cell>
          <cell r="BU30">
            <v>33600</v>
          </cell>
          <cell r="BV30">
            <v>8400</v>
          </cell>
          <cell r="BW30">
            <v>4200</v>
          </cell>
          <cell r="BX30">
            <v>66000</v>
          </cell>
          <cell r="BY30">
            <v>33000</v>
          </cell>
          <cell r="BZ30">
            <v>66000</v>
          </cell>
          <cell r="CA30">
            <v>33000</v>
          </cell>
        </row>
        <row r="30">
          <cell r="CJ30">
            <v>503100</v>
          </cell>
        </row>
        <row r="31">
          <cell r="D31">
            <v>37591</v>
          </cell>
          <cell r="E31">
            <v>3.86402259590443</v>
          </cell>
          <cell r="F31">
            <v>0.716721093606201</v>
          </cell>
          <cell r="G31">
            <v>-0.170221259731473</v>
          </cell>
          <cell r="H31">
            <v>0</v>
          </cell>
          <cell r="I31">
            <v>-0.14334421872124</v>
          </cell>
          <cell r="J31">
            <v>0.855585805492403</v>
          </cell>
          <cell r="K31">
            <v>29.9050878288739</v>
          </cell>
          <cell r="L31">
            <v>80.3175575522449</v>
          </cell>
          <cell r="M31">
            <v>19.7676301623646</v>
          </cell>
          <cell r="N31">
            <v>1</v>
          </cell>
          <cell r="O31">
            <v>0</v>
          </cell>
          <cell r="P31">
            <v>37.3970630104763</v>
          </cell>
          <cell r="Q31">
            <v>74.4494035983442</v>
          </cell>
          <cell r="R31">
            <v>17.0264609797618</v>
          </cell>
          <cell r="S31">
            <v>1</v>
          </cell>
          <cell r="T31">
            <v>0</v>
          </cell>
          <cell r="U31">
            <v>29.7035100212972</v>
          </cell>
          <cell r="V31">
            <v>30.9801694692832</v>
          </cell>
          <cell r="W31">
            <v>29.9050878288739</v>
          </cell>
          <cell r="X31">
            <v>88.310301128371</v>
          </cell>
          <cell r="Y31">
            <v>11.326312401133</v>
          </cell>
          <cell r="Z31">
            <v>1</v>
          </cell>
          <cell r="AA31">
            <v>0</v>
          </cell>
          <cell r="AB31">
            <v>1</v>
          </cell>
          <cell r="AC31">
            <v>1</v>
          </cell>
          <cell r="AD31">
            <v>1</v>
          </cell>
          <cell r="AE31">
            <v>0</v>
          </cell>
        </row>
        <row r="31">
          <cell r="AR31">
            <v>0</v>
          </cell>
          <cell r="AS31">
            <v>60000</v>
          </cell>
          <cell r="AT31">
            <v>0</v>
          </cell>
          <cell r="AU31">
            <v>60000</v>
          </cell>
          <cell r="AV31">
            <v>0</v>
          </cell>
          <cell r="AW31">
            <v>105600</v>
          </cell>
          <cell r="AX31">
            <v>0</v>
          </cell>
          <cell r="AY31">
            <v>130800</v>
          </cell>
          <cell r="AZ31">
            <v>0</v>
          </cell>
        </row>
        <row r="31">
          <cell r="BO31">
            <v>356400</v>
          </cell>
          <cell r="BP31">
            <v>65400</v>
          </cell>
          <cell r="BQ31">
            <v>32700</v>
          </cell>
          <cell r="BR31">
            <v>62400</v>
          </cell>
          <cell r="BS31">
            <v>31200</v>
          </cell>
          <cell r="BT31">
            <v>67200</v>
          </cell>
          <cell r="BU31">
            <v>33600</v>
          </cell>
          <cell r="BV31">
            <v>8400</v>
          </cell>
          <cell r="BW31">
            <v>4200</v>
          </cell>
          <cell r="BX31">
            <v>66000</v>
          </cell>
          <cell r="BY31">
            <v>33000</v>
          </cell>
          <cell r="BZ31">
            <v>66000</v>
          </cell>
          <cell r="CA31">
            <v>33000</v>
          </cell>
        </row>
        <row r="31">
          <cell r="CJ31">
            <v>503100</v>
          </cell>
        </row>
        <row r="32">
          <cell r="D32">
            <v>37622</v>
          </cell>
          <cell r="E32">
            <v>3.86476124646096</v>
          </cell>
          <cell r="F32">
            <v>0.713220068551043</v>
          </cell>
          <cell r="G32">
            <v>-0.169389766280873</v>
          </cell>
          <cell r="H32">
            <v>0</v>
          </cell>
          <cell r="I32">
            <v>-0.142644013710209</v>
          </cell>
          <cell r="J32">
            <v>0.851406456832808</v>
          </cell>
          <cell r="K32">
            <v>29.9158792456307</v>
          </cell>
          <cell r="L32">
            <v>90.6235249602669</v>
          </cell>
          <cell r="M32">
            <v>22.544081118434</v>
          </cell>
          <cell r="N32">
            <v>1</v>
          </cell>
          <cell r="O32">
            <v>0</v>
          </cell>
          <cell r="P32">
            <v>37.3712577747033</v>
          </cell>
          <cell r="Q32">
            <v>86.8345433460895</v>
          </cell>
          <cell r="R32">
            <v>27.5797599088891</v>
          </cell>
          <cell r="S32">
            <v>1</v>
          </cell>
          <cell r="T32">
            <v>0</v>
          </cell>
          <cell r="U32">
            <v>29.7152861013507</v>
          </cell>
          <cell r="V32">
            <v>30.9857093484572</v>
          </cell>
          <cell r="W32">
            <v>29.9158792456307</v>
          </cell>
          <cell r="X32">
            <v>101.251800997358</v>
          </cell>
          <cell r="Y32">
            <v>15.3835047974767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>
            <v>1</v>
          </cell>
          <cell r="AE32">
            <v>0</v>
          </cell>
        </row>
        <row r="32">
          <cell r="AH32">
            <v>61200</v>
          </cell>
          <cell r="AI32">
            <v>0</v>
          </cell>
        </row>
        <row r="32">
          <cell r="AR32">
            <v>61200</v>
          </cell>
          <cell r="AS32">
            <v>60000</v>
          </cell>
          <cell r="AT32">
            <v>0</v>
          </cell>
          <cell r="AU32">
            <v>60000</v>
          </cell>
          <cell r="AV32">
            <v>0</v>
          </cell>
          <cell r="AW32">
            <v>105600</v>
          </cell>
          <cell r="AX32">
            <v>0</v>
          </cell>
          <cell r="AY32">
            <v>130800</v>
          </cell>
          <cell r="AZ32">
            <v>0</v>
          </cell>
        </row>
        <row r="32">
          <cell r="BO32">
            <v>356400</v>
          </cell>
          <cell r="BP32">
            <v>65400</v>
          </cell>
          <cell r="BQ32">
            <v>32700</v>
          </cell>
          <cell r="BR32">
            <v>62400</v>
          </cell>
          <cell r="BS32">
            <v>31200</v>
          </cell>
          <cell r="BT32">
            <v>67200</v>
          </cell>
          <cell r="BU32">
            <v>33600</v>
          </cell>
          <cell r="BV32">
            <v>8400</v>
          </cell>
          <cell r="BW32">
            <v>4200</v>
          </cell>
          <cell r="BX32">
            <v>66000</v>
          </cell>
          <cell r="BY32">
            <v>33000</v>
          </cell>
          <cell r="BZ32">
            <v>66000</v>
          </cell>
          <cell r="CA32">
            <v>33000</v>
          </cell>
        </row>
        <row r="32">
          <cell r="CJ32">
            <v>503100</v>
          </cell>
        </row>
        <row r="33">
          <cell r="D33">
            <v>37653</v>
          </cell>
          <cell r="E33">
            <v>3.70815763480705</v>
          </cell>
          <cell r="F33">
            <v>0.709695241111397</v>
          </cell>
          <cell r="G33">
            <v>-0.168552619763957</v>
          </cell>
          <cell r="H33">
            <v>0</v>
          </cell>
          <cell r="I33">
            <v>-0.141939048222279</v>
          </cell>
          <cell r="J33">
            <v>0.84719869407673</v>
          </cell>
          <cell r="K33">
            <v>28.7466393993858</v>
          </cell>
          <cell r="L33">
            <v>74.2075086487104</v>
          </cell>
          <cell r="M33">
            <v>20.6787450878833</v>
          </cell>
          <cell r="N33">
            <v>1</v>
          </cell>
          <cell r="O33">
            <v>0</v>
          </cell>
          <cell r="P33">
            <v>36.1651724666283</v>
          </cell>
          <cell r="Q33">
            <v>77.2680693760033</v>
          </cell>
          <cell r="R33">
            <v>24.9812724871212</v>
          </cell>
          <cell r="S33">
            <v>1</v>
          </cell>
          <cell r="T33">
            <v>0</v>
          </cell>
          <cell r="U33">
            <v>28.5470376128232</v>
          </cell>
          <cell r="V33">
            <v>29.8111822610529</v>
          </cell>
          <cell r="W33">
            <v>28.7466393993858</v>
          </cell>
          <cell r="X33">
            <v>83.0090202441498</v>
          </cell>
          <cell r="Y33">
            <v>11.879191609809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>
            <v>1</v>
          </cell>
          <cell r="AE33">
            <v>0</v>
          </cell>
        </row>
        <row r="33">
          <cell r="AH33">
            <v>61200</v>
          </cell>
          <cell r="AI33">
            <v>0</v>
          </cell>
        </row>
        <row r="33">
          <cell r="AR33">
            <v>61200</v>
          </cell>
          <cell r="AS33">
            <v>60000</v>
          </cell>
          <cell r="AT33">
            <v>0</v>
          </cell>
          <cell r="AU33">
            <v>60000</v>
          </cell>
          <cell r="AV33">
            <v>0</v>
          </cell>
          <cell r="AW33">
            <v>105600</v>
          </cell>
          <cell r="AX33">
            <v>0</v>
          </cell>
          <cell r="AY33">
            <v>130800</v>
          </cell>
          <cell r="AZ33">
            <v>0</v>
          </cell>
        </row>
        <row r="33">
          <cell r="BO33">
            <v>356400</v>
          </cell>
          <cell r="BP33">
            <v>65400</v>
          </cell>
          <cell r="BQ33">
            <v>32700</v>
          </cell>
          <cell r="BR33">
            <v>62400</v>
          </cell>
          <cell r="BS33">
            <v>31200</v>
          </cell>
          <cell r="BT33">
            <v>67200</v>
          </cell>
          <cell r="BU33">
            <v>33600</v>
          </cell>
          <cell r="BV33">
            <v>8400</v>
          </cell>
          <cell r="BW33">
            <v>4200</v>
          </cell>
          <cell r="BX33">
            <v>66000</v>
          </cell>
          <cell r="BY33">
            <v>33000</v>
          </cell>
          <cell r="BZ33">
            <v>66000</v>
          </cell>
          <cell r="CA33">
            <v>33000</v>
          </cell>
          <cell r="CB33">
            <v>240000</v>
          </cell>
          <cell r="CC33">
            <v>120000</v>
          </cell>
        </row>
        <row r="33">
          <cell r="CJ33">
            <v>863100</v>
          </cell>
        </row>
        <row r="34">
          <cell r="D34">
            <v>37681</v>
          </cell>
          <cell r="E34">
            <v>3.51496328354248</v>
          </cell>
          <cell r="F34">
            <v>0.706525283124116</v>
          </cell>
          <cell r="G34">
            <v>-0.167799754741978</v>
          </cell>
          <cell r="H34">
            <v>0</v>
          </cell>
          <cell r="I34">
            <v>-0.141305056624823</v>
          </cell>
          <cell r="J34">
            <v>0.843414556729414</v>
          </cell>
          <cell r="K34">
            <v>27.3024367018824</v>
          </cell>
          <cell r="L34">
            <v>42.391516987447</v>
          </cell>
          <cell r="M34">
            <v>22.1273462662299</v>
          </cell>
          <cell r="N34">
            <v>1</v>
          </cell>
          <cell r="O34">
            <v>0</v>
          </cell>
          <cell r="P34">
            <v>34.6878338020392</v>
          </cell>
          <cell r="Q34">
            <v>42.4798326478375</v>
          </cell>
          <cell r="R34">
            <v>34.8932325310652</v>
          </cell>
          <cell r="S34">
            <v>1</v>
          </cell>
          <cell r="T34">
            <v>1</v>
          </cell>
          <cell r="U34">
            <v>27.1037264660038</v>
          </cell>
          <cell r="V34">
            <v>28.3622246265686</v>
          </cell>
          <cell r="W34">
            <v>27.3024367018824</v>
          </cell>
          <cell r="X34">
            <v>46.0740235960745</v>
          </cell>
          <cell r="Y34">
            <v>24.5997825187976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>
            <v>1</v>
          </cell>
          <cell r="AE34">
            <v>0</v>
          </cell>
          <cell r="AF34">
            <v>105600</v>
          </cell>
          <cell r="AG34">
            <v>0</v>
          </cell>
          <cell r="AH34">
            <v>61200</v>
          </cell>
          <cell r="AI34">
            <v>0</v>
          </cell>
        </row>
        <row r="34">
          <cell r="AR34">
            <v>166800</v>
          </cell>
          <cell r="AS34">
            <v>60000</v>
          </cell>
          <cell r="AT34">
            <v>30000</v>
          </cell>
          <cell r="AU34">
            <v>60000</v>
          </cell>
          <cell r="AV34">
            <v>30000</v>
          </cell>
          <cell r="AW34">
            <v>105600</v>
          </cell>
          <cell r="AX34">
            <v>52800</v>
          </cell>
          <cell r="AY34">
            <v>130800</v>
          </cell>
          <cell r="AZ34">
            <v>65400</v>
          </cell>
          <cell r="BA34">
            <v>60000</v>
          </cell>
          <cell r="BB34">
            <v>30000</v>
          </cell>
        </row>
        <row r="34">
          <cell r="BO34">
            <v>624600</v>
          </cell>
          <cell r="BP34">
            <v>65400</v>
          </cell>
          <cell r="BQ34">
            <v>32700</v>
          </cell>
          <cell r="BR34">
            <v>62400</v>
          </cell>
          <cell r="BS34">
            <v>31200</v>
          </cell>
          <cell r="BT34">
            <v>67200</v>
          </cell>
          <cell r="BU34">
            <v>33600</v>
          </cell>
          <cell r="BV34">
            <v>8400</v>
          </cell>
          <cell r="BW34">
            <v>4200</v>
          </cell>
          <cell r="BX34">
            <v>66000</v>
          </cell>
          <cell r="BY34">
            <v>33000</v>
          </cell>
          <cell r="BZ34">
            <v>66000</v>
          </cell>
          <cell r="CA34">
            <v>33000</v>
          </cell>
          <cell r="CB34">
            <v>240000</v>
          </cell>
          <cell r="CC34">
            <v>120000</v>
          </cell>
        </row>
        <row r="34">
          <cell r="CJ34">
            <v>863100</v>
          </cell>
        </row>
        <row r="35">
          <cell r="D35">
            <v>37712</v>
          </cell>
          <cell r="E35">
            <v>3.29989832013168</v>
          </cell>
          <cell r="F35">
            <v>0.729404954915924</v>
          </cell>
          <cell r="G35">
            <v>-0.166972218595211</v>
          </cell>
          <cell r="H35">
            <v>0</v>
          </cell>
          <cell r="I35">
            <v>-0.303186396922884</v>
          </cell>
          <cell r="J35">
            <v>0.865619133243596</v>
          </cell>
          <cell r="K35">
            <v>24.475339424066</v>
          </cell>
          <cell r="L35">
            <v>24.1670316387806</v>
          </cell>
          <cell r="M35">
            <v>25.8440771676536</v>
          </cell>
          <cell r="N35">
            <v>0</v>
          </cell>
          <cell r="O35">
            <v>1</v>
          </cell>
          <cell r="P35">
            <v>33.2413809003146</v>
          </cell>
          <cell r="Q35">
            <v>34.1414246969682</v>
          </cell>
          <cell r="R35">
            <v>29.9561342177067</v>
          </cell>
          <cell r="S35">
            <v>1</v>
          </cell>
          <cell r="T35">
            <v>0</v>
          </cell>
          <cell r="U35">
            <v>25.4969457615235</v>
          </cell>
          <cell r="V35">
            <v>26.7492374009876</v>
          </cell>
          <cell r="W35">
            <v>24.475339424066</v>
          </cell>
          <cell r="X35">
            <v>22.9979709435884</v>
          </cell>
          <cell r="Y35">
            <v>29.3555741988479</v>
          </cell>
          <cell r="Z35">
            <v>0</v>
          </cell>
          <cell r="AA35">
            <v>1</v>
          </cell>
          <cell r="AB35">
            <v>0</v>
          </cell>
          <cell r="AC35">
            <v>0</v>
          </cell>
          <cell r="AD35">
            <v>0</v>
          </cell>
          <cell r="AE35">
            <v>1</v>
          </cell>
          <cell r="AF35">
            <v>0</v>
          </cell>
          <cell r="AG35">
            <v>52800</v>
          </cell>
          <cell r="AH35">
            <v>0</v>
          </cell>
          <cell r="AI35">
            <v>30600</v>
          </cell>
        </row>
        <row r="35">
          <cell r="AR35">
            <v>83400</v>
          </cell>
          <cell r="AS35">
            <v>60000</v>
          </cell>
          <cell r="AT35">
            <v>0</v>
          </cell>
          <cell r="AU35">
            <v>60000</v>
          </cell>
          <cell r="AV35">
            <v>0</v>
          </cell>
          <cell r="AW35">
            <v>105600</v>
          </cell>
          <cell r="AX35">
            <v>0</v>
          </cell>
          <cell r="AY35">
            <v>130800</v>
          </cell>
          <cell r="AZ35">
            <v>0</v>
          </cell>
          <cell r="BA35">
            <v>60000</v>
          </cell>
          <cell r="BB35">
            <v>0</v>
          </cell>
        </row>
        <row r="35">
          <cell r="BO35">
            <v>416400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</row>
        <row r="35">
          <cell r="CJ35">
            <v>0</v>
          </cell>
        </row>
        <row r="36">
          <cell r="D36">
            <v>37742</v>
          </cell>
          <cell r="E36">
            <v>3.24047927625037</v>
          </cell>
          <cell r="F36">
            <v>0.725937327742997</v>
          </cell>
          <cell r="G36">
            <v>-0.166178424423096</v>
          </cell>
          <cell r="H36">
            <v>0</v>
          </cell>
          <cell r="I36">
            <v>-0.301745033820884</v>
          </cell>
          <cell r="J36">
            <v>0.861503937140785</v>
          </cell>
          <cell r="K36">
            <v>24.0405068182211</v>
          </cell>
          <cell r="L36">
            <v>22.740205447371</v>
          </cell>
          <cell r="M36">
            <v>26.3430891144048</v>
          </cell>
          <cell r="N36">
            <v>0</v>
          </cell>
          <cell r="O36">
            <v>1</v>
          </cell>
          <cell r="P36">
            <v>32.7648741004336</v>
          </cell>
          <cell r="Q36">
            <v>33.3231472132629</v>
          </cell>
          <cell r="R36">
            <v>28.6975185741854</v>
          </cell>
          <cell r="S36">
            <v>1</v>
          </cell>
          <cell r="T36">
            <v>0</v>
          </cell>
          <cell r="U36">
            <v>25.0572563887045</v>
          </cell>
          <cell r="V36">
            <v>26.3035945718777</v>
          </cell>
          <cell r="W36">
            <v>24.0405068182211</v>
          </cell>
          <cell r="X36">
            <v>19.171488486748</v>
          </cell>
          <cell r="Y36">
            <v>30.6184700870855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0</v>
          </cell>
          <cell r="AG36">
            <v>52800</v>
          </cell>
          <cell r="AH36">
            <v>0</v>
          </cell>
          <cell r="AI36">
            <v>30600</v>
          </cell>
          <cell r="AJ36">
            <v>0</v>
          </cell>
          <cell r="AK36">
            <v>25200</v>
          </cell>
          <cell r="AL36">
            <v>0</v>
          </cell>
          <cell r="AM36">
            <v>30000</v>
          </cell>
        </row>
        <row r="36">
          <cell r="AR36">
            <v>138600</v>
          </cell>
          <cell r="AS36">
            <v>60000</v>
          </cell>
          <cell r="AT36">
            <v>0</v>
          </cell>
          <cell r="AU36">
            <v>60000</v>
          </cell>
          <cell r="AV36">
            <v>0</v>
          </cell>
          <cell r="AW36">
            <v>105600</v>
          </cell>
          <cell r="AX36">
            <v>0</v>
          </cell>
          <cell r="AY36">
            <v>130800</v>
          </cell>
          <cell r="AZ36">
            <v>0</v>
          </cell>
          <cell r="BA36">
            <v>60000</v>
          </cell>
          <cell r="BB36">
            <v>0</v>
          </cell>
        </row>
        <row r="36">
          <cell r="BO36">
            <v>416400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</row>
        <row r="36">
          <cell r="CJ36">
            <v>0</v>
          </cell>
        </row>
        <row r="37">
          <cell r="D37">
            <v>37773</v>
          </cell>
          <cell r="E37">
            <v>3.23326680746012</v>
          </cell>
          <cell r="F37">
            <v>0.722371857386784</v>
          </cell>
          <cell r="G37">
            <v>-0.165362232413842</v>
          </cell>
          <cell r="H37">
            <v>0</v>
          </cell>
          <cell r="I37">
            <v>-0.300263000961977</v>
          </cell>
          <cell r="J37">
            <v>0.857272625934919</v>
          </cell>
          <cell r="K37">
            <v>23.9975285487361</v>
          </cell>
          <cell r="L37">
            <v>30.5397933442196</v>
          </cell>
          <cell r="M37">
            <v>18.9122174229094</v>
          </cell>
          <cell r="N37">
            <v>1</v>
          </cell>
          <cell r="O37">
            <v>0</v>
          </cell>
          <cell r="P37">
            <v>32.6790457504628</v>
          </cell>
          <cell r="Q37">
            <v>33.873147818667</v>
          </cell>
          <cell r="R37">
            <v>28.7556218892281</v>
          </cell>
          <cell r="S37">
            <v>1</v>
          </cell>
          <cell r="T37">
            <v>0</v>
          </cell>
          <cell r="U37">
            <v>25.0092843128471</v>
          </cell>
          <cell r="V37">
            <v>26.2495010559509</v>
          </cell>
          <cell r="W37">
            <v>23.9975285487361</v>
          </cell>
          <cell r="X37">
            <v>28.2446365929195</v>
          </cell>
          <cell r="Y37">
            <v>21.9916507817321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>
            <v>1</v>
          </cell>
          <cell r="AE37">
            <v>0</v>
          </cell>
          <cell r="AF37">
            <v>105600</v>
          </cell>
          <cell r="AG37">
            <v>0</v>
          </cell>
          <cell r="AH37">
            <v>61200</v>
          </cell>
          <cell r="AI37">
            <v>0</v>
          </cell>
          <cell r="AJ37">
            <v>50400</v>
          </cell>
          <cell r="AK37">
            <v>0</v>
          </cell>
          <cell r="AL37">
            <v>60000</v>
          </cell>
          <cell r="AM37">
            <v>0</v>
          </cell>
          <cell r="AN37">
            <v>126720</v>
          </cell>
          <cell r="AO37">
            <v>0</v>
          </cell>
        </row>
        <row r="37">
          <cell r="AR37">
            <v>403920</v>
          </cell>
          <cell r="AS37">
            <v>60000</v>
          </cell>
          <cell r="AT37">
            <v>0</v>
          </cell>
          <cell r="AU37">
            <v>60000</v>
          </cell>
          <cell r="AV37">
            <v>0</v>
          </cell>
          <cell r="AW37">
            <v>105600</v>
          </cell>
          <cell r="AX37">
            <v>0</v>
          </cell>
          <cell r="AY37">
            <v>130800</v>
          </cell>
          <cell r="AZ37">
            <v>0</v>
          </cell>
          <cell r="BA37">
            <v>60000</v>
          </cell>
          <cell r="BB37">
            <v>0</v>
          </cell>
          <cell r="BC37">
            <v>63600</v>
          </cell>
          <cell r="BD37">
            <v>0</v>
          </cell>
        </row>
        <row r="37">
          <cell r="BO37">
            <v>480000</v>
          </cell>
          <cell r="BP37">
            <v>65400</v>
          </cell>
          <cell r="BQ37">
            <v>32700</v>
          </cell>
          <cell r="BR37">
            <v>62400</v>
          </cell>
          <cell r="BS37">
            <v>31200</v>
          </cell>
          <cell r="BT37">
            <v>67200</v>
          </cell>
          <cell r="BU37">
            <v>33600</v>
          </cell>
          <cell r="BV37">
            <v>8400</v>
          </cell>
          <cell r="BW37">
            <v>4200</v>
          </cell>
          <cell r="BX37">
            <v>66000</v>
          </cell>
          <cell r="BY37">
            <v>33000</v>
          </cell>
          <cell r="BZ37">
            <v>66000</v>
          </cell>
          <cell r="CA37">
            <v>33000</v>
          </cell>
          <cell r="CB37">
            <v>240000</v>
          </cell>
          <cell r="CC37">
            <v>120000</v>
          </cell>
        </row>
        <row r="37">
          <cell r="CJ37">
            <v>863100</v>
          </cell>
        </row>
        <row r="38">
          <cell r="D38">
            <v>37803</v>
          </cell>
          <cell r="E38">
            <v>3.23085791560199</v>
          </cell>
          <cell r="F38">
            <v>0.718930849852452</v>
          </cell>
          <cell r="G38">
            <v>-0.164574531893935</v>
          </cell>
          <cell r="H38">
            <v>0</v>
          </cell>
          <cell r="I38">
            <v>-0.298832702649513</v>
          </cell>
          <cell r="J38">
            <v>0.853189020608031</v>
          </cell>
          <cell r="K38">
            <v>23.9901890971435</v>
          </cell>
          <cell r="L38">
            <v>28.0123176918413</v>
          </cell>
          <cell r="M38">
            <v>19.5150747556334</v>
          </cell>
          <cell r="N38">
            <v>1</v>
          </cell>
          <cell r="O38">
            <v>0</v>
          </cell>
          <cell r="P38">
            <v>32.6303520215751</v>
          </cell>
          <cell r="Q38">
            <v>27.6485213581811</v>
          </cell>
          <cell r="R38">
            <v>25.9854524043055</v>
          </cell>
          <cell r="S38">
            <v>0</v>
          </cell>
          <cell r="T38">
            <v>0</v>
          </cell>
          <cell r="U38">
            <v>24.9971253778104</v>
          </cell>
          <cell r="V38">
            <v>26.2314343670149</v>
          </cell>
          <cell r="W38">
            <v>23.9901890971435</v>
          </cell>
          <cell r="X38">
            <v>26.1730318709504</v>
          </cell>
          <cell r="Y38">
            <v>22.464901838539</v>
          </cell>
          <cell r="Z38">
            <v>1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  <cell r="AE38">
            <v>0</v>
          </cell>
          <cell r="AF38">
            <v>105600</v>
          </cell>
          <cell r="AG38">
            <v>0</v>
          </cell>
          <cell r="AH38">
            <v>61200</v>
          </cell>
          <cell r="AI38">
            <v>0</v>
          </cell>
          <cell r="AJ38">
            <v>50400</v>
          </cell>
          <cell r="AK38">
            <v>0</v>
          </cell>
          <cell r="AL38">
            <v>60000</v>
          </cell>
          <cell r="AM38">
            <v>0</v>
          </cell>
          <cell r="AN38">
            <v>126720</v>
          </cell>
          <cell r="AO38">
            <v>0</v>
          </cell>
        </row>
        <row r="38">
          <cell r="AR38">
            <v>403920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</row>
        <row r="38"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</row>
        <row r="38">
          <cell r="CJ38">
            <v>0</v>
          </cell>
        </row>
        <row r="39">
          <cell r="D39">
            <v>37834</v>
          </cell>
          <cell r="E39">
            <v>3.21059528030513</v>
          </cell>
          <cell r="F39">
            <v>0.71538096178611</v>
          </cell>
          <cell r="G39">
            <v>-0.163761906914893</v>
          </cell>
          <cell r="H39">
            <v>0</v>
          </cell>
          <cell r="I39">
            <v>-0.297357146766516</v>
          </cell>
          <cell r="J39">
            <v>0.848976201637733</v>
          </cell>
          <cell r="K39">
            <v>23.8492860015396</v>
          </cell>
          <cell r="L39">
            <v>24.4263812735161</v>
          </cell>
          <cell r="M39">
            <v>20.1685716937289</v>
          </cell>
          <cell r="N39">
            <v>1</v>
          </cell>
          <cell r="O39">
            <v>0</v>
          </cell>
          <cell r="P39">
            <v>32.4467861145715</v>
          </cell>
          <cell r="Q39">
            <v>26.0036670085385</v>
          </cell>
          <cell r="R39">
            <v>24.5729050849663</v>
          </cell>
          <cell r="S39">
            <v>0</v>
          </cell>
          <cell r="T39">
            <v>0</v>
          </cell>
          <cell r="U39">
            <v>24.8512503004268</v>
          </cell>
          <cell r="V39">
            <v>26.0794646022885</v>
          </cell>
          <cell r="W39">
            <v>23.8492860015396</v>
          </cell>
          <cell r="X39">
            <v>24.4084069106706</v>
          </cell>
          <cell r="Y39">
            <v>21.0627491039394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</v>
          </cell>
          <cell r="AE39">
            <v>0</v>
          </cell>
          <cell r="AF39">
            <v>105600</v>
          </cell>
          <cell r="AG39">
            <v>0</v>
          </cell>
          <cell r="AH39">
            <v>61200</v>
          </cell>
          <cell r="AI39">
            <v>0</v>
          </cell>
          <cell r="AJ39">
            <v>50400</v>
          </cell>
          <cell r="AK39">
            <v>0</v>
          </cell>
          <cell r="AL39">
            <v>60000</v>
          </cell>
          <cell r="AM39">
            <v>0</v>
          </cell>
          <cell r="AN39">
            <v>126720</v>
          </cell>
          <cell r="AO39">
            <v>0</v>
          </cell>
        </row>
        <row r="39">
          <cell r="AR39">
            <v>403920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</row>
        <row r="39"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</row>
        <row r="39">
          <cell r="CJ39">
            <v>0</v>
          </cell>
        </row>
        <row r="40">
          <cell r="D40">
            <v>37865</v>
          </cell>
          <cell r="E40">
            <v>3.20503015762199</v>
          </cell>
          <cell r="F40">
            <v>0.711847747076868</v>
          </cell>
          <cell r="G40">
            <v>-0.16295309872844</v>
          </cell>
          <cell r="H40">
            <v>0</v>
          </cell>
          <cell r="I40">
            <v>-0.295888521375325</v>
          </cell>
          <cell r="J40">
            <v>0.844783169723753</v>
          </cell>
          <cell r="K40">
            <v>23.81856227185</v>
          </cell>
          <cell r="L40">
            <v>24.6230708657553</v>
          </cell>
          <cell r="M40">
            <v>15.9951331120284</v>
          </cell>
          <cell r="N40">
            <v>1</v>
          </cell>
          <cell r="O40">
            <v>0</v>
          </cell>
          <cell r="P40">
            <v>32.3735999550931</v>
          </cell>
          <cell r="Q40">
            <v>26.7071552337032</v>
          </cell>
          <cell r="R40">
            <v>21.3897383278278</v>
          </cell>
          <cell r="S40">
            <v>0</v>
          </cell>
          <cell r="T40">
            <v>0</v>
          </cell>
          <cell r="U40">
            <v>24.8155779417017</v>
          </cell>
          <cell r="V40">
            <v>26.037726182165</v>
          </cell>
          <cell r="W40">
            <v>23.81856227185</v>
          </cell>
          <cell r="X40">
            <v>20.0723962865855</v>
          </cell>
          <cell r="Y40">
            <v>17.7642148455612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105600</v>
          </cell>
          <cell r="AG40">
            <v>0</v>
          </cell>
          <cell r="AH40">
            <v>61200</v>
          </cell>
          <cell r="AI40">
            <v>0</v>
          </cell>
          <cell r="AJ40">
            <v>50400</v>
          </cell>
          <cell r="AK40">
            <v>0</v>
          </cell>
          <cell r="AL40">
            <v>60000</v>
          </cell>
          <cell r="AM40">
            <v>0</v>
          </cell>
          <cell r="AN40">
            <v>126720</v>
          </cell>
          <cell r="AO40">
            <v>0</v>
          </cell>
        </row>
        <row r="40">
          <cell r="AR40">
            <v>403920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</row>
        <row r="40"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</row>
        <row r="40">
          <cell r="CJ40">
            <v>0</v>
          </cell>
        </row>
        <row r="41">
          <cell r="D41">
            <v>37895</v>
          </cell>
          <cell r="E41">
            <v>3.19821775461789</v>
          </cell>
          <cell r="F41">
            <v>0.708438947513437</v>
          </cell>
          <cell r="G41">
            <v>-0.162172771117534</v>
          </cell>
          <cell r="H41">
            <v>0</v>
          </cell>
          <cell r="I41">
            <v>-0.294471610713417</v>
          </cell>
          <cell r="J41">
            <v>0.84073778710932</v>
          </cell>
          <cell r="K41">
            <v>23.7780960792836</v>
          </cell>
          <cell r="L41">
            <v>24.9319297070693</v>
          </cell>
          <cell r="M41">
            <v>15.8673253424998</v>
          </cell>
          <cell r="N41">
            <v>1</v>
          </cell>
          <cell r="O41">
            <v>0</v>
          </cell>
          <cell r="P41">
            <v>32.2921665629541</v>
          </cell>
          <cell r="Q41">
            <v>27.8595749961911</v>
          </cell>
          <cell r="R41">
            <v>17.1305658754153</v>
          </cell>
          <cell r="S41">
            <v>0</v>
          </cell>
          <cell r="T41">
            <v>0</v>
          </cell>
          <cell r="U41">
            <v>24.7703373762527</v>
          </cell>
          <cell r="V41">
            <v>25.9866331596342</v>
          </cell>
          <cell r="W41">
            <v>23.7780960792836</v>
          </cell>
          <cell r="X41">
            <v>21.0432024541519</v>
          </cell>
          <cell r="Y41">
            <v>17.4594529890309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105600</v>
          </cell>
          <cell r="AG41">
            <v>0</v>
          </cell>
          <cell r="AH41">
            <v>61200</v>
          </cell>
          <cell r="AI41">
            <v>0</v>
          </cell>
          <cell r="AJ41">
            <v>50400</v>
          </cell>
          <cell r="AK41">
            <v>0</v>
          </cell>
          <cell r="AL41">
            <v>60000</v>
          </cell>
          <cell r="AM41">
            <v>0</v>
          </cell>
          <cell r="AN41">
            <v>126720</v>
          </cell>
          <cell r="AO41">
            <v>0</v>
          </cell>
        </row>
        <row r="41">
          <cell r="AR41">
            <v>403920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</row>
        <row r="41"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</row>
        <row r="41">
          <cell r="CJ41">
            <v>0</v>
          </cell>
        </row>
        <row r="42">
          <cell r="D42">
            <v>37926</v>
          </cell>
          <cell r="E42">
            <v>3.29701341138899</v>
          </cell>
          <cell r="F42">
            <v>0.373695492274899</v>
          </cell>
          <cell r="G42">
            <v>-0.161368508027797</v>
          </cell>
          <cell r="H42">
            <v>0.00849307936988406</v>
          </cell>
          <cell r="I42">
            <v>-0.246299301726638</v>
          </cell>
          <cell r="J42">
            <v>0.505338222508101</v>
          </cell>
          <cell r="K42">
            <v>24.8803558224677</v>
          </cell>
          <cell r="L42">
            <v>51.1368308860719</v>
          </cell>
          <cell r="M42">
            <v>15.9330168979025</v>
          </cell>
          <cell r="N42">
            <v>1</v>
          </cell>
          <cell r="O42">
            <v>0</v>
          </cell>
          <cell r="P42">
            <v>30.5176372542282</v>
          </cell>
          <cell r="Q42">
            <v>34.5158745592088</v>
          </cell>
          <cell r="R42">
            <v>19.7718887730901</v>
          </cell>
          <cell r="S42">
            <v>1</v>
          </cell>
          <cell r="T42">
            <v>0</v>
          </cell>
          <cell r="U42">
            <v>25.517336775209</v>
          </cell>
          <cell r="V42">
            <v>26.7912986806916</v>
          </cell>
          <cell r="W42">
            <v>24.8803558224677</v>
          </cell>
          <cell r="X42">
            <v>53.6371985176224</v>
          </cell>
          <cell r="Y42">
            <v>11.076572196813</v>
          </cell>
          <cell r="Z42">
            <v>1</v>
          </cell>
          <cell r="AA42">
            <v>0</v>
          </cell>
          <cell r="AB42">
            <v>1</v>
          </cell>
          <cell r="AC42">
            <v>1</v>
          </cell>
          <cell r="AD42">
            <v>1</v>
          </cell>
          <cell r="AE42">
            <v>0</v>
          </cell>
          <cell r="AF42">
            <v>105600</v>
          </cell>
          <cell r="AG42">
            <v>0</v>
          </cell>
          <cell r="AH42">
            <v>61200</v>
          </cell>
          <cell r="AI42">
            <v>0</v>
          </cell>
          <cell r="AJ42">
            <v>50400</v>
          </cell>
          <cell r="AK42">
            <v>0</v>
          </cell>
          <cell r="AL42">
            <v>60000</v>
          </cell>
          <cell r="AM42">
            <v>0</v>
          </cell>
          <cell r="AN42">
            <v>126720</v>
          </cell>
          <cell r="AO42">
            <v>0</v>
          </cell>
        </row>
        <row r="42">
          <cell r="AR42">
            <v>403920</v>
          </cell>
          <cell r="AS42">
            <v>60000</v>
          </cell>
          <cell r="AT42">
            <v>0</v>
          </cell>
          <cell r="AU42">
            <v>60000</v>
          </cell>
          <cell r="AV42">
            <v>0</v>
          </cell>
          <cell r="AW42">
            <v>105600</v>
          </cell>
          <cell r="AX42">
            <v>0</v>
          </cell>
          <cell r="AY42">
            <v>130800</v>
          </cell>
          <cell r="AZ42">
            <v>0</v>
          </cell>
          <cell r="BA42">
            <v>60000</v>
          </cell>
          <cell r="BB42">
            <v>0</v>
          </cell>
          <cell r="BC42">
            <v>63600</v>
          </cell>
          <cell r="BD42">
            <v>0</v>
          </cell>
          <cell r="BE42">
            <v>63600</v>
          </cell>
          <cell r="BF42">
            <v>0</v>
          </cell>
        </row>
        <row r="42">
          <cell r="BO42">
            <v>543600</v>
          </cell>
          <cell r="BP42">
            <v>65400</v>
          </cell>
          <cell r="BQ42">
            <v>32700</v>
          </cell>
          <cell r="BR42">
            <v>62400</v>
          </cell>
          <cell r="BS42">
            <v>31200</v>
          </cell>
          <cell r="BT42">
            <v>67200</v>
          </cell>
          <cell r="BU42">
            <v>33600</v>
          </cell>
          <cell r="BV42">
            <v>8400</v>
          </cell>
          <cell r="BW42">
            <v>4200</v>
          </cell>
          <cell r="BX42">
            <v>66000</v>
          </cell>
          <cell r="BY42">
            <v>33000</v>
          </cell>
          <cell r="BZ42">
            <v>66000</v>
          </cell>
          <cell r="CA42">
            <v>33000</v>
          </cell>
          <cell r="CB42">
            <v>240000</v>
          </cell>
          <cell r="CC42">
            <v>120000</v>
          </cell>
          <cell r="CD42">
            <v>120000</v>
          </cell>
          <cell r="CE42">
            <v>60000</v>
          </cell>
          <cell r="CF42">
            <v>63600</v>
          </cell>
          <cell r="CG42">
            <v>31800</v>
          </cell>
        </row>
        <row r="42">
          <cell r="CJ42">
            <v>1138500</v>
          </cell>
        </row>
        <row r="43">
          <cell r="D43">
            <v>37956</v>
          </cell>
          <cell r="E43">
            <v>3.38683530243223</v>
          </cell>
          <cell r="F43">
            <v>0.371901056418812</v>
          </cell>
          <cell r="G43">
            <v>-0.160593637999033</v>
          </cell>
          <cell r="H43">
            <v>0.00845229673679119</v>
          </cell>
          <cell r="I43">
            <v>-0.245116605366945</v>
          </cell>
          <cell r="J43">
            <v>0.502911655839076</v>
          </cell>
          <cell r="K43">
            <v>25.5628902279896</v>
          </cell>
          <cell r="L43">
            <v>62.6737803033067</v>
          </cell>
          <cell r="M43">
            <v>16.312932702007</v>
          </cell>
          <cell r="N43">
            <v>1</v>
          </cell>
          <cell r="O43">
            <v>0</v>
          </cell>
          <cell r="P43">
            <v>31.1731021870348</v>
          </cell>
          <cell r="Q43">
            <v>67.2042113542268</v>
          </cell>
          <cell r="R43">
            <v>20.7165793018752</v>
          </cell>
          <cell r="S43">
            <v>1</v>
          </cell>
          <cell r="T43">
            <v>0</v>
          </cell>
          <cell r="U43">
            <v>26.196812483249</v>
          </cell>
          <cell r="V43">
            <v>27.4646569937677</v>
          </cell>
          <cell r="W43">
            <v>25.5628902279896</v>
          </cell>
          <cell r="X43">
            <v>65.3138060359451</v>
          </cell>
          <cell r="Y43">
            <v>9.18777728312295</v>
          </cell>
          <cell r="Z43">
            <v>1</v>
          </cell>
          <cell r="AA43">
            <v>0</v>
          </cell>
          <cell r="AB43">
            <v>1</v>
          </cell>
          <cell r="AC43">
            <v>1</v>
          </cell>
          <cell r="AD43">
            <v>1</v>
          </cell>
          <cell r="AE43">
            <v>0</v>
          </cell>
          <cell r="AF43">
            <v>105600</v>
          </cell>
          <cell r="AG43">
            <v>0</v>
          </cell>
          <cell r="AH43">
            <v>61200</v>
          </cell>
          <cell r="AI43">
            <v>0</v>
          </cell>
          <cell r="AJ43">
            <v>50400</v>
          </cell>
          <cell r="AK43">
            <v>0</v>
          </cell>
          <cell r="AL43">
            <v>60000</v>
          </cell>
          <cell r="AM43">
            <v>0</v>
          </cell>
          <cell r="AN43">
            <v>126720</v>
          </cell>
          <cell r="AO43">
            <v>0</v>
          </cell>
        </row>
        <row r="43">
          <cell r="AR43">
            <v>403920</v>
          </cell>
          <cell r="AS43">
            <v>60000</v>
          </cell>
          <cell r="AT43">
            <v>0</v>
          </cell>
          <cell r="AU43">
            <v>60000</v>
          </cell>
          <cell r="AV43">
            <v>0</v>
          </cell>
          <cell r="AW43">
            <v>105600</v>
          </cell>
          <cell r="AX43">
            <v>0</v>
          </cell>
          <cell r="AY43">
            <v>130800</v>
          </cell>
          <cell r="AZ43">
            <v>0</v>
          </cell>
          <cell r="BA43">
            <v>60000</v>
          </cell>
          <cell r="BB43">
            <v>0</v>
          </cell>
          <cell r="BC43">
            <v>63600</v>
          </cell>
          <cell r="BD43">
            <v>0</v>
          </cell>
          <cell r="BE43">
            <v>63600</v>
          </cell>
          <cell r="BF43">
            <v>0</v>
          </cell>
        </row>
        <row r="43">
          <cell r="BO43">
            <v>543600</v>
          </cell>
          <cell r="BP43">
            <v>65400</v>
          </cell>
          <cell r="BQ43">
            <v>32700</v>
          </cell>
          <cell r="BR43">
            <v>62400</v>
          </cell>
          <cell r="BS43">
            <v>31200</v>
          </cell>
          <cell r="BT43">
            <v>67200</v>
          </cell>
          <cell r="BU43">
            <v>33600</v>
          </cell>
          <cell r="BV43">
            <v>8400</v>
          </cell>
          <cell r="BW43">
            <v>4200</v>
          </cell>
          <cell r="BX43">
            <v>66000</v>
          </cell>
          <cell r="BY43">
            <v>33000</v>
          </cell>
          <cell r="BZ43">
            <v>66000</v>
          </cell>
          <cell r="CA43">
            <v>33000</v>
          </cell>
          <cell r="CB43">
            <v>240000</v>
          </cell>
          <cell r="CC43">
            <v>120000</v>
          </cell>
          <cell r="CD43">
            <v>120000</v>
          </cell>
          <cell r="CE43">
            <v>60000</v>
          </cell>
          <cell r="CF43">
            <v>63600</v>
          </cell>
          <cell r="CG43">
            <v>31800</v>
          </cell>
        </row>
        <row r="43">
          <cell r="CJ43">
            <v>1138500</v>
          </cell>
        </row>
        <row r="44">
          <cell r="D44">
            <v>37987</v>
          </cell>
          <cell r="E44">
            <v>3.43552340635503</v>
          </cell>
          <cell r="F44">
            <v>0.370044136792219</v>
          </cell>
          <cell r="G44">
            <v>-0.159791786342095</v>
          </cell>
          <cell r="H44">
            <v>0.00841009401800498</v>
          </cell>
          <cell r="I44">
            <v>-0.243892726522144</v>
          </cell>
          <cell r="J44">
            <v>0.500400594071296</v>
          </cell>
          <cell r="K44">
            <v>25.9372300987467</v>
          </cell>
          <cell r="L44">
            <v>72.4529599651129</v>
          </cell>
          <cell r="M44">
            <v>19.0740932328353</v>
          </cell>
          <cell r="N44">
            <v>1</v>
          </cell>
          <cell r="O44">
            <v>0</v>
          </cell>
          <cell r="P44">
            <v>31.5194300031975</v>
          </cell>
          <cell r="Q44">
            <v>77.8017797605641</v>
          </cell>
          <cell r="R44">
            <v>25.6171463788432</v>
          </cell>
          <cell r="S44">
            <v>1</v>
          </cell>
          <cell r="T44">
            <v>0</v>
          </cell>
          <cell r="U44">
            <v>26.567987150097</v>
          </cell>
          <cell r="V44">
            <v>27.8295012527978</v>
          </cell>
          <cell r="W44">
            <v>25.9372300987467</v>
          </cell>
          <cell r="X44">
            <v>77.6028321293637</v>
          </cell>
          <cell r="Y44">
            <v>13.0213972575592</v>
          </cell>
          <cell r="Z44">
            <v>1</v>
          </cell>
          <cell r="AA44">
            <v>0</v>
          </cell>
          <cell r="AB44">
            <v>1</v>
          </cell>
          <cell r="AC44">
            <v>1</v>
          </cell>
          <cell r="AD44">
            <v>1</v>
          </cell>
          <cell r="AE44">
            <v>0</v>
          </cell>
          <cell r="AF44">
            <v>105600</v>
          </cell>
          <cell r="AG44">
            <v>0</v>
          </cell>
          <cell r="AH44">
            <v>61200</v>
          </cell>
          <cell r="AI44">
            <v>0</v>
          </cell>
          <cell r="AJ44">
            <v>50400</v>
          </cell>
          <cell r="AK44">
            <v>0</v>
          </cell>
          <cell r="AL44">
            <v>60000</v>
          </cell>
          <cell r="AM44">
            <v>0</v>
          </cell>
          <cell r="AN44">
            <v>126720</v>
          </cell>
          <cell r="AO44">
            <v>0</v>
          </cell>
        </row>
        <row r="44">
          <cell r="AR44">
            <v>403920</v>
          </cell>
          <cell r="AS44">
            <v>60000</v>
          </cell>
          <cell r="AT44">
            <v>0</v>
          </cell>
          <cell r="AU44">
            <v>60000</v>
          </cell>
          <cell r="AV44">
            <v>0</v>
          </cell>
          <cell r="AW44">
            <v>105600</v>
          </cell>
          <cell r="AX44">
            <v>0</v>
          </cell>
          <cell r="AY44">
            <v>130800</v>
          </cell>
          <cell r="AZ44">
            <v>0</v>
          </cell>
          <cell r="BA44">
            <v>60000</v>
          </cell>
          <cell r="BB44">
            <v>0</v>
          </cell>
          <cell r="BC44">
            <v>63600</v>
          </cell>
          <cell r="BD44">
            <v>0</v>
          </cell>
          <cell r="BE44">
            <v>63600</v>
          </cell>
          <cell r="BF44">
            <v>0</v>
          </cell>
        </row>
        <row r="44">
          <cell r="BO44">
            <v>543600</v>
          </cell>
          <cell r="BP44">
            <v>65400</v>
          </cell>
          <cell r="BQ44">
            <v>32700</v>
          </cell>
          <cell r="BR44">
            <v>62400</v>
          </cell>
          <cell r="BS44">
            <v>31200</v>
          </cell>
          <cell r="BT44">
            <v>67200</v>
          </cell>
          <cell r="BU44">
            <v>33600</v>
          </cell>
          <cell r="BV44">
            <v>8400</v>
          </cell>
          <cell r="BW44">
            <v>4200</v>
          </cell>
          <cell r="BX44">
            <v>66000</v>
          </cell>
          <cell r="BY44">
            <v>33000</v>
          </cell>
          <cell r="BZ44">
            <v>66000</v>
          </cell>
          <cell r="CA44">
            <v>33000</v>
          </cell>
          <cell r="CB44">
            <v>240000</v>
          </cell>
          <cell r="CC44">
            <v>120000</v>
          </cell>
          <cell r="CD44">
            <v>120000</v>
          </cell>
          <cell r="CE44">
            <v>60000</v>
          </cell>
          <cell r="CF44">
            <v>63600</v>
          </cell>
          <cell r="CG44">
            <v>31800</v>
          </cell>
        </row>
        <row r="44">
          <cell r="CJ44">
            <v>1138500</v>
          </cell>
        </row>
        <row r="45">
          <cell r="D45">
            <v>38018</v>
          </cell>
          <cell r="E45">
            <v>3.32201609070379</v>
          </cell>
          <cell r="F45">
            <v>0.368183143554072</v>
          </cell>
          <cell r="G45">
            <v>-0.158988175625622</v>
          </cell>
          <cell r="H45">
            <v>0.008367798717138</v>
          </cell>
          <cell r="I45">
            <v>-0.242666162797002</v>
          </cell>
          <cell r="J45">
            <v>0.497884023669711</v>
          </cell>
          <cell r="K45">
            <v>25.0951244593009</v>
          </cell>
          <cell r="L45">
            <v>57.0265482572955</v>
          </cell>
          <cell r="M45">
            <v>17.1790907662843</v>
          </cell>
          <cell r="N45">
            <v>1</v>
          </cell>
          <cell r="O45">
            <v>0</v>
          </cell>
          <cell r="P45">
            <v>30.6492508578012</v>
          </cell>
          <cell r="Q45">
            <v>67.3691474716781</v>
          </cell>
          <cell r="R45">
            <v>22.6934701208783</v>
          </cell>
          <cell r="S45">
            <v>1</v>
          </cell>
          <cell r="T45">
            <v>0</v>
          </cell>
          <cell r="U45">
            <v>25.7227093630862</v>
          </cell>
          <cell r="V45">
            <v>26.9778791706569</v>
          </cell>
          <cell r="W45">
            <v>25.0951244593009</v>
          </cell>
          <cell r="X45">
            <v>60.476961396595</v>
          </cell>
          <cell r="Y45">
            <v>9.72216188767446</v>
          </cell>
          <cell r="Z45">
            <v>1</v>
          </cell>
          <cell r="AA45">
            <v>0</v>
          </cell>
          <cell r="AB45">
            <v>1</v>
          </cell>
          <cell r="AC45">
            <v>1</v>
          </cell>
          <cell r="AD45">
            <v>1</v>
          </cell>
          <cell r="AE45">
            <v>0</v>
          </cell>
          <cell r="AF45">
            <v>105600</v>
          </cell>
          <cell r="AG45">
            <v>0</v>
          </cell>
          <cell r="AH45">
            <v>61200</v>
          </cell>
          <cell r="AI45">
            <v>0</v>
          </cell>
          <cell r="AJ45">
            <v>50400</v>
          </cell>
          <cell r="AK45">
            <v>0</v>
          </cell>
          <cell r="AL45">
            <v>60000</v>
          </cell>
          <cell r="AM45">
            <v>0</v>
          </cell>
          <cell r="AN45">
            <v>126720</v>
          </cell>
          <cell r="AO45">
            <v>0</v>
          </cell>
        </row>
        <row r="45">
          <cell r="AR45">
            <v>403920</v>
          </cell>
          <cell r="AS45">
            <v>60000</v>
          </cell>
          <cell r="AT45">
            <v>0</v>
          </cell>
          <cell r="AU45">
            <v>60000</v>
          </cell>
          <cell r="AV45">
            <v>0</v>
          </cell>
          <cell r="AW45">
            <v>105600</v>
          </cell>
          <cell r="AX45">
            <v>0</v>
          </cell>
          <cell r="AY45">
            <v>130800</v>
          </cell>
          <cell r="AZ45">
            <v>0</v>
          </cell>
          <cell r="BA45">
            <v>60000</v>
          </cell>
          <cell r="BB45">
            <v>0</v>
          </cell>
          <cell r="BC45">
            <v>63600</v>
          </cell>
          <cell r="BD45">
            <v>0</v>
          </cell>
          <cell r="BE45">
            <v>63600</v>
          </cell>
          <cell r="BF45">
            <v>0</v>
          </cell>
        </row>
        <row r="45">
          <cell r="BO45">
            <v>543600</v>
          </cell>
          <cell r="BP45">
            <v>65400</v>
          </cell>
          <cell r="BQ45">
            <v>32700</v>
          </cell>
          <cell r="BR45">
            <v>62400</v>
          </cell>
          <cell r="BS45">
            <v>31200</v>
          </cell>
          <cell r="BT45">
            <v>67200</v>
          </cell>
          <cell r="BU45">
            <v>33600</v>
          </cell>
          <cell r="BV45">
            <v>8400</v>
          </cell>
          <cell r="BW45">
            <v>4200</v>
          </cell>
          <cell r="BX45">
            <v>66000</v>
          </cell>
          <cell r="BY45">
            <v>33000</v>
          </cell>
          <cell r="BZ45">
            <v>66000</v>
          </cell>
          <cell r="CA45">
            <v>33000</v>
          </cell>
          <cell r="CB45">
            <v>240000</v>
          </cell>
          <cell r="CC45">
            <v>120000</v>
          </cell>
          <cell r="CD45">
            <v>120000</v>
          </cell>
          <cell r="CE45">
            <v>60000</v>
          </cell>
          <cell r="CF45">
            <v>63600</v>
          </cell>
          <cell r="CG45">
            <v>31800</v>
          </cell>
          <cell r="CH45">
            <v>90000</v>
          </cell>
          <cell r="CI45">
            <v>45000</v>
          </cell>
          <cell r="CJ45">
            <v>1273500</v>
          </cell>
        </row>
        <row r="46">
          <cell r="D46">
            <v>38047</v>
          </cell>
          <cell r="E46">
            <v>3.18977007241046</v>
          </cell>
          <cell r="F46">
            <v>0.366448781164648</v>
          </cell>
          <cell r="G46">
            <v>-0.158239246412007</v>
          </cell>
          <cell r="H46">
            <v>0.00832838139010565</v>
          </cell>
          <cell r="I46">
            <v>-0.241523060313064</v>
          </cell>
          <cell r="J46">
            <v>0.495538692711286</v>
          </cell>
          <cell r="K46">
            <v>24.1118525907305</v>
          </cell>
          <cell r="L46">
            <v>35.4539195776797</v>
          </cell>
          <cell r="M46">
            <v>23.1695570272739</v>
          </cell>
          <cell r="N46">
            <v>1</v>
          </cell>
          <cell r="O46">
            <v>0</v>
          </cell>
          <cell r="P46">
            <v>29.6398157384131</v>
          </cell>
          <cell r="Q46">
            <v>33.4551080440544</v>
          </cell>
          <cell r="R46">
            <v>25.7513552582067</v>
          </cell>
          <cell r="S46">
            <v>1</v>
          </cell>
          <cell r="T46">
            <v>0</v>
          </cell>
          <cell r="U46">
            <v>24.7364811949884</v>
          </cell>
          <cell r="V46">
            <v>25.9857384035043</v>
          </cell>
          <cell r="W46">
            <v>24.1118525907305</v>
          </cell>
          <cell r="X46">
            <v>42.3639317956654</v>
          </cell>
          <cell r="Y46">
            <v>21.9342144646891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>
            <v>1</v>
          </cell>
          <cell r="AE46">
            <v>0</v>
          </cell>
          <cell r="AF46">
            <v>105600</v>
          </cell>
          <cell r="AG46">
            <v>0</v>
          </cell>
          <cell r="AH46">
            <v>61200</v>
          </cell>
          <cell r="AI46">
            <v>0</v>
          </cell>
          <cell r="AJ46">
            <v>50400</v>
          </cell>
          <cell r="AK46">
            <v>0</v>
          </cell>
          <cell r="AL46">
            <v>60000</v>
          </cell>
          <cell r="AM46">
            <v>0</v>
          </cell>
          <cell r="AN46">
            <v>126720</v>
          </cell>
          <cell r="AO46">
            <v>0</v>
          </cell>
          <cell r="AP46">
            <v>66000</v>
          </cell>
          <cell r="AQ46">
            <v>0</v>
          </cell>
          <cell r="AR46">
            <v>469920</v>
          </cell>
          <cell r="AS46">
            <v>60000</v>
          </cell>
          <cell r="AT46">
            <v>0</v>
          </cell>
          <cell r="AU46">
            <v>60000</v>
          </cell>
          <cell r="AV46">
            <v>0</v>
          </cell>
          <cell r="AW46">
            <v>105600</v>
          </cell>
          <cell r="AX46">
            <v>0</v>
          </cell>
          <cell r="AY46">
            <v>130800</v>
          </cell>
          <cell r="AZ46">
            <v>0</v>
          </cell>
          <cell r="BA46">
            <v>60000</v>
          </cell>
          <cell r="BB46">
            <v>0</v>
          </cell>
          <cell r="BC46">
            <v>63600</v>
          </cell>
          <cell r="BD46">
            <v>0</v>
          </cell>
          <cell r="BE46">
            <v>63600</v>
          </cell>
          <cell r="BF46">
            <v>0</v>
          </cell>
        </row>
        <row r="46">
          <cell r="BO46">
            <v>543600</v>
          </cell>
          <cell r="BP46">
            <v>65400</v>
          </cell>
          <cell r="BQ46">
            <v>32700</v>
          </cell>
          <cell r="BR46">
            <v>62400</v>
          </cell>
          <cell r="BS46">
            <v>31200</v>
          </cell>
          <cell r="BT46">
            <v>67200</v>
          </cell>
          <cell r="BU46">
            <v>33600</v>
          </cell>
          <cell r="BV46">
            <v>8400</v>
          </cell>
          <cell r="BW46">
            <v>4200</v>
          </cell>
          <cell r="BX46">
            <v>66000</v>
          </cell>
          <cell r="BY46">
            <v>33000</v>
          </cell>
          <cell r="BZ46">
            <v>66000</v>
          </cell>
          <cell r="CA46">
            <v>33000</v>
          </cell>
          <cell r="CB46">
            <v>240000</v>
          </cell>
          <cell r="CC46">
            <v>120000</v>
          </cell>
          <cell r="CD46">
            <v>120000</v>
          </cell>
          <cell r="CE46">
            <v>60000</v>
          </cell>
          <cell r="CF46">
            <v>63600</v>
          </cell>
          <cell r="CG46">
            <v>31800</v>
          </cell>
          <cell r="CH46">
            <v>90000</v>
          </cell>
          <cell r="CI46">
            <v>45000</v>
          </cell>
          <cell r="CJ46">
            <v>1273500</v>
          </cell>
        </row>
        <row r="47">
          <cell r="D47">
            <v>38078</v>
          </cell>
          <cell r="E47">
            <v>3.02046969332122</v>
          </cell>
          <cell r="F47">
            <v>0.406043936825075</v>
          </cell>
          <cell r="G47">
            <v>-0.161588913634469</v>
          </cell>
          <cell r="H47">
            <v>0.00828661095561378</v>
          </cell>
          <cell r="I47">
            <v>-0.290031383446482</v>
          </cell>
          <cell r="J47">
            <v>0.323177827268937</v>
          </cell>
          <cell r="K47">
            <v>22.4782873240606</v>
          </cell>
          <cell r="L47">
            <v>22.8461864046272</v>
          </cell>
          <cell r="M47">
            <v>19.2746570827577</v>
          </cell>
          <cell r="N47">
            <v>1</v>
          </cell>
          <cell r="O47">
            <v>0</v>
          </cell>
          <cell r="P47">
            <v>27.0773564044262</v>
          </cell>
          <cell r="Q47">
            <v>32.4586551131392</v>
          </cell>
          <cell r="R47">
            <v>21.5037554298178</v>
          </cell>
          <cell r="S47">
            <v>1</v>
          </cell>
          <cell r="T47">
            <v>0</v>
          </cell>
          <cell r="U47">
            <v>23.4416058476507</v>
          </cell>
          <cell r="V47">
            <v>24.7156722820763</v>
          </cell>
          <cell r="W47">
            <v>22.4782873240606</v>
          </cell>
          <cell r="X47">
            <v>20.6062698717538</v>
          </cell>
          <cell r="Y47">
            <v>26.423051215146</v>
          </cell>
          <cell r="Z47">
            <v>0</v>
          </cell>
          <cell r="AA47">
            <v>1</v>
          </cell>
          <cell r="AB47">
            <v>0</v>
          </cell>
          <cell r="AC47">
            <v>0</v>
          </cell>
          <cell r="AD47">
            <v>0</v>
          </cell>
          <cell r="AE47">
            <v>1</v>
          </cell>
          <cell r="AF47">
            <v>105600</v>
          </cell>
          <cell r="AG47">
            <v>0</v>
          </cell>
          <cell r="AH47">
            <v>61200</v>
          </cell>
          <cell r="AI47">
            <v>0</v>
          </cell>
          <cell r="AJ47">
            <v>50400</v>
          </cell>
          <cell r="AK47">
            <v>0</v>
          </cell>
          <cell r="AL47">
            <v>60000</v>
          </cell>
          <cell r="AM47">
            <v>0</v>
          </cell>
          <cell r="AN47">
            <v>126720</v>
          </cell>
          <cell r="AO47">
            <v>0</v>
          </cell>
          <cell r="AP47">
            <v>66000</v>
          </cell>
          <cell r="AQ47">
            <v>0</v>
          </cell>
          <cell r="AR47">
            <v>469920</v>
          </cell>
          <cell r="AS47">
            <v>60000</v>
          </cell>
          <cell r="AT47">
            <v>0</v>
          </cell>
          <cell r="AU47">
            <v>60000</v>
          </cell>
          <cell r="AV47">
            <v>0</v>
          </cell>
          <cell r="AW47">
            <v>105600</v>
          </cell>
          <cell r="AX47">
            <v>0</v>
          </cell>
          <cell r="AY47">
            <v>130800</v>
          </cell>
          <cell r="AZ47">
            <v>0</v>
          </cell>
          <cell r="BA47">
            <v>60000</v>
          </cell>
          <cell r="BB47">
            <v>0</v>
          </cell>
          <cell r="BC47">
            <v>63600</v>
          </cell>
          <cell r="BD47">
            <v>0</v>
          </cell>
          <cell r="BE47">
            <v>63600</v>
          </cell>
          <cell r="BF47">
            <v>0</v>
          </cell>
        </row>
        <row r="47">
          <cell r="BO47">
            <v>543600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</row>
        <row r="48">
          <cell r="D48">
            <v>38108</v>
          </cell>
          <cell r="E48">
            <v>2.96876509359282</v>
          </cell>
          <cell r="F48">
            <v>0.4040819155168</v>
          </cell>
          <cell r="G48">
            <v>-0.160808109236278</v>
          </cell>
          <cell r="H48">
            <v>0.0082465697044245</v>
          </cell>
          <cell r="I48">
            <v>-0.288629939654857</v>
          </cell>
          <cell r="J48">
            <v>0.321616218472555</v>
          </cell>
          <cell r="K48">
            <v>22.1010136545347</v>
          </cell>
          <cell r="L48">
            <v>21.4988072194347</v>
          </cell>
          <cell r="M48">
            <v>19.7670275815055</v>
          </cell>
          <cell r="N48">
            <v>0</v>
          </cell>
          <cell r="O48">
            <v>0</v>
          </cell>
          <cell r="P48">
            <v>26.6778598404903</v>
          </cell>
          <cell r="Q48">
            <v>30.2401711061246</v>
          </cell>
          <cell r="R48">
            <v>19.9566986847073</v>
          </cell>
          <cell r="S48">
            <v>1</v>
          </cell>
          <cell r="T48">
            <v>0</v>
          </cell>
          <cell r="U48">
            <v>23.0596773826741</v>
          </cell>
          <cell r="V48">
            <v>24.3275874747293</v>
          </cell>
          <cell r="W48">
            <v>22.1010136545347</v>
          </cell>
          <cell r="X48">
            <v>17.0019073883414</v>
          </cell>
          <cell r="Y48">
            <v>27.6177069435149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0</v>
          </cell>
          <cell r="AE48">
            <v>1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60000</v>
          </cell>
          <cell r="AT48">
            <v>0</v>
          </cell>
          <cell r="AU48">
            <v>60000</v>
          </cell>
          <cell r="AV48">
            <v>0</v>
          </cell>
          <cell r="AW48">
            <v>105600</v>
          </cell>
          <cell r="AX48">
            <v>0</v>
          </cell>
          <cell r="AY48">
            <v>130800</v>
          </cell>
          <cell r="AZ48">
            <v>0</v>
          </cell>
          <cell r="BA48">
            <v>60000</v>
          </cell>
          <cell r="BB48">
            <v>0</v>
          </cell>
          <cell r="BC48">
            <v>63600</v>
          </cell>
          <cell r="BD48">
            <v>0</v>
          </cell>
          <cell r="BE48">
            <v>63600</v>
          </cell>
          <cell r="BF48">
            <v>0</v>
          </cell>
        </row>
        <row r="48">
          <cell r="BO48">
            <v>543600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</row>
        <row r="49">
          <cell r="D49">
            <v>38139</v>
          </cell>
          <cell r="E49">
            <v>2.97034481716881</v>
          </cell>
          <cell r="F49">
            <v>0.402063248732794</v>
          </cell>
          <cell r="G49">
            <v>-0.160004762250806</v>
          </cell>
          <cell r="H49">
            <v>0.00820537242311825</v>
          </cell>
          <cell r="I49">
            <v>-0.287188034809139</v>
          </cell>
          <cell r="J49">
            <v>0.320009524501612</v>
          </cell>
          <cell r="K49">
            <v>22.1236758676975</v>
          </cell>
          <cell r="L49">
            <v>29.8183233856117</v>
          </cell>
          <cell r="M49">
            <v>16.2466373977741</v>
          </cell>
          <cell r="N49">
            <v>1</v>
          </cell>
          <cell r="O49">
            <v>0</v>
          </cell>
          <cell r="P49">
            <v>26.6776575625281</v>
          </cell>
          <cell r="Q49">
            <v>32.2142921331622</v>
          </cell>
          <cell r="R49">
            <v>24.2386701378913</v>
          </cell>
          <cell r="S49">
            <v>1</v>
          </cell>
          <cell r="T49">
            <v>0</v>
          </cell>
          <cell r="U49">
            <v>23.077550411885</v>
          </cell>
          <cell r="V49">
            <v>24.3391264219394</v>
          </cell>
          <cell r="W49">
            <v>22.1236758676975</v>
          </cell>
          <cell r="X49">
            <v>26.9410995007351</v>
          </cell>
          <cell r="Y49">
            <v>19.7363465058656</v>
          </cell>
          <cell r="Z49">
            <v>1</v>
          </cell>
          <cell r="AA49">
            <v>0</v>
          </cell>
          <cell r="AB49">
            <v>1</v>
          </cell>
          <cell r="AC49">
            <v>1</v>
          </cell>
          <cell r="AD49">
            <v>1</v>
          </cell>
          <cell r="AE49">
            <v>0</v>
          </cell>
          <cell r="AF49">
            <v>105600</v>
          </cell>
          <cell r="AG49">
            <v>0</v>
          </cell>
          <cell r="AH49">
            <v>61200</v>
          </cell>
          <cell r="AI49">
            <v>0</v>
          </cell>
          <cell r="AJ49">
            <v>50400</v>
          </cell>
          <cell r="AK49">
            <v>0</v>
          </cell>
          <cell r="AL49">
            <v>60000</v>
          </cell>
          <cell r="AM49">
            <v>0</v>
          </cell>
          <cell r="AN49">
            <v>126720</v>
          </cell>
          <cell r="AO49">
            <v>0</v>
          </cell>
          <cell r="AP49">
            <v>66000</v>
          </cell>
          <cell r="AQ49">
            <v>0</v>
          </cell>
          <cell r="AR49">
            <v>469920</v>
          </cell>
          <cell r="AS49">
            <v>60000</v>
          </cell>
          <cell r="AT49">
            <v>0</v>
          </cell>
          <cell r="AU49">
            <v>60000</v>
          </cell>
          <cell r="AV49">
            <v>0</v>
          </cell>
          <cell r="AW49">
            <v>105600</v>
          </cell>
          <cell r="AX49">
            <v>0</v>
          </cell>
          <cell r="AY49">
            <v>130800</v>
          </cell>
          <cell r="AZ49">
            <v>0</v>
          </cell>
          <cell r="BA49">
            <v>60000</v>
          </cell>
          <cell r="BB49">
            <v>0</v>
          </cell>
          <cell r="BC49">
            <v>63600</v>
          </cell>
          <cell r="BD49">
            <v>0</v>
          </cell>
          <cell r="BE49">
            <v>63600</v>
          </cell>
          <cell r="BF49">
            <v>0</v>
          </cell>
        </row>
        <row r="49">
          <cell r="BO49">
            <v>543600</v>
          </cell>
          <cell r="BP49">
            <v>65400</v>
          </cell>
          <cell r="BQ49">
            <v>32700</v>
          </cell>
          <cell r="BR49">
            <v>62400</v>
          </cell>
          <cell r="BS49">
            <v>31200</v>
          </cell>
          <cell r="BT49">
            <v>67200</v>
          </cell>
          <cell r="BU49">
            <v>33600</v>
          </cell>
          <cell r="BV49">
            <v>8400</v>
          </cell>
          <cell r="BW49">
            <v>4200</v>
          </cell>
          <cell r="BX49">
            <v>66000</v>
          </cell>
          <cell r="BY49">
            <v>33000</v>
          </cell>
          <cell r="BZ49">
            <v>66000</v>
          </cell>
          <cell r="CA49">
            <v>33000</v>
          </cell>
          <cell r="CB49">
            <v>240000</v>
          </cell>
          <cell r="CC49">
            <v>120000</v>
          </cell>
          <cell r="CD49">
            <v>120000</v>
          </cell>
          <cell r="CE49">
            <v>60000</v>
          </cell>
          <cell r="CF49">
            <v>63600</v>
          </cell>
          <cell r="CG49">
            <v>31800</v>
          </cell>
          <cell r="CH49">
            <v>90000</v>
          </cell>
          <cell r="CI49">
            <v>45000</v>
          </cell>
          <cell r="CJ49">
            <v>1273500</v>
          </cell>
        </row>
        <row r="50">
          <cell r="D50">
            <v>38169</v>
          </cell>
          <cell r="E50">
            <v>2.96820296743246</v>
          </cell>
          <cell r="F50">
            <v>0.400115393133949</v>
          </cell>
          <cell r="G50">
            <v>-0.159229595226776</v>
          </cell>
          <cell r="H50">
            <v>0.00816562026803978</v>
          </cell>
          <cell r="I50">
            <v>-0.285796709381392</v>
          </cell>
          <cell r="J50">
            <v>0.318459190453552</v>
          </cell>
          <cell r="K50">
            <v>22.118046935383</v>
          </cell>
          <cell r="L50">
            <v>27.4323960521204</v>
          </cell>
          <cell r="M50">
            <v>16.821177752162</v>
          </cell>
          <cell r="N50">
            <v>1</v>
          </cell>
          <cell r="O50">
            <v>0</v>
          </cell>
          <cell r="P50">
            <v>26.6499661841451</v>
          </cell>
          <cell r="Q50">
            <v>26.3422909846963</v>
          </cell>
          <cell r="R50">
            <v>21.6388937103054</v>
          </cell>
          <cell r="S50">
            <v>0</v>
          </cell>
          <cell r="T50">
            <v>0</v>
          </cell>
          <cell r="U50">
            <v>23.0673002915426</v>
          </cell>
          <cell r="V50">
            <v>24.3227644077538</v>
          </cell>
          <cell r="W50">
            <v>22.118046935383</v>
          </cell>
          <cell r="X50">
            <v>24.9844831942322</v>
          </cell>
          <cell r="Y50">
            <v>20.1856272583543</v>
          </cell>
          <cell r="Z50">
            <v>1</v>
          </cell>
          <cell r="AA50">
            <v>0</v>
          </cell>
          <cell r="AB50">
            <v>1</v>
          </cell>
          <cell r="AC50">
            <v>1</v>
          </cell>
          <cell r="AD50">
            <v>1</v>
          </cell>
          <cell r="AE50">
            <v>0</v>
          </cell>
          <cell r="AF50">
            <v>105600</v>
          </cell>
          <cell r="AG50">
            <v>0</v>
          </cell>
          <cell r="AH50">
            <v>61200</v>
          </cell>
          <cell r="AI50">
            <v>0</v>
          </cell>
          <cell r="AJ50">
            <v>50400</v>
          </cell>
          <cell r="AK50">
            <v>0</v>
          </cell>
          <cell r="AL50">
            <v>60000</v>
          </cell>
          <cell r="AM50">
            <v>0</v>
          </cell>
          <cell r="AN50">
            <v>126720</v>
          </cell>
          <cell r="AO50">
            <v>0</v>
          </cell>
          <cell r="AP50">
            <v>66000</v>
          </cell>
          <cell r="AQ50">
            <v>0</v>
          </cell>
          <cell r="AR50">
            <v>469920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</row>
        <row r="50">
          <cell r="BO50">
            <v>0</v>
          </cell>
          <cell r="BP50">
            <v>65400</v>
          </cell>
          <cell r="BQ50">
            <v>32700</v>
          </cell>
          <cell r="BR50">
            <v>62400</v>
          </cell>
          <cell r="BS50">
            <v>31200</v>
          </cell>
          <cell r="BT50">
            <v>67200</v>
          </cell>
          <cell r="BU50">
            <v>33600</v>
          </cell>
          <cell r="BV50">
            <v>8400</v>
          </cell>
          <cell r="BW50">
            <v>4200</v>
          </cell>
          <cell r="BX50">
            <v>66000</v>
          </cell>
          <cell r="BY50">
            <v>33000</v>
          </cell>
          <cell r="BZ50">
            <v>66000</v>
          </cell>
          <cell r="CA50">
            <v>33000</v>
          </cell>
          <cell r="CB50">
            <v>240000</v>
          </cell>
          <cell r="CC50">
            <v>120000</v>
          </cell>
          <cell r="CD50">
            <v>120000</v>
          </cell>
          <cell r="CE50">
            <v>60000</v>
          </cell>
          <cell r="CF50">
            <v>63600</v>
          </cell>
          <cell r="CG50">
            <v>31800</v>
          </cell>
          <cell r="CH50">
            <v>90000</v>
          </cell>
          <cell r="CI50">
            <v>45000</v>
          </cell>
          <cell r="CJ50">
            <v>1273500</v>
          </cell>
        </row>
        <row r="51">
          <cell r="D51">
            <v>38200</v>
          </cell>
          <cell r="E51">
            <v>2.96143688619497</v>
          </cell>
          <cell r="F51">
            <v>0.398108113644865</v>
          </cell>
          <cell r="G51">
            <v>-0.158430779919895</v>
          </cell>
          <cell r="H51">
            <v>0.00812465538050746</v>
          </cell>
          <cell r="I51">
            <v>-0.284362938317761</v>
          </cell>
          <cell r="J51">
            <v>0.316861559839791</v>
          </cell>
          <cell r="K51">
            <v>22.0780546090791</v>
          </cell>
          <cell r="L51">
            <v>24.0449123865321</v>
          </cell>
          <cell r="M51">
            <v>17.4436351019495</v>
          </cell>
          <cell r="N51">
            <v>1</v>
          </cell>
          <cell r="O51">
            <v>0</v>
          </cell>
          <cell r="P51">
            <v>26.5872383452607</v>
          </cell>
          <cell r="Q51">
            <v>24.7883235659283</v>
          </cell>
          <cell r="R51">
            <v>20.3197631066491</v>
          </cell>
          <cell r="S51">
            <v>0</v>
          </cell>
          <cell r="T51">
            <v>0</v>
          </cell>
          <cell r="U51">
            <v>23.022545797063</v>
          </cell>
          <cell r="V51">
            <v>24.2717115618161</v>
          </cell>
          <cell r="W51">
            <v>22.0780546090791</v>
          </cell>
          <cell r="X51">
            <v>23.3175593752629</v>
          </cell>
          <cell r="Y51">
            <v>18.867199269189</v>
          </cell>
          <cell r="Z51">
            <v>1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  <cell r="AE51">
            <v>0</v>
          </cell>
          <cell r="AF51">
            <v>105600</v>
          </cell>
          <cell r="AG51">
            <v>0</v>
          </cell>
          <cell r="AH51">
            <v>61200</v>
          </cell>
          <cell r="AI51">
            <v>0</v>
          </cell>
          <cell r="AJ51">
            <v>50400</v>
          </cell>
          <cell r="AK51">
            <v>0</v>
          </cell>
          <cell r="AL51">
            <v>60000</v>
          </cell>
          <cell r="AM51">
            <v>0</v>
          </cell>
          <cell r="AN51">
            <v>126720</v>
          </cell>
          <cell r="AO51">
            <v>0</v>
          </cell>
          <cell r="AP51">
            <v>66000</v>
          </cell>
          <cell r="AQ51">
            <v>0</v>
          </cell>
          <cell r="AR51">
            <v>469920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</row>
        <row r="51"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</row>
        <row r="52">
          <cell r="D52">
            <v>38231</v>
          </cell>
          <cell r="E52">
            <v>2.96031158733903</v>
          </cell>
          <cell r="F52">
            <v>0.396109415018057</v>
          </cell>
          <cell r="G52">
            <v>-0.157635379445961</v>
          </cell>
          <cell r="H52">
            <v>0.00808386561261341</v>
          </cell>
          <cell r="I52">
            <v>-0.282935296441469</v>
          </cell>
          <cell r="J52">
            <v>0.315270758891923</v>
          </cell>
          <cell r="K52">
            <v>22.0803221817317</v>
          </cell>
          <cell r="L52">
            <v>22.8124433673736</v>
          </cell>
          <cell r="M52">
            <v>13.5162233042896</v>
          </cell>
          <cell r="N52">
            <v>1</v>
          </cell>
          <cell r="O52">
            <v>0</v>
          </cell>
          <cell r="P52">
            <v>26.5668675967321</v>
          </cell>
          <cell r="Q52">
            <v>24.2030936441645</v>
          </cell>
          <cell r="R52">
            <v>17.3318078734431</v>
          </cell>
          <cell r="S52">
            <v>0</v>
          </cell>
          <cell r="T52">
            <v>0</v>
          </cell>
          <cell r="U52">
            <v>23.020071559198</v>
          </cell>
          <cell r="V52">
            <v>24.2629658971373</v>
          </cell>
          <cell r="W52">
            <v>22.0803221817317</v>
          </cell>
          <cell r="X52">
            <v>17.8912440375078</v>
          </cell>
          <cell r="Y52">
            <v>15.7301115638493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105600</v>
          </cell>
          <cell r="AG52">
            <v>0</v>
          </cell>
          <cell r="AH52">
            <v>61200</v>
          </cell>
          <cell r="AI52">
            <v>0</v>
          </cell>
          <cell r="AJ52">
            <v>50400</v>
          </cell>
          <cell r="AK52">
            <v>0</v>
          </cell>
          <cell r="AL52">
            <v>60000</v>
          </cell>
          <cell r="AM52">
            <v>0</v>
          </cell>
          <cell r="AN52">
            <v>126720</v>
          </cell>
          <cell r="AO52">
            <v>0</v>
          </cell>
          <cell r="AP52">
            <v>66000</v>
          </cell>
          <cell r="AQ52">
            <v>0</v>
          </cell>
          <cell r="AR52">
            <v>469920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</row>
        <row r="52"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</row>
        <row r="53">
          <cell r="D53">
            <v>38261</v>
          </cell>
          <cell r="E53">
            <v>2.95394685980762</v>
          </cell>
          <cell r="F53">
            <v>0.394181362011365</v>
          </cell>
          <cell r="G53">
            <v>-0.156868093045339</v>
          </cell>
          <cell r="H53">
            <v>0.00804451759206868</v>
          </cell>
          <cell r="I53">
            <v>-0.281558115722404</v>
          </cell>
          <cell r="J53">
            <v>0.313736186090679</v>
          </cell>
          <cell r="K53">
            <v>22.0429155806391</v>
          </cell>
          <cell r="L53">
            <v>23.1036302300872</v>
          </cell>
          <cell r="M53">
            <v>13.4021663083864</v>
          </cell>
          <cell r="N53">
            <v>1</v>
          </cell>
          <cell r="O53">
            <v>0</v>
          </cell>
          <cell r="P53">
            <v>26.5076228442372</v>
          </cell>
          <cell r="Q53">
            <v>25.2919633094639</v>
          </cell>
          <cell r="R53">
            <v>13.3297656500578</v>
          </cell>
          <cell r="S53">
            <v>0</v>
          </cell>
          <cell r="T53">
            <v>0</v>
          </cell>
          <cell r="U53">
            <v>22.9780907507171</v>
          </cell>
          <cell r="V53">
            <v>24.2149353304977</v>
          </cell>
          <cell r="W53">
            <v>22.0429155806391</v>
          </cell>
          <cell r="X53">
            <v>18.8097235384571</v>
          </cell>
          <cell r="Y53">
            <v>15.4464857980811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105600</v>
          </cell>
          <cell r="AG53">
            <v>0</v>
          </cell>
          <cell r="AH53">
            <v>61200</v>
          </cell>
          <cell r="AI53">
            <v>0</v>
          </cell>
          <cell r="AJ53">
            <v>50400</v>
          </cell>
          <cell r="AK53">
            <v>0</v>
          </cell>
          <cell r="AL53">
            <v>60000</v>
          </cell>
          <cell r="AM53">
            <v>0</v>
          </cell>
          <cell r="AN53">
            <v>126720</v>
          </cell>
          <cell r="AO53">
            <v>0</v>
          </cell>
          <cell r="AP53">
            <v>66000</v>
          </cell>
          <cell r="AQ53">
            <v>0</v>
          </cell>
          <cell r="AR53">
            <v>469920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</row>
        <row r="53"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</row>
        <row r="54">
          <cell r="D54">
            <v>38292</v>
          </cell>
          <cell r="E54">
            <v>3.05512233086545</v>
          </cell>
          <cell r="F54">
            <v>0.272135601910991</v>
          </cell>
          <cell r="G54">
            <v>-0.152075777538495</v>
          </cell>
          <cell r="H54">
            <v>0.00800398829149975</v>
          </cell>
          <cell r="I54">
            <v>-0.232115660453493</v>
          </cell>
          <cell r="J54">
            <v>0.192095718995994</v>
          </cell>
          <cell r="K54">
            <v>23.1725500280897</v>
          </cell>
          <cell r="L54">
            <v>47.7995949125257</v>
          </cell>
          <cell r="M54">
            <v>13.4707122945941</v>
          </cell>
          <cell r="N54">
            <v>1</v>
          </cell>
          <cell r="O54">
            <v>0</v>
          </cell>
          <cell r="P54">
            <v>26.3541353739609</v>
          </cell>
          <cell r="Q54">
            <v>31.567729821675</v>
          </cell>
          <cell r="R54">
            <v>15.8318888405865</v>
          </cell>
          <cell r="S54">
            <v>1</v>
          </cell>
          <cell r="T54">
            <v>0</v>
          </cell>
          <cell r="U54">
            <v>23.7728491499522</v>
          </cell>
          <cell r="V54">
            <v>24.9734473936772</v>
          </cell>
          <cell r="W54">
            <v>23.1725500280897</v>
          </cell>
          <cell r="X54">
            <v>49.5303126863782</v>
          </cell>
          <cell r="Y54">
            <v>9.43495505780824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>
            <v>1</v>
          </cell>
          <cell r="AE54">
            <v>0</v>
          </cell>
          <cell r="AF54">
            <v>105600</v>
          </cell>
          <cell r="AG54">
            <v>0</v>
          </cell>
          <cell r="AH54">
            <v>61200</v>
          </cell>
          <cell r="AI54">
            <v>0</v>
          </cell>
          <cell r="AJ54">
            <v>50400</v>
          </cell>
          <cell r="AK54">
            <v>0</v>
          </cell>
          <cell r="AL54">
            <v>60000</v>
          </cell>
          <cell r="AM54">
            <v>0</v>
          </cell>
          <cell r="AN54">
            <v>126720</v>
          </cell>
          <cell r="AO54">
            <v>0</v>
          </cell>
          <cell r="AP54">
            <v>66000</v>
          </cell>
          <cell r="AQ54">
            <v>0</v>
          </cell>
          <cell r="AR54">
            <v>469920</v>
          </cell>
          <cell r="AS54">
            <v>60000</v>
          </cell>
          <cell r="AT54">
            <v>0</v>
          </cell>
          <cell r="AU54">
            <v>60000</v>
          </cell>
          <cell r="AV54">
            <v>0</v>
          </cell>
          <cell r="AW54">
            <v>105600</v>
          </cell>
          <cell r="AX54">
            <v>0</v>
          </cell>
          <cell r="AY54">
            <v>130800</v>
          </cell>
          <cell r="AZ54">
            <v>0</v>
          </cell>
          <cell r="BA54">
            <v>60000</v>
          </cell>
          <cell r="BB54">
            <v>0</v>
          </cell>
          <cell r="BC54">
            <v>63600</v>
          </cell>
          <cell r="BD54">
            <v>0</v>
          </cell>
          <cell r="BE54">
            <v>63600</v>
          </cell>
          <cell r="BF54">
            <v>0</v>
          </cell>
        </row>
        <row r="54">
          <cell r="BO54">
            <v>543600</v>
          </cell>
          <cell r="BP54">
            <v>65400</v>
          </cell>
          <cell r="BQ54">
            <v>32700</v>
          </cell>
          <cell r="BR54">
            <v>62400</v>
          </cell>
          <cell r="BS54">
            <v>31200</v>
          </cell>
          <cell r="BT54">
            <v>67200</v>
          </cell>
          <cell r="BU54">
            <v>33600</v>
          </cell>
          <cell r="BV54">
            <v>8400</v>
          </cell>
          <cell r="BW54">
            <v>4200</v>
          </cell>
          <cell r="BX54">
            <v>66000</v>
          </cell>
          <cell r="BY54">
            <v>33000</v>
          </cell>
          <cell r="BZ54">
            <v>66000</v>
          </cell>
          <cell r="CA54">
            <v>33000</v>
          </cell>
          <cell r="CB54">
            <v>240000</v>
          </cell>
          <cell r="CC54">
            <v>120000</v>
          </cell>
          <cell r="CD54">
            <v>120000</v>
          </cell>
          <cell r="CE54">
            <v>60000</v>
          </cell>
          <cell r="CF54">
            <v>63600</v>
          </cell>
          <cell r="CG54">
            <v>31800</v>
          </cell>
          <cell r="CH54">
            <v>90000</v>
          </cell>
          <cell r="CI54">
            <v>45000</v>
          </cell>
          <cell r="CJ54">
            <v>1273500</v>
          </cell>
        </row>
        <row r="55">
          <cell r="D55">
            <v>38322</v>
          </cell>
          <cell r="E55">
            <v>3.1477398851246</v>
          </cell>
          <cell r="F55">
            <v>0.270807581210112</v>
          </cell>
          <cell r="G55">
            <v>-0.151333648323298</v>
          </cell>
          <cell r="H55">
            <v>0.00796492885912094</v>
          </cell>
          <cell r="I55">
            <v>-0.230982936914507</v>
          </cell>
          <cell r="J55">
            <v>0.191158292618903</v>
          </cell>
          <cell r="K55">
            <v>23.8756771115757</v>
          </cell>
          <cell r="L55">
            <v>51.0211570444019</v>
          </cell>
          <cell r="M55">
            <v>13.8350814282931</v>
          </cell>
          <cell r="N55">
            <v>1</v>
          </cell>
          <cell r="O55">
            <v>0</v>
          </cell>
          <cell r="P55">
            <v>27.0417363330762</v>
          </cell>
          <cell r="Q55">
            <v>55.1650972782717</v>
          </cell>
          <cell r="R55">
            <v>16.7343155330131</v>
          </cell>
          <cell r="S55">
            <v>1</v>
          </cell>
          <cell r="T55">
            <v>0</v>
          </cell>
          <cell r="U55">
            <v>24.4730467760097</v>
          </cell>
          <cell r="V55">
            <v>25.6677861048779</v>
          </cell>
          <cell r="W55">
            <v>23.8756771115757</v>
          </cell>
          <cell r="X55">
            <v>52.2826544076763</v>
          </cell>
          <cell r="Y55">
            <v>8.09433537779565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>
            <v>1</v>
          </cell>
          <cell r="AE55">
            <v>0</v>
          </cell>
          <cell r="AF55">
            <v>105600</v>
          </cell>
          <cell r="AG55">
            <v>0</v>
          </cell>
          <cell r="AH55">
            <v>61200</v>
          </cell>
          <cell r="AI55">
            <v>0</v>
          </cell>
          <cell r="AJ55">
            <v>50400</v>
          </cell>
          <cell r="AK55">
            <v>0</v>
          </cell>
          <cell r="AL55">
            <v>60000</v>
          </cell>
          <cell r="AM55">
            <v>0</v>
          </cell>
          <cell r="AN55">
            <v>126720</v>
          </cell>
          <cell r="AO55">
            <v>0</v>
          </cell>
          <cell r="AP55">
            <v>66000</v>
          </cell>
          <cell r="AQ55">
            <v>0</v>
          </cell>
          <cell r="AR55">
            <v>469920</v>
          </cell>
          <cell r="AS55">
            <v>60000</v>
          </cell>
          <cell r="AT55">
            <v>0</v>
          </cell>
          <cell r="AU55">
            <v>60000</v>
          </cell>
          <cell r="AV55">
            <v>0</v>
          </cell>
          <cell r="AW55">
            <v>105600</v>
          </cell>
          <cell r="AX55">
            <v>0</v>
          </cell>
          <cell r="AY55">
            <v>130800</v>
          </cell>
          <cell r="AZ55">
            <v>0</v>
          </cell>
          <cell r="BA55">
            <v>60000</v>
          </cell>
          <cell r="BB55">
            <v>0</v>
          </cell>
          <cell r="BC55">
            <v>63600</v>
          </cell>
          <cell r="BD55">
            <v>0</v>
          </cell>
          <cell r="BE55">
            <v>63600</v>
          </cell>
          <cell r="BF55">
            <v>0</v>
          </cell>
        </row>
        <row r="55">
          <cell r="BO55">
            <v>543600</v>
          </cell>
          <cell r="BP55">
            <v>65400</v>
          </cell>
          <cell r="BQ55">
            <v>32700</v>
          </cell>
          <cell r="BR55">
            <v>62400</v>
          </cell>
          <cell r="BS55">
            <v>31200</v>
          </cell>
          <cell r="BT55">
            <v>67200</v>
          </cell>
          <cell r="BU55">
            <v>33600</v>
          </cell>
          <cell r="BV55">
            <v>8400</v>
          </cell>
          <cell r="BW55">
            <v>4200</v>
          </cell>
          <cell r="BX55">
            <v>66000</v>
          </cell>
          <cell r="BY55">
            <v>33000</v>
          </cell>
          <cell r="BZ55">
            <v>66000</v>
          </cell>
          <cell r="CA55">
            <v>33000</v>
          </cell>
          <cell r="CB55">
            <v>240000</v>
          </cell>
          <cell r="CC55">
            <v>120000</v>
          </cell>
          <cell r="CD55">
            <v>120000</v>
          </cell>
          <cell r="CE55">
            <v>60000</v>
          </cell>
          <cell r="CF55">
            <v>63600</v>
          </cell>
          <cell r="CG55">
            <v>31800</v>
          </cell>
          <cell r="CH55">
            <v>90000</v>
          </cell>
          <cell r="CI55">
            <v>45000</v>
          </cell>
          <cell r="CJ55">
            <v>1273500</v>
          </cell>
        </row>
        <row r="56">
          <cell r="D56">
            <v>38353</v>
          </cell>
          <cell r="E56">
            <v>3.22923210415789</v>
          </cell>
          <cell r="F56">
            <v>0.269432862678204</v>
          </cell>
          <cell r="G56">
            <v>-0.150565423261349</v>
          </cell>
          <cell r="H56">
            <v>0.00792449596112366</v>
          </cell>
          <cell r="I56">
            <v>-0.229810382872586</v>
          </cell>
          <cell r="J56">
            <v>0.190187903066968</v>
          </cell>
          <cell r="K56">
            <v>24.4956629096398</v>
          </cell>
          <cell r="L56">
            <v>60.2715501055825</v>
          </cell>
          <cell r="M56">
            <v>16.4433291193316</v>
          </cell>
          <cell r="N56">
            <v>1</v>
          </cell>
          <cell r="O56">
            <v>0</v>
          </cell>
          <cell r="P56">
            <v>27.6456500541864</v>
          </cell>
          <cell r="Q56">
            <v>65.1869037762032</v>
          </cell>
          <cell r="R56">
            <v>21.3644411111894</v>
          </cell>
          <cell r="S56">
            <v>1</v>
          </cell>
          <cell r="T56">
            <v>0</v>
          </cell>
          <cell r="U56">
            <v>25.090000106724</v>
          </cell>
          <cell r="V56">
            <v>26.2786745008926</v>
          </cell>
          <cell r="W56">
            <v>24.4956629096398</v>
          </cell>
          <cell r="X56">
            <v>63.9039924342453</v>
          </cell>
          <cell r="Y56">
            <v>11.7087388630784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>
            <v>1</v>
          </cell>
          <cell r="AE56">
            <v>0</v>
          </cell>
          <cell r="AF56">
            <v>105600</v>
          </cell>
          <cell r="AG56">
            <v>0</v>
          </cell>
          <cell r="AH56">
            <v>61200</v>
          </cell>
          <cell r="AI56">
            <v>0</v>
          </cell>
          <cell r="AJ56">
            <v>50400</v>
          </cell>
          <cell r="AK56">
            <v>0</v>
          </cell>
          <cell r="AL56">
            <v>60000</v>
          </cell>
          <cell r="AM56">
            <v>0</v>
          </cell>
          <cell r="AN56">
            <v>126720</v>
          </cell>
          <cell r="AO56">
            <v>0</v>
          </cell>
          <cell r="AP56">
            <v>66000</v>
          </cell>
          <cell r="AQ56">
            <v>0</v>
          </cell>
          <cell r="AR56">
            <v>469920</v>
          </cell>
          <cell r="AS56">
            <v>60000</v>
          </cell>
          <cell r="AT56">
            <v>0</v>
          </cell>
          <cell r="AU56">
            <v>60000</v>
          </cell>
          <cell r="AV56">
            <v>0</v>
          </cell>
          <cell r="AW56">
            <v>105600</v>
          </cell>
          <cell r="AX56">
            <v>0</v>
          </cell>
          <cell r="AY56">
            <v>130800</v>
          </cell>
          <cell r="AZ56">
            <v>0</v>
          </cell>
          <cell r="BA56">
            <v>60000</v>
          </cell>
          <cell r="BB56">
            <v>0</v>
          </cell>
          <cell r="BC56">
            <v>63600</v>
          </cell>
          <cell r="BD56">
            <v>0</v>
          </cell>
          <cell r="BE56">
            <v>63600</v>
          </cell>
          <cell r="BF56">
            <v>0</v>
          </cell>
        </row>
        <row r="56">
          <cell r="BO56">
            <v>543600</v>
          </cell>
          <cell r="BP56">
            <v>65400</v>
          </cell>
          <cell r="BQ56">
            <v>32700</v>
          </cell>
          <cell r="BR56">
            <v>62400</v>
          </cell>
          <cell r="BS56">
            <v>31200</v>
          </cell>
          <cell r="BT56">
            <v>67200</v>
          </cell>
          <cell r="BU56">
            <v>33600</v>
          </cell>
          <cell r="BV56">
            <v>8400</v>
          </cell>
          <cell r="BW56">
            <v>4200</v>
          </cell>
          <cell r="BX56">
            <v>66000</v>
          </cell>
          <cell r="BY56">
            <v>33000</v>
          </cell>
          <cell r="BZ56">
            <v>66000</v>
          </cell>
          <cell r="CA56">
            <v>33000</v>
          </cell>
          <cell r="CB56">
            <v>240000</v>
          </cell>
          <cell r="CC56">
            <v>120000</v>
          </cell>
          <cell r="CD56">
            <v>120000</v>
          </cell>
          <cell r="CE56">
            <v>60000</v>
          </cell>
          <cell r="CF56">
            <v>63600</v>
          </cell>
          <cell r="CG56">
            <v>31800</v>
          </cell>
          <cell r="CH56">
            <v>90000</v>
          </cell>
          <cell r="CI56">
            <v>45000</v>
          </cell>
          <cell r="CJ56">
            <v>1273500</v>
          </cell>
        </row>
        <row r="57">
          <cell r="D57">
            <v>38384</v>
          </cell>
          <cell r="E57">
            <v>3.12207393196463</v>
          </cell>
          <cell r="F57">
            <v>0.268056852744438</v>
          </cell>
          <cell r="G57">
            <v>-0.149796476533657</v>
          </cell>
          <cell r="H57">
            <v>0.00788402508071876</v>
          </cell>
          <cell r="I57">
            <v>-0.228636727340844</v>
          </cell>
          <cell r="J57">
            <v>0.18921660193725</v>
          </cell>
          <cell r="K57">
            <v>23.7007790346784</v>
          </cell>
          <cell r="L57">
            <v>45.7724945067145</v>
          </cell>
          <cell r="M57">
            <v>14.6642866501369</v>
          </cell>
          <cell r="N57">
            <v>1</v>
          </cell>
          <cell r="O57">
            <v>0</v>
          </cell>
          <cell r="P57">
            <v>26.8346790042641</v>
          </cell>
          <cell r="Q57">
            <v>55.39316021713</v>
          </cell>
          <cell r="R57">
            <v>18.6220672406577</v>
          </cell>
          <cell r="S57">
            <v>1</v>
          </cell>
          <cell r="T57">
            <v>0</v>
          </cell>
          <cell r="U57">
            <v>24.2920809157323</v>
          </cell>
          <cell r="V57">
            <v>25.4746846778401</v>
          </cell>
          <cell r="W57">
            <v>23.7007790346784</v>
          </cell>
          <cell r="X57">
            <v>47.8095807164527</v>
          </cell>
          <cell r="Y57">
            <v>8.60214741656585</v>
          </cell>
          <cell r="Z57">
            <v>1</v>
          </cell>
          <cell r="AA57">
            <v>0</v>
          </cell>
          <cell r="AB57">
            <v>1</v>
          </cell>
          <cell r="AC57">
            <v>1</v>
          </cell>
          <cell r="AD57">
            <v>1</v>
          </cell>
          <cell r="AE57">
            <v>0</v>
          </cell>
          <cell r="AF57">
            <v>105600</v>
          </cell>
          <cell r="AG57">
            <v>0</v>
          </cell>
          <cell r="AH57">
            <v>61200</v>
          </cell>
          <cell r="AI57">
            <v>0</v>
          </cell>
          <cell r="AJ57">
            <v>50400</v>
          </cell>
          <cell r="AK57">
            <v>0</v>
          </cell>
          <cell r="AL57">
            <v>60000</v>
          </cell>
          <cell r="AM57">
            <v>0</v>
          </cell>
          <cell r="AN57">
            <v>126720</v>
          </cell>
          <cell r="AO57">
            <v>0</v>
          </cell>
          <cell r="AP57">
            <v>66000</v>
          </cell>
          <cell r="AQ57">
            <v>0</v>
          </cell>
          <cell r="AR57">
            <v>469920</v>
          </cell>
          <cell r="AS57">
            <v>60000</v>
          </cell>
          <cell r="AT57">
            <v>0</v>
          </cell>
          <cell r="AU57">
            <v>60000</v>
          </cell>
          <cell r="AV57">
            <v>0</v>
          </cell>
          <cell r="AW57">
            <v>105600</v>
          </cell>
          <cell r="AX57">
            <v>0</v>
          </cell>
          <cell r="AY57">
            <v>130800</v>
          </cell>
          <cell r="AZ57">
            <v>0</v>
          </cell>
          <cell r="BA57">
            <v>60000</v>
          </cell>
          <cell r="BB57">
            <v>0</v>
          </cell>
          <cell r="BC57">
            <v>63600</v>
          </cell>
          <cell r="BD57">
            <v>0</v>
          </cell>
          <cell r="BE57">
            <v>63600</v>
          </cell>
          <cell r="BF57">
            <v>0</v>
          </cell>
        </row>
        <row r="57">
          <cell r="BO57">
            <v>543600</v>
          </cell>
          <cell r="BP57">
            <v>65400</v>
          </cell>
          <cell r="BQ57">
            <v>32700</v>
          </cell>
          <cell r="BR57">
            <v>62400</v>
          </cell>
          <cell r="BS57">
            <v>31200</v>
          </cell>
          <cell r="BT57">
            <v>67200</v>
          </cell>
          <cell r="BU57">
            <v>33600</v>
          </cell>
          <cell r="BV57">
            <v>8400</v>
          </cell>
          <cell r="BW57">
            <v>4200</v>
          </cell>
          <cell r="BX57">
            <v>66000</v>
          </cell>
          <cell r="BY57">
            <v>33000</v>
          </cell>
          <cell r="BZ57">
            <v>66000</v>
          </cell>
          <cell r="CA57">
            <v>33000</v>
          </cell>
          <cell r="CB57">
            <v>240000</v>
          </cell>
          <cell r="CC57">
            <v>120000</v>
          </cell>
          <cell r="CD57">
            <v>120000</v>
          </cell>
          <cell r="CE57">
            <v>60000</v>
          </cell>
          <cell r="CF57">
            <v>63600</v>
          </cell>
          <cell r="CG57">
            <v>31800</v>
          </cell>
          <cell r="CH57">
            <v>90000</v>
          </cell>
          <cell r="CI57">
            <v>45000</v>
          </cell>
          <cell r="CJ57">
            <v>1273500</v>
          </cell>
        </row>
        <row r="58">
          <cell r="D58">
            <v>38412</v>
          </cell>
          <cell r="E58">
            <v>2.99778480021224</v>
          </cell>
          <cell r="F58">
            <v>0.266818542427267</v>
          </cell>
          <cell r="G58">
            <v>-0.149104479591708</v>
          </cell>
          <cell r="H58">
            <v>0.00784760418903728</v>
          </cell>
          <cell r="I58">
            <v>-0.227580521482081</v>
          </cell>
          <cell r="J58">
            <v>0.188342500536895</v>
          </cell>
          <cell r="K58">
            <v>22.7765320904762</v>
          </cell>
          <cell r="L58">
            <v>33.8407221796288</v>
          </cell>
          <cell r="M58">
            <v>20.3174472454175</v>
          </cell>
          <cell r="N58">
            <v>1</v>
          </cell>
          <cell r="O58">
            <v>0</v>
          </cell>
          <cell r="P58">
            <v>25.8959547556185</v>
          </cell>
          <cell r="Q58">
            <v>31.578759256686</v>
          </cell>
          <cell r="R58">
            <v>21.5181306863402</v>
          </cell>
          <cell r="S58">
            <v>1</v>
          </cell>
          <cell r="T58">
            <v>0</v>
          </cell>
          <cell r="U58">
            <v>23.365102404654</v>
          </cell>
          <cell r="V58">
            <v>24.5422430330096</v>
          </cell>
          <cell r="W58">
            <v>22.7765320904762</v>
          </cell>
          <cell r="X58">
            <v>39.7878855807488</v>
          </cell>
          <cell r="Y58">
            <v>20.1673643910522</v>
          </cell>
          <cell r="Z58">
            <v>1</v>
          </cell>
          <cell r="AA58">
            <v>0</v>
          </cell>
          <cell r="AB58">
            <v>1</v>
          </cell>
          <cell r="AC58">
            <v>1</v>
          </cell>
          <cell r="AD58">
            <v>1</v>
          </cell>
          <cell r="AE58">
            <v>0</v>
          </cell>
          <cell r="AF58">
            <v>105600</v>
          </cell>
          <cell r="AG58">
            <v>0</v>
          </cell>
          <cell r="AH58">
            <v>61200</v>
          </cell>
          <cell r="AI58">
            <v>0</v>
          </cell>
          <cell r="AJ58">
            <v>50400</v>
          </cell>
          <cell r="AK58">
            <v>0</v>
          </cell>
          <cell r="AL58">
            <v>60000</v>
          </cell>
          <cell r="AM58">
            <v>0</v>
          </cell>
          <cell r="AN58">
            <v>126720</v>
          </cell>
          <cell r="AO58">
            <v>0</v>
          </cell>
          <cell r="AP58">
            <v>66000</v>
          </cell>
          <cell r="AQ58">
            <v>0</v>
          </cell>
          <cell r="AR58">
            <v>469920</v>
          </cell>
          <cell r="AS58">
            <v>60000</v>
          </cell>
          <cell r="AT58">
            <v>0</v>
          </cell>
          <cell r="AU58">
            <v>60000</v>
          </cell>
          <cell r="AV58">
            <v>0</v>
          </cell>
          <cell r="AW58">
            <v>105600</v>
          </cell>
          <cell r="AX58">
            <v>0</v>
          </cell>
          <cell r="AY58">
            <v>130800</v>
          </cell>
          <cell r="AZ58">
            <v>0</v>
          </cell>
          <cell r="BA58">
            <v>60000</v>
          </cell>
          <cell r="BB58">
            <v>0</v>
          </cell>
          <cell r="BC58">
            <v>63600</v>
          </cell>
          <cell r="BD58">
            <v>0</v>
          </cell>
          <cell r="BE58">
            <v>63600</v>
          </cell>
          <cell r="BF58">
            <v>0</v>
          </cell>
        </row>
        <row r="58">
          <cell r="BO58">
            <v>543600</v>
          </cell>
          <cell r="BP58">
            <v>65400</v>
          </cell>
          <cell r="BQ58">
            <v>32700</v>
          </cell>
          <cell r="BR58">
            <v>62400</v>
          </cell>
          <cell r="BS58">
            <v>31200</v>
          </cell>
          <cell r="BT58">
            <v>67200</v>
          </cell>
          <cell r="BU58">
            <v>33600</v>
          </cell>
          <cell r="BV58">
            <v>8400</v>
          </cell>
          <cell r="BW58">
            <v>4200</v>
          </cell>
          <cell r="BX58">
            <v>66000</v>
          </cell>
          <cell r="BY58">
            <v>33000</v>
          </cell>
          <cell r="BZ58">
            <v>66000</v>
          </cell>
          <cell r="CA58">
            <v>33000</v>
          </cell>
          <cell r="CB58">
            <v>240000</v>
          </cell>
          <cell r="CC58">
            <v>120000</v>
          </cell>
          <cell r="CD58">
            <v>120000</v>
          </cell>
          <cell r="CE58">
            <v>60000</v>
          </cell>
          <cell r="CF58">
            <v>63600</v>
          </cell>
          <cell r="CG58">
            <v>31800</v>
          </cell>
          <cell r="CH58">
            <v>90000</v>
          </cell>
          <cell r="CI58">
            <v>45000</v>
          </cell>
          <cell r="CJ58">
            <v>1273500</v>
          </cell>
        </row>
        <row r="59">
          <cell r="D59">
            <v>38443</v>
          </cell>
          <cell r="E59">
            <v>2.83833784210747</v>
          </cell>
          <cell r="F59">
            <v>0.265484144791345</v>
          </cell>
          <cell r="G59">
            <v>-0.148358786795163</v>
          </cell>
          <cell r="H59">
            <v>0.00780835719974544</v>
          </cell>
          <cell r="I59">
            <v>-0.277196680590963</v>
          </cell>
          <cell r="J59">
            <v>0.187400572793891</v>
          </cell>
          <cell r="K59">
            <v>21.2085587113738</v>
          </cell>
          <cell r="L59">
            <v>21.9589440954842</v>
          </cell>
          <cell r="M59">
            <v>16.655225907057</v>
          </cell>
          <cell r="N59">
            <v>1</v>
          </cell>
          <cell r="O59">
            <v>0</v>
          </cell>
          <cell r="P59">
            <v>24.6930381117602</v>
          </cell>
          <cell r="Q59">
            <v>30.6399936518011</v>
          </cell>
          <cell r="R59">
            <v>17.5297619134285</v>
          </cell>
          <cell r="S59">
            <v>1</v>
          </cell>
          <cell r="T59">
            <v>0</v>
          </cell>
          <cell r="U59">
            <v>22.1748429148423</v>
          </cell>
          <cell r="V59">
            <v>23.3460964948041</v>
          </cell>
          <cell r="W59">
            <v>21.2085587113738</v>
          </cell>
          <cell r="X59">
            <v>19.287171963381</v>
          </cell>
          <cell r="Y59">
            <v>24.3999328653476</v>
          </cell>
          <cell r="Z59">
            <v>0</v>
          </cell>
          <cell r="AA59">
            <v>1</v>
          </cell>
          <cell r="AB59">
            <v>0</v>
          </cell>
          <cell r="AC59">
            <v>0</v>
          </cell>
          <cell r="AD59">
            <v>0</v>
          </cell>
          <cell r="AE59">
            <v>1</v>
          </cell>
          <cell r="AF59">
            <v>105600</v>
          </cell>
          <cell r="AG59">
            <v>0</v>
          </cell>
          <cell r="AH59">
            <v>61200</v>
          </cell>
          <cell r="AI59">
            <v>0</v>
          </cell>
          <cell r="AJ59">
            <v>50400</v>
          </cell>
          <cell r="AK59">
            <v>0</v>
          </cell>
          <cell r="AL59">
            <v>60000</v>
          </cell>
          <cell r="AM59">
            <v>0</v>
          </cell>
          <cell r="AN59">
            <v>126720</v>
          </cell>
          <cell r="AO59">
            <v>0</v>
          </cell>
          <cell r="AP59">
            <v>66000</v>
          </cell>
          <cell r="AQ59">
            <v>0</v>
          </cell>
          <cell r="AR59">
            <v>469920</v>
          </cell>
          <cell r="AS59">
            <v>60000</v>
          </cell>
          <cell r="AT59">
            <v>0</v>
          </cell>
          <cell r="AU59">
            <v>60000</v>
          </cell>
          <cell r="AV59">
            <v>0</v>
          </cell>
          <cell r="AW59">
            <v>105600</v>
          </cell>
          <cell r="AX59">
            <v>0</v>
          </cell>
          <cell r="AY59">
            <v>130800</v>
          </cell>
          <cell r="AZ59">
            <v>0</v>
          </cell>
          <cell r="BA59">
            <v>60000</v>
          </cell>
          <cell r="BB59">
            <v>0</v>
          </cell>
          <cell r="BC59">
            <v>63600</v>
          </cell>
          <cell r="BD59">
            <v>0</v>
          </cell>
          <cell r="BE59">
            <v>63600</v>
          </cell>
          <cell r="BF59">
            <v>0</v>
          </cell>
        </row>
        <row r="59">
          <cell r="BO59">
            <v>543600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</row>
        <row r="60">
          <cell r="D60">
            <v>38473</v>
          </cell>
          <cell r="E60">
            <v>2.78989701324556</v>
          </cell>
          <cell r="F60">
            <v>0.264224229666711</v>
          </cell>
          <cell r="G60">
            <v>-0.147654716578456</v>
          </cell>
          <cell r="H60">
            <v>0.00777130087255031</v>
          </cell>
          <cell r="I60">
            <v>-0.275881180975536</v>
          </cell>
          <cell r="J60">
            <v>0.186511220941208</v>
          </cell>
          <cell r="K60">
            <v>20.8551187420252</v>
          </cell>
          <cell r="L60">
            <v>20.6890378230714</v>
          </cell>
          <cell r="M60">
            <v>17.1279471231009</v>
          </cell>
          <cell r="N60">
            <v>0</v>
          </cell>
          <cell r="O60">
            <v>0</v>
          </cell>
          <cell r="P60">
            <v>24.3230617564008</v>
          </cell>
          <cell r="Q60">
            <v>28.5517594057499</v>
          </cell>
          <cell r="R60">
            <v>16.0865928061791</v>
          </cell>
          <cell r="S60">
            <v>1</v>
          </cell>
          <cell r="T60">
            <v>0</v>
          </cell>
          <cell r="U60">
            <v>21.8168172250033</v>
          </cell>
          <cell r="V60">
            <v>22.9825123558859</v>
          </cell>
          <cell r="W60">
            <v>20.8551187420252</v>
          </cell>
          <cell r="X60">
            <v>15.8928374506587</v>
          </cell>
          <cell r="Y60">
            <v>25.5302613756736</v>
          </cell>
          <cell r="Z60">
            <v>0</v>
          </cell>
          <cell r="AA60">
            <v>1</v>
          </cell>
          <cell r="AB60">
            <v>0</v>
          </cell>
          <cell r="AC60">
            <v>0</v>
          </cell>
          <cell r="AD60">
            <v>0</v>
          </cell>
          <cell r="AE60">
            <v>1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60000</v>
          </cell>
          <cell r="AT60">
            <v>0</v>
          </cell>
          <cell r="AU60">
            <v>60000</v>
          </cell>
          <cell r="AV60">
            <v>0</v>
          </cell>
          <cell r="AW60">
            <v>105600</v>
          </cell>
          <cell r="AX60">
            <v>0</v>
          </cell>
          <cell r="AY60">
            <v>130800</v>
          </cell>
          <cell r="AZ60">
            <v>0</v>
          </cell>
          <cell r="BA60">
            <v>60000</v>
          </cell>
          <cell r="BB60">
            <v>0</v>
          </cell>
          <cell r="BC60">
            <v>63600</v>
          </cell>
          <cell r="BD60">
            <v>0</v>
          </cell>
          <cell r="BE60">
            <v>63600</v>
          </cell>
          <cell r="BF60">
            <v>0</v>
          </cell>
        </row>
        <row r="60">
          <cell r="BO60">
            <v>543600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</row>
        <row r="61">
          <cell r="D61">
            <v>38504</v>
          </cell>
          <cell r="E61">
            <v>2.79168897998295</v>
          </cell>
          <cell r="F61">
            <v>0.262929156009475</v>
          </cell>
          <cell r="G61">
            <v>-0.146930998946471</v>
          </cell>
          <cell r="H61">
            <v>0.0077332104708669</v>
          </cell>
          <cell r="I61">
            <v>-0.274528971715775</v>
          </cell>
          <cell r="J61">
            <v>0.185597051300806</v>
          </cell>
          <cell r="K61">
            <v>20.8787000620038</v>
          </cell>
          <cell r="L61">
            <v>27.4704655495913</v>
          </cell>
          <cell r="M61">
            <v>13.8192471114392</v>
          </cell>
          <cell r="N61">
            <v>1</v>
          </cell>
          <cell r="O61">
            <v>0</v>
          </cell>
          <cell r="P61">
            <v>24.3296452346282</v>
          </cell>
          <cell r="Q61">
            <v>29.2934012636438</v>
          </cell>
          <cell r="R61">
            <v>20.9106011132241</v>
          </cell>
          <cell r="S61">
            <v>1</v>
          </cell>
          <cell r="T61">
            <v>0</v>
          </cell>
          <cell r="U61">
            <v>21.8356848577736</v>
          </cell>
          <cell r="V61">
            <v>22.9956664284036</v>
          </cell>
          <cell r="W61">
            <v>20.8787000620038</v>
          </cell>
          <cell r="X61">
            <v>24.7956880509761</v>
          </cell>
          <cell r="Y61">
            <v>18.0262025500559</v>
          </cell>
          <cell r="Z61">
            <v>1</v>
          </cell>
          <cell r="AA61">
            <v>0</v>
          </cell>
          <cell r="AB61">
            <v>1</v>
          </cell>
          <cell r="AC61">
            <v>1</v>
          </cell>
          <cell r="AD61">
            <v>1</v>
          </cell>
          <cell r="AE61">
            <v>0</v>
          </cell>
          <cell r="AF61">
            <v>105600</v>
          </cell>
          <cell r="AG61">
            <v>0</v>
          </cell>
          <cell r="AH61">
            <v>61200</v>
          </cell>
          <cell r="AI61">
            <v>0</v>
          </cell>
          <cell r="AJ61">
            <v>50400</v>
          </cell>
          <cell r="AK61">
            <v>0</v>
          </cell>
          <cell r="AL61">
            <v>60000</v>
          </cell>
          <cell r="AM61">
            <v>0</v>
          </cell>
          <cell r="AN61">
            <v>126720</v>
          </cell>
          <cell r="AO61">
            <v>0</v>
          </cell>
          <cell r="AP61">
            <v>66000</v>
          </cell>
          <cell r="AQ61">
            <v>0</v>
          </cell>
          <cell r="AR61">
            <v>469920</v>
          </cell>
          <cell r="AS61">
            <v>60000</v>
          </cell>
          <cell r="AT61">
            <v>0</v>
          </cell>
          <cell r="AU61">
            <v>60000</v>
          </cell>
          <cell r="AV61">
            <v>0</v>
          </cell>
          <cell r="AW61">
            <v>105600</v>
          </cell>
          <cell r="AX61">
            <v>0</v>
          </cell>
          <cell r="AY61">
            <v>130800</v>
          </cell>
          <cell r="AZ61">
            <v>0</v>
          </cell>
          <cell r="BA61">
            <v>60000</v>
          </cell>
          <cell r="BB61">
            <v>0</v>
          </cell>
          <cell r="BC61">
            <v>63600</v>
          </cell>
          <cell r="BD61">
            <v>0</v>
          </cell>
          <cell r="BE61">
            <v>63600</v>
          </cell>
          <cell r="BF61">
            <v>0</v>
          </cell>
        </row>
        <row r="61">
          <cell r="BO61">
            <v>543600</v>
          </cell>
          <cell r="BP61">
            <v>65400</v>
          </cell>
          <cell r="BQ61">
            <v>32700</v>
          </cell>
          <cell r="BR61">
            <v>62400</v>
          </cell>
          <cell r="BS61">
            <v>31200</v>
          </cell>
          <cell r="BT61">
            <v>67200</v>
          </cell>
          <cell r="BU61">
            <v>33600</v>
          </cell>
          <cell r="BV61">
            <v>8400</v>
          </cell>
          <cell r="BW61">
            <v>4200</v>
          </cell>
          <cell r="BX61">
            <v>66000</v>
          </cell>
          <cell r="BY61">
            <v>33000</v>
          </cell>
          <cell r="BZ61">
            <v>66000</v>
          </cell>
          <cell r="CA61">
            <v>33000</v>
          </cell>
          <cell r="CB61">
            <v>240000</v>
          </cell>
          <cell r="CC61">
            <v>120000</v>
          </cell>
          <cell r="CD61">
            <v>120000</v>
          </cell>
          <cell r="CE61">
            <v>60000</v>
          </cell>
          <cell r="CF61">
            <v>63600</v>
          </cell>
          <cell r="CG61">
            <v>31800</v>
          </cell>
          <cell r="CH61">
            <v>90000</v>
          </cell>
          <cell r="CI61">
            <v>45000</v>
          </cell>
          <cell r="CJ61">
            <v>1273500</v>
          </cell>
        </row>
        <row r="62">
          <cell r="D62">
            <v>38534</v>
          </cell>
          <cell r="E62">
            <v>2.78999660330477</v>
          </cell>
          <cell r="F62">
            <v>0.261682440034103</v>
          </cell>
          <cell r="G62">
            <v>-0.14623430472494</v>
          </cell>
          <cell r="H62">
            <v>0.0076965423539442</v>
          </cell>
          <cell r="I62">
            <v>-0.273227253565019</v>
          </cell>
          <cell r="J62">
            <v>0.184717016494661</v>
          </cell>
          <cell r="K62">
            <v>20.8757701230482</v>
          </cell>
          <cell r="L62">
            <v>25.2275046179567</v>
          </cell>
          <cell r="M62">
            <v>14.3694445748138</v>
          </cell>
          <cell r="N62">
            <v>1</v>
          </cell>
          <cell r="O62">
            <v>0</v>
          </cell>
          <cell r="P62">
            <v>24.3103521484958</v>
          </cell>
          <cell r="Q62">
            <v>23.7669227889797</v>
          </cell>
          <cell r="R62">
            <v>18.4717016494661</v>
          </cell>
          <cell r="S62">
            <v>0</v>
          </cell>
          <cell r="T62">
            <v>0</v>
          </cell>
          <cell r="U62">
            <v>21.8282172393488</v>
          </cell>
          <cell r="V62">
            <v>22.9826985924404</v>
          </cell>
          <cell r="W62">
            <v>20.8757701230482</v>
          </cell>
          <cell r="X62">
            <v>22.9569206081045</v>
          </cell>
          <cell r="Y62">
            <v>18.4543233522173</v>
          </cell>
          <cell r="Z62">
            <v>1</v>
          </cell>
          <cell r="AA62">
            <v>0</v>
          </cell>
          <cell r="AB62">
            <v>0</v>
          </cell>
          <cell r="AC62">
            <v>0</v>
          </cell>
          <cell r="AD62">
            <v>1</v>
          </cell>
          <cell r="AE62">
            <v>0</v>
          </cell>
          <cell r="AF62">
            <v>105600</v>
          </cell>
          <cell r="AG62">
            <v>0</v>
          </cell>
          <cell r="AH62">
            <v>61200</v>
          </cell>
          <cell r="AI62">
            <v>0</v>
          </cell>
          <cell r="AJ62">
            <v>50400</v>
          </cell>
          <cell r="AK62">
            <v>0</v>
          </cell>
          <cell r="AL62">
            <v>60000</v>
          </cell>
          <cell r="AM62">
            <v>0</v>
          </cell>
          <cell r="AN62">
            <v>126720</v>
          </cell>
          <cell r="AO62">
            <v>0</v>
          </cell>
          <cell r="AP62">
            <v>66000</v>
          </cell>
          <cell r="AQ62">
            <v>0</v>
          </cell>
          <cell r="AR62">
            <v>469920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</row>
        <row r="62"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</row>
        <row r="63">
          <cell r="D63">
            <v>38565</v>
          </cell>
          <cell r="E63">
            <v>2.78399228500148</v>
          </cell>
          <cell r="F63">
            <v>0.260400928996011</v>
          </cell>
          <cell r="G63">
            <v>-0.145518166203653</v>
          </cell>
          <cell r="H63">
            <v>0.00765885085282387</v>
          </cell>
          <cell r="I63">
            <v>-0.271889205275247</v>
          </cell>
          <cell r="J63">
            <v>0.183812420467773</v>
          </cell>
          <cell r="K63">
            <v>20.8407730979467</v>
          </cell>
          <cell r="L63">
            <v>22.0404201611914</v>
          </cell>
          <cell r="M63">
            <v>14.9653945664178</v>
          </cell>
          <cell r="N63">
            <v>1</v>
          </cell>
          <cell r="O63">
            <v>0</v>
          </cell>
          <cell r="P63">
            <v>24.2585352910194</v>
          </cell>
          <cell r="Q63">
            <v>22.3102325342759</v>
          </cell>
          <cell r="R63">
            <v>17.2400732697065</v>
          </cell>
          <cell r="S63">
            <v>0</v>
          </cell>
          <cell r="T63">
            <v>0</v>
          </cell>
          <cell r="U63">
            <v>21.7885558909837</v>
          </cell>
          <cell r="V63">
            <v>22.9373835189072</v>
          </cell>
          <cell r="W63">
            <v>20.8407730979467</v>
          </cell>
          <cell r="X63">
            <v>21.3912954868708</v>
          </cell>
          <cell r="Y63">
            <v>17.2165697235399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  <cell r="AE63">
            <v>0</v>
          </cell>
          <cell r="AF63">
            <v>105600</v>
          </cell>
          <cell r="AG63">
            <v>0</v>
          </cell>
          <cell r="AH63">
            <v>61200</v>
          </cell>
          <cell r="AI63">
            <v>0</v>
          </cell>
          <cell r="AJ63">
            <v>50400</v>
          </cell>
          <cell r="AK63">
            <v>0</v>
          </cell>
          <cell r="AL63">
            <v>60000</v>
          </cell>
          <cell r="AM63">
            <v>0</v>
          </cell>
          <cell r="AN63">
            <v>126720</v>
          </cell>
          <cell r="AO63">
            <v>0</v>
          </cell>
          <cell r="AP63">
            <v>66000</v>
          </cell>
          <cell r="AQ63">
            <v>0</v>
          </cell>
          <cell r="AR63">
            <v>469920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</row>
        <row r="63"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</row>
        <row r="64">
          <cell r="D64">
            <v>38596</v>
          </cell>
          <cell r="E64">
            <v>2.78332080311769</v>
          </cell>
          <cell r="F64">
            <v>0.259126252207013</v>
          </cell>
          <cell r="G64">
            <v>-0.144805846821566</v>
          </cell>
          <cell r="H64">
            <v>0.00762136035902981</v>
          </cell>
          <cell r="I64">
            <v>-0.270558292745558</v>
          </cell>
          <cell r="J64">
            <v>0.182912648616715</v>
          </cell>
          <cell r="K64">
            <v>20.845718827791</v>
          </cell>
          <cell r="L64">
            <v>20.2596096037911</v>
          </cell>
          <cell r="M64">
            <v>11.2719919710051</v>
          </cell>
          <cell r="N64">
            <v>0</v>
          </cell>
          <cell r="O64">
            <v>0</v>
          </cell>
          <cell r="P64">
            <v>24.246750888008</v>
          </cell>
          <cell r="Q64">
            <v>21.2712167620522</v>
          </cell>
          <cell r="R64">
            <v>14.4348565200025</v>
          </cell>
          <cell r="S64">
            <v>0</v>
          </cell>
          <cell r="T64">
            <v>0</v>
          </cell>
          <cell r="U64">
            <v>21.7888621722209</v>
          </cell>
          <cell r="V64">
            <v>22.9320662260754</v>
          </cell>
          <cell r="W64">
            <v>20.845718827791</v>
          </cell>
          <cell r="X64">
            <v>15.6910970766256</v>
          </cell>
          <cell r="Y64">
            <v>14.1705948261843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</row>
        <row r="64"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</row>
        <row r="65">
          <cell r="D65">
            <v>38626</v>
          </cell>
          <cell r="E65">
            <v>2.77772570673713</v>
          </cell>
          <cell r="F65">
            <v>0.257899164470406</v>
          </cell>
          <cell r="G65">
            <v>-0.144120121321697</v>
          </cell>
          <cell r="H65">
            <v>0.00758526954324723</v>
          </cell>
          <cell r="I65">
            <v>-0.269277068785277</v>
          </cell>
          <cell r="J65">
            <v>0.182046469037933</v>
          </cell>
          <cell r="K65">
            <v>20.8133647846389</v>
          </cell>
          <cell r="L65">
            <v>20.5429340617243</v>
          </cell>
          <cell r="M65">
            <v>11.1731020372032</v>
          </cell>
          <cell r="N65">
            <v>0</v>
          </cell>
          <cell r="O65">
            <v>0</v>
          </cell>
          <cell r="P65">
            <v>24.198291318313</v>
          </cell>
          <cell r="Q65">
            <v>22.3082777266901</v>
          </cell>
          <cell r="R65">
            <v>10.6724742473488</v>
          </cell>
          <cell r="S65">
            <v>0</v>
          </cell>
          <cell r="T65">
            <v>0</v>
          </cell>
          <cell r="U65">
            <v>21.7520418906158</v>
          </cell>
          <cell r="V65">
            <v>22.8898323221029</v>
          </cell>
          <cell r="W65">
            <v>20.8133647846389</v>
          </cell>
          <cell r="X65">
            <v>16.5649508597331</v>
          </cell>
          <cell r="Y65">
            <v>13.9082510989202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</row>
        <row r="65"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</row>
        <row r="66">
          <cell r="D66">
            <v>38657</v>
          </cell>
          <cell r="E66">
            <v>2.87358879232026</v>
          </cell>
          <cell r="F66">
            <v>0.226445137298681</v>
          </cell>
          <cell r="G66">
            <v>-0.143415253622498</v>
          </cell>
          <cell r="H66">
            <v>0.00754817124328937</v>
          </cell>
          <cell r="I66">
            <v>-0.218896966055392</v>
          </cell>
          <cell r="J66">
            <v>0.150963424865787</v>
          </cell>
          <cell r="K66">
            <v>21.9101886969865</v>
          </cell>
          <cell r="L66">
            <v>43.8417928199079</v>
          </cell>
          <cell r="M66">
            <v>11.2467751525012</v>
          </cell>
          <cell r="N66">
            <v>1</v>
          </cell>
          <cell r="O66">
            <v>0</v>
          </cell>
          <cell r="P66">
            <v>24.6841416288954</v>
          </cell>
          <cell r="Q66">
            <v>28.2377086211455</v>
          </cell>
          <cell r="R66">
            <v>13.043239908404</v>
          </cell>
          <cell r="S66">
            <v>1</v>
          </cell>
          <cell r="T66">
            <v>0</v>
          </cell>
          <cell r="U66">
            <v>22.4763015402332</v>
          </cell>
          <cell r="V66">
            <v>23.6085272267266</v>
          </cell>
          <cell r="W66">
            <v>21.9101886969865</v>
          </cell>
          <cell r="X66">
            <v>45.544393708909</v>
          </cell>
          <cell r="Y66">
            <v>8.24443602948302</v>
          </cell>
          <cell r="Z66">
            <v>1</v>
          </cell>
          <cell r="AA66">
            <v>0</v>
          </cell>
          <cell r="AB66">
            <v>1</v>
          </cell>
          <cell r="AC66">
            <v>1</v>
          </cell>
          <cell r="AD66">
            <v>1</v>
          </cell>
          <cell r="AE66">
            <v>0</v>
          </cell>
          <cell r="AF66">
            <v>105600</v>
          </cell>
          <cell r="AG66">
            <v>0</v>
          </cell>
          <cell r="AH66">
            <v>61200</v>
          </cell>
          <cell r="AI66">
            <v>0</v>
          </cell>
          <cell r="AJ66">
            <v>50400</v>
          </cell>
          <cell r="AK66">
            <v>0</v>
          </cell>
          <cell r="AL66">
            <v>60000</v>
          </cell>
          <cell r="AM66">
            <v>0</v>
          </cell>
          <cell r="AN66">
            <v>126720</v>
          </cell>
          <cell r="AO66">
            <v>0</v>
          </cell>
          <cell r="AP66">
            <v>66000</v>
          </cell>
          <cell r="AQ66">
            <v>0</v>
          </cell>
          <cell r="AR66">
            <v>469920</v>
          </cell>
          <cell r="AS66">
            <v>60000</v>
          </cell>
          <cell r="AT66">
            <v>0</v>
          </cell>
          <cell r="AU66">
            <v>60000</v>
          </cell>
          <cell r="AV66">
            <v>0</v>
          </cell>
          <cell r="AW66">
            <v>105600</v>
          </cell>
          <cell r="AX66">
            <v>0</v>
          </cell>
          <cell r="AY66">
            <v>130800</v>
          </cell>
          <cell r="AZ66">
            <v>0</v>
          </cell>
          <cell r="BA66">
            <v>60000</v>
          </cell>
          <cell r="BB66">
            <v>0</v>
          </cell>
          <cell r="BC66">
            <v>63600</v>
          </cell>
          <cell r="BD66">
            <v>0</v>
          </cell>
          <cell r="BE66">
            <v>63600</v>
          </cell>
          <cell r="BF66">
            <v>0</v>
          </cell>
        </row>
        <row r="66">
          <cell r="BO66">
            <v>543600</v>
          </cell>
          <cell r="BP66">
            <v>65400</v>
          </cell>
          <cell r="BQ66">
            <v>32700</v>
          </cell>
          <cell r="BR66">
            <v>62400</v>
          </cell>
          <cell r="BS66">
            <v>31200</v>
          </cell>
          <cell r="BT66">
            <v>67200</v>
          </cell>
          <cell r="BU66">
            <v>33600</v>
          </cell>
          <cell r="BV66">
            <v>8400</v>
          </cell>
          <cell r="BW66">
            <v>4200</v>
          </cell>
          <cell r="BX66">
            <v>66000</v>
          </cell>
          <cell r="BY66">
            <v>33000</v>
          </cell>
          <cell r="BZ66">
            <v>66000</v>
          </cell>
          <cell r="CA66">
            <v>33000</v>
          </cell>
          <cell r="CB66">
            <v>240000</v>
          </cell>
          <cell r="CC66">
            <v>120000</v>
          </cell>
          <cell r="CD66">
            <v>120000</v>
          </cell>
          <cell r="CE66">
            <v>60000</v>
          </cell>
          <cell r="CF66">
            <v>63600</v>
          </cell>
          <cell r="CG66">
            <v>31800</v>
          </cell>
          <cell r="CH66">
            <v>90000</v>
          </cell>
          <cell r="CI66">
            <v>45000</v>
          </cell>
          <cell r="CJ66">
            <v>1273500</v>
          </cell>
        </row>
        <row r="67">
          <cell r="D67">
            <v>38687</v>
          </cell>
          <cell r="E67">
            <v>2.96141088199731</v>
          </cell>
          <cell r="F67">
            <v>0.225373735311819</v>
          </cell>
          <cell r="G67">
            <v>-0.142736699030819</v>
          </cell>
          <cell r="H67">
            <v>0.00751245784372731</v>
          </cell>
          <cell r="I67">
            <v>-0.217861277468092</v>
          </cell>
          <cell r="J67">
            <v>0.150249156874546</v>
          </cell>
          <cell r="K67">
            <v>22.5766220339691</v>
          </cell>
          <cell r="L67">
            <v>43.3350862802461</v>
          </cell>
          <cell r="M67">
            <v>11.599234910715</v>
          </cell>
          <cell r="N67">
            <v>1</v>
          </cell>
          <cell r="O67">
            <v>0</v>
          </cell>
          <cell r="P67">
            <v>25.3374502915389</v>
          </cell>
          <cell r="Q67">
            <v>47.1256480537014</v>
          </cell>
          <cell r="R67">
            <v>13.9055594687393</v>
          </cell>
          <cell r="S67">
            <v>1</v>
          </cell>
          <cell r="T67">
            <v>0</v>
          </cell>
          <cell r="U67">
            <v>23.1400563722487</v>
          </cell>
          <cell r="V67">
            <v>24.2669250488078</v>
          </cell>
          <cell r="W67">
            <v>22.5766220339691</v>
          </cell>
          <cell r="X67">
            <v>44.3689306933044</v>
          </cell>
          <cell r="Y67">
            <v>7.55545669544123</v>
          </cell>
          <cell r="Z67">
            <v>1</v>
          </cell>
          <cell r="AA67">
            <v>0</v>
          </cell>
          <cell r="AB67">
            <v>1</v>
          </cell>
          <cell r="AC67">
            <v>1</v>
          </cell>
          <cell r="AD67">
            <v>1</v>
          </cell>
          <cell r="AE67">
            <v>0</v>
          </cell>
          <cell r="AF67">
            <v>105600</v>
          </cell>
          <cell r="AG67">
            <v>0</v>
          </cell>
          <cell r="AH67">
            <v>61200</v>
          </cell>
          <cell r="AI67">
            <v>0</v>
          </cell>
          <cell r="AJ67">
            <v>50400</v>
          </cell>
          <cell r="AK67">
            <v>0</v>
          </cell>
          <cell r="AL67">
            <v>60000</v>
          </cell>
          <cell r="AM67">
            <v>0</v>
          </cell>
          <cell r="AN67">
            <v>126720</v>
          </cell>
          <cell r="AO67">
            <v>0</v>
          </cell>
          <cell r="AP67">
            <v>66000</v>
          </cell>
          <cell r="AQ67">
            <v>0</v>
          </cell>
          <cell r="AR67">
            <v>469920</v>
          </cell>
          <cell r="AS67">
            <v>60000</v>
          </cell>
          <cell r="AT67">
            <v>0</v>
          </cell>
          <cell r="AU67">
            <v>60000</v>
          </cell>
          <cell r="AV67">
            <v>0</v>
          </cell>
          <cell r="AW67">
            <v>105600</v>
          </cell>
          <cell r="AX67">
            <v>0</v>
          </cell>
          <cell r="AY67">
            <v>130800</v>
          </cell>
          <cell r="AZ67">
            <v>0</v>
          </cell>
          <cell r="BA67">
            <v>60000</v>
          </cell>
          <cell r="BB67">
            <v>0</v>
          </cell>
          <cell r="BC67">
            <v>63600</v>
          </cell>
          <cell r="BD67">
            <v>0</v>
          </cell>
          <cell r="BE67">
            <v>63600</v>
          </cell>
          <cell r="BF67">
            <v>0</v>
          </cell>
        </row>
        <row r="67">
          <cell r="BO67">
            <v>543600</v>
          </cell>
          <cell r="BP67">
            <v>65400</v>
          </cell>
          <cell r="BQ67">
            <v>32700</v>
          </cell>
          <cell r="BR67">
            <v>62400</v>
          </cell>
          <cell r="BS67">
            <v>31200</v>
          </cell>
          <cell r="BT67">
            <v>67200</v>
          </cell>
          <cell r="BU67">
            <v>33600</v>
          </cell>
          <cell r="BV67">
            <v>8400</v>
          </cell>
          <cell r="BW67">
            <v>4200</v>
          </cell>
          <cell r="BX67">
            <v>66000</v>
          </cell>
          <cell r="BY67">
            <v>33000</v>
          </cell>
          <cell r="BZ67">
            <v>66000</v>
          </cell>
          <cell r="CA67">
            <v>33000</v>
          </cell>
          <cell r="CB67">
            <v>240000</v>
          </cell>
          <cell r="CC67">
            <v>120000</v>
          </cell>
          <cell r="CD67">
            <v>120000</v>
          </cell>
          <cell r="CE67">
            <v>60000</v>
          </cell>
          <cell r="CF67">
            <v>63600</v>
          </cell>
          <cell r="CG67">
            <v>31800</v>
          </cell>
          <cell r="CH67">
            <v>90000</v>
          </cell>
          <cell r="CI67">
            <v>45000</v>
          </cell>
          <cell r="CJ67">
            <v>1273500</v>
          </cell>
        </row>
        <row r="68">
          <cell r="D68">
            <v>38718</v>
          </cell>
          <cell r="E68">
            <v>3.05366548793192</v>
          </cell>
          <cell r="F68">
            <v>0.224259399358525</v>
          </cell>
          <cell r="G68">
            <v>-0.142030952927066</v>
          </cell>
          <cell r="H68">
            <v>0.00747531331195085</v>
          </cell>
          <cell r="I68">
            <v>-0.216784086046575</v>
          </cell>
          <cell r="J68">
            <v>0.149506266239017</v>
          </cell>
          <cell r="K68">
            <v>23.2766105141401</v>
          </cell>
          <cell r="L68">
            <v>52.0911966276969</v>
          </cell>
          <cell r="M68">
            <v>14.0685396530915</v>
          </cell>
          <cell r="N68">
            <v>1</v>
          </cell>
          <cell r="O68">
            <v>0</v>
          </cell>
          <cell r="P68">
            <v>26.023788156282</v>
          </cell>
          <cell r="Q68">
            <v>56.6105477114038</v>
          </cell>
          <cell r="R68">
            <v>18.2846163610318</v>
          </cell>
          <cell r="S68">
            <v>1</v>
          </cell>
          <cell r="T68">
            <v>0</v>
          </cell>
          <cell r="U68">
            <v>23.8372590125364</v>
          </cell>
          <cell r="V68">
            <v>24.958556009329</v>
          </cell>
          <cell r="W68">
            <v>23.2766105141401</v>
          </cell>
          <cell r="X68">
            <v>55.3625233029402</v>
          </cell>
          <cell r="Y68">
            <v>10.9663892495744</v>
          </cell>
          <cell r="Z68">
            <v>1</v>
          </cell>
          <cell r="AA68">
            <v>0</v>
          </cell>
          <cell r="AB68">
            <v>1</v>
          </cell>
          <cell r="AC68">
            <v>1</v>
          </cell>
          <cell r="AD68">
            <v>1</v>
          </cell>
          <cell r="AE68">
            <v>0</v>
          </cell>
          <cell r="AF68">
            <v>105600</v>
          </cell>
          <cell r="AG68">
            <v>0</v>
          </cell>
          <cell r="AH68">
            <v>61200</v>
          </cell>
          <cell r="AI68">
            <v>0</v>
          </cell>
          <cell r="AJ68">
            <v>50400</v>
          </cell>
          <cell r="AK68">
            <v>0</v>
          </cell>
          <cell r="AL68">
            <v>60000</v>
          </cell>
          <cell r="AM68">
            <v>0</v>
          </cell>
          <cell r="AN68">
            <v>126720</v>
          </cell>
          <cell r="AO68">
            <v>0</v>
          </cell>
          <cell r="AP68">
            <v>66000</v>
          </cell>
          <cell r="AQ68">
            <v>0</v>
          </cell>
          <cell r="AR68">
            <v>469920</v>
          </cell>
          <cell r="AS68">
            <v>60000</v>
          </cell>
          <cell r="AT68">
            <v>0</v>
          </cell>
          <cell r="AU68">
            <v>60000</v>
          </cell>
          <cell r="AV68">
            <v>0</v>
          </cell>
          <cell r="AW68">
            <v>105600</v>
          </cell>
          <cell r="AX68">
            <v>0</v>
          </cell>
          <cell r="AY68">
            <v>130800</v>
          </cell>
          <cell r="AZ68">
            <v>0</v>
          </cell>
          <cell r="BA68">
            <v>60000</v>
          </cell>
          <cell r="BB68">
            <v>0</v>
          </cell>
          <cell r="BC68">
            <v>63600</v>
          </cell>
          <cell r="BD68">
            <v>0</v>
          </cell>
          <cell r="BE68">
            <v>63600</v>
          </cell>
          <cell r="BF68">
            <v>0</v>
          </cell>
        </row>
        <row r="68">
          <cell r="BO68">
            <v>543600</v>
          </cell>
          <cell r="BP68">
            <v>65400</v>
          </cell>
          <cell r="BQ68">
            <v>32700</v>
          </cell>
          <cell r="BR68">
            <v>62400</v>
          </cell>
          <cell r="BS68">
            <v>31200</v>
          </cell>
          <cell r="BT68">
            <v>67200</v>
          </cell>
          <cell r="BU68">
            <v>33600</v>
          </cell>
          <cell r="BV68">
            <v>8400</v>
          </cell>
          <cell r="BW68">
            <v>4200</v>
          </cell>
          <cell r="BX68">
            <v>66000</v>
          </cell>
          <cell r="BY68">
            <v>33000</v>
          </cell>
          <cell r="BZ68">
            <v>66000</v>
          </cell>
          <cell r="CA68">
            <v>33000</v>
          </cell>
          <cell r="CB68">
            <v>240000</v>
          </cell>
          <cell r="CC68">
            <v>120000</v>
          </cell>
          <cell r="CD68">
            <v>120000</v>
          </cell>
          <cell r="CE68">
            <v>60000</v>
          </cell>
          <cell r="CF68">
            <v>63600</v>
          </cell>
          <cell r="CG68">
            <v>31800</v>
          </cell>
          <cell r="CH68">
            <v>90000</v>
          </cell>
          <cell r="CI68">
            <v>45000</v>
          </cell>
          <cell r="CJ68">
            <v>1273500</v>
          </cell>
        </row>
        <row r="69">
          <cell r="D69">
            <v>38749</v>
          </cell>
          <cell r="E69">
            <v>2.95266025609573</v>
          </cell>
          <cell r="F69">
            <v>0.22312294126668</v>
          </cell>
          <cell r="G69">
            <v>-0.141311196135564</v>
          </cell>
          <cell r="H69">
            <v>0.00743743137555599</v>
          </cell>
          <cell r="I69">
            <v>-0.215685509891124</v>
          </cell>
          <cell r="J69">
            <v>0.14874862751112</v>
          </cell>
          <cell r="K69">
            <v>22.5273105965345</v>
          </cell>
          <cell r="L69">
            <v>38.4398425342994</v>
          </cell>
          <cell r="M69">
            <v>12.3981981030518</v>
          </cell>
          <cell r="N69">
            <v>1</v>
          </cell>
          <cell r="O69">
            <v>0</v>
          </cell>
          <cell r="P69">
            <v>25.2605666270513</v>
          </cell>
          <cell r="Q69">
            <v>47.3987501564183</v>
          </cell>
          <cell r="R69">
            <v>15.7078550651742</v>
          </cell>
          <cell r="S69">
            <v>1</v>
          </cell>
          <cell r="T69">
            <v>0</v>
          </cell>
          <cell r="U69">
            <v>23.0851179497012</v>
          </cell>
          <cell r="V69">
            <v>24.2007326560346</v>
          </cell>
          <cell r="W69">
            <v>22.5273105965345</v>
          </cell>
          <cell r="X69">
            <v>40.2071051424559</v>
          </cell>
          <cell r="Y69">
            <v>8.0366085677648</v>
          </cell>
          <cell r="Z69">
            <v>1</v>
          </cell>
          <cell r="AA69">
            <v>0</v>
          </cell>
          <cell r="AB69">
            <v>1</v>
          </cell>
          <cell r="AC69">
            <v>1</v>
          </cell>
          <cell r="AD69">
            <v>1</v>
          </cell>
          <cell r="AE69">
            <v>0</v>
          </cell>
          <cell r="AF69">
            <v>105600</v>
          </cell>
          <cell r="AG69">
            <v>0</v>
          </cell>
          <cell r="AH69">
            <v>61200</v>
          </cell>
          <cell r="AI69">
            <v>0</v>
          </cell>
          <cell r="AJ69">
            <v>50400</v>
          </cell>
          <cell r="AK69">
            <v>0</v>
          </cell>
          <cell r="AL69">
            <v>60000</v>
          </cell>
          <cell r="AM69">
            <v>0</v>
          </cell>
          <cell r="AN69">
            <v>126720</v>
          </cell>
          <cell r="AO69">
            <v>0</v>
          </cell>
          <cell r="AP69">
            <v>66000</v>
          </cell>
          <cell r="AQ69">
            <v>0</v>
          </cell>
          <cell r="AR69">
            <v>469920</v>
          </cell>
          <cell r="AS69">
            <v>60000</v>
          </cell>
          <cell r="AT69">
            <v>0</v>
          </cell>
          <cell r="AU69">
            <v>60000</v>
          </cell>
          <cell r="AV69">
            <v>0</v>
          </cell>
          <cell r="AW69">
            <v>105600</v>
          </cell>
          <cell r="AX69">
            <v>0</v>
          </cell>
          <cell r="AY69">
            <v>130800</v>
          </cell>
          <cell r="AZ69">
            <v>0</v>
          </cell>
          <cell r="BA69">
            <v>60000</v>
          </cell>
          <cell r="BB69">
            <v>0</v>
          </cell>
          <cell r="BC69">
            <v>63600</v>
          </cell>
          <cell r="BD69">
            <v>0</v>
          </cell>
          <cell r="BE69">
            <v>63600</v>
          </cell>
          <cell r="BF69">
            <v>0</v>
          </cell>
        </row>
        <row r="69">
          <cell r="BO69">
            <v>543600</v>
          </cell>
          <cell r="BP69">
            <v>65400</v>
          </cell>
          <cell r="BQ69">
            <v>32700</v>
          </cell>
          <cell r="BR69">
            <v>62400</v>
          </cell>
          <cell r="BS69">
            <v>31200</v>
          </cell>
          <cell r="BT69">
            <v>67200</v>
          </cell>
          <cell r="BU69">
            <v>33600</v>
          </cell>
          <cell r="BV69">
            <v>8400</v>
          </cell>
          <cell r="BW69">
            <v>4200</v>
          </cell>
          <cell r="BX69">
            <v>66000</v>
          </cell>
          <cell r="BY69">
            <v>33000</v>
          </cell>
          <cell r="BZ69">
            <v>66000</v>
          </cell>
          <cell r="CA69">
            <v>33000</v>
          </cell>
          <cell r="CB69">
            <v>240000</v>
          </cell>
          <cell r="CC69">
            <v>120000</v>
          </cell>
          <cell r="CD69">
            <v>120000</v>
          </cell>
          <cell r="CE69">
            <v>60000</v>
          </cell>
          <cell r="CF69">
            <v>63600</v>
          </cell>
          <cell r="CG69">
            <v>31800</v>
          </cell>
          <cell r="CH69">
            <v>90000</v>
          </cell>
          <cell r="CI69">
            <v>45000</v>
          </cell>
          <cell r="CJ69">
            <v>1273500</v>
          </cell>
        </row>
        <row r="70">
          <cell r="D70">
            <v>38777</v>
          </cell>
          <cell r="E70">
            <v>2.83548501217027</v>
          </cell>
          <cell r="F70">
            <v>0.222100653694799</v>
          </cell>
          <cell r="G70">
            <v>-0.140663747340039</v>
          </cell>
          <cell r="H70">
            <v>0.00740335512315996</v>
          </cell>
          <cell r="I70">
            <v>-0.214697298571639</v>
          </cell>
          <cell r="J70">
            <v>0.148067102463199</v>
          </cell>
          <cell r="K70">
            <v>21.6559078519897</v>
          </cell>
          <cell r="L70">
            <v>31.1815961325572</v>
          </cell>
          <cell r="M70">
            <v>17.7384388750913</v>
          </cell>
          <cell r="N70">
            <v>1</v>
          </cell>
          <cell r="O70">
            <v>0</v>
          </cell>
          <cell r="P70">
            <v>24.376640859751</v>
          </cell>
          <cell r="Q70">
            <v>28.9915386622944</v>
          </cell>
          <cell r="R70">
            <v>18.4491609669146</v>
          </cell>
          <cell r="S70">
            <v>1</v>
          </cell>
          <cell r="T70">
            <v>0</v>
          </cell>
          <cell r="U70">
            <v>22.2111594862267</v>
          </cell>
          <cell r="V70">
            <v>23.3216627547007</v>
          </cell>
          <cell r="W70">
            <v>21.6559078519897</v>
          </cell>
          <cell r="X70">
            <v>36.8438575500657</v>
          </cell>
          <cell r="Y70">
            <v>18.976246752356</v>
          </cell>
          <cell r="Z70">
            <v>1</v>
          </cell>
          <cell r="AA70">
            <v>0</v>
          </cell>
          <cell r="AB70">
            <v>1</v>
          </cell>
          <cell r="AC70">
            <v>1</v>
          </cell>
          <cell r="AD70">
            <v>1</v>
          </cell>
          <cell r="AE70">
            <v>0</v>
          </cell>
          <cell r="AF70">
            <v>105600</v>
          </cell>
          <cell r="AG70">
            <v>0</v>
          </cell>
          <cell r="AH70">
            <v>61200</v>
          </cell>
          <cell r="AI70">
            <v>0</v>
          </cell>
          <cell r="AJ70">
            <v>50400</v>
          </cell>
          <cell r="AK70">
            <v>0</v>
          </cell>
          <cell r="AL70">
            <v>60000</v>
          </cell>
          <cell r="AM70">
            <v>0</v>
          </cell>
          <cell r="AN70">
            <v>126720</v>
          </cell>
          <cell r="AO70">
            <v>0</v>
          </cell>
          <cell r="AP70">
            <v>66000</v>
          </cell>
          <cell r="AQ70">
            <v>0</v>
          </cell>
          <cell r="AR70">
            <v>469920</v>
          </cell>
          <cell r="AS70">
            <v>60000</v>
          </cell>
          <cell r="AT70">
            <v>0</v>
          </cell>
          <cell r="AU70">
            <v>60000</v>
          </cell>
          <cell r="AV70">
            <v>0</v>
          </cell>
          <cell r="AW70">
            <v>105600</v>
          </cell>
          <cell r="AX70">
            <v>0</v>
          </cell>
          <cell r="AY70">
            <v>130800</v>
          </cell>
          <cell r="AZ70">
            <v>0</v>
          </cell>
          <cell r="BA70">
            <v>60000</v>
          </cell>
          <cell r="BB70">
            <v>0</v>
          </cell>
          <cell r="BC70">
            <v>63600</v>
          </cell>
          <cell r="BD70">
            <v>0</v>
          </cell>
          <cell r="BE70">
            <v>63600</v>
          </cell>
          <cell r="BF70">
            <v>0</v>
          </cell>
        </row>
        <row r="70">
          <cell r="BO70">
            <v>543600</v>
          </cell>
          <cell r="BP70">
            <v>65400</v>
          </cell>
          <cell r="BQ70">
            <v>32700</v>
          </cell>
          <cell r="BR70">
            <v>62400</v>
          </cell>
          <cell r="BS70">
            <v>31200</v>
          </cell>
          <cell r="BT70">
            <v>67200</v>
          </cell>
          <cell r="BU70">
            <v>33600</v>
          </cell>
          <cell r="BV70">
            <v>8400</v>
          </cell>
          <cell r="BW70">
            <v>4200</v>
          </cell>
          <cell r="BX70">
            <v>66000</v>
          </cell>
          <cell r="BY70">
            <v>33000</v>
          </cell>
          <cell r="BZ70">
            <v>66000</v>
          </cell>
          <cell r="CA70">
            <v>33000</v>
          </cell>
          <cell r="CB70">
            <v>240000</v>
          </cell>
          <cell r="CC70">
            <v>120000</v>
          </cell>
          <cell r="CD70">
            <v>120000</v>
          </cell>
          <cell r="CE70">
            <v>60000</v>
          </cell>
          <cell r="CF70">
            <v>63600</v>
          </cell>
          <cell r="CG70">
            <v>31800</v>
          </cell>
          <cell r="CH70">
            <v>90000</v>
          </cell>
          <cell r="CI70">
            <v>45000</v>
          </cell>
          <cell r="CJ70">
            <v>1273500</v>
          </cell>
        </row>
        <row r="71">
          <cell r="D71">
            <v>38808</v>
          </cell>
          <cell r="E71">
            <v>2.68482754559623</v>
          </cell>
          <cell r="F71">
            <v>0.250436588615286</v>
          </cell>
          <cell r="G71">
            <v>-0.139949858343836</v>
          </cell>
          <cell r="H71">
            <v>0.00736578201809665</v>
          </cell>
          <cell r="I71">
            <v>-0.261485261642431</v>
          </cell>
          <cell r="J71">
            <v>0.17677876843432</v>
          </cell>
          <cell r="K71">
            <v>20.1750671296535</v>
          </cell>
          <cell r="L71">
            <v>19.9746719654845</v>
          </cell>
          <cell r="M71">
            <v>14.2896171151075</v>
          </cell>
          <cell r="N71">
            <v>0</v>
          </cell>
          <cell r="O71">
            <v>0</v>
          </cell>
          <cell r="P71">
            <v>23.4620473552291</v>
          </cell>
          <cell r="Q71">
            <v>28.1078241810568</v>
          </cell>
          <cell r="R71">
            <v>14.6947351261028</v>
          </cell>
          <cell r="S71">
            <v>1</v>
          </cell>
          <cell r="T71">
            <v>0</v>
          </cell>
          <cell r="U71">
            <v>21.0865826543929</v>
          </cell>
          <cell r="V71">
            <v>22.1914499571074</v>
          </cell>
          <cell r="W71">
            <v>20.1750671296535</v>
          </cell>
          <cell r="X71">
            <v>17.5058363620556</v>
          </cell>
          <cell r="Y71">
            <v>22.9677505525923</v>
          </cell>
          <cell r="Z71">
            <v>0</v>
          </cell>
          <cell r="AA71">
            <v>1</v>
          </cell>
          <cell r="AB71">
            <v>0</v>
          </cell>
          <cell r="AC71">
            <v>0</v>
          </cell>
          <cell r="AD71">
            <v>0</v>
          </cell>
          <cell r="AE71">
            <v>1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60000</v>
          </cell>
          <cell r="AT71">
            <v>0</v>
          </cell>
          <cell r="AU71">
            <v>60000</v>
          </cell>
          <cell r="AV71">
            <v>0</v>
          </cell>
          <cell r="AW71">
            <v>105600</v>
          </cell>
          <cell r="AX71">
            <v>0</v>
          </cell>
          <cell r="AY71">
            <v>130800</v>
          </cell>
          <cell r="AZ71">
            <v>0</v>
          </cell>
          <cell r="BA71">
            <v>60000</v>
          </cell>
          <cell r="BB71">
            <v>0</v>
          </cell>
          <cell r="BC71">
            <v>63600</v>
          </cell>
          <cell r="BD71">
            <v>0</v>
          </cell>
          <cell r="BE71">
            <v>63600</v>
          </cell>
          <cell r="BF71">
            <v>0</v>
          </cell>
        </row>
        <row r="71">
          <cell r="BO71">
            <v>543600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</row>
        <row r="72">
          <cell r="D72">
            <v>38838</v>
          </cell>
          <cell r="E72">
            <v>2.63864690298172</v>
          </cell>
          <cell r="F72">
            <v>0.249205540837162</v>
          </cell>
          <cell r="G72">
            <v>-0.139261919879591</v>
          </cell>
          <cell r="H72">
            <v>0.00732957473050478</v>
          </cell>
          <cell r="I72">
            <v>-0.26019990293292</v>
          </cell>
          <cell r="J72">
            <v>0.175909793532115</v>
          </cell>
          <cell r="K72">
            <v>19.838352500366</v>
          </cell>
          <cell r="L72">
            <v>18.7770481241501</v>
          </cell>
          <cell r="M72">
            <v>14.7397747830451</v>
          </cell>
          <cell r="N72">
            <v>0</v>
          </cell>
          <cell r="O72">
            <v>0</v>
          </cell>
          <cell r="P72">
            <v>23.1091752238538</v>
          </cell>
          <cell r="Q72">
            <v>26.13726348898</v>
          </cell>
          <cell r="R72">
            <v>13.3398260095187</v>
          </cell>
          <cell r="S72">
            <v>1</v>
          </cell>
          <cell r="T72">
            <v>0</v>
          </cell>
          <cell r="U72">
            <v>20.745387373266</v>
          </cell>
          <cell r="V72">
            <v>21.8448235828417</v>
          </cell>
          <cell r="W72">
            <v>19.838352500366</v>
          </cell>
          <cell r="X72">
            <v>14.3047152947171</v>
          </cell>
          <cell r="Y72">
            <v>24.03014349102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0</v>
          </cell>
          <cell r="AE72">
            <v>1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60000</v>
          </cell>
          <cell r="AT72">
            <v>0</v>
          </cell>
          <cell r="AU72">
            <v>60000</v>
          </cell>
          <cell r="AV72">
            <v>0</v>
          </cell>
          <cell r="AW72">
            <v>105600</v>
          </cell>
          <cell r="AX72">
            <v>0</v>
          </cell>
          <cell r="AY72">
            <v>130800</v>
          </cell>
          <cell r="AZ72">
            <v>0</v>
          </cell>
          <cell r="BA72">
            <v>60000</v>
          </cell>
          <cell r="BB72">
            <v>0</v>
          </cell>
          <cell r="BC72">
            <v>63600</v>
          </cell>
          <cell r="BD72">
            <v>0</v>
          </cell>
          <cell r="BE72">
            <v>63600</v>
          </cell>
          <cell r="BF72">
            <v>0</v>
          </cell>
        </row>
        <row r="72">
          <cell r="BO72">
            <v>543600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</row>
        <row r="73">
          <cell r="D73">
            <v>38869</v>
          </cell>
          <cell r="E73">
            <v>2.63981945358127</v>
          </cell>
          <cell r="F73">
            <v>0.247938843706528</v>
          </cell>
          <cell r="G73">
            <v>-0.138554059718354</v>
          </cell>
          <cell r="H73">
            <v>0.00729231893254495</v>
          </cell>
          <cell r="I73">
            <v>-0.258877322105346</v>
          </cell>
          <cell r="J73">
            <v>0.175015654381079</v>
          </cell>
          <cell r="K73">
            <v>19.8570659860695</v>
          </cell>
          <cell r="L73">
            <v>25.269891052834</v>
          </cell>
          <cell r="M73">
            <v>13.0313739324578</v>
          </cell>
          <cell r="N73">
            <v>1</v>
          </cell>
          <cell r="O73">
            <v>0</v>
          </cell>
          <cell r="P73">
            <v>23.1112633097176</v>
          </cell>
          <cell r="Q73">
            <v>27.1316959589033</v>
          </cell>
          <cell r="R73">
            <v>19.5361224202879</v>
          </cell>
          <cell r="S73">
            <v>1</v>
          </cell>
          <cell r="T73">
            <v>0</v>
          </cell>
          <cell r="U73">
            <v>20.7594904539719</v>
          </cell>
          <cell r="V73">
            <v>21.8533382938536</v>
          </cell>
          <cell r="W73">
            <v>19.8570659860695</v>
          </cell>
          <cell r="X73">
            <v>22.7719490637589</v>
          </cell>
          <cell r="Y73">
            <v>16.910335924987</v>
          </cell>
          <cell r="Z73">
            <v>1</v>
          </cell>
          <cell r="AA73">
            <v>0</v>
          </cell>
          <cell r="AB73">
            <v>1</v>
          </cell>
          <cell r="AC73">
            <v>1</v>
          </cell>
          <cell r="AD73">
            <v>1</v>
          </cell>
          <cell r="AE73">
            <v>0</v>
          </cell>
          <cell r="AF73">
            <v>105600</v>
          </cell>
          <cell r="AG73">
            <v>0</v>
          </cell>
          <cell r="AH73">
            <v>61200</v>
          </cell>
          <cell r="AI73">
            <v>0</v>
          </cell>
          <cell r="AJ73">
            <v>50400</v>
          </cell>
          <cell r="AK73">
            <v>0</v>
          </cell>
          <cell r="AL73">
            <v>60000</v>
          </cell>
          <cell r="AM73">
            <v>0</v>
          </cell>
          <cell r="AN73">
            <v>126720</v>
          </cell>
          <cell r="AO73">
            <v>0</v>
          </cell>
          <cell r="AP73">
            <v>66000</v>
          </cell>
          <cell r="AQ73">
            <v>0</v>
          </cell>
          <cell r="AR73">
            <v>469920</v>
          </cell>
          <cell r="AS73">
            <v>60000</v>
          </cell>
          <cell r="AT73">
            <v>0</v>
          </cell>
          <cell r="AU73">
            <v>60000</v>
          </cell>
          <cell r="AV73">
            <v>0</v>
          </cell>
          <cell r="AW73">
            <v>105600</v>
          </cell>
          <cell r="AX73">
            <v>0</v>
          </cell>
          <cell r="AY73">
            <v>130800</v>
          </cell>
          <cell r="AZ73">
            <v>0</v>
          </cell>
          <cell r="BA73">
            <v>60000</v>
          </cell>
          <cell r="BB73">
            <v>0</v>
          </cell>
          <cell r="BC73">
            <v>63600</v>
          </cell>
          <cell r="BD73">
            <v>0</v>
          </cell>
          <cell r="BE73">
            <v>63600</v>
          </cell>
          <cell r="BF73">
            <v>0</v>
          </cell>
        </row>
        <row r="73">
          <cell r="BO73">
            <v>543600</v>
          </cell>
          <cell r="BP73">
            <v>65400</v>
          </cell>
          <cell r="BQ73">
            <v>32700</v>
          </cell>
          <cell r="BR73">
            <v>62400</v>
          </cell>
          <cell r="BS73">
            <v>31200</v>
          </cell>
          <cell r="BT73">
            <v>67200</v>
          </cell>
          <cell r="BU73">
            <v>33600</v>
          </cell>
          <cell r="BV73">
            <v>8400</v>
          </cell>
          <cell r="BW73">
            <v>4200</v>
          </cell>
          <cell r="BX73">
            <v>66000</v>
          </cell>
          <cell r="BY73">
            <v>33000</v>
          </cell>
          <cell r="BZ73">
            <v>66000</v>
          </cell>
          <cell r="CA73">
            <v>33000</v>
          </cell>
          <cell r="CB73">
            <v>240000</v>
          </cell>
          <cell r="CC73">
            <v>120000</v>
          </cell>
          <cell r="CD73">
            <v>120000</v>
          </cell>
          <cell r="CE73">
            <v>60000</v>
          </cell>
          <cell r="CF73">
            <v>63600</v>
          </cell>
          <cell r="CG73">
            <v>31800</v>
          </cell>
          <cell r="CH73">
            <v>90000</v>
          </cell>
          <cell r="CI73">
            <v>45000</v>
          </cell>
          <cell r="CJ73">
            <v>1273500</v>
          </cell>
        </row>
        <row r="74">
          <cell r="D74">
            <v>38899</v>
          </cell>
          <cell r="E74">
            <v>2.63770784770727</v>
          </cell>
          <cell r="F74">
            <v>0.246718203086787</v>
          </cell>
          <cell r="G74">
            <v>-0.137871937019087</v>
          </cell>
          <cell r="H74">
            <v>0.00725641773784669</v>
          </cell>
          <cell r="I74">
            <v>-0.257602829693557</v>
          </cell>
          <cell r="J74">
            <v>0.17415402570832</v>
          </cell>
          <cell r="K74">
            <v>19.8507876351028</v>
          </cell>
          <cell r="L74">
            <v>23.1535922134679</v>
          </cell>
          <cell r="M74">
            <v>13.5477319165598</v>
          </cell>
          <cell r="N74">
            <v>1</v>
          </cell>
          <cell r="O74">
            <v>0</v>
          </cell>
          <cell r="P74">
            <v>23.0889640506169</v>
          </cell>
          <cell r="Q74">
            <v>21.9186300785887</v>
          </cell>
          <cell r="R74">
            <v>17.2339921273859</v>
          </cell>
          <cell r="S74">
            <v>0</v>
          </cell>
          <cell r="T74">
            <v>0</v>
          </cell>
          <cell r="U74">
            <v>20.7487693301614</v>
          </cell>
          <cell r="V74">
            <v>21.8372319908384</v>
          </cell>
          <cell r="W74">
            <v>19.8507876351028</v>
          </cell>
          <cell r="X74">
            <v>21.0370701967317</v>
          </cell>
          <cell r="Y74">
            <v>17.3113086115029</v>
          </cell>
          <cell r="Z74">
            <v>1</v>
          </cell>
          <cell r="AA74">
            <v>0</v>
          </cell>
          <cell r="AB74">
            <v>0</v>
          </cell>
          <cell r="AC74">
            <v>0</v>
          </cell>
          <cell r="AD74">
            <v>1</v>
          </cell>
          <cell r="AE74">
            <v>0</v>
          </cell>
          <cell r="AF74">
            <v>105600</v>
          </cell>
          <cell r="AG74">
            <v>0</v>
          </cell>
          <cell r="AH74">
            <v>61200</v>
          </cell>
          <cell r="AI74">
            <v>0</v>
          </cell>
          <cell r="AJ74">
            <v>50400</v>
          </cell>
          <cell r="AK74">
            <v>0</v>
          </cell>
          <cell r="AL74">
            <v>60000</v>
          </cell>
          <cell r="AM74">
            <v>0</v>
          </cell>
          <cell r="AN74">
            <v>126720</v>
          </cell>
          <cell r="AO74">
            <v>0</v>
          </cell>
          <cell r="AP74">
            <v>66000</v>
          </cell>
          <cell r="AQ74">
            <v>0</v>
          </cell>
          <cell r="AR74">
            <v>469920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</row>
        <row r="74"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</row>
        <row r="75">
          <cell r="D75">
            <v>38930</v>
          </cell>
          <cell r="E75">
            <v>2.63149944893701</v>
          </cell>
          <cell r="F75">
            <v>0.245462225689598</v>
          </cell>
          <cell r="G75">
            <v>-0.137170067297128</v>
          </cell>
          <cell r="H75">
            <v>0.00721947722616464</v>
          </cell>
          <cell r="I75">
            <v>-0.256291441528845</v>
          </cell>
          <cell r="J75">
            <v>0.173267453427951</v>
          </cell>
          <cell r="K75">
            <v>19.8140600555613</v>
          </cell>
          <cell r="L75">
            <v>20.1479324826813</v>
          </cell>
          <cell r="M75">
            <v>14.1068584999257</v>
          </cell>
          <cell r="N75">
            <v>1</v>
          </cell>
          <cell r="O75">
            <v>0</v>
          </cell>
          <cell r="P75">
            <v>23.0357517677372</v>
          </cell>
          <cell r="Q75">
            <v>20.543639590683</v>
          </cell>
          <cell r="R75">
            <v>16.0705563054425</v>
          </cell>
          <cell r="S75">
            <v>0</v>
          </cell>
          <cell r="T75">
            <v>0</v>
          </cell>
          <cell r="U75">
            <v>20.7074703622991</v>
          </cell>
          <cell r="V75">
            <v>21.7903919462238</v>
          </cell>
          <cell r="W75">
            <v>19.8140600555613</v>
          </cell>
          <cell r="X75">
            <v>19.5601428388227</v>
          </cell>
          <cell r="Y75">
            <v>16.1416251139259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105600</v>
          </cell>
          <cell r="AG75">
            <v>0</v>
          </cell>
          <cell r="AH75">
            <v>61200</v>
          </cell>
          <cell r="AI75">
            <v>0</v>
          </cell>
          <cell r="AJ75">
            <v>50400</v>
          </cell>
          <cell r="AK75">
            <v>0</v>
          </cell>
          <cell r="AL75">
            <v>60000</v>
          </cell>
          <cell r="AM75">
            <v>0</v>
          </cell>
          <cell r="AN75">
            <v>126720</v>
          </cell>
          <cell r="AO75">
            <v>0</v>
          </cell>
          <cell r="AP75">
            <v>66000</v>
          </cell>
          <cell r="AQ75">
            <v>0</v>
          </cell>
          <cell r="AR75">
            <v>469920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</row>
        <row r="75"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</row>
        <row r="76">
          <cell r="D76">
            <v>38961</v>
          </cell>
          <cell r="E76">
            <v>2.63030333719318</v>
          </cell>
          <cell r="F76">
            <v>0.244211669755784</v>
          </cell>
          <cell r="G76">
            <v>-0.136471227216468</v>
          </cell>
          <cell r="H76">
            <v>0.00718269616928778</v>
          </cell>
          <cell r="I76">
            <v>-0.254985714009716</v>
          </cell>
          <cell r="J76">
            <v>0.172384708062907</v>
          </cell>
          <cell r="K76">
            <v>19.814882173876</v>
          </cell>
          <cell r="L76">
            <v>18.0815026172856</v>
          </cell>
          <cell r="M76">
            <v>10.6232076343766</v>
          </cell>
          <cell r="N76">
            <v>0</v>
          </cell>
          <cell r="O76">
            <v>0</v>
          </cell>
          <cell r="P76">
            <v>23.0201603394207</v>
          </cell>
          <cell r="Q76">
            <v>19.1821791325006</v>
          </cell>
          <cell r="R76">
            <v>13.4244591403989</v>
          </cell>
          <cell r="S76">
            <v>0</v>
          </cell>
          <cell r="T76">
            <v>0</v>
          </cell>
          <cell r="U76">
            <v>20.7037408248254</v>
          </cell>
          <cell r="V76">
            <v>21.7811452502185</v>
          </cell>
          <cell r="W76">
            <v>19.814882173876</v>
          </cell>
          <cell r="X76">
            <v>13.8227854021241</v>
          </cell>
          <cell r="Y76">
            <v>13.016761682964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</row>
        <row r="76"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</row>
        <row r="77">
          <cell r="D77">
            <v>38991</v>
          </cell>
          <cell r="E77">
            <v>2.624471276192</v>
          </cell>
          <cell r="F77">
            <v>0.243006599647408</v>
          </cell>
          <cell r="G77">
            <v>-0.135797805685316</v>
          </cell>
          <cell r="H77">
            <v>0.00714725293080611</v>
          </cell>
          <cell r="I77">
            <v>-0.253727479043617</v>
          </cell>
          <cell r="J77">
            <v>0.171534070339347</v>
          </cell>
          <cell r="K77">
            <v>19.7805784786129</v>
          </cell>
          <cell r="L77">
            <v>18.3496415246802</v>
          </cell>
          <cell r="M77">
            <v>10.5279035670774</v>
          </cell>
          <cell r="N77">
            <v>0</v>
          </cell>
          <cell r="O77">
            <v>0</v>
          </cell>
          <cell r="P77">
            <v>22.9700400989851</v>
          </cell>
          <cell r="Q77">
            <v>20.1596120103498</v>
          </cell>
          <cell r="R77">
            <v>9.87750355037404</v>
          </cell>
          <cell r="S77">
            <v>0</v>
          </cell>
          <cell r="T77">
            <v>0</v>
          </cell>
          <cell r="U77">
            <v>20.6650510288001</v>
          </cell>
          <cell r="V77">
            <v>21.7371389684211</v>
          </cell>
          <cell r="W77">
            <v>19.7805784786129</v>
          </cell>
          <cell r="X77">
            <v>14.6479830523789</v>
          </cell>
          <cell r="Y77">
            <v>12.7685651552871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</row>
        <row r="77"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</row>
        <row r="78">
          <cell r="D78">
            <v>39022</v>
          </cell>
          <cell r="E78">
            <v>2.71418629976227</v>
          </cell>
          <cell r="F78">
            <v>0.213323523691035</v>
          </cell>
          <cell r="G78">
            <v>-0.135104898337656</v>
          </cell>
          <cell r="H78">
            <v>0.00711078412303452</v>
          </cell>
          <cell r="I78">
            <v>-0.206212739568001</v>
          </cell>
          <cell r="J78">
            <v>0.14221568246069</v>
          </cell>
          <cell r="K78">
            <v>20.8098017014571</v>
          </cell>
          <cell r="L78">
            <v>40.2994433893663</v>
          </cell>
          <cell r="M78">
            <v>10.5950683433214</v>
          </cell>
          <cell r="N78">
            <v>1</v>
          </cell>
          <cell r="O78">
            <v>0</v>
          </cell>
          <cell r="P78">
            <v>23.4230148666722</v>
          </cell>
          <cell r="Q78">
            <v>25.7453750303935</v>
          </cell>
          <cell r="R78">
            <v>12.1096653615278</v>
          </cell>
          <cell r="S78">
            <v>1</v>
          </cell>
          <cell r="T78">
            <v>0</v>
          </cell>
          <cell r="U78">
            <v>21.3431105106846</v>
          </cell>
          <cell r="V78">
            <v>22.4097281291398</v>
          </cell>
          <cell r="W78">
            <v>20.8098017014571</v>
          </cell>
          <cell r="X78">
            <v>41.9497606956408</v>
          </cell>
          <cell r="Y78">
            <v>7.43187588486993</v>
          </cell>
          <cell r="Z78">
            <v>1</v>
          </cell>
          <cell r="AA78">
            <v>0</v>
          </cell>
          <cell r="AB78">
            <v>1</v>
          </cell>
          <cell r="AC78">
            <v>1</v>
          </cell>
          <cell r="AD78">
            <v>1</v>
          </cell>
          <cell r="AE78">
            <v>0</v>
          </cell>
          <cell r="AF78">
            <v>105600</v>
          </cell>
          <cell r="AG78">
            <v>0</v>
          </cell>
          <cell r="AH78">
            <v>61200</v>
          </cell>
          <cell r="AI78">
            <v>0</v>
          </cell>
          <cell r="AJ78">
            <v>50400</v>
          </cell>
          <cell r="AK78">
            <v>0</v>
          </cell>
          <cell r="AL78">
            <v>60000</v>
          </cell>
          <cell r="AM78">
            <v>0</v>
          </cell>
          <cell r="AN78">
            <v>126720</v>
          </cell>
          <cell r="AO78">
            <v>0</v>
          </cell>
          <cell r="AP78">
            <v>66000</v>
          </cell>
          <cell r="AQ78">
            <v>0</v>
          </cell>
          <cell r="AR78">
            <v>469920</v>
          </cell>
          <cell r="AS78">
            <v>60000</v>
          </cell>
          <cell r="AT78">
            <v>0</v>
          </cell>
          <cell r="AU78">
            <v>60000</v>
          </cell>
          <cell r="AV78">
            <v>0</v>
          </cell>
          <cell r="AW78">
            <v>105600</v>
          </cell>
          <cell r="AX78">
            <v>0</v>
          </cell>
          <cell r="AY78">
            <v>130800</v>
          </cell>
          <cell r="AZ78">
            <v>0</v>
          </cell>
          <cell r="BA78">
            <v>60000</v>
          </cell>
          <cell r="BB78">
            <v>0</v>
          </cell>
          <cell r="BC78">
            <v>63600</v>
          </cell>
          <cell r="BD78">
            <v>0</v>
          </cell>
          <cell r="BE78">
            <v>63600</v>
          </cell>
          <cell r="BF78">
            <v>0</v>
          </cell>
        </row>
        <row r="78">
          <cell r="BO78">
            <v>543600</v>
          </cell>
          <cell r="BP78">
            <v>65400</v>
          </cell>
          <cell r="BQ78">
            <v>32700</v>
          </cell>
          <cell r="BR78">
            <v>62400</v>
          </cell>
          <cell r="BS78">
            <v>31200</v>
          </cell>
          <cell r="BT78">
            <v>67200</v>
          </cell>
          <cell r="BU78">
            <v>33600</v>
          </cell>
          <cell r="BV78">
            <v>8400</v>
          </cell>
          <cell r="BW78">
            <v>4200</v>
          </cell>
          <cell r="BX78">
            <v>66000</v>
          </cell>
          <cell r="BY78">
            <v>33000</v>
          </cell>
          <cell r="BZ78">
            <v>66000</v>
          </cell>
          <cell r="CA78">
            <v>33000</v>
          </cell>
          <cell r="CB78">
            <v>240000</v>
          </cell>
          <cell r="CC78">
            <v>120000</v>
          </cell>
          <cell r="CD78">
            <v>120000</v>
          </cell>
          <cell r="CE78">
            <v>60000</v>
          </cell>
          <cell r="CF78">
            <v>63600</v>
          </cell>
          <cell r="CG78">
            <v>31800</v>
          </cell>
          <cell r="CH78">
            <v>90000</v>
          </cell>
          <cell r="CI78">
            <v>45000</v>
          </cell>
          <cell r="CJ78">
            <v>1273500</v>
          </cell>
        </row>
        <row r="79">
          <cell r="D79">
            <v>39052</v>
          </cell>
          <cell r="E79">
            <v>2.79629375375384</v>
          </cell>
          <cell r="F79">
            <v>0.212269262683743</v>
          </cell>
          <cell r="G79">
            <v>-0.134437199699704</v>
          </cell>
          <cell r="H79">
            <v>0.00707564208945808</v>
          </cell>
          <cell r="I79">
            <v>-0.205193620594284</v>
          </cell>
          <cell r="J79">
            <v>0.141512841789162</v>
          </cell>
          <cell r="K79">
            <v>21.4332509986966</v>
          </cell>
          <cell r="L79">
            <v>37.511114986733</v>
          </cell>
          <cell r="M79">
            <v>10.9247913861233</v>
          </cell>
          <cell r="N79">
            <v>1</v>
          </cell>
          <cell r="O79">
            <v>0</v>
          </cell>
          <cell r="P79">
            <v>24.0335494665725</v>
          </cell>
          <cell r="Q79">
            <v>41.0976857491902</v>
          </cell>
          <cell r="R79">
            <v>12.9201224553505</v>
          </cell>
          <cell r="S79">
            <v>1</v>
          </cell>
          <cell r="T79">
            <v>0</v>
          </cell>
          <cell r="U79">
            <v>21.963924155406</v>
          </cell>
          <cell r="V79">
            <v>23.0252704688247</v>
          </cell>
          <cell r="W79">
            <v>21.4332509986966</v>
          </cell>
          <cell r="X79">
            <v>38.3827457263577</v>
          </cell>
          <cell r="Y79">
            <v>7.41222092744903</v>
          </cell>
          <cell r="Z79">
            <v>1</v>
          </cell>
          <cell r="AA79">
            <v>0</v>
          </cell>
          <cell r="AB79">
            <v>1</v>
          </cell>
          <cell r="AC79">
            <v>1</v>
          </cell>
          <cell r="AD79">
            <v>1</v>
          </cell>
          <cell r="AE79">
            <v>0</v>
          </cell>
          <cell r="AF79">
            <v>105600</v>
          </cell>
          <cell r="AG79">
            <v>0</v>
          </cell>
          <cell r="AH79">
            <v>61200</v>
          </cell>
          <cell r="AI79">
            <v>0</v>
          </cell>
          <cell r="AJ79">
            <v>50400</v>
          </cell>
          <cell r="AK79">
            <v>0</v>
          </cell>
          <cell r="AL79">
            <v>60000</v>
          </cell>
          <cell r="AM79">
            <v>0</v>
          </cell>
          <cell r="AN79">
            <v>126720</v>
          </cell>
          <cell r="AO79">
            <v>0</v>
          </cell>
          <cell r="AP79">
            <v>66000</v>
          </cell>
          <cell r="AQ79">
            <v>0</v>
          </cell>
          <cell r="AR79">
            <v>469920</v>
          </cell>
          <cell r="AS79">
            <v>60000</v>
          </cell>
          <cell r="AT79">
            <v>0</v>
          </cell>
          <cell r="AU79">
            <v>60000</v>
          </cell>
          <cell r="AV79">
            <v>0</v>
          </cell>
          <cell r="AW79">
            <v>105600</v>
          </cell>
          <cell r="AX79">
            <v>0</v>
          </cell>
          <cell r="AY79">
            <v>130800</v>
          </cell>
          <cell r="AZ79">
            <v>0</v>
          </cell>
          <cell r="BA79">
            <v>60000</v>
          </cell>
          <cell r="BB79">
            <v>0</v>
          </cell>
          <cell r="BC79">
            <v>63600</v>
          </cell>
          <cell r="BD79">
            <v>0</v>
          </cell>
          <cell r="BE79">
            <v>63600</v>
          </cell>
          <cell r="BF79">
            <v>0</v>
          </cell>
        </row>
        <row r="79">
          <cell r="BO79">
            <v>543600</v>
          </cell>
          <cell r="BP79">
            <v>65400</v>
          </cell>
          <cell r="BQ79">
            <v>32700</v>
          </cell>
          <cell r="BR79">
            <v>62400</v>
          </cell>
          <cell r="BS79">
            <v>31200</v>
          </cell>
          <cell r="BT79">
            <v>67200</v>
          </cell>
          <cell r="BU79">
            <v>33600</v>
          </cell>
          <cell r="BV79">
            <v>8400</v>
          </cell>
          <cell r="BW79">
            <v>4200</v>
          </cell>
          <cell r="BX79">
            <v>66000</v>
          </cell>
          <cell r="BY79">
            <v>33000</v>
          </cell>
          <cell r="BZ79">
            <v>66000</v>
          </cell>
          <cell r="CA79">
            <v>33000</v>
          </cell>
          <cell r="CB79">
            <v>240000</v>
          </cell>
          <cell r="CC79">
            <v>120000</v>
          </cell>
          <cell r="CD79">
            <v>120000</v>
          </cell>
          <cell r="CE79">
            <v>60000</v>
          </cell>
          <cell r="CF79">
            <v>63600</v>
          </cell>
          <cell r="CG79">
            <v>31800</v>
          </cell>
          <cell r="CH79">
            <v>90000</v>
          </cell>
          <cell r="CI79">
            <v>45000</v>
          </cell>
          <cell r="CJ79">
            <v>1273500</v>
          </cell>
        </row>
        <row r="80">
          <cell r="D80">
            <v>39083</v>
          </cell>
          <cell r="E80">
            <v>2.89322772843101</v>
          </cell>
          <cell r="F80">
            <v>0.211184505724891</v>
          </cell>
          <cell r="G80">
            <v>-0.133750186959098</v>
          </cell>
          <cell r="H80">
            <v>0.00703948352416305</v>
          </cell>
          <cell r="I80">
            <v>-0.204145022200728</v>
          </cell>
          <cell r="J80">
            <v>0.140789670483261</v>
          </cell>
          <cell r="K80">
            <v>22.1681202967271</v>
          </cell>
          <cell r="L80">
            <v>45.7668026338556</v>
          </cell>
          <cell r="M80">
            <v>13.2483079924749</v>
          </cell>
          <cell r="N80">
            <v>1</v>
          </cell>
          <cell r="O80">
            <v>0</v>
          </cell>
          <cell r="P80">
            <v>24.755130491857</v>
          </cell>
          <cell r="Q80">
            <v>50.0389933410087</v>
          </cell>
          <cell r="R80">
            <v>17.0425896119987</v>
          </cell>
          <cell r="S80">
            <v>1</v>
          </cell>
          <cell r="T80">
            <v>0</v>
          </cell>
          <cell r="U80">
            <v>22.6960815610394</v>
          </cell>
          <cell r="V80">
            <v>23.7520040896638</v>
          </cell>
          <cell r="W80">
            <v>22.1681202967271</v>
          </cell>
          <cell r="X80">
            <v>48.7458241470596</v>
          </cell>
          <cell r="Y80">
            <v>10.6215879731891</v>
          </cell>
          <cell r="Z80">
            <v>1</v>
          </cell>
          <cell r="AA80">
            <v>0</v>
          </cell>
          <cell r="AB80">
            <v>1</v>
          </cell>
          <cell r="AC80">
            <v>1</v>
          </cell>
          <cell r="AD80">
            <v>1</v>
          </cell>
          <cell r="AE80">
            <v>0</v>
          </cell>
          <cell r="AF80">
            <v>105600</v>
          </cell>
          <cell r="AG80">
            <v>0</v>
          </cell>
          <cell r="AH80">
            <v>61200</v>
          </cell>
          <cell r="AI80">
            <v>0</v>
          </cell>
          <cell r="AJ80">
            <v>50400</v>
          </cell>
          <cell r="AK80">
            <v>0</v>
          </cell>
          <cell r="AL80">
            <v>60000</v>
          </cell>
          <cell r="AM80">
            <v>0</v>
          </cell>
          <cell r="AN80">
            <v>126720</v>
          </cell>
          <cell r="AO80">
            <v>0</v>
          </cell>
          <cell r="AP80">
            <v>66000</v>
          </cell>
          <cell r="AQ80">
            <v>0</v>
          </cell>
          <cell r="AR80">
            <v>469920</v>
          </cell>
          <cell r="AS80">
            <v>60000</v>
          </cell>
          <cell r="AT80">
            <v>0</v>
          </cell>
          <cell r="AU80">
            <v>60000</v>
          </cell>
          <cell r="AV80">
            <v>0</v>
          </cell>
          <cell r="AW80">
            <v>105600</v>
          </cell>
          <cell r="AX80">
            <v>0</v>
          </cell>
          <cell r="AY80">
            <v>130800</v>
          </cell>
          <cell r="AZ80">
            <v>0</v>
          </cell>
          <cell r="BA80">
            <v>60000</v>
          </cell>
          <cell r="BB80">
            <v>0</v>
          </cell>
          <cell r="BC80">
            <v>63600</v>
          </cell>
          <cell r="BD80">
            <v>0</v>
          </cell>
          <cell r="BE80">
            <v>63600</v>
          </cell>
          <cell r="BF80">
            <v>0</v>
          </cell>
        </row>
        <row r="80">
          <cell r="BO80">
            <v>543600</v>
          </cell>
          <cell r="BP80">
            <v>65400</v>
          </cell>
          <cell r="BQ80">
            <v>32700</v>
          </cell>
          <cell r="BR80">
            <v>62400</v>
          </cell>
          <cell r="BS80">
            <v>31200</v>
          </cell>
          <cell r="BT80">
            <v>67200</v>
          </cell>
          <cell r="BU80">
            <v>33600</v>
          </cell>
          <cell r="BV80">
            <v>8400</v>
          </cell>
          <cell r="BW80">
            <v>4200</v>
          </cell>
          <cell r="BX80">
            <v>66000</v>
          </cell>
          <cell r="BY80">
            <v>33000</v>
          </cell>
          <cell r="BZ80">
            <v>66000</v>
          </cell>
          <cell r="CA80">
            <v>33000</v>
          </cell>
          <cell r="CB80">
            <v>240000</v>
          </cell>
          <cell r="CC80">
            <v>120000</v>
          </cell>
          <cell r="CD80">
            <v>120000</v>
          </cell>
          <cell r="CE80">
            <v>60000</v>
          </cell>
          <cell r="CF80">
            <v>63600</v>
          </cell>
          <cell r="CG80">
            <v>31800</v>
          </cell>
          <cell r="CH80">
            <v>90000</v>
          </cell>
          <cell r="CI80">
            <v>45000</v>
          </cell>
          <cell r="CJ80">
            <v>1273500</v>
          </cell>
        </row>
        <row r="81">
          <cell r="D81">
            <v>39114</v>
          </cell>
          <cell r="E81">
            <v>2.79789100144216</v>
          </cell>
          <cell r="F81">
            <v>0.210104455677759</v>
          </cell>
          <cell r="G81">
            <v>-0.133066155262581</v>
          </cell>
          <cell r="H81">
            <v>0.00700348185592532</v>
          </cell>
          <cell r="I81">
            <v>-0.203100973821834</v>
          </cell>
          <cell r="J81">
            <v>0.140069637118506</v>
          </cell>
          <cell r="K81">
            <v>21.4609252071525</v>
          </cell>
          <cell r="L81">
            <v>32.926472490277</v>
          </cell>
          <cell r="M81">
            <v>11.6748042538275</v>
          </cell>
          <cell r="N81">
            <v>1</v>
          </cell>
          <cell r="O81">
            <v>0</v>
          </cell>
          <cell r="P81">
            <v>24.034704789205</v>
          </cell>
          <cell r="Q81">
            <v>41.3789032659581</v>
          </cell>
          <cell r="R81">
            <v>14.6162666333161</v>
          </cell>
          <cell r="S81">
            <v>1</v>
          </cell>
          <cell r="T81">
            <v>0</v>
          </cell>
          <cell r="U81">
            <v>21.9861863463469</v>
          </cell>
          <cell r="V81">
            <v>23.0367086247357</v>
          </cell>
          <cell r="W81">
            <v>21.4609252071525</v>
          </cell>
          <cell r="X81">
            <v>34.4895621759129</v>
          </cell>
          <cell r="Y81">
            <v>7.86075967339194</v>
          </cell>
          <cell r="Z81">
            <v>1</v>
          </cell>
          <cell r="AA81">
            <v>0</v>
          </cell>
          <cell r="AB81">
            <v>1</v>
          </cell>
          <cell r="AC81">
            <v>1</v>
          </cell>
          <cell r="AD81">
            <v>1</v>
          </cell>
          <cell r="AE81">
            <v>0</v>
          </cell>
          <cell r="AF81">
            <v>105600</v>
          </cell>
          <cell r="AG81">
            <v>0</v>
          </cell>
          <cell r="AH81">
            <v>61200</v>
          </cell>
          <cell r="AI81">
            <v>0</v>
          </cell>
          <cell r="AJ81">
            <v>50400</v>
          </cell>
          <cell r="AK81">
            <v>0</v>
          </cell>
          <cell r="AL81">
            <v>60000</v>
          </cell>
          <cell r="AM81">
            <v>0</v>
          </cell>
          <cell r="AN81">
            <v>126720</v>
          </cell>
          <cell r="AO81">
            <v>0</v>
          </cell>
          <cell r="AP81">
            <v>66000</v>
          </cell>
          <cell r="AQ81">
            <v>0</v>
          </cell>
          <cell r="AR81">
            <v>469920</v>
          </cell>
          <cell r="AS81">
            <v>60000</v>
          </cell>
          <cell r="AT81">
            <v>0</v>
          </cell>
          <cell r="AU81">
            <v>60000</v>
          </cell>
          <cell r="AV81">
            <v>0</v>
          </cell>
          <cell r="AW81">
            <v>105600</v>
          </cell>
          <cell r="AX81">
            <v>0</v>
          </cell>
          <cell r="AY81">
            <v>130800</v>
          </cell>
          <cell r="AZ81">
            <v>0</v>
          </cell>
          <cell r="BA81">
            <v>60000</v>
          </cell>
          <cell r="BB81">
            <v>0</v>
          </cell>
          <cell r="BC81">
            <v>63600</v>
          </cell>
          <cell r="BD81">
            <v>0</v>
          </cell>
          <cell r="BE81">
            <v>63600</v>
          </cell>
          <cell r="BF81">
            <v>0</v>
          </cell>
        </row>
        <row r="81">
          <cell r="BO81">
            <v>543600</v>
          </cell>
          <cell r="BP81">
            <v>65400</v>
          </cell>
          <cell r="BQ81">
            <v>32700</v>
          </cell>
          <cell r="BR81">
            <v>62400</v>
          </cell>
          <cell r="BS81">
            <v>31200</v>
          </cell>
          <cell r="BT81">
            <v>67200</v>
          </cell>
          <cell r="BU81">
            <v>33600</v>
          </cell>
          <cell r="BV81">
            <v>8400</v>
          </cell>
          <cell r="BW81">
            <v>4200</v>
          </cell>
          <cell r="BX81">
            <v>66000</v>
          </cell>
          <cell r="BY81">
            <v>33000</v>
          </cell>
          <cell r="BZ81">
            <v>66000</v>
          </cell>
          <cell r="CA81">
            <v>33000</v>
          </cell>
          <cell r="CB81">
            <v>240000</v>
          </cell>
          <cell r="CC81">
            <v>120000</v>
          </cell>
          <cell r="CD81">
            <v>120000</v>
          </cell>
          <cell r="CE81">
            <v>60000</v>
          </cell>
          <cell r="CF81">
            <v>63600</v>
          </cell>
          <cell r="CG81">
            <v>31800</v>
          </cell>
          <cell r="CH81">
            <v>90000</v>
          </cell>
          <cell r="CI81">
            <v>45000</v>
          </cell>
          <cell r="CJ81">
            <v>1273500</v>
          </cell>
        </row>
        <row r="82">
          <cell r="D82">
            <v>39142</v>
          </cell>
          <cell r="E82">
            <v>2.68735852851779</v>
          </cell>
          <cell r="F82">
            <v>0.209132959417727</v>
          </cell>
          <cell r="G82">
            <v>-0.132450874297894</v>
          </cell>
          <cell r="H82">
            <v>0.00697109864725756</v>
          </cell>
          <cell r="I82">
            <v>-0.202161860770469</v>
          </cell>
          <cell r="J82">
            <v>0.139421972945151</v>
          </cell>
          <cell r="K82">
            <v>20.6389750081049</v>
          </cell>
          <cell r="L82">
            <v>28.7336479550586</v>
          </cell>
          <cell r="M82">
            <v>16.7027523588291</v>
          </cell>
          <cell r="N82">
            <v>1</v>
          </cell>
          <cell r="O82">
            <v>0</v>
          </cell>
          <cell r="P82">
            <v>23.200853760972</v>
          </cell>
          <cell r="Q82">
            <v>26.895665244286</v>
          </cell>
          <cell r="R82">
            <v>17.1977003627844</v>
          </cell>
          <cell r="S82">
            <v>1</v>
          </cell>
          <cell r="T82">
            <v>0</v>
          </cell>
          <cell r="U82">
            <v>21.1618074066492</v>
          </cell>
          <cell r="V82">
            <v>22.2074722037378</v>
          </cell>
          <cell r="W82">
            <v>20.6389750081049</v>
          </cell>
          <cell r="X82">
            <v>34.0990028451546</v>
          </cell>
          <cell r="Y82">
            <v>18.0643172844846</v>
          </cell>
          <cell r="Z82">
            <v>1</v>
          </cell>
          <cell r="AA82">
            <v>0</v>
          </cell>
          <cell r="AB82">
            <v>1</v>
          </cell>
          <cell r="AC82">
            <v>1</v>
          </cell>
          <cell r="AD82">
            <v>1</v>
          </cell>
          <cell r="AE82">
            <v>0</v>
          </cell>
          <cell r="AF82">
            <v>105600</v>
          </cell>
          <cell r="AG82">
            <v>0</v>
          </cell>
          <cell r="AH82">
            <v>61200</v>
          </cell>
          <cell r="AI82">
            <v>0</v>
          </cell>
          <cell r="AJ82">
            <v>50400</v>
          </cell>
          <cell r="AK82">
            <v>0</v>
          </cell>
          <cell r="AL82">
            <v>60000</v>
          </cell>
          <cell r="AM82">
            <v>0</v>
          </cell>
          <cell r="AN82">
            <v>126720</v>
          </cell>
          <cell r="AO82">
            <v>0</v>
          </cell>
          <cell r="AP82">
            <v>66000</v>
          </cell>
          <cell r="AQ82">
            <v>0</v>
          </cell>
          <cell r="AR82">
            <v>469920</v>
          </cell>
          <cell r="AS82">
            <v>60000</v>
          </cell>
          <cell r="AT82">
            <v>0</v>
          </cell>
          <cell r="AU82">
            <v>60000</v>
          </cell>
          <cell r="AV82">
            <v>0</v>
          </cell>
          <cell r="AW82">
            <v>105600</v>
          </cell>
          <cell r="AX82">
            <v>0</v>
          </cell>
          <cell r="AY82">
            <v>130800</v>
          </cell>
          <cell r="AZ82">
            <v>0</v>
          </cell>
          <cell r="BA82">
            <v>60000</v>
          </cell>
          <cell r="BB82">
            <v>0</v>
          </cell>
          <cell r="BC82">
            <v>63600</v>
          </cell>
          <cell r="BD82">
            <v>0</v>
          </cell>
          <cell r="BE82">
            <v>63600</v>
          </cell>
          <cell r="BF82">
            <v>0</v>
          </cell>
        </row>
        <row r="82">
          <cell r="BO82">
            <v>543600</v>
          </cell>
          <cell r="BP82">
            <v>65400</v>
          </cell>
          <cell r="BQ82">
            <v>32700</v>
          </cell>
          <cell r="BR82">
            <v>62400</v>
          </cell>
          <cell r="BS82">
            <v>31200</v>
          </cell>
          <cell r="BT82">
            <v>67200</v>
          </cell>
          <cell r="BU82">
            <v>33600</v>
          </cell>
          <cell r="BV82">
            <v>8400</v>
          </cell>
          <cell r="BW82">
            <v>4200</v>
          </cell>
          <cell r="BX82">
            <v>66000</v>
          </cell>
          <cell r="BY82">
            <v>33000</v>
          </cell>
          <cell r="BZ82">
            <v>66000</v>
          </cell>
          <cell r="CA82">
            <v>33000</v>
          </cell>
          <cell r="CB82">
            <v>240000</v>
          </cell>
          <cell r="CC82">
            <v>120000</v>
          </cell>
          <cell r="CD82">
            <v>120000</v>
          </cell>
          <cell r="CE82">
            <v>60000</v>
          </cell>
          <cell r="CF82">
            <v>63600</v>
          </cell>
          <cell r="CG82">
            <v>31800</v>
          </cell>
          <cell r="CH82">
            <v>90000</v>
          </cell>
          <cell r="CI82">
            <v>45000</v>
          </cell>
          <cell r="CJ82">
            <v>1273500</v>
          </cell>
        </row>
        <row r="83">
          <cell r="D83">
            <v>39173</v>
          </cell>
          <cell r="E83">
            <v>2.54528965842885</v>
          </cell>
          <cell r="F83">
            <v>0.235803401598313</v>
          </cell>
          <cell r="G83">
            <v>-0.131772489128469</v>
          </cell>
          <cell r="H83">
            <v>0.00693539416465626</v>
          </cell>
          <cell r="I83">
            <v>-0.246206492845297</v>
          </cell>
          <cell r="J83">
            <v>0.16644945995175</v>
          </cell>
          <cell r="K83">
            <v>19.2431237418766</v>
          </cell>
          <cell r="L83">
            <v>18.183389082798</v>
          </cell>
          <cell r="M83">
            <v>13.4546646794332</v>
          </cell>
          <cell r="N83">
            <v>0</v>
          </cell>
          <cell r="O83">
            <v>0</v>
          </cell>
          <cell r="P83">
            <v>22.3380433878545</v>
          </cell>
          <cell r="Q83">
            <v>26.0643719585443</v>
          </cell>
          <cell r="R83">
            <v>13.6627265043728</v>
          </cell>
          <cell r="S83">
            <v>1</v>
          </cell>
          <cell r="T83">
            <v>0</v>
          </cell>
          <cell r="U83">
            <v>20.1013787697529</v>
          </cell>
          <cell r="V83">
            <v>21.1416878944513</v>
          </cell>
          <cell r="W83">
            <v>19.2431237418766</v>
          </cell>
          <cell r="X83">
            <v>15.8923301867117</v>
          </cell>
          <cell r="Y83">
            <v>21.8207530246592</v>
          </cell>
          <cell r="Z83">
            <v>0</v>
          </cell>
          <cell r="AA83">
            <v>1</v>
          </cell>
          <cell r="AB83">
            <v>0</v>
          </cell>
          <cell r="AC83">
            <v>0</v>
          </cell>
          <cell r="AD83">
            <v>0</v>
          </cell>
          <cell r="AE83">
            <v>1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60000</v>
          </cell>
          <cell r="AT83">
            <v>0</v>
          </cell>
          <cell r="AU83">
            <v>60000</v>
          </cell>
          <cell r="AV83">
            <v>0</v>
          </cell>
          <cell r="AW83">
            <v>105600</v>
          </cell>
          <cell r="AX83">
            <v>0</v>
          </cell>
          <cell r="AY83">
            <v>130800</v>
          </cell>
          <cell r="AZ83">
            <v>0</v>
          </cell>
          <cell r="BA83">
            <v>60000</v>
          </cell>
          <cell r="BB83">
            <v>0</v>
          </cell>
          <cell r="BC83">
            <v>63600</v>
          </cell>
          <cell r="BD83">
            <v>0</v>
          </cell>
          <cell r="BE83">
            <v>63600</v>
          </cell>
          <cell r="BF83">
            <v>0</v>
          </cell>
        </row>
        <row r="83">
          <cell r="BO83">
            <v>543600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</row>
        <row r="84">
          <cell r="D84">
            <v>39203</v>
          </cell>
          <cell r="E84">
            <v>2.50160866019421</v>
          </cell>
          <cell r="F84">
            <v>0.234633639852698</v>
          </cell>
          <cell r="G84">
            <v>-0.131118798741214</v>
          </cell>
          <cell r="H84">
            <v>0.0069009894074323</v>
          </cell>
          <cell r="I84">
            <v>-0.244985123963847</v>
          </cell>
          <cell r="J84">
            <v>0.165623745778375</v>
          </cell>
          <cell r="K84">
            <v>18.9246765217277</v>
          </cell>
          <cell r="L84">
            <v>17.0580374226608</v>
          </cell>
          <cell r="M84">
            <v>13.8778896983463</v>
          </cell>
          <cell r="N84">
            <v>0</v>
          </cell>
          <cell r="O84">
            <v>0</v>
          </cell>
          <cell r="P84">
            <v>22.0042430447944</v>
          </cell>
          <cell r="Q84">
            <v>24.2098257711566</v>
          </cell>
          <cell r="R84">
            <v>12.387275986341</v>
          </cell>
          <cell r="S84">
            <v>1</v>
          </cell>
          <cell r="T84">
            <v>0</v>
          </cell>
          <cell r="U84">
            <v>19.7786739608975</v>
          </cell>
          <cell r="V84">
            <v>20.8138223720123</v>
          </cell>
          <cell r="W84">
            <v>18.9246765217277</v>
          </cell>
          <cell r="X84">
            <v>12.8805718101547</v>
          </cell>
          <cell r="Y84">
            <v>22.8190756634087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1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60000</v>
          </cell>
          <cell r="AT84">
            <v>0</v>
          </cell>
          <cell r="AU84">
            <v>60000</v>
          </cell>
          <cell r="AV84">
            <v>0</v>
          </cell>
          <cell r="AW84">
            <v>105600</v>
          </cell>
          <cell r="AX84">
            <v>0</v>
          </cell>
          <cell r="AY84">
            <v>130800</v>
          </cell>
          <cell r="AZ84">
            <v>0</v>
          </cell>
          <cell r="BA84">
            <v>60000</v>
          </cell>
          <cell r="BB84">
            <v>0</v>
          </cell>
          <cell r="BC84">
            <v>63600</v>
          </cell>
          <cell r="BD84">
            <v>0</v>
          </cell>
          <cell r="BE84">
            <v>63600</v>
          </cell>
          <cell r="BF84">
            <v>0</v>
          </cell>
        </row>
        <row r="84">
          <cell r="BO84">
            <v>543600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</row>
        <row r="85">
          <cell r="D85">
            <v>39234</v>
          </cell>
          <cell r="E85">
            <v>2.50250763703977</v>
          </cell>
          <cell r="F85">
            <v>0.233430067652544</v>
          </cell>
          <cell r="G85">
            <v>-0.130446214276422</v>
          </cell>
          <cell r="H85">
            <v>0.00686559022507482</v>
          </cell>
          <cell r="I85">
            <v>-0.243728452990156</v>
          </cell>
          <cell r="J85">
            <v>0</v>
          </cell>
          <cell r="K85">
            <v>18.9408438803721</v>
          </cell>
          <cell r="L85">
            <v>23.275877207681</v>
          </cell>
          <cell r="M85">
            <v>12.3717935855848</v>
          </cell>
          <cell r="N85">
            <v>1</v>
          </cell>
          <cell r="O85">
            <v>0</v>
          </cell>
          <cell r="P85">
            <v>20.7688072777983</v>
          </cell>
          <cell r="Q85">
            <v>25.2159083944496</v>
          </cell>
          <cell r="R85">
            <v>18.4959000663516</v>
          </cell>
          <cell r="S85">
            <v>1</v>
          </cell>
          <cell r="T85">
            <v>0</v>
          </cell>
          <cell r="U85">
            <v>19.7904606707251</v>
          </cell>
          <cell r="V85">
            <v>20.8202992044864</v>
          </cell>
          <cell r="W85">
            <v>18.9408438803721</v>
          </cell>
          <cell r="X85">
            <v>20.9431068054821</v>
          </cell>
          <cell r="Y85">
            <v>15.8311600568755</v>
          </cell>
          <cell r="Z85">
            <v>1</v>
          </cell>
          <cell r="AA85">
            <v>0</v>
          </cell>
          <cell r="AB85">
            <v>1</v>
          </cell>
          <cell r="AC85">
            <v>1</v>
          </cell>
          <cell r="AD85">
            <v>1</v>
          </cell>
          <cell r="AE85">
            <v>0</v>
          </cell>
          <cell r="AF85">
            <v>105600</v>
          </cell>
          <cell r="AG85">
            <v>0</v>
          </cell>
          <cell r="AH85">
            <v>61200</v>
          </cell>
          <cell r="AI85">
            <v>0</v>
          </cell>
          <cell r="AJ85">
            <v>50400</v>
          </cell>
          <cell r="AK85">
            <v>0</v>
          </cell>
          <cell r="AL85">
            <v>60000</v>
          </cell>
          <cell r="AM85">
            <v>0</v>
          </cell>
          <cell r="AN85">
            <v>126720</v>
          </cell>
          <cell r="AO85">
            <v>0</v>
          </cell>
          <cell r="AP85">
            <v>66000</v>
          </cell>
          <cell r="AQ85">
            <v>0</v>
          </cell>
          <cell r="AR85">
            <v>469920</v>
          </cell>
          <cell r="AS85">
            <v>60000</v>
          </cell>
          <cell r="AT85">
            <v>0</v>
          </cell>
          <cell r="AU85">
            <v>60000</v>
          </cell>
          <cell r="AV85">
            <v>0</v>
          </cell>
          <cell r="AW85">
            <v>105600</v>
          </cell>
          <cell r="AX85">
            <v>0</v>
          </cell>
          <cell r="AY85">
            <v>130800</v>
          </cell>
          <cell r="AZ85">
            <v>0</v>
          </cell>
          <cell r="BA85">
            <v>60000</v>
          </cell>
          <cell r="BB85">
            <v>0</v>
          </cell>
          <cell r="BC85">
            <v>63600</v>
          </cell>
          <cell r="BD85">
            <v>0</v>
          </cell>
          <cell r="BE85">
            <v>63600</v>
          </cell>
          <cell r="BF85">
            <v>0</v>
          </cell>
        </row>
        <row r="85">
          <cell r="BO85">
            <v>543600</v>
          </cell>
          <cell r="BP85">
            <v>65400</v>
          </cell>
          <cell r="BQ85">
            <v>32700</v>
          </cell>
          <cell r="BR85">
            <v>62400</v>
          </cell>
          <cell r="BS85">
            <v>31200</v>
          </cell>
          <cell r="BT85">
            <v>67200</v>
          </cell>
          <cell r="BU85">
            <v>33600</v>
          </cell>
          <cell r="BV85">
            <v>8400</v>
          </cell>
          <cell r="BW85">
            <v>4200</v>
          </cell>
          <cell r="BX85">
            <v>66000</v>
          </cell>
          <cell r="BY85">
            <v>33000</v>
          </cell>
          <cell r="BZ85">
            <v>66000</v>
          </cell>
          <cell r="CA85">
            <v>33000</v>
          </cell>
          <cell r="CB85">
            <v>240000</v>
          </cell>
          <cell r="CC85">
            <v>120000</v>
          </cell>
          <cell r="CD85">
            <v>120000</v>
          </cell>
          <cell r="CE85">
            <v>60000</v>
          </cell>
          <cell r="CF85">
            <v>63600</v>
          </cell>
          <cell r="CG85">
            <v>31800</v>
          </cell>
          <cell r="CH85">
            <v>90000</v>
          </cell>
          <cell r="CI85">
            <v>45000</v>
          </cell>
          <cell r="CJ85">
            <v>1273500</v>
          </cell>
        </row>
        <row r="86">
          <cell r="D86">
            <v>39264</v>
          </cell>
          <cell r="E86">
            <v>2.50032166458313</v>
          </cell>
          <cell r="F86">
            <v>0.232270318567832</v>
          </cell>
          <cell r="G86">
            <v>-0.129798119199671</v>
          </cell>
          <cell r="H86">
            <v>0.00683147995787742</v>
          </cell>
          <cell r="I86">
            <v>-0.242517538504648</v>
          </cell>
          <cell r="J86">
            <v>0</v>
          </cell>
          <cell r="K86">
            <v>18.9335309455886</v>
          </cell>
          <cell r="L86">
            <v>21.2849901876265</v>
          </cell>
          <cell r="M86">
            <v>12.8568452807253</v>
          </cell>
          <cell r="N86">
            <v>1</v>
          </cell>
          <cell r="O86">
            <v>0</v>
          </cell>
          <cell r="P86">
            <v>20.7524124843735</v>
          </cell>
          <cell r="Q86">
            <v>20.3085923904987</v>
          </cell>
          <cell r="R86">
            <v>16.327237099327</v>
          </cell>
          <cell r="S86">
            <v>0</v>
          </cell>
          <cell r="T86">
            <v>0</v>
          </cell>
          <cell r="U86">
            <v>19.778926590376</v>
          </cell>
          <cell r="V86">
            <v>20.8036485840576</v>
          </cell>
          <cell r="W86">
            <v>18.9335309455886</v>
          </cell>
          <cell r="X86">
            <v>19.3113160005972</v>
          </cell>
          <cell r="Y86">
            <v>16.2083747111992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0</v>
          </cell>
          <cell r="AF86">
            <v>105600</v>
          </cell>
          <cell r="AG86">
            <v>0</v>
          </cell>
          <cell r="AH86">
            <v>61200</v>
          </cell>
          <cell r="AI86">
            <v>0</v>
          </cell>
          <cell r="AJ86">
            <v>50400</v>
          </cell>
          <cell r="AK86">
            <v>0</v>
          </cell>
          <cell r="AL86">
            <v>60000</v>
          </cell>
          <cell r="AM86">
            <v>0</v>
          </cell>
          <cell r="AN86">
            <v>126720</v>
          </cell>
          <cell r="AO86">
            <v>0</v>
          </cell>
          <cell r="AP86">
            <v>66000</v>
          </cell>
          <cell r="AQ86">
            <v>0</v>
          </cell>
          <cell r="AR86">
            <v>469920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</row>
        <row r="86"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</row>
        <row r="87">
          <cell r="D87">
            <v>39295</v>
          </cell>
          <cell r="E87">
            <v>2.49427296084601</v>
          </cell>
          <cell r="F87">
            <v>0.231077059042955</v>
          </cell>
          <cell r="G87">
            <v>-0.129131297700475</v>
          </cell>
          <cell r="H87">
            <v>0.00679638408949866</v>
          </cell>
          <cell r="I87">
            <v>-0.241271635177203</v>
          </cell>
          <cell r="J87">
            <v>0</v>
          </cell>
          <cell r="K87">
            <v>18.8975099425161</v>
          </cell>
          <cell r="L87">
            <v>18.4570875939623</v>
          </cell>
          <cell r="M87">
            <v>13.3820802722229</v>
          </cell>
          <cell r="N87">
            <v>0</v>
          </cell>
          <cell r="O87">
            <v>0</v>
          </cell>
          <cell r="P87">
            <v>20.7070472063451</v>
          </cell>
          <cell r="Q87">
            <v>19.0148923377514</v>
          </cell>
          <cell r="R87">
            <v>15.2306967445665</v>
          </cell>
          <cell r="S87">
            <v>0</v>
          </cell>
          <cell r="T87">
            <v>0</v>
          </cell>
          <cell r="U87">
            <v>19.7385624735915</v>
          </cell>
          <cell r="V87">
            <v>20.7580200870163</v>
          </cell>
          <cell r="W87">
            <v>18.8975099425161</v>
          </cell>
          <cell r="X87">
            <v>17.922551623953</v>
          </cell>
          <cell r="Y87">
            <v>15.1069339939414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</row>
        <row r="87"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</row>
        <row r="88">
          <cell r="D88">
            <v>39326</v>
          </cell>
          <cell r="E88">
            <v>2.49294351976837</v>
          </cell>
          <cell r="F88">
            <v>0.229889014570449</v>
          </cell>
          <cell r="G88">
            <v>-0.128467390495251</v>
          </cell>
          <cell r="H88">
            <v>0.00676144160501321</v>
          </cell>
          <cell r="I88">
            <v>-0.240031176977969</v>
          </cell>
          <cell r="J88">
            <v>0</v>
          </cell>
          <cell r="K88">
            <v>18.896842570928</v>
          </cell>
          <cell r="L88">
            <v>16.3014520881267</v>
          </cell>
          <cell r="M88">
            <v>10.1015937578897</v>
          </cell>
          <cell r="N88">
            <v>0</v>
          </cell>
          <cell r="O88">
            <v>0</v>
          </cell>
          <cell r="P88">
            <v>20.6970763982628</v>
          </cell>
          <cell r="Q88">
            <v>17.4937083278961</v>
          </cell>
          <cell r="R88">
            <v>12.7385559838449</v>
          </cell>
          <cell r="S88">
            <v>0</v>
          </cell>
          <cell r="T88">
            <v>0</v>
          </cell>
          <cell r="U88">
            <v>19.7335709695484</v>
          </cell>
          <cell r="V88">
            <v>20.7477872103004</v>
          </cell>
          <cell r="W88">
            <v>18.896842570928</v>
          </cell>
          <cell r="X88">
            <v>12.3285214121965</v>
          </cell>
          <cell r="Y88">
            <v>11.9094999315024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</row>
        <row r="88"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</row>
        <row r="89">
          <cell r="D89">
            <v>39356</v>
          </cell>
          <cell r="E89">
            <v>2.48725725603939</v>
          </cell>
          <cell r="F89">
            <v>0.22874424318458</v>
          </cell>
          <cell r="G89">
            <v>-0.12782766530903</v>
          </cell>
          <cell r="H89">
            <v>0.00672777185837001</v>
          </cell>
          <cell r="I89">
            <v>-0.238835900972135</v>
          </cell>
          <cell r="J89">
            <v>0</v>
          </cell>
          <cell r="K89">
            <v>18.8631601630044</v>
          </cell>
          <cell r="L89">
            <v>16.5566648321971</v>
          </cell>
          <cell r="M89">
            <v>10.0109245252546</v>
          </cell>
          <cell r="N89">
            <v>0</v>
          </cell>
          <cell r="O89">
            <v>0</v>
          </cell>
          <cell r="P89">
            <v>20.6544294202954</v>
          </cell>
          <cell r="Q89">
            <v>18.4157612153987</v>
          </cell>
          <cell r="R89">
            <v>9.3986972861429</v>
          </cell>
          <cell r="S89">
            <v>0</v>
          </cell>
          <cell r="T89">
            <v>0</v>
          </cell>
          <cell r="U89">
            <v>19.6957219304777</v>
          </cell>
          <cell r="V89">
            <v>20.7048877092332</v>
          </cell>
          <cell r="W89">
            <v>18.8631601630044</v>
          </cell>
          <cell r="X89">
            <v>13.1081009285951</v>
          </cell>
          <cell r="Y89">
            <v>11.6770267705024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</row>
        <row r="89"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</row>
        <row r="90">
          <cell r="D90">
            <v>39387</v>
          </cell>
          <cell r="E90">
            <v>2.57150043210695</v>
          </cell>
          <cell r="F90">
            <v>0.200793891106737</v>
          </cell>
          <cell r="G90">
            <v>-0.1271694643676</v>
          </cell>
          <cell r="H90">
            <v>0.00669312970355791</v>
          </cell>
          <cell r="I90">
            <v>-0.194100761403179</v>
          </cell>
          <cell r="J90">
            <v>0</v>
          </cell>
          <cell r="K90">
            <v>19.8304975302783</v>
          </cell>
          <cell r="L90">
            <v>37.2201145357139</v>
          </cell>
          <cell r="M90">
            <v>10.0731602038547</v>
          </cell>
          <cell r="N90">
            <v>1</v>
          </cell>
          <cell r="O90">
            <v>0</v>
          </cell>
          <cell r="P90">
            <v>21.2862532408021</v>
          </cell>
          <cell r="Q90">
            <v>23.6754398764971</v>
          </cell>
          <cell r="R90">
            <v>11.4987968307125</v>
          </cell>
          <cell r="S90">
            <v>1</v>
          </cell>
          <cell r="T90">
            <v>0</v>
          </cell>
          <cell r="U90">
            <v>20.3324822580451</v>
          </cell>
          <cell r="V90">
            <v>21.3364517135788</v>
          </cell>
          <cell r="W90">
            <v>19.8304975302783</v>
          </cell>
          <cell r="X90">
            <v>38.8091550048696</v>
          </cell>
          <cell r="Y90">
            <v>6.65498814861441</v>
          </cell>
          <cell r="Z90">
            <v>1</v>
          </cell>
          <cell r="AA90">
            <v>0</v>
          </cell>
          <cell r="AB90">
            <v>1</v>
          </cell>
          <cell r="AC90">
            <v>1</v>
          </cell>
          <cell r="AD90">
            <v>1</v>
          </cell>
          <cell r="AE90">
            <v>0</v>
          </cell>
          <cell r="AF90">
            <v>105600</v>
          </cell>
          <cell r="AG90">
            <v>0</v>
          </cell>
          <cell r="AH90">
            <v>61200</v>
          </cell>
          <cell r="AI90">
            <v>0</v>
          </cell>
          <cell r="AJ90">
            <v>50400</v>
          </cell>
          <cell r="AK90">
            <v>0</v>
          </cell>
          <cell r="AL90">
            <v>60000</v>
          </cell>
          <cell r="AM90">
            <v>0</v>
          </cell>
          <cell r="AN90">
            <v>126720</v>
          </cell>
          <cell r="AO90">
            <v>0</v>
          </cell>
          <cell r="AP90">
            <v>66000</v>
          </cell>
          <cell r="AQ90">
            <v>0</v>
          </cell>
          <cell r="AR90">
            <v>469920</v>
          </cell>
          <cell r="AS90">
            <v>60000</v>
          </cell>
          <cell r="AT90">
            <v>0</v>
          </cell>
          <cell r="AU90">
            <v>60000</v>
          </cell>
          <cell r="AV90">
            <v>0</v>
          </cell>
          <cell r="AW90">
            <v>105600</v>
          </cell>
          <cell r="AX90">
            <v>0</v>
          </cell>
          <cell r="AY90">
            <v>130800</v>
          </cell>
          <cell r="AZ90">
            <v>0</v>
          </cell>
          <cell r="BA90">
            <v>60000</v>
          </cell>
          <cell r="BB90">
            <v>0</v>
          </cell>
          <cell r="BC90">
            <v>63600</v>
          </cell>
          <cell r="BD90">
            <v>0</v>
          </cell>
          <cell r="BE90">
            <v>63600</v>
          </cell>
          <cell r="BF90">
            <v>0</v>
          </cell>
        </row>
        <row r="90">
          <cell r="BO90">
            <v>543600</v>
          </cell>
          <cell r="BP90">
            <v>65400</v>
          </cell>
          <cell r="BQ90">
            <v>32700</v>
          </cell>
          <cell r="BR90">
            <v>62400</v>
          </cell>
          <cell r="BS90">
            <v>31200</v>
          </cell>
          <cell r="BT90">
            <v>67200</v>
          </cell>
          <cell r="BU90">
            <v>33600</v>
          </cell>
          <cell r="BV90">
            <v>8400</v>
          </cell>
          <cell r="BW90">
            <v>4200</v>
          </cell>
          <cell r="BX90">
            <v>66000</v>
          </cell>
          <cell r="BY90">
            <v>33000</v>
          </cell>
          <cell r="BZ90">
            <v>66000</v>
          </cell>
          <cell r="CA90">
            <v>33000</v>
          </cell>
          <cell r="CB90">
            <v>240000</v>
          </cell>
          <cell r="CC90">
            <v>120000</v>
          </cell>
          <cell r="CD90">
            <v>120000</v>
          </cell>
          <cell r="CE90">
            <v>60000</v>
          </cell>
          <cell r="CF90">
            <v>63600</v>
          </cell>
          <cell r="CG90">
            <v>31800</v>
          </cell>
          <cell r="CH90">
            <v>90000</v>
          </cell>
          <cell r="CI90">
            <v>45000</v>
          </cell>
          <cell r="CJ90">
            <v>1273500</v>
          </cell>
        </row>
        <row r="91">
          <cell r="D91">
            <v>39417</v>
          </cell>
          <cell r="E91">
            <v>2.64858243343247</v>
          </cell>
          <cell r="F91">
            <v>0.199792489321031</v>
          </cell>
          <cell r="G91">
            <v>-0.126535243236653</v>
          </cell>
          <cell r="H91">
            <v>0.00665974964403438</v>
          </cell>
          <cell r="I91">
            <v>-0.193132739676997</v>
          </cell>
          <cell r="J91">
            <v>0</v>
          </cell>
          <cell r="K91">
            <v>20.4158727031661</v>
          </cell>
          <cell r="L91">
            <v>32.968544820433</v>
          </cell>
          <cell r="M91">
            <v>10.3825496950496</v>
          </cell>
          <cell r="N91">
            <v>1</v>
          </cell>
          <cell r="O91">
            <v>0</v>
          </cell>
          <cell r="P91">
            <v>21.8643682507436</v>
          </cell>
          <cell r="Q91">
            <v>36.3481653727634</v>
          </cell>
          <cell r="R91">
            <v>12.2605990946673</v>
          </cell>
          <cell r="S91">
            <v>1</v>
          </cell>
          <cell r="T91">
            <v>0</v>
          </cell>
          <cell r="U91">
            <v>20.9153539264687</v>
          </cell>
          <cell r="V91">
            <v>21.9143163730738</v>
          </cell>
          <cell r="W91">
            <v>20.4158727031661</v>
          </cell>
          <cell r="X91">
            <v>33.7134765309026</v>
          </cell>
          <cell r="Y91">
            <v>7.27751636843769</v>
          </cell>
          <cell r="Z91">
            <v>1</v>
          </cell>
          <cell r="AA91">
            <v>0</v>
          </cell>
          <cell r="AB91">
            <v>1</v>
          </cell>
          <cell r="AC91">
            <v>1</v>
          </cell>
          <cell r="AD91">
            <v>1</v>
          </cell>
          <cell r="AE91">
            <v>0</v>
          </cell>
          <cell r="AF91">
            <v>105600</v>
          </cell>
          <cell r="AG91">
            <v>0</v>
          </cell>
          <cell r="AH91">
            <v>61200</v>
          </cell>
          <cell r="AI91">
            <v>0</v>
          </cell>
          <cell r="AJ91">
            <v>50400</v>
          </cell>
          <cell r="AK91">
            <v>0</v>
          </cell>
          <cell r="AL91">
            <v>60000</v>
          </cell>
          <cell r="AM91">
            <v>0</v>
          </cell>
          <cell r="AN91">
            <v>126720</v>
          </cell>
          <cell r="AO91">
            <v>0</v>
          </cell>
          <cell r="AP91">
            <v>66000</v>
          </cell>
          <cell r="AQ91">
            <v>0</v>
          </cell>
          <cell r="AR91">
            <v>469920</v>
          </cell>
          <cell r="AS91">
            <v>60000</v>
          </cell>
          <cell r="AT91">
            <v>0</v>
          </cell>
          <cell r="AU91">
            <v>60000</v>
          </cell>
          <cell r="AV91">
            <v>0</v>
          </cell>
          <cell r="AW91">
            <v>105600</v>
          </cell>
          <cell r="AX91">
            <v>0</v>
          </cell>
          <cell r="AY91">
            <v>130800</v>
          </cell>
          <cell r="AZ91">
            <v>0</v>
          </cell>
          <cell r="BA91">
            <v>60000</v>
          </cell>
          <cell r="BB91">
            <v>0</v>
          </cell>
          <cell r="BC91">
            <v>63600</v>
          </cell>
          <cell r="BD91">
            <v>0</v>
          </cell>
          <cell r="BE91">
            <v>63600</v>
          </cell>
          <cell r="BF91">
            <v>0</v>
          </cell>
        </row>
        <row r="91">
          <cell r="BO91">
            <v>543600</v>
          </cell>
          <cell r="BP91">
            <v>65400</v>
          </cell>
          <cell r="BQ91">
            <v>32700</v>
          </cell>
          <cell r="BR91">
            <v>62400</v>
          </cell>
          <cell r="BS91">
            <v>31200</v>
          </cell>
          <cell r="BT91">
            <v>67200</v>
          </cell>
          <cell r="BU91">
            <v>33600</v>
          </cell>
          <cell r="BV91">
            <v>8400</v>
          </cell>
          <cell r="BW91">
            <v>4200</v>
          </cell>
          <cell r="BX91">
            <v>66000</v>
          </cell>
          <cell r="BY91">
            <v>33000</v>
          </cell>
          <cell r="BZ91">
            <v>66000</v>
          </cell>
          <cell r="CA91">
            <v>33000</v>
          </cell>
          <cell r="CB91">
            <v>240000</v>
          </cell>
          <cell r="CC91">
            <v>120000</v>
          </cell>
          <cell r="CD91">
            <v>120000</v>
          </cell>
          <cell r="CE91">
            <v>60000</v>
          </cell>
          <cell r="CF91">
            <v>63600</v>
          </cell>
          <cell r="CG91">
            <v>31800</v>
          </cell>
          <cell r="CH91">
            <v>90000</v>
          </cell>
          <cell r="CI91">
            <v>45000</v>
          </cell>
          <cell r="CJ91">
            <v>1273500</v>
          </cell>
        </row>
        <row r="92">
          <cell r="D92">
            <v>39448</v>
          </cell>
          <cell r="E92">
            <v>2.74956665816758</v>
          </cell>
          <cell r="F92">
            <v>0.198763854807295</v>
          </cell>
          <cell r="G92">
            <v>-0.125883774711287</v>
          </cell>
          <cell r="H92">
            <v>0.00662546182690982</v>
          </cell>
          <cell r="I92">
            <v>-0.192138392980385</v>
          </cell>
          <cell r="J92">
            <v>0</v>
          </cell>
          <cell r="K92">
            <v>21.1807119889039</v>
          </cell>
          <cell r="L92">
            <v>40.7493599840696</v>
          </cell>
          <cell r="M92">
            <v>12.5685010856479</v>
          </cell>
          <cell r="N92">
            <v>1</v>
          </cell>
          <cell r="O92">
            <v>0</v>
          </cell>
          <cell r="P92">
            <v>22.6217499362568</v>
          </cell>
          <cell r="Q92">
            <v>44.7741266939184</v>
          </cell>
          <cell r="R92">
            <v>16.1396250103523</v>
          </cell>
          <cell r="S92">
            <v>1</v>
          </cell>
          <cell r="T92">
            <v>0</v>
          </cell>
          <cell r="U92">
            <v>21.6776216259222</v>
          </cell>
          <cell r="V92">
            <v>22.6714408999586</v>
          </cell>
          <cell r="W92">
            <v>21.1807119889039</v>
          </cell>
          <cell r="X92">
            <v>43.4780949509533</v>
          </cell>
          <cell r="Y92">
            <v>10.2963093938008</v>
          </cell>
          <cell r="Z92">
            <v>1</v>
          </cell>
          <cell r="AA92">
            <v>0</v>
          </cell>
          <cell r="AB92">
            <v>1</v>
          </cell>
          <cell r="AC92">
            <v>1</v>
          </cell>
          <cell r="AD92">
            <v>1</v>
          </cell>
          <cell r="AE92">
            <v>0</v>
          </cell>
          <cell r="AF92">
            <v>105600</v>
          </cell>
          <cell r="AG92">
            <v>0</v>
          </cell>
          <cell r="AH92">
            <v>61200</v>
          </cell>
          <cell r="AI92">
            <v>0</v>
          </cell>
          <cell r="AJ92">
            <v>50400</v>
          </cell>
          <cell r="AK92">
            <v>0</v>
          </cell>
          <cell r="AL92">
            <v>60000</v>
          </cell>
          <cell r="AM92">
            <v>0</v>
          </cell>
          <cell r="AN92">
            <v>126720</v>
          </cell>
          <cell r="AO92">
            <v>0</v>
          </cell>
          <cell r="AP92">
            <v>66000</v>
          </cell>
          <cell r="AQ92">
            <v>0</v>
          </cell>
          <cell r="AR92">
            <v>469920</v>
          </cell>
          <cell r="AS92">
            <v>60000</v>
          </cell>
          <cell r="AT92">
            <v>0</v>
          </cell>
          <cell r="AU92">
            <v>60000</v>
          </cell>
          <cell r="AV92">
            <v>0</v>
          </cell>
          <cell r="AW92">
            <v>105600</v>
          </cell>
          <cell r="AX92">
            <v>0</v>
          </cell>
          <cell r="AY92">
            <v>130800</v>
          </cell>
          <cell r="AZ92">
            <v>0</v>
          </cell>
          <cell r="BA92">
            <v>60000</v>
          </cell>
          <cell r="BB92">
            <v>0</v>
          </cell>
          <cell r="BC92">
            <v>63600</v>
          </cell>
          <cell r="BD92">
            <v>0</v>
          </cell>
          <cell r="BE92">
            <v>63600</v>
          </cell>
          <cell r="BF92">
            <v>0</v>
          </cell>
        </row>
        <row r="92">
          <cell r="BO92">
            <v>543600</v>
          </cell>
          <cell r="BP92">
            <v>65400</v>
          </cell>
          <cell r="BQ92">
            <v>32700</v>
          </cell>
          <cell r="BR92">
            <v>62400</v>
          </cell>
          <cell r="BS92">
            <v>31200</v>
          </cell>
          <cell r="BT92">
            <v>67200</v>
          </cell>
          <cell r="BU92">
            <v>33600</v>
          </cell>
          <cell r="BV92">
            <v>8400</v>
          </cell>
          <cell r="BW92">
            <v>4200</v>
          </cell>
          <cell r="BX92">
            <v>66000</v>
          </cell>
          <cell r="BY92">
            <v>33000</v>
          </cell>
          <cell r="BZ92">
            <v>66000</v>
          </cell>
          <cell r="CA92">
            <v>33000</v>
          </cell>
          <cell r="CB92">
            <v>240000</v>
          </cell>
          <cell r="CC92">
            <v>120000</v>
          </cell>
          <cell r="CD92">
            <v>120000</v>
          </cell>
          <cell r="CE92">
            <v>60000</v>
          </cell>
          <cell r="CF92">
            <v>63600</v>
          </cell>
          <cell r="CG92">
            <v>31800</v>
          </cell>
          <cell r="CH92">
            <v>90000</v>
          </cell>
          <cell r="CI92">
            <v>45000</v>
          </cell>
          <cell r="CJ92">
            <v>1273500</v>
          </cell>
        </row>
        <row r="93">
          <cell r="D93">
            <v>39479</v>
          </cell>
          <cell r="E93">
            <v>2.65966529400565</v>
          </cell>
          <cell r="F93">
            <v>0.197744631524584</v>
          </cell>
          <cell r="G93">
            <v>-0.125238266632236</v>
          </cell>
          <cell r="H93">
            <v>0.00659148771748613</v>
          </cell>
          <cell r="I93">
            <v>-0.191153143807098</v>
          </cell>
          <cell r="J93">
            <v>0</v>
          </cell>
          <cell r="K93">
            <v>20.5138411264892</v>
          </cell>
          <cell r="L93">
            <v>28.6757271168944</v>
          </cell>
          <cell r="M93">
            <v>11.0868823408117</v>
          </cell>
          <cell r="N93">
            <v>1</v>
          </cell>
          <cell r="O93">
            <v>0</v>
          </cell>
          <cell r="P93">
            <v>21.9474897050424</v>
          </cell>
          <cell r="Q93">
            <v>36.6347482182445</v>
          </cell>
          <cell r="R93">
            <v>13.8553071821558</v>
          </cell>
          <cell r="S93">
            <v>1</v>
          </cell>
          <cell r="T93">
            <v>0</v>
          </cell>
          <cell r="U93">
            <v>21.0082027053006</v>
          </cell>
          <cell r="V93">
            <v>21.9969258629235</v>
          </cell>
          <cell r="W93">
            <v>20.5138411264892</v>
          </cell>
          <cell r="X93">
            <v>30.072172105825</v>
          </cell>
          <cell r="Y93">
            <v>7.6962208156536</v>
          </cell>
          <cell r="Z93">
            <v>1</v>
          </cell>
          <cell r="AA93">
            <v>0</v>
          </cell>
          <cell r="AB93">
            <v>1</v>
          </cell>
          <cell r="AC93">
            <v>1</v>
          </cell>
          <cell r="AD93">
            <v>1</v>
          </cell>
          <cell r="AE93">
            <v>0</v>
          </cell>
          <cell r="AF93">
            <v>105600</v>
          </cell>
          <cell r="AG93">
            <v>0</v>
          </cell>
          <cell r="AH93">
            <v>61200</v>
          </cell>
          <cell r="AI93">
            <v>0</v>
          </cell>
          <cell r="AJ93">
            <v>50400</v>
          </cell>
          <cell r="AK93">
            <v>0</v>
          </cell>
          <cell r="AL93">
            <v>60000</v>
          </cell>
          <cell r="AM93">
            <v>0</v>
          </cell>
          <cell r="AN93">
            <v>126720</v>
          </cell>
          <cell r="AO93">
            <v>0</v>
          </cell>
          <cell r="AP93">
            <v>66000</v>
          </cell>
          <cell r="AQ93">
            <v>0</v>
          </cell>
          <cell r="AR93">
            <v>469920</v>
          </cell>
          <cell r="AS93">
            <v>60000</v>
          </cell>
          <cell r="AT93">
            <v>0</v>
          </cell>
          <cell r="AU93">
            <v>60000</v>
          </cell>
          <cell r="AV93">
            <v>0</v>
          </cell>
          <cell r="AW93">
            <v>105600</v>
          </cell>
          <cell r="AX93">
            <v>0</v>
          </cell>
          <cell r="AY93">
            <v>130800</v>
          </cell>
          <cell r="AZ93">
            <v>0</v>
          </cell>
          <cell r="BA93">
            <v>60000</v>
          </cell>
          <cell r="BB93">
            <v>0</v>
          </cell>
          <cell r="BC93">
            <v>63600</v>
          </cell>
          <cell r="BD93">
            <v>0</v>
          </cell>
          <cell r="BE93">
            <v>63600</v>
          </cell>
          <cell r="BF93">
            <v>0</v>
          </cell>
        </row>
        <row r="93">
          <cell r="BO93">
            <v>543600</v>
          </cell>
          <cell r="BP93">
            <v>65400</v>
          </cell>
          <cell r="BQ93">
            <v>32700</v>
          </cell>
          <cell r="BR93">
            <v>62400</v>
          </cell>
          <cell r="BS93">
            <v>31200</v>
          </cell>
          <cell r="BT93">
            <v>67200</v>
          </cell>
          <cell r="BU93">
            <v>33600</v>
          </cell>
          <cell r="BV93">
            <v>8400</v>
          </cell>
          <cell r="BW93">
            <v>4200</v>
          </cell>
          <cell r="BX93">
            <v>66000</v>
          </cell>
          <cell r="BY93">
            <v>33000</v>
          </cell>
          <cell r="BZ93">
            <v>66000</v>
          </cell>
          <cell r="CA93">
            <v>33000</v>
          </cell>
          <cell r="CB93">
            <v>240000</v>
          </cell>
          <cell r="CC93">
            <v>120000</v>
          </cell>
          <cell r="CD93">
            <v>120000</v>
          </cell>
          <cell r="CE93">
            <v>60000</v>
          </cell>
          <cell r="CF93">
            <v>63600</v>
          </cell>
          <cell r="CG93">
            <v>31800</v>
          </cell>
          <cell r="CH93">
            <v>90000</v>
          </cell>
          <cell r="CI93">
            <v>45000</v>
          </cell>
          <cell r="CJ93">
            <v>1273500</v>
          </cell>
        </row>
        <row r="94">
          <cell r="D94">
            <v>39508</v>
          </cell>
          <cell r="E94">
            <v>2.55505935779238</v>
          </cell>
          <cell r="F94">
            <v>0.196795329226627</v>
          </cell>
          <cell r="G94">
            <v>-0.124637041843531</v>
          </cell>
          <cell r="H94">
            <v>0.00655984430755425</v>
          </cell>
          <cell r="I94">
            <v>-0.190235484919073</v>
          </cell>
          <cell r="J94">
            <v>0</v>
          </cell>
          <cell r="K94">
            <v>19.7361790465498</v>
          </cell>
          <cell r="L94">
            <v>26.7738539559445</v>
          </cell>
          <cell r="M94">
            <v>15.8157846255133</v>
          </cell>
          <cell r="N94">
            <v>1</v>
          </cell>
          <cell r="O94">
            <v>0</v>
          </cell>
          <cell r="P94">
            <v>21.1629451834428</v>
          </cell>
          <cell r="Q94">
            <v>25.1888837320425</v>
          </cell>
          <cell r="R94">
            <v>16.2815335713496</v>
          </cell>
          <cell r="S94">
            <v>1</v>
          </cell>
          <cell r="T94">
            <v>0</v>
          </cell>
          <cell r="U94">
            <v>20.2281673696164</v>
          </cell>
          <cell r="V94">
            <v>21.2121440157495</v>
          </cell>
          <cell r="W94">
            <v>19.7361790465498</v>
          </cell>
          <cell r="X94">
            <v>31.8465832736802</v>
          </cell>
          <cell r="Y94">
            <v>17.1978484327334</v>
          </cell>
          <cell r="Z94">
            <v>1</v>
          </cell>
          <cell r="AA94">
            <v>0</v>
          </cell>
          <cell r="AB94">
            <v>1</v>
          </cell>
          <cell r="AC94">
            <v>1</v>
          </cell>
          <cell r="AD94">
            <v>1</v>
          </cell>
          <cell r="AE94">
            <v>0</v>
          </cell>
          <cell r="AF94">
            <v>105600</v>
          </cell>
          <cell r="AG94">
            <v>0</v>
          </cell>
          <cell r="AH94">
            <v>61200</v>
          </cell>
          <cell r="AI94">
            <v>0</v>
          </cell>
          <cell r="AJ94">
            <v>50400</v>
          </cell>
          <cell r="AK94">
            <v>0</v>
          </cell>
          <cell r="AL94">
            <v>60000</v>
          </cell>
          <cell r="AM94">
            <v>0</v>
          </cell>
          <cell r="AN94">
            <v>126720</v>
          </cell>
          <cell r="AO94">
            <v>0</v>
          </cell>
          <cell r="AP94">
            <v>66000</v>
          </cell>
          <cell r="AQ94">
            <v>0</v>
          </cell>
          <cell r="AR94">
            <v>469920</v>
          </cell>
          <cell r="AS94">
            <v>60000</v>
          </cell>
          <cell r="AT94">
            <v>0</v>
          </cell>
          <cell r="AU94">
            <v>60000</v>
          </cell>
          <cell r="AV94">
            <v>0</v>
          </cell>
          <cell r="AW94">
            <v>105600</v>
          </cell>
          <cell r="AX94">
            <v>0</v>
          </cell>
          <cell r="AY94">
            <v>130800</v>
          </cell>
          <cell r="AZ94">
            <v>0</v>
          </cell>
          <cell r="BA94">
            <v>60000</v>
          </cell>
          <cell r="BB94">
            <v>0</v>
          </cell>
          <cell r="BC94">
            <v>63600</v>
          </cell>
          <cell r="BD94">
            <v>0</v>
          </cell>
          <cell r="BE94">
            <v>63600</v>
          </cell>
          <cell r="BF94">
            <v>0</v>
          </cell>
        </row>
        <row r="94">
          <cell r="BO94">
            <v>543600</v>
          </cell>
          <cell r="BP94">
            <v>65400</v>
          </cell>
          <cell r="BQ94">
            <v>32700</v>
          </cell>
          <cell r="BR94">
            <v>62400</v>
          </cell>
          <cell r="BS94">
            <v>31200</v>
          </cell>
          <cell r="BT94">
            <v>67200</v>
          </cell>
          <cell r="BU94">
            <v>33600</v>
          </cell>
          <cell r="BV94">
            <v>8400</v>
          </cell>
          <cell r="BW94">
            <v>4200</v>
          </cell>
          <cell r="BX94">
            <v>66000</v>
          </cell>
          <cell r="BY94">
            <v>33000</v>
          </cell>
          <cell r="BZ94">
            <v>66000</v>
          </cell>
          <cell r="CA94">
            <v>33000</v>
          </cell>
          <cell r="CB94">
            <v>240000</v>
          </cell>
          <cell r="CC94">
            <v>120000</v>
          </cell>
          <cell r="CD94">
            <v>120000</v>
          </cell>
          <cell r="CE94">
            <v>60000</v>
          </cell>
          <cell r="CF94">
            <v>63600</v>
          </cell>
          <cell r="CG94">
            <v>31800</v>
          </cell>
          <cell r="CH94">
            <v>90000</v>
          </cell>
          <cell r="CI94">
            <v>45000</v>
          </cell>
          <cell r="CJ94">
            <v>1273500</v>
          </cell>
        </row>
        <row r="95">
          <cell r="D95">
            <v>39539</v>
          </cell>
          <cell r="E95">
            <v>2.42120775204198</v>
          </cell>
          <cell r="F95">
            <v>0.221889659216786</v>
          </cell>
          <cell r="G95">
            <v>-0.123997162503498</v>
          </cell>
          <cell r="H95">
            <v>0.00652616644755252</v>
          </cell>
          <cell r="I95">
            <v>-0.231678908888114</v>
          </cell>
          <cell r="J95">
            <v>0</v>
          </cell>
          <cell r="K95">
            <v>18.421466323654</v>
          </cell>
          <cell r="L95">
            <v>16.847148872115</v>
          </cell>
          <cell r="M95">
            <v>12.7586554049652</v>
          </cell>
          <cell r="N95">
            <v>0</v>
          </cell>
          <cell r="O95">
            <v>0</v>
          </cell>
          <cell r="P95">
            <v>20.1590581403149</v>
          </cell>
          <cell r="Q95">
            <v>24.406948819939</v>
          </cell>
          <cell r="R95">
            <v>12.9544403983917</v>
          </cell>
          <cell r="S95">
            <v>1</v>
          </cell>
          <cell r="T95">
            <v>0</v>
          </cell>
          <cell r="U95">
            <v>19.2290794215386</v>
          </cell>
          <cell r="V95">
            <v>20.2080043886715</v>
          </cell>
          <cell r="W95">
            <v>18.421466323654</v>
          </cell>
          <cell r="X95">
            <v>14.7150519996004</v>
          </cell>
          <cell r="Y95">
            <v>20.7314026206951</v>
          </cell>
          <cell r="Z95">
            <v>0</v>
          </cell>
          <cell r="AA95">
            <v>1</v>
          </cell>
          <cell r="AB95">
            <v>0</v>
          </cell>
          <cell r="AC95">
            <v>0</v>
          </cell>
          <cell r="AD95">
            <v>0</v>
          </cell>
          <cell r="AE95">
            <v>1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60000</v>
          </cell>
          <cell r="AT95">
            <v>0</v>
          </cell>
          <cell r="AU95">
            <v>60000</v>
          </cell>
          <cell r="AV95">
            <v>0</v>
          </cell>
          <cell r="AW95">
            <v>105600</v>
          </cell>
          <cell r="AX95">
            <v>0</v>
          </cell>
          <cell r="AY95">
            <v>130800</v>
          </cell>
          <cell r="AZ95">
            <v>0</v>
          </cell>
          <cell r="BA95">
            <v>60000</v>
          </cell>
          <cell r="BB95">
            <v>0</v>
          </cell>
          <cell r="BC95">
            <v>63600</v>
          </cell>
          <cell r="BD95">
            <v>0</v>
          </cell>
          <cell r="BE95">
            <v>63600</v>
          </cell>
          <cell r="BF95">
            <v>0</v>
          </cell>
        </row>
        <row r="95">
          <cell r="BO95">
            <v>543600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D96">
            <v>39569</v>
          </cell>
          <cell r="E96">
            <v>2.37994834850472</v>
          </cell>
          <cell r="F96">
            <v>0.2207864770782</v>
          </cell>
          <cell r="G96">
            <v>-0.123380678367229</v>
          </cell>
          <cell r="H96">
            <v>0.00649371991406471</v>
          </cell>
          <cell r="I96">
            <v>-0.230527056949297</v>
          </cell>
          <cell r="J96">
            <v>0</v>
          </cell>
          <cell r="K96">
            <v>18.1206596866656</v>
          </cell>
          <cell r="L96">
            <v>15.789330903637</v>
          </cell>
          <cell r="M96">
            <v>13.1562765458951</v>
          </cell>
          <cell r="N96">
            <v>0</v>
          </cell>
          <cell r="O96">
            <v>0</v>
          </cell>
          <cell r="P96">
            <v>19.8496126137854</v>
          </cell>
          <cell r="Q96">
            <v>22.6621733488453</v>
          </cell>
          <cell r="R96">
            <v>11.7536330444571</v>
          </cell>
          <cell r="S96">
            <v>1</v>
          </cell>
          <cell r="T96">
            <v>0</v>
          </cell>
          <cell r="U96">
            <v>18.9242575260311</v>
          </cell>
          <cell r="V96">
            <v>19.8983155131408</v>
          </cell>
          <cell r="W96">
            <v>18.1206596866656</v>
          </cell>
          <cell r="X96">
            <v>11.8820613287638</v>
          </cell>
          <cell r="Y96">
            <v>21.6695955587694</v>
          </cell>
          <cell r="Z96">
            <v>0</v>
          </cell>
          <cell r="AA96">
            <v>1</v>
          </cell>
          <cell r="AB96">
            <v>0</v>
          </cell>
          <cell r="AC96">
            <v>0</v>
          </cell>
          <cell r="AD96">
            <v>0</v>
          </cell>
          <cell r="AE96">
            <v>1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60000</v>
          </cell>
          <cell r="AT96">
            <v>0</v>
          </cell>
          <cell r="AU96">
            <v>60000</v>
          </cell>
          <cell r="AV96">
            <v>0</v>
          </cell>
          <cell r="AW96">
            <v>105600</v>
          </cell>
          <cell r="AX96">
            <v>0</v>
          </cell>
          <cell r="AY96">
            <v>130800</v>
          </cell>
          <cell r="AZ96">
            <v>0</v>
          </cell>
          <cell r="BA96">
            <v>60000</v>
          </cell>
          <cell r="BB96">
            <v>0</v>
          </cell>
          <cell r="BC96">
            <v>63600</v>
          </cell>
          <cell r="BD96">
            <v>0</v>
          </cell>
          <cell r="BE96">
            <v>63600</v>
          </cell>
          <cell r="BF96">
            <v>0</v>
          </cell>
        </row>
        <row r="96">
          <cell r="BO96">
            <v>543600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D97">
            <v>39600</v>
          </cell>
          <cell r="E97">
            <v>2.38063567740136</v>
          </cell>
          <cell r="F97">
            <v>0.219651595743952</v>
          </cell>
          <cell r="G97">
            <v>-0.122746479974561</v>
          </cell>
          <cell r="H97">
            <v>0.0064603410512927</v>
          </cell>
          <cell r="I97">
            <v>-0.229342107320891</v>
          </cell>
          <cell r="J97">
            <v>0</v>
          </cell>
          <cell r="K97">
            <v>18.1347017756035</v>
          </cell>
          <cell r="L97">
            <v>21.9929312994645</v>
          </cell>
          <cell r="M97">
            <v>11.7384396901988</v>
          </cell>
          <cell r="N97">
            <v>1</v>
          </cell>
          <cell r="O97">
            <v>0</v>
          </cell>
          <cell r="P97">
            <v>19.8547675805102</v>
          </cell>
          <cell r="Q97">
            <v>23.8296304748937</v>
          </cell>
          <cell r="R97">
            <v>17.5010639079519</v>
          </cell>
          <cell r="S97">
            <v>1</v>
          </cell>
          <cell r="T97">
            <v>0</v>
          </cell>
          <cell r="U97">
            <v>18.934168980701</v>
          </cell>
          <cell r="V97">
            <v>19.9032201383949</v>
          </cell>
          <cell r="W97">
            <v>18.1347017756035</v>
          </cell>
          <cell r="X97">
            <v>19.8094177670865</v>
          </cell>
          <cell r="Y97">
            <v>14.8056272214173</v>
          </cell>
          <cell r="Z97">
            <v>1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0</v>
          </cell>
          <cell r="AF97">
            <v>105600</v>
          </cell>
          <cell r="AG97">
            <v>0</v>
          </cell>
          <cell r="AH97">
            <v>61200</v>
          </cell>
          <cell r="AI97">
            <v>0</v>
          </cell>
          <cell r="AJ97">
            <v>50400</v>
          </cell>
          <cell r="AK97">
            <v>0</v>
          </cell>
          <cell r="AL97">
            <v>60000</v>
          </cell>
          <cell r="AM97">
            <v>0</v>
          </cell>
          <cell r="AN97">
            <v>126720</v>
          </cell>
          <cell r="AO97">
            <v>0</v>
          </cell>
          <cell r="AP97">
            <v>66000</v>
          </cell>
          <cell r="AQ97">
            <v>0</v>
          </cell>
          <cell r="AR97">
            <v>469920</v>
          </cell>
          <cell r="AS97">
            <v>60000</v>
          </cell>
          <cell r="AT97">
            <v>0</v>
          </cell>
          <cell r="AU97">
            <v>60000</v>
          </cell>
          <cell r="AV97">
            <v>0</v>
          </cell>
          <cell r="AW97">
            <v>105600</v>
          </cell>
          <cell r="AX97">
            <v>0</v>
          </cell>
          <cell r="AY97">
            <v>130800</v>
          </cell>
          <cell r="AZ97">
            <v>0</v>
          </cell>
          <cell r="BA97">
            <v>60000</v>
          </cell>
          <cell r="BB97">
            <v>0</v>
          </cell>
          <cell r="BC97">
            <v>63600</v>
          </cell>
          <cell r="BD97">
            <v>0</v>
          </cell>
          <cell r="BE97">
            <v>63600</v>
          </cell>
          <cell r="BF97">
            <v>0</v>
          </cell>
        </row>
        <row r="97">
          <cell r="BO97">
            <v>543600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</row>
        <row r="98">
          <cell r="D98">
            <v>39630</v>
          </cell>
          <cell r="E98">
            <v>2.37842763811593</v>
          </cell>
          <cell r="F98">
            <v>0.218558215394437</v>
          </cell>
          <cell r="G98">
            <v>-0.122135473308656</v>
          </cell>
          <cell r="H98">
            <v>0.00642818280571872</v>
          </cell>
          <cell r="I98">
            <v>-0.228200489603015</v>
          </cell>
          <cell r="J98">
            <v>0</v>
          </cell>
          <cell r="K98">
            <v>18.1267036138468</v>
          </cell>
          <cell r="L98">
            <v>20.1189147186536</v>
          </cell>
          <cell r="M98">
            <v>12.1942627824484</v>
          </cell>
          <cell r="N98">
            <v>1</v>
          </cell>
          <cell r="O98">
            <v>0</v>
          </cell>
          <cell r="P98">
            <v>19.8382072858695</v>
          </cell>
          <cell r="Q98">
            <v>19.2112835242667</v>
          </cell>
          <cell r="R98">
            <v>15.4597796477535</v>
          </cell>
          <cell r="S98">
            <v>0</v>
          </cell>
          <cell r="T98">
            <v>0</v>
          </cell>
          <cell r="U98">
            <v>18.9221912360545</v>
          </cell>
          <cell r="V98">
            <v>19.8864186569123</v>
          </cell>
          <cell r="W98">
            <v>18.1267036138468</v>
          </cell>
          <cell r="X98">
            <v>18.2732615202512</v>
          </cell>
          <cell r="Y98">
            <v>15.1608841198606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  <cell r="AE98">
            <v>0</v>
          </cell>
          <cell r="AF98">
            <v>105600</v>
          </cell>
          <cell r="AG98">
            <v>0</v>
          </cell>
          <cell r="AH98">
            <v>61200</v>
          </cell>
          <cell r="AI98">
            <v>0</v>
          </cell>
          <cell r="AJ98">
            <v>50400</v>
          </cell>
          <cell r="AK98">
            <v>0</v>
          </cell>
          <cell r="AL98">
            <v>60000</v>
          </cell>
          <cell r="AM98">
            <v>0</v>
          </cell>
          <cell r="AN98">
            <v>126720</v>
          </cell>
          <cell r="AO98">
            <v>0</v>
          </cell>
          <cell r="AP98">
            <v>66000</v>
          </cell>
          <cell r="AQ98">
            <v>0</v>
          </cell>
          <cell r="AR98">
            <v>469920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</row>
        <row r="98"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</row>
        <row r="99">
          <cell r="D99">
            <v>39661</v>
          </cell>
          <cell r="E99">
            <v>2.37258237586063</v>
          </cell>
          <cell r="F99">
            <v>0.217433425281028</v>
          </cell>
          <cell r="G99">
            <v>-0.121506914127633</v>
          </cell>
          <cell r="H99">
            <v>0.00639510074355965</v>
          </cell>
          <cell r="I99">
            <v>-0.227026076396367</v>
          </cell>
          <cell r="J99">
            <v>0</v>
          </cell>
          <cell r="K99">
            <v>18.091672245982</v>
          </cell>
          <cell r="L99">
            <v>17.4573342439493</v>
          </cell>
          <cell r="M99">
            <v>12.6878798752223</v>
          </cell>
          <cell r="N99">
            <v>0</v>
          </cell>
          <cell r="O99">
            <v>0</v>
          </cell>
          <cell r="P99">
            <v>19.7943678189547</v>
          </cell>
          <cell r="Q99">
            <v>17.9932717588199</v>
          </cell>
          <cell r="R99">
            <v>14.4273472774706</v>
          </cell>
          <cell r="S99">
            <v>0</v>
          </cell>
          <cell r="T99">
            <v>0</v>
          </cell>
          <cell r="U99">
            <v>18.8830659629975</v>
          </cell>
          <cell r="V99">
            <v>19.8423310745314</v>
          </cell>
          <cell r="W99">
            <v>18.091672245982</v>
          </cell>
          <cell r="X99">
            <v>16.9658049426667</v>
          </cell>
          <cell r="Y99">
            <v>14.1248043751122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</row>
        <row r="99"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D100">
            <v>39692</v>
          </cell>
          <cell r="E100">
            <v>2.37118026565089</v>
          </cell>
          <cell r="F100">
            <v>0.216313734993642</v>
          </cell>
          <cell r="G100">
            <v>-0.120881204849388</v>
          </cell>
          <cell r="H100">
            <v>0.00636216867628359</v>
          </cell>
          <cell r="I100">
            <v>-0.225856988008067</v>
          </cell>
          <cell r="J100">
            <v>0</v>
          </cell>
          <cell r="K100">
            <v>18.0899245823212</v>
          </cell>
          <cell r="L100">
            <v>15.233825126774</v>
          </cell>
          <cell r="M100">
            <v>9.60051253251194</v>
          </cell>
          <cell r="N100">
            <v>0</v>
          </cell>
          <cell r="O100">
            <v>0</v>
          </cell>
          <cell r="P100">
            <v>19.7838519923817</v>
          </cell>
          <cell r="Q100">
            <v>16.3539826209553</v>
          </cell>
          <cell r="R100">
            <v>12.0817583162625</v>
          </cell>
          <cell r="S100">
            <v>0</v>
          </cell>
          <cell r="T100">
            <v>0</v>
          </cell>
          <cell r="U100">
            <v>18.8772429560113</v>
          </cell>
          <cell r="V100">
            <v>19.8315682574538</v>
          </cell>
          <cell r="W100">
            <v>18.0899245823212</v>
          </cell>
          <cell r="X100">
            <v>11.5186045277366</v>
          </cell>
          <cell r="Y100">
            <v>10.8568001320732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</row>
        <row r="100"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1">
          <cell r="D101">
            <v>39722</v>
          </cell>
          <cell r="E101">
            <v>2.36568588340073</v>
          </cell>
          <cell r="F101">
            <v>0.215235001433301</v>
          </cell>
          <cell r="G101">
            <v>-0.120278383153904</v>
          </cell>
          <cell r="H101">
            <v>0.00633044121862651</v>
          </cell>
          <cell r="I101">
            <v>-0.224730663261241</v>
          </cell>
          <cell r="J101">
            <v>0</v>
          </cell>
          <cell r="K101">
            <v>18.0571641510461</v>
          </cell>
          <cell r="L101">
            <v>15.4743777241061</v>
          </cell>
          <cell r="M101">
            <v>9.51465315159564</v>
          </cell>
          <cell r="N101">
            <v>0</v>
          </cell>
          <cell r="O101">
            <v>0</v>
          </cell>
          <cell r="P101">
            <v>19.7426441255054</v>
          </cell>
          <cell r="Q101">
            <v>17.2219932340164</v>
          </cell>
          <cell r="R101">
            <v>8.93858300070063</v>
          </cell>
          <cell r="S101">
            <v>0</v>
          </cell>
          <cell r="T101">
            <v>0</v>
          </cell>
          <cell r="U101">
            <v>18.8405562518512</v>
          </cell>
          <cell r="V101">
            <v>19.7901224346451</v>
          </cell>
          <cell r="W101">
            <v>18.0571641510461</v>
          </cell>
          <cell r="X101">
            <v>12.2524676259451</v>
          </cell>
          <cell r="Y101">
            <v>10.6397176338773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</row>
        <row r="101"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</row>
        <row r="102">
          <cell r="D102">
            <v>39753</v>
          </cell>
          <cell r="E102">
            <v>2.44480699270962</v>
          </cell>
          <cell r="F102">
            <v>0.188934079807544</v>
          </cell>
          <cell r="G102">
            <v>-0.119658250544778</v>
          </cell>
          <cell r="H102">
            <v>0.00629780266025147</v>
          </cell>
          <cell r="I102">
            <v>-0.182636277147293</v>
          </cell>
          <cell r="J102">
            <v>0</v>
          </cell>
          <cell r="K102">
            <v>18.9662803667175</v>
          </cell>
          <cell r="L102">
            <v>34.9177830042293</v>
          </cell>
          <cell r="M102">
            <v>9.57266004358223</v>
          </cell>
          <cell r="N102">
            <v>1</v>
          </cell>
          <cell r="O102">
            <v>0</v>
          </cell>
          <cell r="P102">
            <v>20.3360524453222</v>
          </cell>
          <cell r="Q102">
            <v>22.1714420203177</v>
          </cell>
          <cell r="R102">
            <v>10.9140920102158</v>
          </cell>
          <cell r="S102">
            <v>1</v>
          </cell>
          <cell r="T102">
            <v>0</v>
          </cell>
          <cell r="U102">
            <v>19.4386155662363</v>
          </cell>
          <cell r="V102">
            <v>20.383285965274</v>
          </cell>
          <cell r="W102">
            <v>18.9662803667175</v>
          </cell>
          <cell r="X102">
            <v>36.4358364607338</v>
          </cell>
          <cell r="Y102">
            <v>5.91602250371509</v>
          </cell>
          <cell r="Z102">
            <v>1</v>
          </cell>
          <cell r="AA102">
            <v>0</v>
          </cell>
          <cell r="AB102">
            <v>1</v>
          </cell>
          <cell r="AC102">
            <v>1</v>
          </cell>
          <cell r="AD102">
            <v>1</v>
          </cell>
          <cell r="AE102">
            <v>0</v>
          </cell>
          <cell r="AF102">
            <v>105600</v>
          </cell>
          <cell r="AG102">
            <v>0</v>
          </cell>
          <cell r="AH102">
            <v>61200</v>
          </cell>
          <cell r="AI102">
            <v>0</v>
          </cell>
          <cell r="AJ102">
            <v>50400</v>
          </cell>
          <cell r="AK102">
            <v>0</v>
          </cell>
          <cell r="AL102">
            <v>60000</v>
          </cell>
          <cell r="AM102">
            <v>0</v>
          </cell>
          <cell r="AN102">
            <v>126720</v>
          </cell>
          <cell r="AO102">
            <v>0</v>
          </cell>
          <cell r="AP102">
            <v>66000</v>
          </cell>
          <cell r="AQ102">
            <v>0</v>
          </cell>
          <cell r="AR102">
            <v>469920</v>
          </cell>
          <cell r="AS102">
            <v>60000</v>
          </cell>
          <cell r="AT102">
            <v>0</v>
          </cell>
          <cell r="AU102">
            <v>60000</v>
          </cell>
          <cell r="AV102">
            <v>0</v>
          </cell>
          <cell r="AW102">
            <v>105600</v>
          </cell>
          <cell r="AX102">
            <v>0</v>
          </cell>
          <cell r="AY102">
            <v>130800</v>
          </cell>
          <cell r="AZ102">
            <v>0</v>
          </cell>
          <cell r="BA102">
            <v>60000</v>
          </cell>
          <cell r="BB102">
            <v>0</v>
          </cell>
          <cell r="BC102">
            <v>63600</v>
          </cell>
          <cell r="BD102">
            <v>0</v>
          </cell>
          <cell r="BE102">
            <v>63600</v>
          </cell>
          <cell r="BF102">
            <v>0</v>
          </cell>
        </row>
        <row r="102">
          <cell r="BO102">
            <v>543600</v>
          </cell>
          <cell r="BP102">
            <v>65400</v>
          </cell>
          <cell r="BQ102">
            <v>32700</v>
          </cell>
          <cell r="BR102">
            <v>62400</v>
          </cell>
          <cell r="BS102">
            <v>31200</v>
          </cell>
          <cell r="BT102">
            <v>67200</v>
          </cell>
          <cell r="BU102">
            <v>33600</v>
          </cell>
          <cell r="BV102">
            <v>8400</v>
          </cell>
          <cell r="BW102">
            <v>4200</v>
          </cell>
          <cell r="BX102">
            <v>66000</v>
          </cell>
          <cell r="BY102">
            <v>33000</v>
          </cell>
          <cell r="BZ102">
            <v>66000</v>
          </cell>
          <cell r="CA102">
            <v>33000</v>
          </cell>
          <cell r="CB102">
            <v>240000</v>
          </cell>
          <cell r="CC102">
            <v>120000</v>
          </cell>
          <cell r="CD102">
            <v>120000</v>
          </cell>
          <cell r="CE102">
            <v>60000</v>
          </cell>
          <cell r="CF102">
            <v>63600</v>
          </cell>
          <cell r="CG102">
            <v>31800</v>
          </cell>
          <cell r="CH102">
            <v>90000</v>
          </cell>
          <cell r="CI102">
            <v>45000</v>
          </cell>
          <cell r="CJ102">
            <v>1273500</v>
          </cell>
        </row>
        <row r="103">
          <cell r="D103">
            <v>39783</v>
          </cell>
          <cell r="E103">
            <v>2.51719608606174</v>
          </cell>
          <cell r="F103">
            <v>0.187990745785044</v>
          </cell>
          <cell r="G103">
            <v>-0.119060805663861</v>
          </cell>
          <cell r="H103">
            <v>0.00626635819283481</v>
          </cell>
          <cell r="I103">
            <v>-0.18172438759221</v>
          </cell>
          <cell r="J103">
            <v>0</v>
          </cell>
          <cell r="K103">
            <v>19.5160377385215</v>
          </cell>
          <cell r="L103">
            <v>29.7499603875616</v>
          </cell>
          <cell r="M103">
            <v>9.86324779552199</v>
          </cell>
          <cell r="N103">
            <v>1</v>
          </cell>
          <cell r="O103">
            <v>0</v>
          </cell>
          <cell r="P103">
            <v>20.8789706454631</v>
          </cell>
          <cell r="Q103">
            <v>32.7746062083638</v>
          </cell>
          <cell r="R103">
            <v>11.6303608059014</v>
          </cell>
          <cell r="S103">
            <v>1</v>
          </cell>
          <cell r="T103">
            <v>0</v>
          </cell>
          <cell r="U103">
            <v>19.9860146029841</v>
          </cell>
          <cell r="V103">
            <v>20.9259683319093</v>
          </cell>
          <cell r="W103">
            <v>19.5160377385215</v>
          </cell>
          <cell r="X103">
            <v>30.400341333934</v>
          </cell>
          <cell r="Y103">
            <v>7.15348182531577</v>
          </cell>
          <cell r="Z103">
            <v>1</v>
          </cell>
          <cell r="AA103">
            <v>0</v>
          </cell>
          <cell r="AB103">
            <v>1</v>
          </cell>
          <cell r="AC103">
            <v>1</v>
          </cell>
          <cell r="AD103">
            <v>1</v>
          </cell>
          <cell r="AE103">
            <v>0</v>
          </cell>
          <cell r="AF103">
            <v>105600</v>
          </cell>
          <cell r="AG103">
            <v>0</v>
          </cell>
          <cell r="AH103">
            <v>61200</v>
          </cell>
          <cell r="AI103">
            <v>0</v>
          </cell>
          <cell r="AJ103">
            <v>50400</v>
          </cell>
          <cell r="AK103">
            <v>0</v>
          </cell>
          <cell r="AL103">
            <v>60000</v>
          </cell>
          <cell r="AM103">
            <v>0</v>
          </cell>
          <cell r="AN103">
            <v>126720</v>
          </cell>
          <cell r="AO103">
            <v>0</v>
          </cell>
          <cell r="AP103">
            <v>66000</v>
          </cell>
          <cell r="AQ103">
            <v>0</v>
          </cell>
          <cell r="AR103">
            <v>469920</v>
          </cell>
          <cell r="AS103">
            <v>60000</v>
          </cell>
          <cell r="AT103">
            <v>0</v>
          </cell>
          <cell r="AU103">
            <v>60000</v>
          </cell>
          <cell r="AV103">
            <v>0</v>
          </cell>
          <cell r="AW103">
            <v>105600</v>
          </cell>
          <cell r="AX103">
            <v>0</v>
          </cell>
          <cell r="AY103">
            <v>130800</v>
          </cell>
          <cell r="AZ103">
            <v>0</v>
          </cell>
          <cell r="BA103">
            <v>60000</v>
          </cell>
          <cell r="BB103">
            <v>0</v>
          </cell>
          <cell r="BC103">
            <v>63600</v>
          </cell>
          <cell r="BD103">
            <v>0</v>
          </cell>
          <cell r="BE103">
            <v>63600</v>
          </cell>
          <cell r="BF103">
            <v>0</v>
          </cell>
        </row>
        <row r="103">
          <cell r="BO103">
            <v>543600</v>
          </cell>
          <cell r="BP103">
            <v>65400</v>
          </cell>
          <cell r="BQ103">
            <v>32700</v>
          </cell>
          <cell r="BR103">
            <v>62400</v>
          </cell>
          <cell r="BS103">
            <v>31200</v>
          </cell>
          <cell r="BT103">
            <v>67200</v>
          </cell>
          <cell r="BU103">
            <v>33600</v>
          </cell>
          <cell r="BV103">
            <v>8400</v>
          </cell>
          <cell r="BW103">
            <v>4200</v>
          </cell>
          <cell r="BX103">
            <v>66000</v>
          </cell>
          <cell r="BY103">
            <v>33000</v>
          </cell>
          <cell r="BZ103">
            <v>66000</v>
          </cell>
          <cell r="CA103">
            <v>33000</v>
          </cell>
          <cell r="CB103">
            <v>240000</v>
          </cell>
          <cell r="CC103">
            <v>120000</v>
          </cell>
          <cell r="CD103">
            <v>120000</v>
          </cell>
          <cell r="CE103">
            <v>60000</v>
          </cell>
          <cell r="CF103">
            <v>63600</v>
          </cell>
          <cell r="CG103">
            <v>31800</v>
          </cell>
          <cell r="CH103">
            <v>90000</v>
          </cell>
          <cell r="CI103">
            <v>45000</v>
          </cell>
          <cell r="CJ103">
            <v>1273500</v>
          </cell>
        </row>
        <row r="104">
          <cell r="D104">
            <v>39814</v>
          </cell>
          <cell r="E104">
            <v>2.62140161493406</v>
          </cell>
          <cell r="F104">
            <v>0.187020329246187</v>
          </cell>
          <cell r="G104">
            <v>-0.118446208522585</v>
          </cell>
          <cell r="H104">
            <v>0.00623401097487292</v>
          </cell>
          <cell r="I104">
            <v>-0.180786318271315</v>
          </cell>
          <cell r="J104">
            <v>0</v>
          </cell>
          <cell r="K104">
            <v>20.3046147249706</v>
          </cell>
          <cell r="L104">
            <v>37.0772029469523</v>
          </cell>
          <cell r="M104">
            <v>11.919428983957</v>
          </cell>
          <cell r="N104">
            <v>1</v>
          </cell>
          <cell r="O104">
            <v>0</v>
          </cell>
          <cell r="P104">
            <v>21.6605121120055</v>
          </cell>
          <cell r="Q104">
            <v>40.7096365098268</v>
          </cell>
          <cell r="R104">
            <v>15.2795608994135</v>
          </cell>
          <cell r="S104">
            <v>1</v>
          </cell>
          <cell r="T104">
            <v>0</v>
          </cell>
          <cell r="U104">
            <v>20.7721655480861</v>
          </cell>
          <cell r="V104">
            <v>21.707267194317</v>
          </cell>
          <cell r="W104">
            <v>20.3046147249706</v>
          </cell>
          <cell r="X104">
            <v>39.5944298905949</v>
          </cell>
          <cell r="Y104">
            <v>9.99224416952291</v>
          </cell>
          <cell r="Z104">
            <v>1</v>
          </cell>
          <cell r="AA104">
            <v>0</v>
          </cell>
          <cell r="AB104">
            <v>1</v>
          </cell>
          <cell r="AC104">
            <v>1</v>
          </cell>
          <cell r="AD104">
            <v>1</v>
          </cell>
          <cell r="AE104">
            <v>0</v>
          </cell>
          <cell r="AF104">
            <v>105600</v>
          </cell>
          <cell r="AG104">
            <v>0</v>
          </cell>
          <cell r="AH104">
            <v>61200</v>
          </cell>
          <cell r="AI104">
            <v>0</v>
          </cell>
          <cell r="AJ104">
            <v>50400</v>
          </cell>
          <cell r="AK104">
            <v>0</v>
          </cell>
          <cell r="AL104">
            <v>60000</v>
          </cell>
          <cell r="AM104">
            <v>0</v>
          </cell>
          <cell r="AN104">
            <v>126720</v>
          </cell>
          <cell r="AO104">
            <v>0</v>
          </cell>
          <cell r="AP104">
            <v>66000</v>
          </cell>
          <cell r="AQ104">
            <v>0</v>
          </cell>
          <cell r="AR104">
            <v>469920</v>
          </cell>
          <cell r="AS104">
            <v>60000</v>
          </cell>
          <cell r="AT104">
            <v>0</v>
          </cell>
          <cell r="AU104">
            <v>60000</v>
          </cell>
          <cell r="AV104">
            <v>0</v>
          </cell>
          <cell r="AW104">
            <v>105600</v>
          </cell>
          <cell r="AX104">
            <v>0</v>
          </cell>
          <cell r="AY104">
            <v>130800</v>
          </cell>
          <cell r="AZ104">
            <v>0</v>
          </cell>
          <cell r="BA104">
            <v>60000</v>
          </cell>
          <cell r="BB104">
            <v>0</v>
          </cell>
          <cell r="BC104">
            <v>63600</v>
          </cell>
          <cell r="BD104">
            <v>0</v>
          </cell>
          <cell r="BE104">
            <v>63600</v>
          </cell>
          <cell r="BF104">
            <v>0</v>
          </cell>
        </row>
        <row r="104">
          <cell r="BO104">
            <v>543600</v>
          </cell>
          <cell r="BP104">
            <v>65400</v>
          </cell>
          <cell r="BQ104">
            <v>32700</v>
          </cell>
          <cell r="BR104">
            <v>62400</v>
          </cell>
          <cell r="BS104">
            <v>31200</v>
          </cell>
          <cell r="BT104">
            <v>67200</v>
          </cell>
          <cell r="BU104">
            <v>33600</v>
          </cell>
          <cell r="BV104">
            <v>8400</v>
          </cell>
          <cell r="BW104">
            <v>4200</v>
          </cell>
          <cell r="BX104">
            <v>66000</v>
          </cell>
          <cell r="BY104">
            <v>33000</v>
          </cell>
          <cell r="BZ104">
            <v>66000</v>
          </cell>
          <cell r="CA104">
            <v>33000</v>
          </cell>
          <cell r="CB104">
            <v>240000</v>
          </cell>
          <cell r="CC104">
            <v>120000</v>
          </cell>
          <cell r="CD104">
            <v>120000</v>
          </cell>
          <cell r="CE104">
            <v>60000</v>
          </cell>
          <cell r="CF104">
            <v>63600</v>
          </cell>
          <cell r="CG104">
            <v>31800</v>
          </cell>
          <cell r="CH104">
            <v>90000</v>
          </cell>
          <cell r="CI104">
            <v>45000</v>
          </cell>
          <cell r="CJ104">
            <v>1273500</v>
          </cell>
        </row>
        <row r="105">
          <cell r="D105">
            <v>39845</v>
          </cell>
          <cell r="E105">
            <v>2.53654069397487</v>
          </cell>
          <cell r="F105">
            <v>0.186054329631409</v>
          </cell>
          <cell r="G105">
            <v>-0.117834408766559</v>
          </cell>
          <cell r="H105">
            <v>0.00620181098771362</v>
          </cell>
          <cell r="I105">
            <v>-0.179852518643695</v>
          </cell>
          <cell r="J105">
            <v>0</v>
          </cell>
          <cell r="K105">
            <v>19.6751613149838</v>
          </cell>
          <cell r="L105">
            <v>25.7224315622377</v>
          </cell>
          <cell r="M105">
            <v>10.52447324615</v>
          </cell>
          <cell r="N105">
            <v>1</v>
          </cell>
          <cell r="O105">
            <v>0</v>
          </cell>
          <cell r="P105">
            <v>21.0240552048115</v>
          </cell>
          <cell r="Q105">
            <v>33.0571894289742</v>
          </cell>
          <cell r="R105">
            <v>13.1292338609897</v>
          </cell>
          <cell r="S105">
            <v>1</v>
          </cell>
          <cell r="T105">
            <v>0</v>
          </cell>
          <cell r="U105">
            <v>20.1402971390623</v>
          </cell>
          <cell r="V105">
            <v>21.0705687872194</v>
          </cell>
          <cell r="W105">
            <v>19.6751613149838</v>
          </cell>
          <cell r="X105">
            <v>26.9862942979804</v>
          </cell>
          <cell r="Y105">
            <v>7.54393225272994</v>
          </cell>
          <cell r="Z105">
            <v>1</v>
          </cell>
          <cell r="AA105">
            <v>0</v>
          </cell>
          <cell r="AB105">
            <v>1</v>
          </cell>
          <cell r="AC105">
            <v>1</v>
          </cell>
          <cell r="AD105">
            <v>1</v>
          </cell>
          <cell r="AE105">
            <v>0</v>
          </cell>
          <cell r="AF105">
            <v>105600</v>
          </cell>
          <cell r="AG105">
            <v>0</v>
          </cell>
          <cell r="AH105">
            <v>61200</v>
          </cell>
          <cell r="AI105">
            <v>0</v>
          </cell>
          <cell r="AJ105">
            <v>50400</v>
          </cell>
          <cell r="AK105">
            <v>0</v>
          </cell>
          <cell r="AL105">
            <v>60000</v>
          </cell>
          <cell r="AM105">
            <v>0</v>
          </cell>
          <cell r="AN105">
            <v>126720</v>
          </cell>
          <cell r="AO105">
            <v>0</v>
          </cell>
          <cell r="AP105">
            <v>66000</v>
          </cell>
          <cell r="AQ105">
            <v>0</v>
          </cell>
          <cell r="AR105">
            <v>469920</v>
          </cell>
          <cell r="AS105">
            <v>60000</v>
          </cell>
          <cell r="AT105">
            <v>0</v>
          </cell>
          <cell r="AU105">
            <v>60000</v>
          </cell>
          <cell r="AV105">
            <v>0</v>
          </cell>
          <cell r="AW105">
            <v>105600</v>
          </cell>
          <cell r="AX105">
            <v>0</v>
          </cell>
          <cell r="AY105">
            <v>130800</v>
          </cell>
          <cell r="AZ105">
            <v>0</v>
          </cell>
          <cell r="BA105">
            <v>60000</v>
          </cell>
          <cell r="BB105">
            <v>0</v>
          </cell>
          <cell r="BC105">
            <v>63600</v>
          </cell>
          <cell r="BD105">
            <v>0</v>
          </cell>
          <cell r="BE105">
            <v>63600</v>
          </cell>
          <cell r="BF105">
            <v>0</v>
          </cell>
        </row>
        <row r="105">
          <cell r="BO105">
            <v>543600</v>
          </cell>
          <cell r="BP105">
            <v>65400</v>
          </cell>
          <cell r="BQ105">
            <v>32700</v>
          </cell>
          <cell r="BR105">
            <v>62400</v>
          </cell>
          <cell r="BS105">
            <v>31200</v>
          </cell>
          <cell r="BT105">
            <v>67200</v>
          </cell>
          <cell r="BU105">
            <v>33600</v>
          </cell>
          <cell r="BV105">
            <v>8400</v>
          </cell>
          <cell r="BW105">
            <v>4200</v>
          </cell>
          <cell r="BX105">
            <v>66000</v>
          </cell>
          <cell r="BY105">
            <v>33000</v>
          </cell>
          <cell r="BZ105">
            <v>66000</v>
          </cell>
          <cell r="CA105">
            <v>33000</v>
          </cell>
          <cell r="CB105">
            <v>240000</v>
          </cell>
          <cell r="CC105">
            <v>120000</v>
          </cell>
          <cell r="CD105">
            <v>120000</v>
          </cell>
          <cell r="CE105">
            <v>60000</v>
          </cell>
          <cell r="CF105">
            <v>63600</v>
          </cell>
          <cell r="CG105">
            <v>31800</v>
          </cell>
          <cell r="CH105">
            <v>90000</v>
          </cell>
          <cell r="CI105">
            <v>45000</v>
          </cell>
          <cell r="CJ105">
            <v>1273500</v>
          </cell>
        </row>
        <row r="106">
          <cell r="D106">
            <v>39873</v>
          </cell>
          <cell r="E106">
            <v>2.43827701957715</v>
          </cell>
          <cell r="F106">
            <v>0.185185596423581</v>
          </cell>
          <cell r="G106">
            <v>-0.117284211068268</v>
          </cell>
          <cell r="H106">
            <v>0.00617285321411937</v>
          </cell>
          <cell r="I106">
            <v>-0.179012743209462</v>
          </cell>
          <cell r="J106">
            <v>0</v>
          </cell>
          <cell r="K106">
            <v>18.9444820727577</v>
          </cell>
          <cell r="L106">
            <v>25.2681117955227</v>
          </cell>
          <cell r="M106">
            <v>14.9753418974536</v>
          </cell>
          <cell r="N106">
            <v>1</v>
          </cell>
          <cell r="O106">
            <v>0</v>
          </cell>
          <cell r="P106">
            <v>20.2870776468286</v>
          </cell>
          <cell r="Q106">
            <v>23.8264061342611</v>
          </cell>
          <cell r="R106">
            <v>15.4136144756561</v>
          </cell>
          <cell r="S106">
            <v>1</v>
          </cell>
          <cell r="T106">
            <v>0</v>
          </cell>
          <cell r="U106">
            <v>19.4074460638166</v>
          </cell>
          <cell r="V106">
            <v>20.3333740459345</v>
          </cell>
          <cell r="W106">
            <v>18.9444820727577</v>
          </cell>
          <cell r="X106">
            <v>30.0585092843106</v>
          </cell>
          <cell r="Y106">
            <v>16.3857451009404</v>
          </cell>
          <cell r="Z106">
            <v>1</v>
          </cell>
          <cell r="AA106">
            <v>0</v>
          </cell>
          <cell r="AB106">
            <v>1</v>
          </cell>
          <cell r="AC106">
            <v>1</v>
          </cell>
          <cell r="AD106">
            <v>1</v>
          </cell>
          <cell r="AE106">
            <v>0</v>
          </cell>
          <cell r="AF106">
            <v>105600</v>
          </cell>
          <cell r="AG106">
            <v>0</v>
          </cell>
          <cell r="AH106">
            <v>61200</v>
          </cell>
          <cell r="AI106">
            <v>0</v>
          </cell>
          <cell r="AJ106">
            <v>50400</v>
          </cell>
          <cell r="AK106">
            <v>0</v>
          </cell>
          <cell r="AL106">
            <v>60000</v>
          </cell>
          <cell r="AM106">
            <v>0</v>
          </cell>
          <cell r="AN106">
            <v>126720</v>
          </cell>
          <cell r="AO106">
            <v>0</v>
          </cell>
          <cell r="AP106">
            <v>66000</v>
          </cell>
          <cell r="AQ106">
            <v>0</v>
          </cell>
          <cell r="AR106">
            <v>469920</v>
          </cell>
          <cell r="AS106">
            <v>60000</v>
          </cell>
          <cell r="AT106">
            <v>0</v>
          </cell>
          <cell r="AU106">
            <v>60000</v>
          </cell>
          <cell r="AV106">
            <v>0</v>
          </cell>
          <cell r="AW106">
            <v>105600</v>
          </cell>
          <cell r="AX106">
            <v>0</v>
          </cell>
          <cell r="AY106">
            <v>130800</v>
          </cell>
          <cell r="AZ106">
            <v>0</v>
          </cell>
          <cell r="BA106">
            <v>60000</v>
          </cell>
          <cell r="BB106">
            <v>0</v>
          </cell>
          <cell r="BC106">
            <v>63600</v>
          </cell>
          <cell r="BD106">
            <v>0</v>
          </cell>
          <cell r="BE106">
            <v>63600</v>
          </cell>
          <cell r="BF106">
            <v>0</v>
          </cell>
        </row>
        <row r="106">
          <cell r="BO106">
            <v>543600</v>
          </cell>
          <cell r="BP106">
            <v>65400</v>
          </cell>
          <cell r="BQ106">
            <v>32700</v>
          </cell>
          <cell r="BR106">
            <v>62400</v>
          </cell>
          <cell r="BS106">
            <v>31200</v>
          </cell>
          <cell r="BT106">
            <v>67200</v>
          </cell>
          <cell r="BU106">
            <v>33600</v>
          </cell>
          <cell r="BV106">
            <v>8400</v>
          </cell>
          <cell r="BW106">
            <v>4200</v>
          </cell>
          <cell r="BX106">
            <v>66000</v>
          </cell>
          <cell r="BY106">
            <v>33000</v>
          </cell>
          <cell r="BZ106">
            <v>66000</v>
          </cell>
          <cell r="CA106">
            <v>33000</v>
          </cell>
          <cell r="CB106">
            <v>240000</v>
          </cell>
          <cell r="CC106">
            <v>120000</v>
          </cell>
          <cell r="CD106">
            <v>120000</v>
          </cell>
          <cell r="CE106">
            <v>60000</v>
          </cell>
          <cell r="CF106">
            <v>63600</v>
          </cell>
          <cell r="CG106">
            <v>31800</v>
          </cell>
          <cell r="CH106">
            <v>90000</v>
          </cell>
          <cell r="CI106">
            <v>45000</v>
          </cell>
          <cell r="CJ106">
            <v>1273500</v>
          </cell>
        </row>
        <row r="107">
          <cell r="D107">
            <v>39904</v>
          </cell>
          <cell r="E107">
            <v>2.3120608627769</v>
          </cell>
          <cell r="F107">
            <v>0.208791684819162</v>
          </cell>
          <cell r="G107">
            <v>-0.116677706222473</v>
          </cell>
          <cell r="H107">
            <v>0.00614093190644595</v>
          </cell>
          <cell r="I107">
            <v>-0.218003082678831</v>
          </cell>
          <cell r="J107">
            <v>0</v>
          </cell>
          <cell r="K107">
            <v>17.7054333507355</v>
          </cell>
          <cell r="L107">
            <v>15.9260464563313</v>
          </cell>
          <cell r="M107">
            <v>12.0976358556985</v>
          </cell>
          <cell r="N107">
            <v>0</v>
          </cell>
          <cell r="O107">
            <v>0</v>
          </cell>
          <cell r="P107">
            <v>19.3404564708267</v>
          </cell>
          <cell r="Q107">
            <v>23.0891008705959</v>
          </cell>
          <cell r="R107">
            <v>12.2818638128919</v>
          </cell>
          <cell r="S107">
            <v>1</v>
          </cell>
          <cell r="T107">
            <v>0</v>
          </cell>
          <cell r="U107">
            <v>18.4653736741582</v>
          </cell>
          <cell r="V107">
            <v>19.3865134601251</v>
          </cell>
          <cell r="W107">
            <v>17.7054333507355</v>
          </cell>
          <cell r="X107">
            <v>13.9366465511971</v>
          </cell>
          <cell r="Y107">
            <v>19.7090626038187</v>
          </cell>
          <cell r="Z107">
            <v>0</v>
          </cell>
          <cell r="AA107">
            <v>1</v>
          </cell>
          <cell r="AB107">
            <v>0</v>
          </cell>
          <cell r="AC107">
            <v>0</v>
          </cell>
          <cell r="AD107">
            <v>0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60000</v>
          </cell>
          <cell r="AT107">
            <v>0</v>
          </cell>
          <cell r="AU107">
            <v>60000</v>
          </cell>
          <cell r="AV107">
            <v>0</v>
          </cell>
          <cell r="AW107">
            <v>105600</v>
          </cell>
          <cell r="AX107">
            <v>0</v>
          </cell>
          <cell r="AY107">
            <v>130800</v>
          </cell>
          <cell r="AZ107">
            <v>0</v>
          </cell>
          <cell r="BA107">
            <v>60000</v>
          </cell>
          <cell r="BB107">
            <v>0</v>
          </cell>
          <cell r="BC107">
            <v>63600</v>
          </cell>
          <cell r="BD107">
            <v>0</v>
          </cell>
          <cell r="BE107">
            <v>63600</v>
          </cell>
          <cell r="BF107">
            <v>0</v>
          </cell>
        </row>
        <row r="107">
          <cell r="BO107">
            <v>543600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</row>
        <row r="108">
          <cell r="D108">
            <v>39934</v>
          </cell>
          <cell r="E108">
            <v>2.27298657876863</v>
          </cell>
          <cell r="F108">
            <v>0.207746085156273</v>
          </cell>
          <cell r="G108">
            <v>-0.116093400528505</v>
          </cell>
          <cell r="H108">
            <v>0.0061101789751845</v>
          </cell>
          <cell r="I108">
            <v>-0.21691135361905</v>
          </cell>
          <cell r="J108">
            <v>0</v>
          </cell>
          <cell r="K108">
            <v>17.4205641886219</v>
          </cell>
          <cell r="L108">
            <v>14.9297641886616</v>
          </cell>
          <cell r="M108">
            <v>12.4708752883516</v>
          </cell>
          <cell r="N108">
            <v>0</v>
          </cell>
          <cell r="O108">
            <v>0</v>
          </cell>
          <cell r="P108">
            <v>19.0473993407647</v>
          </cell>
          <cell r="Q108">
            <v>21.4459291270578</v>
          </cell>
          <cell r="R108">
            <v>11.1510766297117</v>
          </cell>
          <cell r="S108">
            <v>1</v>
          </cell>
          <cell r="T108">
            <v>0</v>
          </cell>
          <cell r="U108">
            <v>18.176698836801</v>
          </cell>
          <cell r="V108">
            <v>19.0932256830786</v>
          </cell>
          <cell r="W108">
            <v>17.4205641886219</v>
          </cell>
          <cell r="X108">
            <v>11.2700277028579</v>
          </cell>
          <cell r="Y108">
            <v>20.5901262783438</v>
          </cell>
          <cell r="Z108">
            <v>0</v>
          </cell>
          <cell r="AA108">
            <v>1</v>
          </cell>
          <cell r="AB108">
            <v>0</v>
          </cell>
          <cell r="AC108">
            <v>0</v>
          </cell>
          <cell r="AD108">
            <v>0</v>
          </cell>
          <cell r="AE108">
            <v>1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60000</v>
          </cell>
          <cell r="AT108">
            <v>0</v>
          </cell>
          <cell r="AU108">
            <v>60000</v>
          </cell>
          <cell r="AV108">
            <v>0</v>
          </cell>
          <cell r="AW108">
            <v>105600</v>
          </cell>
          <cell r="AX108">
            <v>0</v>
          </cell>
          <cell r="AY108">
            <v>130800</v>
          </cell>
          <cell r="AZ108">
            <v>0</v>
          </cell>
          <cell r="BA108">
            <v>60000</v>
          </cell>
          <cell r="BB108">
            <v>0</v>
          </cell>
          <cell r="BC108">
            <v>63600</v>
          </cell>
          <cell r="BD108">
            <v>0</v>
          </cell>
          <cell r="BE108">
            <v>63600</v>
          </cell>
          <cell r="BF108">
            <v>0</v>
          </cell>
        </row>
        <row r="108">
          <cell r="BO108">
            <v>543600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</row>
        <row r="109">
          <cell r="D109">
            <v>39965</v>
          </cell>
          <cell r="E109">
            <v>2.27337533938968</v>
          </cell>
          <cell r="F109">
            <v>0.206670485399062</v>
          </cell>
          <cell r="G109">
            <v>-0.115492330075946</v>
          </cell>
          <cell r="H109">
            <v>0.00607854368820771</v>
          </cell>
          <cell r="I109">
            <v>-0.215788300931374</v>
          </cell>
          <cell r="J109">
            <v>0</v>
          </cell>
          <cell r="K109">
            <v>17.4319027884373</v>
          </cell>
          <cell r="L109">
            <v>20.8880084829864</v>
          </cell>
          <cell r="M109">
            <v>11.1358920367965</v>
          </cell>
          <cell r="N109">
            <v>1</v>
          </cell>
          <cell r="O109">
            <v>0</v>
          </cell>
          <cell r="P109">
            <v>19.0503150454226</v>
          </cell>
          <cell r="Q109">
            <v>22.6264479482271</v>
          </cell>
          <cell r="R109">
            <v>16.5579530066778</v>
          </cell>
          <cell r="S109">
            <v>1</v>
          </cell>
          <cell r="T109">
            <v>0</v>
          </cell>
          <cell r="U109">
            <v>18.184122569853</v>
          </cell>
          <cell r="V109">
            <v>19.0959041230842</v>
          </cell>
          <cell r="W109">
            <v>17.4319027884373</v>
          </cell>
          <cell r="X109">
            <v>18.8424945559314</v>
          </cell>
          <cell r="Y109">
            <v>13.838080878049</v>
          </cell>
          <cell r="Z109">
            <v>1</v>
          </cell>
          <cell r="AA109">
            <v>0</v>
          </cell>
          <cell r="AB109">
            <v>0</v>
          </cell>
          <cell r="AC109">
            <v>0</v>
          </cell>
          <cell r="AD109">
            <v>1</v>
          </cell>
          <cell r="AE109">
            <v>0</v>
          </cell>
          <cell r="AF109">
            <v>105600</v>
          </cell>
          <cell r="AG109">
            <v>0</v>
          </cell>
          <cell r="AH109">
            <v>61200</v>
          </cell>
          <cell r="AI109">
            <v>0</v>
          </cell>
          <cell r="AJ109">
            <v>50400</v>
          </cell>
          <cell r="AK109">
            <v>0</v>
          </cell>
          <cell r="AL109">
            <v>60000</v>
          </cell>
          <cell r="AM109">
            <v>0</v>
          </cell>
          <cell r="AN109">
            <v>126720</v>
          </cell>
          <cell r="AO109">
            <v>0</v>
          </cell>
          <cell r="AP109">
            <v>66000</v>
          </cell>
          <cell r="AQ109">
            <v>0</v>
          </cell>
          <cell r="AR109">
            <v>469920</v>
          </cell>
          <cell r="AS109">
            <v>60000</v>
          </cell>
          <cell r="AT109">
            <v>0</v>
          </cell>
          <cell r="AU109">
            <v>60000</v>
          </cell>
          <cell r="AV109">
            <v>0</v>
          </cell>
          <cell r="AW109">
            <v>105600</v>
          </cell>
          <cell r="AX109">
            <v>0</v>
          </cell>
          <cell r="AY109">
            <v>130800</v>
          </cell>
          <cell r="AZ109">
            <v>0</v>
          </cell>
          <cell r="BA109">
            <v>60000</v>
          </cell>
          <cell r="BB109">
            <v>0</v>
          </cell>
          <cell r="BC109">
            <v>63600</v>
          </cell>
          <cell r="BD109">
            <v>0</v>
          </cell>
          <cell r="BE109">
            <v>63600</v>
          </cell>
          <cell r="BF109">
            <v>0</v>
          </cell>
        </row>
        <row r="109">
          <cell r="BO109">
            <v>543600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D110">
            <v>39995</v>
          </cell>
          <cell r="E110">
            <v>2.27104897802216</v>
          </cell>
          <cell r="F110">
            <v>0.205634261658464</v>
          </cell>
          <cell r="G110">
            <v>-0.114913263867965</v>
          </cell>
          <cell r="H110">
            <v>0.00604806651936659</v>
          </cell>
          <cell r="I110">
            <v>-0.214706361437514</v>
          </cell>
          <cell r="J110">
            <v>0</v>
          </cell>
          <cell r="K110">
            <v>17.4225696243848</v>
          </cell>
          <cell r="L110">
            <v>19.1230800998863</v>
          </cell>
          <cell r="M110">
            <v>11.5639031850289</v>
          </cell>
          <cell r="N110">
            <v>1</v>
          </cell>
          <cell r="O110">
            <v>0</v>
          </cell>
          <cell r="P110">
            <v>19.0328673351662</v>
          </cell>
          <cell r="Q110">
            <v>18.2793547912486</v>
          </cell>
          <cell r="R110">
            <v>14.6363209768672</v>
          </cell>
          <cell r="S110">
            <v>0</v>
          </cell>
          <cell r="T110">
            <v>0</v>
          </cell>
          <cell r="U110">
            <v>18.1710178561564</v>
          </cell>
          <cell r="V110">
            <v>19.0782278340614</v>
          </cell>
          <cell r="W110">
            <v>17.4225696243848</v>
          </cell>
          <cell r="X110">
            <v>17.3954775148806</v>
          </cell>
          <cell r="Y110">
            <v>14.1722891023924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105600</v>
          </cell>
          <cell r="AG110">
            <v>0</v>
          </cell>
          <cell r="AH110">
            <v>61200</v>
          </cell>
          <cell r="AI110">
            <v>0</v>
          </cell>
          <cell r="AJ110">
            <v>50400</v>
          </cell>
          <cell r="AK110">
            <v>0</v>
          </cell>
          <cell r="AL110">
            <v>60000</v>
          </cell>
          <cell r="AM110">
            <v>0</v>
          </cell>
          <cell r="AN110">
            <v>126720</v>
          </cell>
          <cell r="AO110">
            <v>0</v>
          </cell>
          <cell r="AP110">
            <v>66000</v>
          </cell>
          <cell r="AQ110">
            <v>0</v>
          </cell>
          <cell r="AR110">
            <v>469920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</row>
        <row r="110"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</row>
        <row r="111">
          <cell r="D111">
            <v>40026</v>
          </cell>
          <cell r="E111">
            <v>2.26529324399987</v>
          </cell>
          <cell r="F111">
            <v>0.204568314199192</v>
          </cell>
          <cell r="G111">
            <v>-0.114317587346607</v>
          </cell>
          <cell r="H111">
            <v>0.00601671512350564</v>
          </cell>
          <cell r="I111">
            <v>-0.21359338688445</v>
          </cell>
          <cell r="J111">
            <v>0</v>
          </cell>
          <cell r="K111">
            <v>17.3877489283657</v>
          </cell>
          <cell r="L111">
            <v>16.6172656344237</v>
          </cell>
          <cell r="M111">
            <v>12.0274135318878</v>
          </cell>
          <cell r="N111">
            <v>0</v>
          </cell>
          <cell r="O111">
            <v>0</v>
          </cell>
          <cell r="P111">
            <v>18.9896993299991</v>
          </cell>
          <cell r="Q111">
            <v>17.1316748521228</v>
          </cell>
          <cell r="R111">
            <v>13.6639600454813</v>
          </cell>
          <cell r="S111">
            <v>0</v>
          </cell>
          <cell r="T111">
            <v>0</v>
          </cell>
          <cell r="U111">
            <v>18.1323174248995</v>
          </cell>
          <cell r="V111">
            <v>19.0348246934253</v>
          </cell>
          <cell r="W111">
            <v>17.3877489283657</v>
          </cell>
          <cell r="X111">
            <v>16.1636849829814</v>
          </cell>
          <cell r="Y111">
            <v>13.1974547849098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</row>
        <row r="111"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</row>
        <row r="112">
          <cell r="D112">
            <v>40057</v>
          </cell>
          <cell r="E112">
            <v>2.26371881836565</v>
          </cell>
          <cell r="F112">
            <v>0.203507244379778</v>
          </cell>
          <cell r="G112">
            <v>-0.11372463656517</v>
          </cell>
          <cell r="H112">
            <v>0.00598550718764053</v>
          </cell>
          <cell r="I112">
            <v>-0.212485505161239</v>
          </cell>
          <cell r="J112">
            <v>0</v>
          </cell>
          <cell r="K112">
            <v>17.3842498490331</v>
          </cell>
          <cell r="L112">
            <v>14.3562067117762</v>
          </cell>
          <cell r="M112">
            <v>9.12191295396416</v>
          </cell>
          <cell r="N112">
            <v>0</v>
          </cell>
          <cell r="O112">
            <v>0</v>
          </cell>
          <cell r="P112">
            <v>18.9778911377424</v>
          </cell>
          <cell r="Q112">
            <v>15.4092837613072</v>
          </cell>
          <cell r="R112">
            <v>11.456260757144</v>
          </cell>
          <cell r="S112">
            <v>0</v>
          </cell>
          <cell r="T112">
            <v>0</v>
          </cell>
          <cell r="U112">
            <v>18.1249563635036</v>
          </cell>
          <cell r="V112">
            <v>19.0227824416497</v>
          </cell>
          <cell r="W112">
            <v>17.3842498490331</v>
          </cell>
          <cell r="X112">
            <v>10.8791567063118</v>
          </cell>
          <cell r="Y112">
            <v>9.8590030527468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</row>
        <row r="112"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</row>
        <row r="113">
          <cell r="D113">
            <v>40087</v>
          </cell>
          <cell r="E113">
            <v>2.25830362098409</v>
          </cell>
          <cell r="F113">
            <v>0.202485029307646</v>
          </cell>
          <cell r="G113">
            <v>-0.113153398730743</v>
          </cell>
          <cell r="H113">
            <v>0.00595544203846017</v>
          </cell>
          <cell r="I113">
            <v>-0.211418192365336</v>
          </cell>
          <cell r="J113">
            <v>0</v>
          </cell>
          <cell r="K113">
            <v>17.3516407146407</v>
          </cell>
          <cell r="L113">
            <v>14.5818677155211</v>
          </cell>
          <cell r="M113">
            <v>9.04036101438253</v>
          </cell>
          <cell r="N113">
            <v>0</v>
          </cell>
          <cell r="O113">
            <v>0</v>
          </cell>
          <cell r="P113">
            <v>18.9372771573807</v>
          </cell>
          <cell r="Q113">
            <v>16.2251993722775</v>
          </cell>
          <cell r="R113">
            <v>8.49841578888266</v>
          </cell>
          <cell r="S113">
            <v>0</v>
          </cell>
          <cell r="T113">
            <v>0</v>
          </cell>
          <cell r="U113">
            <v>18.0886266669001</v>
          </cell>
          <cell r="V113">
            <v>18.9819429726692</v>
          </cell>
          <cell r="W113">
            <v>17.3516407146407</v>
          </cell>
          <cell r="X113">
            <v>11.5689410540845</v>
          </cell>
          <cell r="Y113">
            <v>9.6561927729294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</row>
        <row r="113"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</row>
        <row r="114">
          <cell r="D114">
            <v>40118</v>
          </cell>
          <cell r="E114">
            <v>2.33248147794945</v>
          </cell>
          <cell r="F114">
            <v>0.177735444090636</v>
          </cell>
          <cell r="G114">
            <v>-0.112565781257403</v>
          </cell>
          <cell r="H114">
            <v>0.00592451480302121</v>
          </cell>
          <cell r="I114">
            <v>-0.171810929287615</v>
          </cell>
          <cell r="J114">
            <v>0</v>
          </cell>
          <cell r="K114">
            <v>18.2050291149638</v>
          </cell>
          <cell r="L114">
            <v>32.8721384356945</v>
          </cell>
          <cell r="M114">
            <v>9.09413022263755</v>
          </cell>
          <cell r="N114">
            <v>1</v>
          </cell>
          <cell r="O114">
            <v>0</v>
          </cell>
          <cell r="P114">
            <v>19.4936110846209</v>
          </cell>
          <cell r="Q114">
            <v>20.8805520517658</v>
          </cell>
          <cell r="R114">
            <v>10.3560518756811</v>
          </cell>
          <cell r="S114">
            <v>1</v>
          </cell>
          <cell r="T114">
            <v>0</v>
          </cell>
          <cell r="U114">
            <v>18.6493677251903</v>
          </cell>
          <cell r="V114">
            <v>19.5380449456435</v>
          </cell>
          <cell r="W114">
            <v>18.2050291149638</v>
          </cell>
          <cell r="X114">
            <v>34.3182443208376</v>
          </cell>
          <cell r="Y114">
            <v>5.2139431388221</v>
          </cell>
          <cell r="Z114">
            <v>1</v>
          </cell>
          <cell r="AA114">
            <v>0</v>
          </cell>
          <cell r="AB114">
            <v>1</v>
          </cell>
          <cell r="AC114">
            <v>1</v>
          </cell>
          <cell r="AD114">
            <v>1</v>
          </cell>
          <cell r="AE114">
            <v>0</v>
          </cell>
          <cell r="AF114">
            <v>105600</v>
          </cell>
          <cell r="AG114">
            <v>0</v>
          </cell>
          <cell r="AH114">
            <v>61200</v>
          </cell>
          <cell r="AI114">
            <v>0</v>
          </cell>
          <cell r="AJ114">
            <v>50400</v>
          </cell>
          <cell r="AK114">
            <v>0</v>
          </cell>
          <cell r="AL114">
            <v>60000</v>
          </cell>
          <cell r="AM114">
            <v>0</v>
          </cell>
          <cell r="AN114">
            <v>126720</v>
          </cell>
          <cell r="AO114">
            <v>0</v>
          </cell>
          <cell r="AP114">
            <v>66000</v>
          </cell>
          <cell r="AQ114">
            <v>0</v>
          </cell>
          <cell r="AR114">
            <v>469920</v>
          </cell>
          <cell r="AS114">
            <v>60000</v>
          </cell>
          <cell r="AT114">
            <v>0</v>
          </cell>
          <cell r="AU114">
            <v>60000</v>
          </cell>
          <cell r="AV114">
            <v>0</v>
          </cell>
          <cell r="AW114">
            <v>105600</v>
          </cell>
          <cell r="AX114">
            <v>0</v>
          </cell>
          <cell r="AY114">
            <v>130800</v>
          </cell>
          <cell r="AZ114">
            <v>0</v>
          </cell>
          <cell r="BA114">
            <v>60000</v>
          </cell>
          <cell r="BB114">
            <v>0</v>
          </cell>
          <cell r="BC114">
            <v>63600</v>
          </cell>
          <cell r="BD114">
            <v>0</v>
          </cell>
          <cell r="BE114">
            <v>63600</v>
          </cell>
          <cell r="BF114">
            <v>0</v>
          </cell>
        </row>
        <row r="114">
          <cell r="BO114">
            <v>543600</v>
          </cell>
          <cell r="BP114">
            <v>65400</v>
          </cell>
          <cell r="BQ114">
            <v>32700</v>
          </cell>
          <cell r="BR114">
            <v>62400</v>
          </cell>
          <cell r="BS114">
            <v>31200</v>
          </cell>
          <cell r="BT114">
            <v>67200</v>
          </cell>
          <cell r="BU114">
            <v>33600</v>
          </cell>
          <cell r="BV114">
            <v>8400</v>
          </cell>
          <cell r="BW114">
            <v>4200</v>
          </cell>
          <cell r="BX114">
            <v>66000</v>
          </cell>
          <cell r="BY114">
            <v>33000</v>
          </cell>
          <cell r="BZ114">
            <v>66000</v>
          </cell>
          <cell r="CA114">
            <v>33000</v>
          </cell>
          <cell r="CB114">
            <v>240000</v>
          </cell>
          <cell r="CC114">
            <v>120000</v>
          </cell>
          <cell r="CD114">
            <v>120000</v>
          </cell>
          <cell r="CE114">
            <v>60000</v>
          </cell>
          <cell r="CF114">
            <v>63600</v>
          </cell>
          <cell r="CG114">
            <v>31800</v>
          </cell>
          <cell r="CH114">
            <v>90000</v>
          </cell>
          <cell r="CI114">
            <v>45000</v>
          </cell>
          <cell r="CJ114">
            <v>1273500</v>
          </cell>
        </row>
        <row r="115">
          <cell r="D115">
            <v>40148</v>
          </cell>
          <cell r="E115">
            <v>2.40033009849293</v>
          </cell>
          <cell r="F115">
            <v>0.176841608435138</v>
          </cell>
          <cell r="G115">
            <v>-0.111999685342254</v>
          </cell>
          <cell r="H115">
            <v>0.00589472028117125</v>
          </cell>
          <cell r="I115">
            <v>-0.170946888153966</v>
          </cell>
          <cell r="J115">
            <v>0</v>
          </cell>
          <cell r="K115">
            <v>18.7203740775423</v>
          </cell>
          <cell r="L115">
            <v>27.0592227570896</v>
          </cell>
          <cell r="M115">
            <v>9.36671052678112</v>
          </cell>
          <cell r="N115">
            <v>1</v>
          </cell>
          <cell r="O115">
            <v>0</v>
          </cell>
          <cell r="P115">
            <v>20.002475738697</v>
          </cell>
          <cell r="Q115">
            <v>29.7770512480566</v>
          </cell>
          <cell r="R115">
            <v>11.0290216460714</v>
          </cell>
          <cell r="S115">
            <v>1</v>
          </cell>
          <cell r="T115">
            <v>0</v>
          </cell>
          <cell r="U115">
            <v>19.1624780986301</v>
          </cell>
          <cell r="V115">
            <v>20.0466861408058</v>
          </cell>
          <cell r="W115">
            <v>18.7203740775423</v>
          </cell>
          <cell r="X115">
            <v>27.6307054332585</v>
          </cell>
          <cell r="Y115">
            <v>7.03995766233938</v>
          </cell>
          <cell r="Z115">
            <v>1</v>
          </cell>
          <cell r="AA115">
            <v>0</v>
          </cell>
          <cell r="AB115">
            <v>1</v>
          </cell>
          <cell r="AC115">
            <v>1</v>
          </cell>
          <cell r="AD115">
            <v>1</v>
          </cell>
          <cell r="AE115">
            <v>0</v>
          </cell>
          <cell r="AF115">
            <v>105600</v>
          </cell>
          <cell r="AG115">
            <v>0</v>
          </cell>
          <cell r="AH115">
            <v>61200</v>
          </cell>
          <cell r="AI115">
            <v>0</v>
          </cell>
          <cell r="AJ115">
            <v>50400</v>
          </cell>
          <cell r="AK115">
            <v>0</v>
          </cell>
          <cell r="AL115">
            <v>60000</v>
          </cell>
          <cell r="AM115">
            <v>0</v>
          </cell>
          <cell r="AN115">
            <v>126720</v>
          </cell>
          <cell r="AO115">
            <v>0</v>
          </cell>
          <cell r="AP115">
            <v>66000</v>
          </cell>
          <cell r="AQ115">
            <v>0</v>
          </cell>
          <cell r="AR115">
            <v>469920</v>
          </cell>
          <cell r="AS115">
            <v>60000</v>
          </cell>
          <cell r="AT115">
            <v>0</v>
          </cell>
          <cell r="AU115">
            <v>60000</v>
          </cell>
          <cell r="AV115">
            <v>0</v>
          </cell>
          <cell r="AW115">
            <v>105600</v>
          </cell>
          <cell r="AX115">
            <v>0</v>
          </cell>
          <cell r="AY115">
            <v>130800</v>
          </cell>
          <cell r="AZ115">
            <v>0</v>
          </cell>
          <cell r="BA115">
            <v>60000</v>
          </cell>
          <cell r="BB115">
            <v>0</v>
          </cell>
          <cell r="BC115">
            <v>63600</v>
          </cell>
          <cell r="BD115">
            <v>0</v>
          </cell>
          <cell r="BE115">
            <v>63600</v>
          </cell>
          <cell r="BF115">
            <v>0</v>
          </cell>
        </row>
        <row r="115">
          <cell r="BO115">
            <v>543600</v>
          </cell>
          <cell r="BP115">
            <v>65400</v>
          </cell>
          <cell r="BQ115">
            <v>32700</v>
          </cell>
          <cell r="BR115">
            <v>62400</v>
          </cell>
          <cell r="BS115">
            <v>31200</v>
          </cell>
          <cell r="BT115">
            <v>67200</v>
          </cell>
          <cell r="BU115">
            <v>33600</v>
          </cell>
          <cell r="BV115">
            <v>8400</v>
          </cell>
          <cell r="BW115">
            <v>4200</v>
          </cell>
          <cell r="BX115">
            <v>66000</v>
          </cell>
          <cell r="BY115">
            <v>33000</v>
          </cell>
          <cell r="BZ115">
            <v>66000</v>
          </cell>
          <cell r="CA115">
            <v>33000</v>
          </cell>
          <cell r="CB115">
            <v>240000</v>
          </cell>
          <cell r="CC115">
            <v>120000</v>
          </cell>
          <cell r="CD115">
            <v>120000</v>
          </cell>
          <cell r="CE115">
            <v>60000</v>
          </cell>
          <cell r="CF115">
            <v>63600</v>
          </cell>
          <cell r="CG115">
            <v>31800</v>
          </cell>
          <cell r="CH115">
            <v>90000</v>
          </cell>
          <cell r="CI115">
            <v>45000</v>
          </cell>
          <cell r="CJ115">
            <v>1273500</v>
          </cell>
        </row>
        <row r="116">
          <cell r="D116">
            <v>40179</v>
          </cell>
          <cell r="E116">
            <v>2.50689062806377</v>
          </cell>
          <cell r="F116">
            <v>0.175922149337808</v>
          </cell>
          <cell r="G116">
            <v>-0.111417361247279</v>
          </cell>
          <cell r="H116">
            <v>0.00586407164459361</v>
          </cell>
          <cell r="I116">
            <v>-0.170058077693215</v>
          </cell>
          <cell r="J116">
            <v>0</v>
          </cell>
          <cell r="K116">
            <v>19.5262441277791</v>
          </cell>
          <cell r="L116">
            <v>33.9554187156737</v>
          </cell>
          <cell r="M116">
            <v>11.3000660591319</v>
          </cell>
          <cell r="N116">
            <v>1</v>
          </cell>
          <cell r="O116">
            <v>0</v>
          </cell>
          <cell r="P116">
            <v>20.8016797104783</v>
          </cell>
          <cell r="Q116">
            <v>37.2455234651832</v>
          </cell>
          <cell r="R116">
            <v>14.4608006755678</v>
          </cell>
          <cell r="S116">
            <v>1</v>
          </cell>
          <cell r="T116">
            <v>0</v>
          </cell>
          <cell r="U116">
            <v>19.9660495011237</v>
          </cell>
          <cell r="V116">
            <v>20.8456602478127</v>
          </cell>
          <cell r="W116">
            <v>19.5262441277791</v>
          </cell>
          <cell r="X116">
            <v>36.283151554264</v>
          </cell>
          <cell r="Y116">
            <v>9.70839405137571</v>
          </cell>
          <cell r="Z116">
            <v>1</v>
          </cell>
          <cell r="AA116">
            <v>0</v>
          </cell>
          <cell r="AB116">
            <v>1</v>
          </cell>
          <cell r="AC116">
            <v>1</v>
          </cell>
          <cell r="AD116">
            <v>1</v>
          </cell>
          <cell r="AE116">
            <v>0</v>
          </cell>
          <cell r="AF116">
            <v>105600</v>
          </cell>
          <cell r="AG116">
            <v>0</v>
          </cell>
          <cell r="AH116">
            <v>61200</v>
          </cell>
          <cell r="AI116">
            <v>0</v>
          </cell>
          <cell r="AJ116">
            <v>50400</v>
          </cell>
          <cell r="AK116">
            <v>0</v>
          </cell>
          <cell r="AL116">
            <v>60000</v>
          </cell>
          <cell r="AM116">
            <v>0</v>
          </cell>
          <cell r="AN116">
            <v>126720</v>
          </cell>
          <cell r="AO116">
            <v>0</v>
          </cell>
          <cell r="AP116">
            <v>66000</v>
          </cell>
          <cell r="AQ116">
            <v>0</v>
          </cell>
          <cell r="AR116">
            <v>469920</v>
          </cell>
          <cell r="AS116">
            <v>60000</v>
          </cell>
          <cell r="AT116">
            <v>0</v>
          </cell>
          <cell r="AU116">
            <v>60000</v>
          </cell>
          <cell r="AV116">
            <v>0</v>
          </cell>
          <cell r="AW116">
            <v>105600</v>
          </cell>
          <cell r="AX116">
            <v>0</v>
          </cell>
          <cell r="AY116">
            <v>130800</v>
          </cell>
          <cell r="AZ116">
            <v>0</v>
          </cell>
          <cell r="BA116">
            <v>60000</v>
          </cell>
          <cell r="BB116">
            <v>0</v>
          </cell>
          <cell r="BC116">
            <v>63600</v>
          </cell>
          <cell r="BD116">
            <v>0</v>
          </cell>
          <cell r="BE116">
            <v>63600</v>
          </cell>
          <cell r="BF116">
            <v>0</v>
          </cell>
        </row>
        <row r="116">
          <cell r="BO116">
            <v>543600</v>
          </cell>
          <cell r="BP116">
            <v>65400</v>
          </cell>
          <cell r="BQ116">
            <v>32700</v>
          </cell>
          <cell r="BR116">
            <v>62400</v>
          </cell>
          <cell r="BS116">
            <v>31200</v>
          </cell>
          <cell r="BT116">
            <v>67200</v>
          </cell>
          <cell r="BU116">
            <v>33600</v>
          </cell>
          <cell r="BV116">
            <v>8400</v>
          </cell>
          <cell r="BW116">
            <v>4200</v>
          </cell>
          <cell r="BX116">
            <v>66000</v>
          </cell>
          <cell r="BY116">
            <v>33000</v>
          </cell>
          <cell r="BZ116">
            <v>66000</v>
          </cell>
          <cell r="CA116">
            <v>33000</v>
          </cell>
          <cell r="CB116">
            <v>240000</v>
          </cell>
          <cell r="CC116">
            <v>120000</v>
          </cell>
          <cell r="CD116">
            <v>120000</v>
          </cell>
          <cell r="CE116">
            <v>60000</v>
          </cell>
          <cell r="CF116">
            <v>63600</v>
          </cell>
          <cell r="CG116">
            <v>31800</v>
          </cell>
          <cell r="CH116">
            <v>90000</v>
          </cell>
          <cell r="CI116">
            <v>45000</v>
          </cell>
          <cell r="CJ116">
            <v>1273500</v>
          </cell>
        </row>
        <row r="117">
          <cell r="D117">
            <v>40210</v>
          </cell>
          <cell r="E117">
            <v>2.42676253632142</v>
          </cell>
          <cell r="F117">
            <v>0.175006913677025</v>
          </cell>
          <cell r="G117">
            <v>-0.110837711995449</v>
          </cell>
          <cell r="H117">
            <v>0.00583356378923417</v>
          </cell>
          <cell r="I117">
            <v>-0.169173349887791</v>
          </cell>
          <cell r="J117">
            <v>0</v>
          </cell>
          <cell r="K117">
            <v>18.9319188982522</v>
          </cell>
          <cell r="L117">
            <v>23.2783506981558</v>
          </cell>
          <cell r="M117">
            <v>9.98706120716891</v>
          </cell>
          <cell r="N117">
            <v>1</v>
          </cell>
          <cell r="O117">
            <v>0</v>
          </cell>
          <cell r="P117">
            <v>20.2007190224106</v>
          </cell>
          <cell r="Q117">
            <v>30.0514769385505</v>
          </cell>
          <cell r="R117">
            <v>12.4371579986473</v>
          </cell>
          <cell r="S117">
            <v>1</v>
          </cell>
          <cell r="T117">
            <v>0</v>
          </cell>
          <cell r="U117">
            <v>19.3694361824448</v>
          </cell>
          <cell r="V117">
            <v>20.2444707508299</v>
          </cell>
          <cell r="W117">
            <v>18.9319188982522</v>
          </cell>
          <cell r="X117">
            <v>24.4272607398242</v>
          </cell>
          <cell r="Y117">
            <v>7.40349595853702</v>
          </cell>
          <cell r="Z117">
            <v>1</v>
          </cell>
          <cell r="AA117">
            <v>0</v>
          </cell>
          <cell r="AB117">
            <v>1</v>
          </cell>
          <cell r="AC117">
            <v>1</v>
          </cell>
          <cell r="AD117">
            <v>1</v>
          </cell>
          <cell r="AE117">
            <v>0</v>
          </cell>
          <cell r="AF117">
            <v>105600</v>
          </cell>
          <cell r="AG117">
            <v>0</v>
          </cell>
          <cell r="AH117">
            <v>61200</v>
          </cell>
          <cell r="AI117">
            <v>0</v>
          </cell>
          <cell r="AJ117">
            <v>50400</v>
          </cell>
          <cell r="AK117">
            <v>0</v>
          </cell>
          <cell r="AL117">
            <v>60000</v>
          </cell>
          <cell r="AM117">
            <v>0</v>
          </cell>
          <cell r="AN117">
            <v>126720</v>
          </cell>
          <cell r="AO117">
            <v>0</v>
          </cell>
          <cell r="AP117">
            <v>66000</v>
          </cell>
          <cell r="AQ117">
            <v>0</v>
          </cell>
          <cell r="AR117">
            <v>469920</v>
          </cell>
          <cell r="AS117">
            <v>60000</v>
          </cell>
          <cell r="AT117">
            <v>0</v>
          </cell>
          <cell r="AU117">
            <v>60000</v>
          </cell>
          <cell r="AV117">
            <v>0</v>
          </cell>
          <cell r="AW117">
            <v>105600</v>
          </cell>
          <cell r="AX117">
            <v>0</v>
          </cell>
          <cell r="AY117">
            <v>130800</v>
          </cell>
          <cell r="AZ117">
            <v>0</v>
          </cell>
          <cell r="BA117">
            <v>60000</v>
          </cell>
          <cell r="BB117">
            <v>0</v>
          </cell>
          <cell r="BC117">
            <v>63600</v>
          </cell>
          <cell r="BD117">
            <v>0</v>
          </cell>
          <cell r="BE117">
            <v>63600</v>
          </cell>
          <cell r="BF117">
            <v>0</v>
          </cell>
        </row>
        <row r="117">
          <cell r="BO117">
            <v>543600</v>
          </cell>
          <cell r="BP117">
            <v>65400</v>
          </cell>
          <cell r="BQ117">
            <v>32700</v>
          </cell>
          <cell r="BR117">
            <v>62400</v>
          </cell>
          <cell r="BS117">
            <v>31200</v>
          </cell>
          <cell r="BT117">
            <v>67200</v>
          </cell>
          <cell r="BU117">
            <v>33600</v>
          </cell>
          <cell r="BV117">
            <v>8400</v>
          </cell>
          <cell r="BW117">
            <v>4200</v>
          </cell>
          <cell r="BX117">
            <v>66000</v>
          </cell>
          <cell r="BY117">
            <v>33000</v>
          </cell>
          <cell r="BZ117">
            <v>66000</v>
          </cell>
          <cell r="CA117">
            <v>33000</v>
          </cell>
          <cell r="CB117">
            <v>240000</v>
          </cell>
          <cell r="CC117">
            <v>120000</v>
          </cell>
          <cell r="CD117">
            <v>120000</v>
          </cell>
          <cell r="CE117">
            <v>60000</v>
          </cell>
          <cell r="CF117">
            <v>63600</v>
          </cell>
          <cell r="CG117">
            <v>31800</v>
          </cell>
          <cell r="CH117">
            <v>90000</v>
          </cell>
          <cell r="CI117">
            <v>45000</v>
          </cell>
          <cell r="CJ117">
            <v>1273500</v>
          </cell>
        </row>
        <row r="118">
          <cell r="D118">
            <v>40238</v>
          </cell>
          <cell r="E118">
            <v>2.33406380314868</v>
          </cell>
          <cell r="F118">
            <v>0.174183865906618</v>
          </cell>
          <cell r="G118">
            <v>-0.110316448407524</v>
          </cell>
          <cell r="H118">
            <v>0.00580612886355392</v>
          </cell>
          <cell r="I118">
            <v>-0.168377737043064</v>
          </cell>
          <cell r="J118">
            <v>0</v>
          </cell>
          <cell r="K118">
            <v>18.2426454957921</v>
          </cell>
          <cell r="L118">
            <v>23.9043581082992</v>
          </cell>
          <cell r="M118">
            <v>14.1727605559351</v>
          </cell>
          <cell r="N118">
            <v>1</v>
          </cell>
          <cell r="O118">
            <v>0</v>
          </cell>
          <cell r="P118">
            <v>19.5054785236151</v>
          </cell>
          <cell r="Q118">
            <v>22.5894990340972</v>
          </cell>
          <cell r="R118">
            <v>14.5849957052474</v>
          </cell>
          <cell r="S118">
            <v>1</v>
          </cell>
          <cell r="T118">
            <v>0</v>
          </cell>
          <cell r="U118">
            <v>18.6781051605586</v>
          </cell>
          <cell r="V118">
            <v>19.5490244900917</v>
          </cell>
          <cell r="W118">
            <v>18.2426454957921</v>
          </cell>
          <cell r="X118">
            <v>28.4238700250232</v>
          </cell>
          <cell r="Y118">
            <v>15.6179531330274</v>
          </cell>
          <cell r="Z118">
            <v>1</v>
          </cell>
          <cell r="AA118">
            <v>0</v>
          </cell>
          <cell r="AB118">
            <v>1</v>
          </cell>
          <cell r="AC118">
            <v>1</v>
          </cell>
          <cell r="AD118">
            <v>1</v>
          </cell>
          <cell r="AE118">
            <v>0</v>
          </cell>
          <cell r="AF118">
            <v>105600</v>
          </cell>
          <cell r="AG118">
            <v>0</v>
          </cell>
          <cell r="AH118">
            <v>61200</v>
          </cell>
          <cell r="AI118">
            <v>0</v>
          </cell>
          <cell r="AJ118">
            <v>50400</v>
          </cell>
          <cell r="AK118">
            <v>0</v>
          </cell>
          <cell r="AL118">
            <v>60000</v>
          </cell>
          <cell r="AM118">
            <v>0</v>
          </cell>
          <cell r="AN118">
            <v>126720</v>
          </cell>
          <cell r="AO118">
            <v>0</v>
          </cell>
          <cell r="AP118">
            <v>66000</v>
          </cell>
          <cell r="AQ118">
            <v>0</v>
          </cell>
          <cell r="AR118">
            <v>469920</v>
          </cell>
          <cell r="AS118">
            <v>60000</v>
          </cell>
          <cell r="AT118">
            <v>0</v>
          </cell>
          <cell r="AU118">
            <v>60000</v>
          </cell>
          <cell r="AV118">
            <v>0</v>
          </cell>
          <cell r="AW118">
            <v>105600</v>
          </cell>
          <cell r="AX118">
            <v>0</v>
          </cell>
          <cell r="AY118">
            <v>130800</v>
          </cell>
          <cell r="AZ118">
            <v>0</v>
          </cell>
          <cell r="BA118">
            <v>60000</v>
          </cell>
          <cell r="BB118">
            <v>0</v>
          </cell>
          <cell r="BC118">
            <v>63600</v>
          </cell>
          <cell r="BD118">
            <v>0</v>
          </cell>
          <cell r="BE118">
            <v>63600</v>
          </cell>
          <cell r="BF118">
            <v>0</v>
          </cell>
        </row>
        <row r="118">
          <cell r="BO118">
            <v>543600</v>
          </cell>
          <cell r="BP118">
            <v>65400</v>
          </cell>
          <cell r="BQ118">
            <v>32700</v>
          </cell>
          <cell r="BR118">
            <v>62400</v>
          </cell>
          <cell r="BS118">
            <v>31200</v>
          </cell>
          <cell r="BT118">
            <v>67200</v>
          </cell>
          <cell r="BU118">
            <v>33600</v>
          </cell>
          <cell r="BV118">
            <v>8400</v>
          </cell>
          <cell r="BW118">
            <v>4200</v>
          </cell>
          <cell r="BX118">
            <v>66000</v>
          </cell>
          <cell r="BY118">
            <v>33000</v>
          </cell>
          <cell r="BZ118">
            <v>66000</v>
          </cell>
          <cell r="CA118">
            <v>33000</v>
          </cell>
          <cell r="CB118">
            <v>240000</v>
          </cell>
          <cell r="CC118">
            <v>120000</v>
          </cell>
          <cell r="CD118">
            <v>120000</v>
          </cell>
          <cell r="CE118">
            <v>60000</v>
          </cell>
          <cell r="CF118">
            <v>63600</v>
          </cell>
          <cell r="CG118">
            <v>31800</v>
          </cell>
          <cell r="CH118">
            <v>90000</v>
          </cell>
          <cell r="CI118">
            <v>45000</v>
          </cell>
          <cell r="CJ118">
            <v>1273500</v>
          </cell>
        </row>
        <row r="119">
          <cell r="D119">
            <v>40269</v>
          </cell>
          <cell r="E119">
            <v>2.21505284104549</v>
          </cell>
          <cell r="F119">
            <v>0.196380173652012</v>
          </cell>
          <cell r="G119">
            <v>-0.109741861746713</v>
          </cell>
          <cell r="H119">
            <v>0.00577588746035329</v>
          </cell>
          <cell r="I119">
            <v>-0.205044004842542</v>
          </cell>
          <cell r="J119">
            <v>0</v>
          </cell>
          <cell r="K119">
            <v>17.0750662715221</v>
          </cell>
          <cell r="L119">
            <v>15.1160203233079</v>
          </cell>
          <cell r="M119">
            <v>11.4651366088013</v>
          </cell>
          <cell r="N119">
            <v>0</v>
          </cell>
          <cell r="O119">
            <v>0</v>
          </cell>
          <cell r="P119">
            <v>18.6128963078412</v>
          </cell>
          <cell r="Q119">
            <v>21.8942521780812</v>
          </cell>
          <cell r="R119">
            <v>11.6384132326119</v>
          </cell>
          <cell r="S119">
            <v>1</v>
          </cell>
          <cell r="T119">
            <v>0</v>
          </cell>
          <cell r="U119">
            <v>17.7898323447408</v>
          </cell>
          <cell r="V119">
            <v>18.6562154637938</v>
          </cell>
          <cell r="W119">
            <v>17.0750662715221</v>
          </cell>
          <cell r="X119">
            <v>13.2585160149223</v>
          </cell>
          <cell r="Y119">
            <v>18.742068811925</v>
          </cell>
          <cell r="Z119">
            <v>0</v>
          </cell>
          <cell r="AA119">
            <v>1</v>
          </cell>
          <cell r="AB119">
            <v>0</v>
          </cell>
          <cell r="AC119">
            <v>0</v>
          </cell>
          <cell r="AD119">
            <v>0</v>
          </cell>
          <cell r="AE119">
            <v>1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60000</v>
          </cell>
          <cell r="AT119">
            <v>0</v>
          </cell>
          <cell r="AU119">
            <v>60000</v>
          </cell>
          <cell r="AV119">
            <v>0</v>
          </cell>
          <cell r="AW119">
            <v>105600</v>
          </cell>
          <cell r="AX119">
            <v>0</v>
          </cell>
          <cell r="AY119">
            <v>130800</v>
          </cell>
          <cell r="AZ119">
            <v>0</v>
          </cell>
          <cell r="BA119">
            <v>60000</v>
          </cell>
          <cell r="BB119">
            <v>0</v>
          </cell>
          <cell r="BC119">
            <v>63600</v>
          </cell>
          <cell r="BD119">
            <v>0</v>
          </cell>
          <cell r="BE119">
            <v>63600</v>
          </cell>
          <cell r="BF119">
            <v>0</v>
          </cell>
        </row>
        <row r="119">
          <cell r="BO119">
            <v>543600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</row>
        <row r="120">
          <cell r="D120">
            <v>40299</v>
          </cell>
          <cell r="E120">
            <v>2.17801982275861</v>
          </cell>
          <cell r="F120">
            <v>0.195389641091802</v>
          </cell>
          <cell r="G120">
            <v>-0.109188328845419</v>
          </cell>
          <cell r="H120">
            <v>0.00574675414975887</v>
          </cell>
          <cell r="I120">
            <v>-0.20400977231644</v>
          </cell>
          <cell r="J120">
            <v>0</v>
          </cell>
          <cell r="K120">
            <v>16.8050753783163</v>
          </cell>
          <cell r="L120">
            <v>14.1777626898397</v>
          </cell>
          <cell r="M120">
            <v>11.8153265319042</v>
          </cell>
          <cell r="N120">
            <v>0</v>
          </cell>
          <cell r="O120">
            <v>0</v>
          </cell>
          <cell r="P120">
            <v>18.3351486706896</v>
          </cell>
          <cell r="Q120">
            <v>20.3471300400364</v>
          </cell>
          <cell r="R120">
            <v>10.5740276355563</v>
          </cell>
          <cell r="S120">
            <v>1</v>
          </cell>
          <cell r="T120">
            <v>0</v>
          </cell>
          <cell r="U120">
            <v>17.516236204349</v>
          </cell>
          <cell r="V120">
            <v>18.3782493268128</v>
          </cell>
          <cell r="W120">
            <v>16.8050753783163</v>
          </cell>
          <cell r="X120">
            <v>10.749270156536</v>
          </cell>
          <cell r="Y120">
            <v>19.5690236174441</v>
          </cell>
          <cell r="Z120">
            <v>0</v>
          </cell>
          <cell r="AA120">
            <v>1</v>
          </cell>
          <cell r="AB120">
            <v>0</v>
          </cell>
          <cell r="AC120">
            <v>0</v>
          </cell>
          <cell r="AD120">
            <v>0</v>
          </cell>
          <cell r="AE120">
            <v>1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60000</v>
          </cell>
          <cell r="AT120">
            <v>0</v>
          </cell>
          <cell r="AU120">
            <v>60000</v>
          </cell>
          <cell r="AV120">
            <v>0</v>
          </cell>
          <cell r="AW120">
            <v>105600</v>
          </cell>
          <cell r="AX120">
            <v>0</v>
          </cell>
          <cell r="AY120">
            <v>130800</v>
          </cell>
          <cell r="AZ120">
            <v>0</v>
          </cell>
          <cell r="BA120">
            <v>60000</v>
          </cell>
          <cell r="BB120">
            <v>0</v>
          </cell>
          <cell r="BC120">
            <v>63600</v>
          </cell>
          <cell r="BD120">
            <v>0</v>
          </cell>
          <cell r="BE120">
            <v>63600</v>
          </cell>
          <cell r="BF120">
            <v>0</v>
          </cell>
        </row>
        <row r="120">
          <cell r="BO120">
            <v>543600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</row>
        <row r="121">
          <cell r="D121">
            <v>40330</v>
          </cell>
          <cell r="E121">
            <v>2.17809553882261</v>
          </cell>
          <cell r="F121">
            <v>0.194370730498606</v>
          </cell>
          <cell r="G121">
            <v>-0.108618937631574</v>
          </cell>
          <cell r="H121">
            <v>0.00571678619113547</v>
          </cell>
          <cell r="I121">
            <v>-0.202945909785309</v>
          </cell>
          <cell r="J121">
            <v>0</v>
          </cell>
          <cell r="K121">
            <v>16.8136222177798</v>
          </cell>
          <cell r="L121">
            <v>19.8460002435838</v>
          </cell>
          <cell r="M121">
            <v>10.5589040950272</v>
          </cell>
          <cell r="N121">
            <v>1</v>
          </cell>
          <cell r="O121">
            <v>0</v>
          </cell>
          <cell r="P121">
            <v>18.3357165411696</v>
          </cell>
          <cell r="Q121">
            <v>21.4900616742858</v>
          </cell>
          <cell r="R121">
            <v>15.65827737752</v>
          </cell>
          <cell r="S121">
            <v>1</v>
          </cell>
          <cell r="T121">
            <v>0</v>
          </cell>
          <cell r="U121">
            <v>17.5210745089328</v>
          </cell>
          <cell r="V121">
            <v>18.3785924376031</v>
          </cell>
          <cell r="W121">
            <v>16.8136222177798</v>
          </cell>
          <cell r="X121">
            <v>17.9296494483981</v>
          </cell>
          <cell r="Y121">
            <v>12.9205141586396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  <cell r="AE121">
            <v>0</v>
          </cell>
          <cell r="AF121">
            <v>105600</v>
          </cell>
          <cell r="AG121">
            <v>0</v>
          </cell>
          <cell r="AH121">
            <v>61200</v>
          </cell>
          <cell r="AI121">
            <v>0</v>
          </cell>
          <cell r="AJ121">
            <v>50400</v>
          </cell>
          <cell r="AK121">
            <v>0</v>
          </cell>
          <cell r="AL121">
            <v>60000</v>
          </cell>
          <cell r="AM121">
            <v>0</v>
          </cell>
          <cell r="AN121">
            <v>126720</v>
          </cell>
          <cell r="AO121">
            <v>0</v>
          </cell>
          <cell r="AP121">
            <v>66000</v>
          </cell>
          <cell r="AQ121">
            <v>0</v>
          </cell>
          <cell r="AR121">
            <v>469920</v>
          </cell>
          <cell r="AS121">
            <v>60000</v>
          </cell>
          <cell r="AT121">
            <v>0</v>
          </cell>
          <cell r="AU121">
            <v>60000</v>
          </cell>
          <cell r="AV121">
            <v>0</v>
          </cell>
          <cell r="AW121">
            <v>105600</v>
          </cell>
          <cell r="AX121">
            <v>0</v>
          </cell>
          <cell r="AY121">
            <v>130800</v>
          </cell>
          <cell r="AZ121">
            <v>0</v>
          </cell>
          <cell r="BA121">
            <v>60000</v>
          </cell>
          <cell r="BB121">
            <v>0</v>
          </cell>
          <cell r="BC121">
            <v>63600</v>
          </cell>
          <cell r="BD121">
            <v>0</v>
          </cell>
          <cell r="BE121">
            <v>63600</v>
          </cell>
          <cell r="BF121">
            <v>0</v>
          </cell>
        </row>
        <row r="121">
          <cell r="BO121">
            <v>543600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</row>
        <row r="122">
          <cell r="D122">
            <v>40360</v>
          </cell>
          <cell r="E122">
            <v>2.17562806309313</v>
          </cell>
          <cell r="F122">
            <v>0.193389161163834</v>
          </cell>
          <cell r="G122">
            <v>-0.108070413591554</v>
          </cell>
          <cell r="H122">
            <v>0.00568791650481864</v>
          </cell>
          <cell r="I122">
            <v>-0.201921035921062</v>
          </cell>
          <cell r="J122">
            <v>0</v>
          </cell>
          <cell r="K122">
            <v>16.8028027037905</v>
          </cell>
          <cell r="L122">
            <v>18.1844415043327</v>
          </cell>
          <cell r="M122">
            <v>10.9606151047855</v>
          </cell>
          <cell r="N122">
            <v>1</v>
          </cell>
          <cell r="O122">
            <v>0</v>
          </cell>
          <cell r="P122">
            <v>18.3172104731985</v>
          </cell>
          <cell r="Q122">
            <v>17.3999956250294</v>
          </cell>
          <cell r="R122">
            <v>13.8500766892334</v>
          </cell>
          <cell r="S122">
            <v>0</v>
          </cell>
          <cell r="T122">
            <v>0</v>
          </cell>
          <cell r="U122">
            <v>17.5066823712618</v>
          </cell>
          <cell r="V122">
            <v>18.3598698469846</v>
          </cell>
          <cell r="W122">
            <v>16.8028027037905</v>
          </cell>
          <cell r="X122">
            <v>16.5671033579533</v>
          </cell>
          <cell r="Y122">
            <v>13.234823622541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105600</v>
          </cell>
          <cell r="AG122">
            <v>0</v>
          </cell>
          <cell r="AH122">
            <v>61200</v>
          </cell>
          <cell r="AI122">
            <v>0</v>
          </cell>
          <cell r="AJ122">
            <v>50400</v>
          </cell>
          <cell r="AK122">
            <v>0</v>
          </cell>
          <cell r="AL122">
            <v>60000</v>
          </cell>
          <cell r="AM122">
            <v>0</v>
          </cell>
          <cell r="AN122">
            <v>126720</v>
          </cell>
          <cell r="AO122">
            <v>0</v>
          </cell>
          <cell r="AP122">
            <v>66000</v>
          </cell>
          <cell r="AQ122">
            <v>0</v>
          </cell>
          <cell r="AR122">
            <v>469920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</row>
        <row r="122"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</row>
        <row r="123">
          <cell r="D123">
            <v>40391</v>
          </cell>
          <cell r="E123">
            <v>2.16992734235734</v>
          </cell>
          <cell r="F123">
            <v>0.192379477549281</v>
          </cell>
          <cell r="G123">
            <v>-0.107506178630481</v>
          </cell>
          <cell r="H123">
            <v>0.00565821992792004</v>
          </cell>
          <cell r="I123">
            <v>-0.200866807441162</v>
          </cell>
          <cell r="J123">
            <v>0</v>
          </cell>
          <cell r="K123">
            <v>16.7679540118713</v>
          </cell>
          <cell r="L123">
            <v>15.8262126765199</v>
          </cell>
          <cell r="M123">
            <v>11.395654934831</v>
          </cell>
          <cell r="N123">
            <v>0</v>
          </cell>
          <cell r="O123">
            <v>0</v>
          </cell>
          <cell r="P123">
            <v>18.27445506768</v>
          </cell>
          <cell r="Q123">
            <v>16.3189618680836</v>
          </cell>
          <cell r="R123">
            <v>12.9346907552252</v>
          </cell>
          <cell r="S123">
            <v>0</v>
          </cell>
          <cell r="T123">
            <v>0</v>
          </cell>
          <cell r="U123">
            <v>17.4681587279514</v>
          </cell>
          <cell r="V123">
            <v>18.3168917171394</v>
          </cell>
          <cell r="W123">
            <v>16.7679540118713</v>
          </cell>
          <cell r="X123">
            <v>15.407008468228</v>
          </cell>
          <cell r="Y123">
            <v>12.318061824305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</row>
        <row r="123"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</row>
        <row r="124">
          <cell r="D124">
            <v>40422</v>
          </cell>
          <cell r="E124">
            <v>2.16816001664088</v>
          </cell>
          <cell r="F124">
            <v>0.191374456297482</v>
          </cell>
          <cell r="G124">
            <v>-0.106944549107416</v>
          </cell>
          <cell r="H124">
            <v>0.0056286604793377</v>
          </cell>
          <cell r="I124">
            <v>-0.199817447016488</v>
          </cell>
          <cell r="J124">
            <v>0</v>
          </cell>
          <cell r="K124">
            <v>16.762569272183</v>
          </cell>
          <cell r="L124">
            <v>13.5603137548008</v>
          </cell>
          <cell r="M124">
            <v>8.66250847770072</v>
          </cell>
          <cell r="N124">
            <v>0</v>
          </cell>
          <cell r="O124">
            <v>0</v>
          </cell>
          <cell r="P124">
            <v>18.2612001248066</v>
          </cell>
          <cell r="Q124">
            <v>14.5502097852254</v>
          </cell>
          <cell r="R124">
            <v>10.8576860646424</v>
          </cell>
          <cell r="S124">
            <v>0</v>
          </cell>
          <cell r="T124">
            <v>0</v>
          </cell>
          <cell r="U124">
            <v>17.459116006501</v>
          </cell>
          <cell r="V124">
            <v>18.3034150784017</v>
          </cell>
          <cell r="W124">
            <v>16.762569272183</v>
          </cell>
          <cell r="X124">
            <v>10.3057252755145</v>
          </cell>
          <cell r="Y124">
            <v>8.91064310993835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4"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</row>
        <row r="125">
          <cell r="D125">
            <v>40452</v>
          </cell>
          <cell r="E125">
            <v>2.16279130334801</v>
          </cell>
          <cell r="F125">
            <v>0.190406277353269</v>
          </cell>
          <cell r="G125">
            <v>-0.106403507932709</v>
          </cell>
          <cell r="H125">
            <v>0.00560018462803732</v>
          </cell>
          <cell r="I125">
            <v>-0.198806554295325</v>
          </cell>
          <cell r="J125">
            <v>0</v>
          </cell>
          <cell r="K125">
            <v>16.7298856178952</v>
          </cell>
          <cell r="L125">
            <v>13.7717202556799</v>
          </cell>
          <cell r="M125">
            <v>8.58508303478121</v>
          </cell>
          <cell r="N125">
            <v>0</v>
          </cell>
          <cell r="O125">
            <v>0</v>
          </cell>
          <cell r="P125">
            <v>18.2209347751101</v>
          </cell>
          <cell r="Q125">
            <v>15.3166267843546</v>
          </cell>
          <cell r="R125">
            <v>8.07546623362982</v>
          </cell>
          <cell r="S125">
            <v>0</v>
          </cell>
          <cell r="T125">
            <v>0</v>
          </cell>
          <cell r="U125">
            <v>17.4229084656148</v>
          </cell>
          <cell r="V125">
            <v>18.2629361598204</v>
          </cell>
          <cell r="W125">
            <v>16.7298856178952</v>
          </cell>
          <cell r="X125">
            <v>10.9536108513992</v>
          </cell>
          <cell r="Y125">
            <v>8.72141890436194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5"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</row>
        <row r="126">
          <cell r="D126">
            <v>40483</v>
          </cell>
          <cell r="E126">
            <v>2.23225701383275</v>
          </cell>
          <cell r="F126">
            <v>0.167126804130228</v>
          </cell>
          <cell r="G126">
            <v>-0.105846975949145</v>
          </cell>
          <cell r="H126">
            <v>0.00557089347100762</v>
          </cell>
          <cell r="I126">
            <v>-0.161555910659221</v>
          </cell>
          <cell r="J126">
            <v>0</v>
          </cell>
          <cell r="K126">
            <v>17.5302582738015</v>
          </cell>
          <cell r="L126">
            <v>30.9694585298131</v>
          </cell>
          <cell r="M126">
            <v>8.63488488006181</v>
          </cell>
          <cell r="N126">
            <v>1</v>
          </cell>
          <cell r="O126">
            <v>0</v>
          </cell>
          <cell r="P126">
            <v>18.7419276037456</v>
          </cell>
          <cell r="Q126">
            <v>19.6932296094833</v>
          </cell>
          <cell r="R126">
            <v>9.82148518938643</v>
          </cell>
          <cell r="S126">
            <v>1</v>
          </cell>
          <cell r="T126">
            <v>0</v>
          </cell>
          <cell r="U126">
            <v>17.9480752841271</v>
          </cell>
          <cell r="V126">
            <v>18.7837093047782</v>
          </cell>
          <cell r="W126">
            <v>17.5302582738015</v>
          </cell>
          <cell r="X126">
            <v>32.3442590437353</v>
          </cell>
          <cell r="Y126">
            <v>4.54585354210019</v>
          </cell>
          <cell r="Z126">
            <v>1</v>
          </cell>
          <cell r="AA126">
            <v>0</v>
          </cell>
          <cell r="AB126">
            <v>1</v>
          </cell>
          <cell r="AC126">
            <v>1</v>
          </cell>
          <cell r="AD126">
            <v>1</v>
          </cell>
          <cell r="AE126">
            <v>0</v>
          </cell>
          <cell r="AF126">
            <v>105600</v>
          </cell>
          <cell r="AG126">
            <v>0</v>
          </cell>
          <cell r="AH126">
            <v>61200</v>
          </cell>
          <cell r="AI126">
            <v>0</v>
          </cell>
          <cell r="AJ126">
            <v>50400</v>
          </cell>
          <cell r="AK126">
            <v>0</v>
          </cell>
          <cell r="AL126">
            <v>60000</v>
          </cell>
          <cell r="AM126">
            <v>0</v>
          </cell>
          <cell r="AN126">
            <v>126720</v>
          </cell>
          <cell r="AO126">
            <v>0</v>
          </cell>
          <cell r="AP126">
            <v>66000</v>
          </cell>
          <cell r="AQ126">
            <v>0</v>
          </cell>
          <cell r="AR126">
            <v>469920</v>
          </cell>
          <cell r="AS126">
            <v>60000</v>
          </cell>
          <cell r="AT126">
            <v>0</v>
          </cell>
          <cell r="AU126">
            <v>60000</v>
          </cell>
          <cell r="AV126">
            <v>0</v>
          </cell>
          <cell r="AW126">
            <v>105600</v>
          </cell>
          <cell r="AX126">
            <v>0</v>
          </cell>
          <cell r="AY126">
            <v>130800</v>
          </cell>
          <cell r="AZ126">
            <v>0</v>
          </cell>
          <cell r="BA126">
            <v>60000</v>
          </cell>
          <cell r="BB126">
            <v>0</v>
          </cell>
          <cell r="BC126">
            <v>63600</v>
          </cell>
          <cell r="BD126">
            <v>0</v>
          </cell>
          <cell r="BE126">
            <v>63600</v>
          </cell>
          <cell r="BF126">
            <v>0</v>
          </cell>
        </row>
        <row r="126">
          <cell r="BO126">
            <v>543600</v>
          </cell>
          <cell r="BP126">
            <v>65400</v>
          </cell>
          <cell r="BQ126">
            <v>32700</v>
          </cell>
          <cell r="BR126">
            <v>62400</v>
          </cell>
          <cell r="BS126">
            <v>31200</v>
          </cell>
          <cell r="BT126">
            <v>67200</v>
          </cell>
          <cell r="BU126">
            <v>33600</v>
          </cell>
          <cell r="BV126">
            <v>8400</v>
          </cell>
          <cell r="BW126">
            <v>4200</v>
          </cell>
          <cell r="BX126">
            <v>66000</v>
          </cell>
          <cell r="BY126">
            <v>33000</v>
          </cell>
          <cell r="BZ126">
            <v>66000</v>
          </cell>
          <cell r="CA126">
            <v>33000</v>
          </cell>
          <cell r="CB126">
            <v>240000</v>
          </cell>
          <cell r="CC126">
            <v>120000</v>
          </cell>
          <cell r="CD126">
            <v>120000</v>
          </cell>
          <cell r="CE126">
            <v>60000</v>
          </cell>
          <cell r="CF126">
            <v>63600</v>
          </cell>
          <cell r="CG126">
            <v>31800</v>
          </cell>
          <cell r="CH126">
            <v>90000</v>
          </cell>
          <cell r="CI126">
            <v>45000</v>
          </cell>
          <cell r="CJ126">
            <v>1273500</v>
          </cell>
        </row>
        <row r="127">
          <cell r="D127">
            <v>40513</v>
          </cell>
          <cell r="E127">
            <v>2.29577651130992</v>
          </cell>
          <cell r="F127">
            <v>0.166280288119985</v>
          </cell>
          <cell r="G127">
            <v>-0.105310849142657</v>
          </cell>
          <cell r="H127">
            <v>0.00554267627066616</v>
          </cell>
          <cell r="I127">
            <v>-0.160737611849319</v>
          </cell>
          <cell r="J127">
            <v>0</v>
          </cell>
          <cell r="K127">
            <v>18.0127917459545</v>
          </cell>
          <cell r="L127">
            <v>24.7115606343457</v>
          </cell>
          <cell r="M127">
            <v>8.89045273814852</v>
          </cell>
          <cell r="N127">
            <v>1</v>
          </cell>
          <cell r="O127">
            <v>0</v>
          </cell>
          <cell r="P127">
            <v>19.2183238348244</v>
          </cell>
          <cell r="Q127">
            <v>27.1595817063803</v>
          </cell>
          <cell r="R127">
            <v>10.4534874464764</v>
          </cell>
          <cell r="S127">
            <v>1</v>
          </cell>
          <cell r="T127">
            <v>0</v>
          </cell>
          <cell r="U127">
            <v>18.4284924662545</v>
          </cell>
          <cell r="V127">
            <v>19.2598939068544</v>
          </cell>
          <cell r="W127">
            <v>18.0127917459545</v>
          </cell>
          <cell r="X127">
            <v>25.2153732558136</v>
          </cell>
          <cell r="Y127">
            <v>6.93506048478489</v>
          </cell>
          <cell r="Z127">
            <v>1</v>
          </cell>
          <cell r="AA127">
            <v>0</v>
          </cell>
          <cell r="AB127">
            <v>1</v>
          </cell>
          <cell r="AC127">
            <v>1</v>
          </cell>
          <cell r="AD127">
            <v>1</v>
          </cell>
          <cell r="AE127">
            <v>0</v>
          </cell>
          <cell r="AF127">
            <v>105600</v>
          </cell>
          <cell r="AG127">
            <v>0</v>
          </cell>
          <cell r="AH127">
            <v>61200</v>
          </cell>
          <cell r="AI127">
            <v>0</v>
          </cell>
          <cell r="AJ127">
            <v>50400</v>
          </cell>
          <cell r="AK127">
            <v>0</v>
          </cell>
          <cell r="AL127">
            <v>60000</v>
          </cell>
          <cell r="AM127">
            <v>0</v>
          </cell>
          <cell r="AN127">
            <v>126720</v>
          </cell>
          <cell r="AO127">
            <v>0</v>
          </cell>
          <cell r="AP127">
            <v>66000</v>
          </cell>
          <cell r="AQ127">
            <v>0</v>
          </cell>
          <cell r="AR127">
            <v>469920</v>
          </cell>
          <cell r="AS127">
            <v>60000</v>
          </cell>
          <cell r="AT127">
            <v>0</v>
          </cell>
          <cell r="AU127">
            <v>60000</v>
          </cell>
          <cell r="AV127">
            <v>0</v>
          </cell>
          <cell r="AW127">
            <v>105600</v>
          </cell>
          <cell r="AX127">
            <v>0</v>
          </cell>
          <cell r="AY127">
            <v>130800</v>
          </cell>
          <cell r="AZ127">
            <v>0</v>
          </cell>
          <cell r="BA127">
            <v>60000</v>
          </cell>
          <cell r="BB127">
            <v>0</v>
          </cell>
          <cell r="BC127">
            <v>63600</v>
          </cell>
          <cell r="BD127">
            <v>0</v>
          </cell>
          <cell r="BE127">
            <v>63600</v>
          </cell>
          <cell r="BF127">
            <v>0</v>
          </cell>
        </row>
        <row r="127">
          <cell r="BO127">
            <v>543600</v>
          </cell>
          <cell r="BP127">
            <v>65400</v>
          </cell>
          <cell r="BQ127">
            <v>32700</v>
          </cell>
          <cell r="BR127">
            <v>62400</v>
          </cell>
          <cell r="BS127">
            <v>31200</v>
          </cell>
          <cell r="BT127">
            <v>67200</v>
          </cell>
          <cell r="BU127">
            <v>33600</v>
          </cell>
          <cell r="BV127">
            <v>8400</v>
          </cell>
          <cell r="BW127">
            <v>4200</v>
          </cell>
          <cell r="BX127">
            <v>66000</v>
          </cell>
          <cell r="BY127">
            <v>33000</v>
          </cell>
          <cell r="BZ127">
            <v>66000</v>
          </cell>
          <cell r="CA127">
            <v>33000</v>
          </cell>
          <cell r="CB127">
            <v>240000</v>
          </cell>
          <cell r="CC127">
            <v>120000</v>
          </cell>
          <cell r="CD127">
            <v>120000</v>
          </cell>
          <cell r="CE127">
            <v>60000</v>
          </cell>
          <cell r="CF127">
            <v>63600</v>
          </cell>
          <cell r="CG127">
            <v>31800</v>
          </cell>
          <cell r="CH127">
            <v>90000</v>
          </cell>
          <cell r="CI127">
            <v>45000</v>
          </cell>
          <cell r="CJ127">
            <v>1273500</v>
          </cell>
        </row>
        <row r="128">
          <cell r="D128">
            <v>40544</v>
          </cell>
          <cell r="E128">
            <v>2.40393406736276</v>
          </cell>
          <cell r="F128">
            <v>0.165408307387346</v>
          </cell>
          <cell r="G128">
            <v>-0.104758594678652</v>
          </cell>
          <cell r="H128">
            <v>0.00551361024624486</v>
          </cell>
          <cell r="I128">
            <v>-0.159894697141101</v>
          </cell>
          <cell r="J128">
            <v>0</v>
          </cell>
          <cell r="K128">
            <v>18.8302952766624</v>
          </cell>
          <cell r="L128">
            <v>31.1983044801789</v>
          </cell>
          <cell r="M128">
            <v>10.7074310982075</v>
          </cell>
          <cell r="N128">
            <v>1</v>
          </cell>
          <cell r="O128">
            <v>0</v>
          </cell>
          <cell r="P128">
            <v>20.0295055052207</v>
          </cell>
          <cell r="Q128">
            <v>34.1848490527271</v>
          </cell>
          <cell r="R128">
            <v>13.6792670209335</v>
          </cell>
          <cell r="S128">
            <v>1</v>
          </cell>
          <cell r="T128">
            <v>0</v>
          </cell>
          <cell r="U128">
            <v>19.2438160451308</v>
          </cell>
          <cell r="V128">
            <v>20.0708575820675</v>
          </cell>
          <cell r="W128">
            <v>18.8302952766624</v>
          </cell>
          <cell r="X128">
            <v>33.3535581612217</v>
          </cell>
          <cell r="Y128">
            <v>9.44206778882579</v>
          </cell>
          <cell r="Z128">
            <v>1</v>
          </cell>
          <cell r="AA128">
            <v>0</v>
          </cell>
          <cell r="AB128">
            <v>1</v>
          </cell>
          <cell r="AC128">
            <v>1</v>
          </cell>
          <cell r="AD128">
            <v>1</v>
          </cell>
          <cell r="AE128">
            <v>0</v>
          </cell>
          <cell r="AF128">
            <v>105600</v>
          </cell>
          <cell r="AG128">
            <v>0</v>
          </cell>
          <cell r="AH128">
            <v>61200</v>
          </cell>
          <cell r="AI128">
            <v>0</v>
          </cell>
          <cell r="AJ128">
            <v>50400</v>
          </cell>
          <cell r="AK128">
            <v>0</v>
          </cell>
          <cell r="AL128">
            <v>60000</v>
          </cell>
          <cell r="AM128">
            <v>0</v>
          </cell>
          <cell r="AN128">
            <v>126720</v>
          </cell>
          <cell r="AO128">
            <v>0</v>
          </cell>
          <cell r="AP128">
            <v>66000</v>
          </cell>
          <cell r="AQ128">
            <v>0</v>
          </cell>
          <cell r="AR128">
            <v>469920</v>
          </cell>
          <cell r="AS128">
            <v>60000</v>
          </cell>
          <cell r="AT128">
            <v>0</v>
          </cell>
          <cell r="AU128">
            <v>60000</v>
          </cell>
          <cell r="AV128">
            <v>0</v>
          </cell>
          <cell r="AW128">
            <v>105600</v>
          </cell>
          <cell r="AX128">
            <v>0</v>
          </cell>
          <cell r="AY128">
            <v>130800</v>
          </cell>
          <cell r="AZ128">
            <v>0</v>
          </cell>
          <cell r="BA128">
            <v>60000</v>
          </cell>
          <cell r="BB128">
            <v>0</v>
          </cell>
          <cell r="BC128">
            <v>63600</v>
          </cell>
          <cell r="BD128">
            <v>0</v>
          </cell>
          <cell r="BE128">
            <v>63600</v>
          </cell>
          <cell r="BF128">
            <v>0</v>
          </cell>
        </row>
        <row r="128">
          <cell r="BO128">
            <v>543600</v>
          </cell>
          <cell r="BP128">
            <v>65400</v>
          </cell>
          <cell r="BQ128">
            <v>32700</v>
          </cell>
          <cell r="BR128">
            <v>62400</v>
          </cell>
          <cell r="BS128">
            <v>31200</v>
          </cell>
          <cell r="BT128">
            <v>67200</v>
          </cell>
          <cell r="BU128">
            <v>33600</v>
          </cell>
          <cell r="BV128">
            <v>8400</v>
          </cell>
          <cell r="BW128">
            <v>4200</v>
          </cell>
          <cell r="BX128">
            <v>66000</v>
          </cell>
          <cell r="BY128">
            <v>33000</v>
          </cell>
          <cell r="BZ128">
            <v>66000</v>
          </cell>
          <cell r="CA128">
            <v>33000</v>
          </cell>
          <cell r="CB128">
            <v>240000</v>
          </cell>
          <cell r="CC128">
            <v>120000</v>
          </cell>
          <cell r="CD128">
            <v>120000</v>
          </cell>
          <cell r="CE128">
            <v>60000</v>
          </cell>
          <cell r="CF128">
            <v>63600</v>
          </cell>
          <cell r="CG128">
            <v>31800</v>
          </cell>
          <cell r="CH128">
            <v>90000</v>
          </cell>
          <cell r="CI128">
            <v>45000</v>
          </cell>
          <cell r="CJ128">
            <v>1273500</v>
          </cell>
        </row>
        <row r="129">
          <cell r="D129">
            <v>40575</v>
          </cell>
          <cell r="E129">
            <v>2.32820924295869</v>
          </cell>
          <cell r="F129">
            <v>0.164537755686127</v>
          </cell>
          <cell r="G129">
            <v>-0.10420724526788</v>
          </cell>
          <cell r="H129">
            <v>0.00548459185620422</v>
          </cell>
          <cell r="I129">
            <v>-0.159053163829923</v>
          </cell>
          <cell r="J129">
            <v>0</v>
          </cell>
          <cell r="K129">
            <v>18.2686705934658</v>
          </cell>
          <cell r="L129">
            <v>21.1618409952218</v>
          </cell>
          <cell r="M129">
            <v>9.47189013566469</v>
          </cell>
          <cell r="N129">
            <v>1</v>
          </cell>
          <cell r="O129">
            <v>0</v>
          </cell>
          <cell r="P129">
            <v>19.4615693221902</v>
          </cell>
          <cell r="Q129">
            <v>27.4234223569448</v>
          </cell>
          <cell r="R129">
            <v>11.7754187152705</v>
          </cell>
          <cell r="S129">
            <v>1</v>
          </cell>
          <cell r="T129">
            <v>0</v>
          </cell>
          <cell r="U129">
            <v>18.6800149826811</v>
          </cell>
          <cell r="V129">
            <v>19.5027037611117</v>
          </cell>
          <cell r="W129">
            <v>18.2686705934658</v>
          </cell>
          <cell r="X129">
            <v>22.2088331035351</v>
          </cell>
          <cell r="Y129">
            <v>7.27284437303036</v>
          </cell>
          <cell r="Z129">
            <v>1</v>
          </cell>
          <cell r="AA129">
            <v>0</v>
          </cell>
          <cell r="AB129">
            <v>1</v>
          </cell>
          <cell r="AC129">
            <v>1</v>
          </cell>
          <cell r="AD129">
            <v>1</v>
          </cell>
          <cell r="AE129">
            <v>0</v>
          </cell>
          <cell r="AF129">
            <v>105600</v>
          </cell>
          <cell r="AG129">
            <v>0</v>
          </cell>
          <cell r="AH129">
            <v>61200</v>
          </cell>
          <cell r="AI129">
            <v>0</v>
          </cell>
          <cell r="AJ129">
            <v>50400</v>
          </cell>
          <cell r="AK129">
            <v>0</v>
          </cell>
          <cell r="AL129">
            <v>60000</v>
          </cell>
          <cell r="AM129">
            <v>0</v>
          </cell>
          <cell r="AN129">
            <v>126720</v>
          </cell>
          <cell r="AO129">
            <v>0</v>
          </cell>
          <cell r="AP129">
            <v>66000</v>
          </cell>
          <cell r="AQ129">
            <v>0</v>
          </cell>
          <cell r="AR129">
            <v>469920</v>
          </cell>
          <cell r="AS129">
            <v>60000</v>
          </cell>
          <cell r="AT129">
            <v>0</v>
          </cell>
          <cell r="AU129">
            <v>60000</v>
          </cell>
          <cell r="AV129">
            <v>0</v>
          </cell>
          <cell r="AW129">
            <v>105600</v>
          </cell>
          <cell r="AX129">
            <v>0</v>
          </cell>
          <cell r="AY129">
            <v>130800</v>
          </cell>
          <cell r="AZ129">
            <v>0</v>
          </cell>
          <cell r="BA129">
            <v>60000</v>
          </cell>
          <cell r="BB129">
            <v>0</v>
          </cell>
          <cell r="BC129">
            <v>63600</v>
          </cell>
          <cell r="BD129">
            <v>0</v>
          </cell>
          <cell r="BE129">
            <v>63600</v>
          </cell>
          <cell r="BF129">
            <v>0</v>
          </cell>
        </row>
        <row r="129">
          <cell r="BO129">
            <v>543600</v>
          </cell>
          <cell r="BP129">
            <v>65400</v>
          </cell>
          <cell r="BQ129">
            <v>32700</v>
          </cell>
          <cell r="BR129">
            <v>62400</v>
          </cell>
          <cell r="BS129">
            <v>31200</v>
          </cell>
          <cell r="BT129">
            <v>67200</v>
          </cell>
          <cell r="BU129">
            <v>33600</v>
          </cell>
          <cell r="BV129">
            <v>8400</v>
          </cell>
          <cell r="BW129">
            <v>4200</v>
          </cell>
          <cell r="BX129">
            <v>66000</v>
          </cell>
          <cell r="BY129">
            <v>33000</v>
          </cell>
          <cell r="BZ129">
            <v>66000</v>
          </cell>
          <cell r="CA129">
            <v>33000</v>
          </cell>
          <cell r="CB129">
            <v>240000</v>
          </cell>
          <cell r="CC129">
            <v>120000</v>
          </cell>
          <cell r="CD129">
            <v>120000</v>
          </cell>
          <cell r="CE129">
            <v>60000</v>
          </cell>
          <cell r="CF129">
            <v>63600</v>
          </cell>
          <cell r="CG129">
            <v>31800</v>
          </cell>
          <cell r="CH129">
            <v>90000</v>
          </cell>
          <cell r="CI129">
            <v>45000</v>
          </cell>
          <cell r="CJ129">
            <v>1273500</v>
          </cell>
        </row>
        <row r="130">
          <cell r="D130">
            <v>40603</v>
          </cell>
          <cell r="E130">
            <v>2.24071269556333</v>
          </cell>
          <cell r="F130">
            <v>0.163754886399269</v>
          </cell>
          <cell r="G130">
            <v>-0.10371142805287</v>
          </cell>
          <cell r="H130">
            <v>0.00545849621330896</v>
          </cell>
          <cell r="I130">
            <v>-0.15829639018596</v>
          </cell>
          <cell r="J130">
            <v>0</v>
          </cell>
          <cell r="K130">
            <v>17.6181222903303</v>
          </cell>
          <cell r="L130">
            <v>22.629468533153</v>
          </cell>
          <cell r="M130">
            <v>13.4060666998868</v>
          </cell>
          <cell r="N130">
            <v>1</v>
          </cell>
          <cell r="O130">
            <v>0</v>
          </cell>
          <cell r="P130">
            <v>18.805345216725</v>
          </cell>
          <cell r="Q130">
            <v>21.428095656983</v>
          </cell>
          <cell r="R130">
            <v>13.7936199310317</v>
          </cell>
          <cell r="S130">
            <v>1</v>
          </cell>
          <cell r="T130">
            <v>0</v>
          </cell>
          <cell r="U130">
            <v>18.0275095063284</v>
          </cell>
          <cell r="V130">
            <v>18.8462839383248</v>
          </cell>
          <cell r="W130">
            <v>17.6181222903303</v>
          </cell>
          <cell r="X130">
            <v>26.889787156573</v>
          </cell>
          <cell r="Y130">
            <v>14.8916798379636</v>
          </cell>
          <cell r="Z130">
            <v>1</v>
          </cell>
          <cell r="AA130">
            <v>0</v>
          </cell>
          <cell r="AB130">
            <v>1</v>
          </cell>
          <cell r="AC130">
            <v>1</v>
          </cell>
          <cell r="AD130">
            <v>1</v>
          </cell>
          <cell r="AE130">
            <v>0</v>
          </cell>
          <cell r="AF130">
            <v>105600</v>
          </cell>
          <cell r="AG130">
            <v>0</v>
          </cell>
          <cell r="AH130">
            <v>61200</v>
          </cell>
          <cell r="AI130">
            <v>0</v>
          </cell>
          <cell r="AJ130">
            <v>50400</v>
          </cell>
          <cell r="AK130">
            <v>0</v>
          </cell>
          <cell r="AL130">
            <v>60000</v>
          </cell>
          <cell r="AM130">
            <v>0</v>
          </cell>
          <cell r="AN130">
            <v>126720</v>
          </cell>
          <cell r="AO130">
            <v>0</v>
          </cell>
          <cell r="AP130">
            <v>66000</v>
          </cell>
          <cell r="AQ130">
            <v>0</v>
          </cell>
          <cell r="AR130">
            <v>469920</v>
          </cell>
          <cell r="AS130">
            <v>60000</v>
          </cell>
          <cell r="AT130">
            <v>0</v>
          </cell>
          <cell r="AU130">
            <v>60000</v>
          </cell>
          <cell r="AV130">
            <v>0</v>
          </cell>
          <cell r="AW130">
            <v>105600</v>
          </cell>
          <cell r="AX130">
            <v>0</v>
          </cell>
          <cell r="AY130">
            <v>130800</v>
          </cell>
          <cell r="AZ130">
            <v>0</v>
          </cell>
          <cell r="BA130">
            <v>60000</v>
          </cell>
          <cell r="BB130">
            <v>0</v>
          </cell>
          <cell r="BC130">
            <v>63600</v>
          </cell>
          <cell r="BD130">
            <v>0</v>
          </cell>
          <cell r="BE130">
            <v>63600</v>
          </cell>
          <cell r="BF130">
            <v>0</v>
          </cell>
        </row>
        <row r="130">
          <cell r="BO130">
            <v>543600</v>
          </cell>
          <cell r="BP130">
            <v>65400</v>
          </cell>
          <cell r="BQ130">
            <v>32700</v>
          </cell>
          <cell r="BR130">
            <v>62400</v>
          </cell>
          <cell r="BS130">
            <v>31200</v>
          </cell>
          <cell r="BT130">
            <v>67200</v>
          </cell>
          <cell r="BU130">
            <v>33600</v>
          </cell>
          <cell r="BV130">
            <v>8400</v>
          </cell>
          <cell r="BW130">
            <v>4200</v>
          </cell>
          <cell r="BX130">
            <v>66000</v>
          </cell>
          <cell r="BY130">
            <v>33000</v>
          </cell>
          <cell r="BZ130">
            <v>66000</v>
          </cell>
          <cell r="CA130">
            <v>33000</v>
          </cell>
          <cell r="CB130">
            <v>240000</v>
          </cell>
          <cell r="CC130">
            <v>120000</v>
          </cell>
          <cell r="CD130">
            <v>120000</v>
          </cell>
          <cell r="CE130">
            <v>60000</v>
          </cell>
          <cell r="CF130">
            <v>63600</v>
          </cell>
          <cell r="CG130">
            <v>31800</v>
          </cell>
          <cell r="CH130">
            <v>90000</v>
          </cell>
          <cell r="CI130">
            <v>45000</v>
          </cell>
          <cell r="CJ130">
            <v>1273500</v>
          </cell>
        </row>
        <row r="131">
          <cell r="D131">
            <v>40634</v>
          </cell>
          <cell r="E131">
            <v>2.12845452767301</v>
          </cell>
          <cell r="F131">
            <v>0.184610851890006</v>
          </cell>
          <cell r="G131">
            <v>-0.103164887820886</v>
          </cell>
          <cell r="H131">
            <v>0.00542973093794136</v>
          </cell>
          <cell r="I131">
            <v>0</v>
          </cell>
          <cell r="J131">
            <v>0</v>
          </cell>
          <cell r="K131">
            <v>17.9634089575476</v>
          </cell>
          <cell r="L131">
            <v>14.3656189714633</v>
          </cell>
          <cell r="M131">
            <v>10.8594618758827</v>
          </cell>
          <cell r="N131">
            <v>0</v>
          </cell>
          <cell r="O131">
            <v>0</v>
          </cell>
          <cell r="P131">
            <v>17.9634089575476</v>
          </cell>
          <cell r="Q131">
            <v>20.7722004234476</v>
          </cell>
          <cell r="R131">
            <v>11.022353804021</v>
          </cell>
          <cell r="S131">
            <v>1</v>
          </cell>
          <cell r="T131">
            <v>0</v>
          </cell>
          <cell r="U131">
            <v>17.1896722988909</v>
          </cell>
          <cell r="V131">
            <v>18.0041319395821</v>
          </cell>
          <cell r="W131">
            <v>17.9634089575476</v>
          </cell>
          <cell r="X131">
            <v>12.6307824642431</v>
          </cell>
          <cell r="Y131">
            <v>17.8265581225487</v>
          </cell>
          <cell r="Z131">
            <v>0</v>
          </cell>
          <cell r="AA131">
            <v>1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60000</v>
          </cell>
          <cell r="AT131">
            <v>0</v>
          </cell>
          <cell r="AU131">
            <v>60000</v>
          </cell>
          <cell r="AV131">
            <v>0</v>
          </cell>
          <cell r="AW131">
            <v>105600</v>
          </cell>
          <cell r="AX131">
            <v>0</v>
          </cell>
          <cell r="AY131">
            <v>130800</v>
          </cell>
          <cell r="AZ131">
            <v>0</v>
          </cell>
          <cell r="BA131">
            <v>60000</v>
          </cell>
          <cell r="BB131">
            <v>0</v>
          </cell>
          <cell r="BC131">
            <v>63600</v>
          </cell>
          <cell r="BD131">
            <v>0</v>
          </cell>
          <cell r="BE131">
            <v>63600</v>
          </cell>
          <cell r="BF131">
            <v>0</v>
          </cell>
        </row>
        <row r="131">
          <cell r="BO131">
            <v>543600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</row>
        <row r="132">
          <cell r="D132">
            <v>40664</v>
          </cell>
          <cell r="E132">
            <v>2.09328256506347</v>
          </cell>
          <cell r="F132">
            <v>0.183668663773311</v>
          </cell>
          <cell r="G132">
            <v>-0.102638370932144</v>
          </cell>
          <cell r="H132">
            <v>0.00540201952274443</v>
          </cell>
          <cell r="I132">
            <v>0</v>
          </cell>
          <cell r="J132">
            <v>0</v>
          </cell>
          <cell r="K132">
            <v>17.699619237976</v>
          </cell>
          <cell r="L132">
            <v>13.4819990340822</v>
          </cell>
          <cell r="M132">
            <v>11.1875824316037</v>
          </cell>
          <cell r="N132">
            <v>0</v>
          </cell>
          <cell r="O132">
            <v>0</v>
          </cell>
          <cell r="P132">
            <v>17.699619237976</v>
          </cell>
          <cell r="Q132">
            <v>19.315681621065</v>
          </cell>
          <cell r="R132">
            <v>10.0207462146909</v>
          </cell>
          <cell r="S132">
            <v>1</v>
          </cell>
          <cell r="T132">
            <v>0</v>
          </cell>
          <cell r="U132">
            <v>16.9298314559849</v>
          </cell>
          <cell r="V132">
            <v>17.7401343843966</v>
          </cell>
          <cell r="W132">
            <v>17.699619237976</v>
          </cell>
          <cell r="X132">
            <v>10.2704611465092</v>
          </cell>
          <cell r="Y132">
            <v>18.6017886374675</v>
          </cell>
          <cell r="Z132">
            <v>0</v>
          </cell>
          <cell r="AA132">
            <v>1</v>
          </cell>
          <cell r="AB132">
            <v>0</v>
          </cell>
          <cell r="AC132">
            <v>0</v>
          </cell>
          <cell r="AD132">
            <v>0</v>
          </cell>
          <cell r="AE132">
            <v>1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60000</v>
          </cell>
          <cell r="AT132">
            <v>0</v>
          </cell>
          <cell r="AU132">
            <v>60000</v>
          </cell>
          <cell r="AV132">
            <v>0</v>
          </cell>
          <cell r="AW132">
            <v>105600</v>
          </cell>
          <cell r="AX132">
            <v>0</v>
          </cell>
          <cell r="AY132">
            <v>130800</v>
          </cell>
          <cell r="AZ132">
            <v>0</v>
          </cell>
          <cell r="BA132">
            <v>60000</v>
          </cell>
          <cell r="BB132">
            <v>0</v>
          </cell>
          <cell r="BC132">
            <v>63600</v>
          </cell>
          <cell r="BD132">
            <v>0</v>
          </cell>
          <cell r="BE132">
            <v>63600</v>
          </cell>
          <cell r="BF132">
            <v>0</v>
          </cell>
        </row>
        <row r="132">
          <cell r="BO132">
            <v>543600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</row>
        <row r="133">
          <cell r="D133">
            <v>40695</v>
          </cell>
          <cell r="E133">
            <v>2.09298372644297</v>
          </cell>
          <cell r="F133">
            <v>0.182699478046369</v>
          </cell>
          <cell r="G133">
            <v>-0.102096767143559</v>
          </cell>
          <cell r="H133">
            <v>0.00537351406018733</v>
          </cell>
          <cell r="I133">
            <v>0</v>
          </cell>
          <cell r="J133">
            <v>0</v>
          </cell>
          <cell r="K133">
            <v>17.6973779483222</v>
          </cell>
          <cell r="L133">
            <v>18.8723295708653</v>
          </cell>
          <cell r="M133">
            <v>9.924880469166</v>
          </cell>
          <cell r="N133">
            <v>1</v>
          </cell>
          <cell r="O133">
            <v>0</v>
          </cell>
          <cell r="P133">
            <v>17.6973779483222</v>
          </cell>
          <cell r="Q133">
            <v>20.4256975591902</v>
          </cell>
          <cell r="R133">
            <v>14.7180550108531</v>
          </cell>
          <cell r="S133">
            <v>1</v>
          </cell>
          <cell r="T133">
            <v>0</v>
          </cell>
          <cell r="U133">
            <v>16.9316521947456</v>
          </cell>
          <cell r="V133">
            <v>17.7376793037737</v>
          </cell>
          <cell r="W133">
            <v>17.6973779483222</v>
          </cell>
          <cell r="X133">
            <v>17.0771734043958</v>
          </cell>
          <cell r="Y133">
            <v>12.0492508963517</v>
          </cell>
          <cell r="Z133">
            <v>1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105600</v>
          </cell>
          <cell r="AG133">
            <v>0</v>
          </cell>
          <cell r="AH133">
            <v>61200</v>
          </cell>
          <cell r="AI133">
            <v>0</v>
          </cell>
          <cell r="AJ133">
            <v>50400</v>
          </cell>
          <cell r="AK133">
            <v>0</v>
          </cell>
          <cell r="AL133">
            <v>60000</v>
          </cell>
          <cell r="AM133">
            <v>0</v>
          </cell>
          <cell r="AN133">
            <v>126720</v>
          </cell>
          <cell r="AO133">
            <v>0</v>
          </cell>
          <cell r="AP133">
            <v>66000</v>
          </cell>
          <cell r="AQ133">
            <v>0</v>
          </cell>
          <cell r="AR133">
            <v>469920</v>
          </cell>
          <cell r="AS133">
            <v>60000</v>
          </cell>
          <cell r="AT133">
            <v>0</v>
          </cell>
          <cell r="AU133">
            <v>60000</v>
          </cell>
          <cell r="AV133">
            <v>0</v>
          </cell>
          <cell r="AW133">
            <v>105600</v>
          </cell>
          <cell r="AX133">
            <v>0</v>
          </cell>
          <cell r="AY133">
            <v>130800</v>
          </cell>
          <cell r="AZ133">
            <v>0</v>
          </cell>
          <cell r="BA133">
            <v>60000</v>
          </cell>
          <cell r="BB133">
            <v>0</v>
          </cell>
          <cell r="BC133">
            <v>63600</v>
          </cell>
          <cell r="BD133">
            <v>0</v>
          </cell>
          <cell r="BE133">
            <v>63600</v>
          </cell>
          <cell r="BF133">
            <v>0</v>
          </cell>
        </row>
        <row r="133">
          <cell r="BO133">
            <v>543600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</row>
        <row r="134">
          <cell r="D134">
            <v>40725</v>
          </cell>
          <cell r="E134">
            <v>2.09030678326603</v>
          </cell>
          <cell r="F134">
            <v>0.181765807240524</v>
          </cell>
          <cell r="G134">
            <v>-0.101575009928528</v>
          </cell>
          <cell r="H134">
            <v>0.00534605315413306</v>
          </cell>
          <cell r="I134">
            <v>0</v>
          </cell>
          <cell r="J134">
            <v>0</v>
          </cell>
          <cell r="K134">
            <v>17.6773008744952</v>
          </cell>
          <cell r="L134">
            <v>17.3083890469376</v>
          </cell>
          <cell r="M134">
            <v>10.3018444280144</v>
          </cell>
          <cell r="N134">
            <v>0</v>
          </cell>
          <cell r="O134">
            <v>0</v>
          </cell>
          <cell r="P134">
            <v>17.6773008744952</v>
          </cell>
          <cell r="Q134">
            <v>16.5790764871286</v>
          </cell>
          <cell r="R134">
            <v>13.017639430314</v>
          </cell>
          <cell r="S134">
            <v>0</v>
          </cell>
          <cell r="T134">
            <v>0</v>
          </cell>
          <cell r="U134">
            <v>16.9154883000313</v>
          </cell>
          <cell r="V134">
            <v>17.7173962731512</v>
          </cell>
          <cell r="W134">
            <v>17.6773008744952</v>
          </cell>
          <cell r="X134">
            <v>15.7943519500468</v>
          </cell>
          <cell r="Y134">
            <v>12.3444193175927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</row>
        <row r="134"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</row>
        <row r="135">
          <cell r="D135">
            <v>40756</v>
          </cell>
          <cell r="E135">
            <v>2.08457979517349</v>
          </cell>
          <cell r="F135">
            <v>0.1808053903977</v>
          </cell>
          <cell r="G135">
            <v>-0.101038306398715</v>
          </cell>
          <cell r="H135">
            <v>0.00531780559993236</v>
          </cell>
          <cell r="I135">
            <v>0</v>
          </cell>
          <cell r="J135">
            <v>0</v>
          </cell>
          <cell r="K135">
            <v>17.6343484638011</v>
          </cell>
          <cell r="L135">
            <v>15.0898124866214</v>
          </cell>
          <cell r="M135">
            <v>10.7100604782638</v>
          </cell>
          <cell r="N135">
            <v>0</v>
          </cell>
          <cell r="O135">
            <v>0</v>
          </cell>
          <cell r="P135">
            <v>17.6343484638011</v>
          </cell>
          <cell r="Q135">
            <v>15.5608597392158</v>
          </cell>
          <cell r="R135">
            <v>12.1565036014454</v>
          </cell>
          <cell r="S135">
            <v>0</v>
          </cell>
          <cell r="T135">
            <v>0</v>
          </cell>
          <cell r="U135">
            <v>16.8765611658108</v>
          </cell>
          <cell r="V135">
            <v>17.6742320058006</v>
          </cell>
          <cell r="W135">
            <v>17.6343484638011</v>
          </cell>
          <cell r="X135">
            <v>14.7018900412169</v>
          </cell>
          <cell r="Y135">
            <v>11.4825285950846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</row>
        <row r="135"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</row>
        <row r="136">
          <cell r="D136">
            <v>40787</v>
          </cell>
          <cell r="E136">
            <v>2.0825503179483</v>
          </cell>
          <cell r="F136">
            <v>0.179849405156825</v>
          </cell>
          <cell r="G136">
            <v>-0.100504079352344</v>
          </cell>
          <cell r="H136">
            <v>0.00528968838696545</v>
          </cell>
          <cell r="I136">
            <v>0</v>
          </cell>
          <cell r="J136">
            <v>0</v>
          </cell>
          <cell r="K136">
            <v>17.6191273846122</v>
          </cell>
          <cell r="L136">
            <v>12.8390981163149</v>
          </cell>
          <cell r="M136">
            <v>8.14083042753983</v>
          </cell>
          <cell r="N136">
            <v>0</v>
          </cell>
          <cell r="O136">
            <v>0</v>
          </cell>
          <cell r="P136">
            <v>17.6191273846122</v>
          </cell>
          <cell r="Q136">
            <v>13.769239436483</v>
          </cell>
          <cell r="R136">
            <v>10.2038088984564</v>
          </cell>
          <cell r="S136">
            <v>0</v>
          </cell>
          <cell r="T136">
            <v>0</v>
          </cell>
          <cell r="U136">
            <v>16.8653467894697</v>
          </cell>
          <cell r="V136">
            <v>17.6588000475145</v>
          </cell>
          <cell r="W136">
            <v>17.6191273846122</v>
          </cell>
          <cell r="X136">
            <v>9.79311273833384</v>
          </cell>
          <cell r="Y136">
            <v>8.00804620039872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</row>
        <row r="136"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</row>
        <row r="137">
          <cell r="D137">
            <v>40817</v>
          </cell>
          <cell r="E137">
            <v>2.07714893958587</v>
          </cell>
          <cell r="F137">
            <v>0.178928461986115</v>
          </cell>
          <cell r="G137">
            <v>-0.0999894346392997</v>
          </cell>
          <cell r="H137">
            <v>0.00526260182312104</v>
          </cell>
          <cell r="I137">
            <v>0</v>
          </cell>
          <cell r="J137">
            <v>0</v>
          </cell>
          <cell r="K137">
            <v>17.5786170468941</v>
          </cell>
          <cell r="L137">
            <v>13.0364838714361</v>
          </cell>
          <cell r="M137">
            <v>8.06756859484455</v>
          </cell>
          <cell r="N137">
            <v>0</v>
          </cell>
          <cell r="O137">
            <v>0</v>
          </cell>
          <cell r="P137">
            <v>17.5786170468941</v>
          </cell>
          <cell r="Q137">
            <v>14.4881224596556</v>
          </cell>
          <cell r="R137">
            <v>7.58867182894054</v>
          </cell>
          <cell r="S137">
            <v>0</v>
          </cell>
          <cell r="T137">
            <v>0</v>
          </cell>
          <cell r="U137">
            <v>16.8286962870993</v>
          </cell>
          <cell r="V137">
            <v>17.6180865605675</v>
          </cell>
          <cell r="W137">
            <v>17.5786170468941</v>
          </cell>
          <cell r="X137">
            <v>10.4007910097272</v>
          </cell>
          <cell r="Y137">
            <v>7.83158450838294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37"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</row>
        <row r="138">
          <cell r="D138">
            <v>40848</v>
          </cell>
          <cell r="E138">
            <v>2.14205547023422</v>
          </cell>
          <cell r="F138">
            <v>0.157042189899869</v>
          </cell>
          <cell r="G138">
            <v>-0.0994600536032506</v>
          </cell>
          <cell r="H138">
            <v>0.00523473966332898</v>
          </cell>
          <cell r="I138">
            <v>0</v>
          </cell>
          <cell r="J138">
            <v>0</v>
          </cell>
          <cell r="K138">
            <v>18.0654160267566</v>
          </cell>
          <cell r="L138">
            <v>29.1951568621646</v>
          </cell>
          <cell r="M138">
            <v>8.11384647815992</v>
          </cell>
          <cell r="N138">
            <v>1</v>
          </cell>
          <cell r="O138">
            <v>0</v>
          </cell>
          <cell r="P138">
            <v>18.0654160267566</v>
          </cell>
          <cell r="Q138">
            <v>18.5992087133275</v>
          </cell>
          <cell r="R138">
            <v>9.22884602644899</v>
          </cell>
          <cell r="S138">
            <v>1</v>
          </cell>
          <cell r="T138">
            <v>0</v>
          </cell>
          <cell r="U138">
            <v>17.3194656247323</v>
          </cell>
          <cell r="V138">
            <v>18.1046765742316</v>
          </cell>
          <cell r="W138">
            <v>18.0654160267566</v>
          </cell>
          <cell r="X138">
            <v>30.4994730804565</v>
          </cell>
          <cell r="Y138">
            <v>3.90937791315464</v>
          </cell>
          <cell r="Z138">
            <v>1</v>
          </cell>
          <cell r="AA138">
            <v>0</v>
          </cell>
          <cell r="AB138">
            <v>1</v>
          </cell>
          <cell r="AC138">
            <v>1</v>
          </cell>
          <cell r="AD138">
            <v>1</v>
          </cell>
          <cell r="AE138">
            <v>0</v>
          </cell>
          <cell r="AF138">
            <v>105600</v>
          </cell>
          <cell r="AG138">
            <v>0</v>
          </cell>
          <cell r="AH138">
            <v>61200</v>
          </cell>
          <cell r="AI138">
            <v>0</v>
          </cell>
          <cell r="AJ138">
            <v>50400</v>
          </cell>
          <cell r="AK138">
            <v>0</v>
          </cell>
          <cell r="AL138">
            <v>60000</v>
          </cell>
          <cell r="AM138">
            <v>0</v>
          </cell>
          <cell r="AN138">
            <v>126720</v>
          </cell>
          <cell r="AO138">
            <v>0</v>
          </cell>
          <cell r="AP138">
            <v>66000</v>
          </cell>
          <cell r="AQ138">
            <v>0</v>
          </cell>
          <cell r="AR138">
            <v>469920</v>
          </cell>
          <cell r="AS138">
            <v>60000</v>
          </cell>
          <cell r="AT138">
            <v>0</v>
          </cell>
          <cell r="AU138">
            <v>60000</v>
          </cell>
          <cell r="AV138">
            <v>0</v>
          </cell>
          <cell r="AW138">
            <v>105600</v>
          </cell>
          <cell r="AX138">
            <v>0</v>
          </cell>
          <cell r="AY138">
            <v>130800</v>
          </cell>
          <cell r="AZ138">
            <v>0</v>
          </cell>
          <cell r="BA138">
            <v>60000</v>
          </cell>
          <cell r="BB138">
            <v>0</v>
          </cell>
          <cell r="BC138">
            <v>63600</v>
          </cell>
          <cell r="BD138">
            <v>0</v>
          </cell>
          <cell r="BE138">
            <v>63600</v>
          </cell>
          <cell r="BF138">
            <v>0</v>
          </cell>
        </row>
        <row r="138">
          <cell r="BO138">
            <v>543600</v>
          </cell>
          <cell r="BP138">
            <v>65400</v>
          </cell>
          <cell r="BQ138">
            <v>32700</v>
          </cell>
          <cell r="BR138">
            <v>62400</v>
          </cell>
          <cell r="BS138">
            <v>31200</v>
          </cell>
          <cell r="BT138">
            <v>67200</v>
          </cell>
          <cell r="BU138">
            <v>33600</v>
          </cell>
          <cell r="BV138">
            <v>8400</v>
          </cell>
          <cell r="BW138">
            <v>4200</v>
          </cell>
          <cell r="BX138">
            <v>66000</v>
          </cell>
          <cell r="BY138">
            <v>33000</v>
          </cell>
          <cell r="BZ138">
            <v>66000</v>
          </cell>
          <cell r="CA138">
            <v>33000</v>
          </cell>
          <cell r="CB138">
            <v>240000</v>
          </cell>
          <cell r="CC138">
            <v>120000</v>
          </cell>
          <cell r="CD138">
            <v>120000</v>
          </cell>
          <cell r="CE138">
            <v>60000</v>
          </cell>
          <cell r="CF138">
            <v>63600</v>
          </cell>
          <cell r="CG138">
            <v>31800</v>
          </cell>
          <cell r="CH138">
            <v>90000</v>
          </cell>
          <cell r="CI138">
            <v>45000</v>
          </cell>
          <cell r="CJ138">
            <v>1273500</v>
          </cell>
        </row>
        <row r="139">
          <cell r="D139">
            <v>40878</v>
          </cell>
          <cell r="E139">
            <v>2.20137891301134</v>
          </cell>
          <cell r="F139">
            <v>0.156236970405347</v>
          </cell>
          <cell r="G139">
            <v>-0.0989500812567199</v>
          </cell>
          <cell r="H139">
            <v>0.00520789901351157</v>
          </cell>
          <cell r="I139">
            <v>0</v>
          </cell>
          <cell r="J139">
            <v>0</v>
          </cell>
          <cell r="K139">
            <v>18.5103418475851</v>
          </cell>
          <cell r="L139">
            <v>22.647002944079</v>
          </cell>
          <cell r="M139">
            <v>8.35347001767256</v>
          </cell>
          <cell r="N139">
            <v>1</v>
          </cell>
          <cell r="O139">
            <v>0</v>
          </cell>
          <cell r="P139">
            <v>18.5103418475851</v>
          </cell>
          <cell r="Q139">
            <v>24.8562837735722</v>
          </cell>
          <cell r="R139">
            <v>9.82209753948282</v>
          </cell>
          <cell r="S139">
            <v>1</v>
          </cell>
          <cell r="T139">
            <v>0</v>
          </cell>
          <cell r="U139">
            <v>17.7682162381597</v>
          </cell>
          <cell r="V139">
            <v>18.5494010901864</v>
          </cell>
          <cell r="W139">
            <v>18.5103418475851</v>
          </cell>
          <cell r="X139">
            <v>23.0923893131463</v>
          </cell>
          <cell r="Y139">
            <v>6.83638588386689</v>
          </cell>
          <cell r="Z139">
            <v>1</v>
          </cell>
          <cell r="AA139">
            <v>0</v>
          </cell>
          <cell r="AB139">
            <v>1</v>
          </cell>
          <cell r="AC139">
            <v>1</v>
          </cell>
          <cell r="AD139">
            <v>1</v>
          </cell>
          <cell r="AE139">
            <v>0</v>
          </cell>
          <cell r="AF139">
            <v>105600</v>
          </cell>
          <cell r="AG139">
            <v>0</v>
          </cell>
          <cell r="AH139">
            <v>61200</v>
          </cell>
          <cell r="AI139">
            <v>0</v>
          </cell>
          <cell r="AJ139">
            <v>50400</v>
          </cell>
          <cell r="AK139">
            <v>0</v>
          </cell>
          <cell r="AL139">
            <v>60000</v>
          </cell>
          <cell r="AM139">
            <v>0</v>
          </cell>
          <cell r="AN139">
            <v>126720</v>
          </cell>
          <cell r="AO139">
            <v>0</v>
          </cell>
          <cell r="AP139">
            <v>66000</v>
          </cell>
          <cell r="AQ139">
            <v>0</v>
          </cell>
          <cell r="AR139">
            <v>469920</v>
          </cell>
          <cell r="AS139">
            <v>60000</v>
          </cell>
          <cell r="AT139">
            <v>0</v>
          </cell>
          <cell r="AU139">
            <v>60000</v>
          </cell>
          <cell r="AV139">
            <v>0</v>
          </cell>
          <cell r="AW139">
            <v>105600</v>
          </cell>
          <cell r="AX139">
            <v>0</v>
          </cell>
          <cell r="AY139">
            <v>130800</v>
          </cell>
          <cell r="AZ139">
            <v>0</v>
          </cell>
          <cell r="BA139">
            <v>60000</v>
          </cell>
          <cell r="BB139">
            <v>0</v>
          </cell>
          <cell r="BC139">
            <v>63600</v>
          </cell>
          <cell r="BD139">
            <v>0</v>
          </cell>
          <cell r="BE139">
            <v>63600</v>
          </cell>
          <cell r="BF139">
            <v>0</v>
          </cell>
        </row>
        <row r="139">
          <cell r="BO139">
            <v>543600</v>
          </cell>
          <cell r="BP139">
            <v>65400</v>
          </cell>
          <cell r="BQ139">
            <v>32700</v>
          </cell>
          <cell r="BR139">
            <v>62400</v>
          </cell>
          <cell r="BS139">
            <v>31200</v>
          </cell>
          <cell r="BT139">
            <v>67200</v>
          </cell>
          <cell r="BU139">
            <v>33600</v>
          </cell>
          <cell r="BV139">
            <v>8400</v>
          </cell>
          <cell r="BW139">
            <v>4200</v>
          </cell>
          <cell r="BX139">
            <v>66000</v>
          </cell>
          <cell r="BY139">
            <v>33000</v>
          </cell>
          <cell r="BZ139">
            <v>66000</v>
          </cell>
          <cell r="CA139">
            <v>33000</v>
          </cell>
          <cell r="CB139">
            <v>240000</v>
          </cell>
          <cell r="CC139">
            <v>120000</v>
          </cell>
          <cell r="CD139">
            <v>120000</v>
          </cell>
          <cell r="CE139">
            <v>60000</v>
          </cell>
          <cell r="CF139">
            <v>63600</v>
          </cell>
          <cell r="CG139">
            <v>31800</v>
          </cell>
          <cell r="CH139">
            <v>90000</v>
          </cell>
          <cell r="CI139">
            <v>45000</v>
          </cell>
          <cell r="CJ139">
            <v>1273500</v>
          </cell>
        </row>
        <row r="140">
          <cell r="D140">
            <v>40909</v>
          </cell>
          <cell r="E140">
            <v>2.30781920620262</v>
          </cell>
          <cell r="F140">
            <v>0.155408700754385</v>
          </cell>
          <cell r="G140">
            <v>-0.0984255104777771</v>
          </cell>
          <cell r="H140">
            <v>0.00518029002514616</v>
          </cell>
          <cell r="I140">
            <v>0</v>
          </cell>
          <cell r="J140">
            <v>0</v>
          </cell>
          <cell r="K140">
            <v>19.3086440465196</v>
          </cell>
          <cell r="L140">
            <v>28.743290881082</v>
          </cell>
          <cell r="M140">
            <v>10.0601232288338</v>
          </cell>
          <cell r="N140">
            <v>1</v>
          </cell>
          <cell r="O140">
            <v>0</v>
          </cell>
          <cell r="P140">
            <v>19.3086440465196</v>
          </cell>
          <cell r="Q140">
            <v>31.4588885027419</v>
          </cell>
          <cell r="R140">
            <v>12.8522995523876</v>
          </cell>
          <cell r="S140">
            <v>1</v>
          </cell>
          <cell r="T140">
            <v>0</v>
          </cell>
          <cell r="U140">
            <v>18.5704527179363</v>
          </cell>
          <cell r="V140">
            <v>19.3474962217082</v>
          </cell>
          <cell r="W140">
            <v>19.3086440465196</v>
          </cell>
          <cell r="X140">
            <v>30.740403100718</v>
          </cell>
          <cell r="Y140">
            <v>9.18976134433345</v>
          </cell>
          <cell r="Z140">
            <v>1</v>
          </cell>
          <cell r="AA140">
            <v>0</v>
          </cell>
          <cell r="AB140">
            <v>1</v>
          </cell>
          <cell r="AC140">
            <v>1</v>
          </cell>
          <cell r="AD140">
            <v>1</v>
          </cell>
          <cell r="AE140">
            <v>0</v>
          </cell>
          <cell r="AF140">
            <v>105600</v>
          </cell>
          <cell r="AG140">
            <v>0</v>
          </cell>
          <cell r="AH140">
            <v>61200</v>
          </cell>
          <cell r="AI140">
            <v>0</v>
          </cell>
          <cell r="AJ140">
            <v>50400</v>
          </cell>
          <cell r="AK140">
            <v>0</v>
          </cell>
          <cell r="AL140">
            <v>60000</v>
          </cell>
          <cell r="AM140">
            <v>0</v>
          </cell>
          <cell r="AN140">
            <v>126720</v>
          </cell>
          <cell r="AO140">
            <v>0</v>
          </cell>
          <cell r="AP140">
            <v>66000</v>
          </cell>
          <cell r="AQ140">
            <v>0</v>
          </cell>
          <cell r="AR140">
            <v>469920</v>
          </cell>
          <cell r="AS140">
            <v>60000</v>
          </cell>
          <cell r="AT140">
            <v>0</v>
          </cell>
          <cell r="AU140">
            <v>60000</v>
          </cell>
          <cell r="AV140">
            <v>0</v>
          </cell>
          <cell r="AW140">
            <v>105600</v>
          </cell>
          <cell r="AX140">
            <v>0</v>
          </cell>
          <cell r="AY140">
            <v>130800</v>
          </cell>
          <cell r="AZ140">
            <v>0</v>
          </cell>
          <cell r="BA140">
            <v>60000</v>
          </cell>
          <cell r="BB140">
            <v>0</v>
          </cell>
          <cell r="BC140">
            <v>63600</v>
          </cell>
          <cell r="BD140">
            <v>0</v>
          </cell>
          <cell r="BE140">
            <v>63600</v>
          </cell>
          <cell r="BF140">
            <v>0</v>
          </cell>
        </row>
        <row r="140">
          <cell r="BO140">
            <v>543600</v>
          </cell>
          <cell r="BP140">
            <v>65400</v>
          </cell>
          <cell r="BQ140">
            <v>32700</v>
          </cell>
          <cell r="BR140">
            <v>62400</v>
          </cell>
          <cell r="BS140">
            <v>31200</v>
          </cell>
          <cell r="BT140">
            <v>67200</v>
          </cell>
          <cell r="BU140">
            <v>33600</v>
          </cell>
          <cell r="BV140">
            <v>8400</v>
          </cell>
          <cell r="BW140">
            <v>4200</v>
          </cell>
          <cell r="BX140">
            <v>66000</v>
          </cell>
          <cell r="BY140">
            <v>33000</v>
          </cell>
          <cell r="BZ140">
            <v>66000</v>
          </cell>
          <cell r="CA140">
            <v>33000</v>
          </cell>
          <cell r="CB140">
            <v>240000</v>
          </cell>
          <cell r="CC140">
            <v>120000</v>
          </cell>
          <cell r="CD140">
            <v>120000</v>
          </cell>
          <cell r="CE140">
            <v>60000</v>
          </cell>
          <cell r="CF140">
            <v>63600</v>
          </cell>
          <cell r="CG140">
            <v>31800</v>
          </cell>
          <cell r="CH140">
            <v>90000</v>
          </cell>
          <cell r="CI140">
            <v>45000</v>
          </cell>
          <cell r="CJ140">
            <v>1273500</v>
          </cell>
        </row>
        <row r="141">
          <cell r="D141">
            <v>40940</v>
          </cell>
          <cell r="E141">
            <v>2.23631909707381</v>
          </cell>
          <cell r="F141">
            <v>0.154584269382983</v>
          </cell>
          <cell r="G141">
            <v>-0.0979033706092223</v>
          </cell>
          <cell r="H141">
            <v>0.00515280897943275</v>
          </cell>
          <cell r="I141">
            <v>0</v>
          </cell>
          <cell r="J141">
            <v>0</v>
          </cell>
          <cell r="K141">
            <v>18.7723932280536</v>
          </cell>
          <cell r="L141">
            <v>19.3157537398523</v>
          </cell>
          <cell r="M141">
            <v>8.89890110748036</v>
          </cell>
          <cell r="N141">
            <v>1</v>
          </cell>
          <cell r="O141">
            <v>0</v>
          </cell>
          <cell r="P141">
            <v>18.7723932280536</v>
          </cell>
          <cell r="Q141">
            <v>25.1086307097382</v>
          </cell>
          <cell r="R141">
            <v>11.0630808788421</v>
          </cell>
          <cell r="S141">
            <v>1</v>
          </cell>
          <cell r="T141">
            <v>0</v>
          </cell>
          <cell r="U141">
            <v>18.0381179484844</v>
          </cell>
          <cell r="V141">
            <v>18.8110392953993</v>
          </cell>
          <cell r="W141">
            <v>18.7723932280536</v>
          </cell>
          <cell r="X141">
            <v>20.2717096347363</v>
          </cell>
          <cell r="Y141">
            <v>7.14969901626357</v>
          </cell>
          <cell r="Z141">
            <v>1</v>
          </cell>
          <cell r="AA141">
            <v>0</v>
          </cell>
          <cell r="AB141">
            <v>1</v>
          </cell>
          <cell r="AC141">
            <v>1</v>
          </cell>
          <cell r="AD141">
            <v>1</v>
          </cell>
          <cell r="AE141">
            <v>0</v>
          </cell>
          <cell r="AF141">
            <v>105600</v>
          </cell>
          <cell r="AG141">
            <v>0</v>
          </cell>
          <cell r="AH141">
            <v>61200</v>
          </cell>
          <cell r="AI141">
            <v>0</v>
          </cell>
          <cell r="AJ141">
            <v>50400</v>
          </cell>
          <cell r="AK141">
            <v>0</v>
          </cell>
          <cell r="AL141">
            <v>60000</v>
          </cell>
          <cell r="AM141">
            <v>0</v>
          </cell>
          <cell r="AN141">
            <v>126720</v>
          </cell>
          <cell r="AO141">
            <v>0</v>
          </cell>
          <cell r="AP141">
            <v>66000</v>
          </cell>
          <cell r="AQ141">
            <v>0</v>
          </cell>
          <cell r="AR141">
            <v>469920</v>
          </cell>
          <cell r="AS141">
            <v>60000</v>
          </cell>
          <cell r="AT141">
            <v>0</v>
          </cell>
          <cell r="AU141">
            <v>60000</v>
          </cell>
          <cell r="AV141">
            <v>0</v>
          </cell>
          <cell r="AW141">
            <v>105600</v>
          </cell>
          <cell r="AX141">
            <v>0</v>
          </cell>
          <cell r="AY141">
            <v>130800</v>
          </cell>
          <cell r="AZ141">
            <v>0</v>
          </cell>
          <cell r="BA141">
            <v>60000</v>
          </cell>
          <cell r="BB141">
            <v>0</v>
          </cell>
          <cell r="BC141">
            <v>63600</v>
          </cell>
          <cell r="BD141">
            <v>0</v>
          </cell>
          <cell r="BE141">
            <v>63600</v>
          </cell>
          <cell r="BF141">
            <v>0</v>
          </cell>
        </row>
        <row r="141">
          <cell r="BO141">
            <v>543600</v>
          </cell>
          <cell r="BP141">
            <v>65400</v>
          </cell>
          <cell r="BQ141">
            <v>32700</v>
          </cell>
          <cell r="BR141">
            <v>62400</v>
          </cell>
          <cell r="BS141">
            <v>31200</v>
          </cell>
          <cell r="BT141">
            <v>67200</v>
          </cell>
          <cell r="BU141">
            <v>33600</v>
          </cell>
          <cell r="BV141">
            <v>8400</v>
          </cell>
          <cell r="BW141">
            <v>4200</v>
          </cell>
          <cell r="BX141">
            <v>66000</v>
          </cell>
          <cell r="BY141">
            <v>33000</v>
          </cell>
          <cell r="BZ141">
            <v>66000</v>
          </cell>
          <cell r="CA141">
            <v>33000</v>
          </cell>
          <cell r="CB141">
            <v>240000</v>
          </cell>
          <cell r="CC141">
            <v>120000</v>
          </cell>
          <cell r="CD141">
            <v>120000</v>
          </cell>
          <cell r="CE141">
            <v>60000</v>
          </cell>
          <cell r="CF141">
            <v>63600</v>
          </cell>
          <cell r="CG141">
            <v>31800</v>
          </cell>
          <cell r="CH141">
            <v>90000</v>
          </cell>
          <cell r="CI141">
            <v>45000</v>
          </cell>
          <cell r="CJ141">
            <v>1273500</v>
          </cell>
        </row>
        <row r="142">
          <cell r="D142">
            <v>40969</v>
          </cell>
          <cell r="E142">
            <v>2.15343084784488</v>
          </cell>
          <cell r="F142">
            <v>0.153816489131777</v>
          </cell>
          <cell r="G142">
            <v>-0.0974171097834587</v>
          </cell>
          <cell r="H142">
            <v>0.00512721630439257</v>
          </cell>
          <cell r="I142">
            <v>0</v>
          </cell>
          <cell r="J142">
            <v>0</v>
          </cell>
          <cell r="K142">
            <v>18.1507313588366</v>
          </cell>
          <cell r="L142">
            <v>21.4222631326001</v>
          </cell>
          <cell r="M142">
            <v>12.5924432435881</v>
          </cell>
          <cell r="N142">
            <v>1</v>
          </cell>
          <cell r="O142">
            <v>0</v>
          </cell>
          <cell r="P142">
            <v>18.1507313588366</v>
          </cell>
          <cell r="Q142">
            <v>20.3232842899975</v>
          </cell>
          <cell r="R142">
            <v>12.9564756012</v>
          </cell>
          <cell r="S142">
            <v>1</v>
          </cell>
          <cell r="T142">
            <v>0</v>
          </cell>
          <cell r="U142">
            <v>17.4201030354606</v>
          </cell>
          <cell r="V142">
            <v>18.1891854811195</v>
          </cell>
          <cell r="W142">
            <v>18.1507313588366</v>
          </cell>
          <cell r="X142">
            <v>25.4335935114788</v>
          </cell>
          <cell r="Y142">
            <v>14.1997384749667</v>
          </cell>
          <cell r="Z142">
            <v>1</v>
          </cell>
          <cell r="AA142">
            <v>0</v>
          </cell>
          <cell r="AB142">
            <v>1</v>
          </cell>
          <cell r="AC142">
            <v>1</v>
          </cell>
          <cell r="AD142">
            <v>1</v>
          </cell>
          <cell r="AE142">
            <v>0</v>
          </cell>
          <cell r="AF142">
            <v>105600</v>
          </cell>
          <cell r="AG142">
            <v>0</v>
          </cell>
          <cell r="AH142">
            <v>61200</v>
          </cell>
          <cell r="AI142">
            <v>0</v>
          </cell>
          <cell r="AJ142">
            <v>50400</v>
          </cell>
          <cell r="AK142">
            <v>0</v>
          </cell>
          <cell r="AL142">
            <v>60000</v>
          </cell>
          <cell r="AM142">
            <v>0</v>
          </cell>
          <cell r="AN142">
            <v>126720</v>
          </cell>
          <cell r="AO142">
            <v>0</v>
          </cell>
          <cell r="AP142">
            <v>66000</v>
          </cell>
          <cell r="AQ142">
            <v>0</v>
          </cell>
          <cell r="AR142">
            <v>469920</v>
          </cell>
          <cell r="AS142">
            <v>60000</v>
          </cell>
          <cell r="AT142">
            <v>0</v>
          </cell>
          <cell r="AU142">
            <v>60000</v>
          </cell>
          <cell r="AV142">
            <v>0</v>
          </cell>
          <cell r="AW142">
            <v>105600</v>
          </cell>
          <cell r="AX142">
            <v>0</v>
          </cell>
          <cell r="AY142">
            <v>130800</v>
          </cell>
          <cell r="AZ142">
            <v>0</v>
          </cell>
          <cell r="BA142">
            <v>60000</v>
          </cell>
          <cell r="BB142">
            <v>0</v>
          </cell>
          <cell r="BC142">
            <v>63600</v>
          </cell>
          <cell r="BD142">
            <v>0</v>
          </cell>
          <cell r="BE142">
            <v>63600</v>
          </cell>
          <cell r="BF142">
            <v>0</v>
          </cell>
        </row>
        <row r="142">
          <cell r="BO142">
            <v>543600</v>
          </cell>
          <cell r="BP142">
            <v>65400</v>
          </cell>
          <cell r="BQ142">
            <v>32700</v>
          </cell>
          <cell r="BR142">
            <v>62400</v>
          </cell>
          <cell r="BS142">
            <v>31200</v>
          </cell>
          <cell r="BT142">
            <v>67200</v>
          </cell>
          <cell r="BU142">
            <v>33600</v>
          </cell>
          <cell r="BV142">
            <v>8400</v>
          </cell>
          <cell r="BW142">
            <v>4200</v>
          </cell>
          <cell r="BX142">
            <v>66000</v>
          </cell>
          <cell r="BY142">
            <v>33000</v>
          </cell>
          <cell r="BZ142">
            <v>66000</v>
          </cell>
          <cell r="CA142">
            <v>33000</v>
          </cell>
          <cell r="CB142">
            <v>240000</v>
          </cell>
          <cell r="CC142">
            <v>120000</v>
          </cell>
          <cell r="CD142">
            <v>120000</v>
          </cell>
          <cell r="CE142">
            <v>60000</v>
          </cell>
          <cell r="CF142">
            <v>63600</v>
          </cell>
          <cell r="CG142">
            <v>31800</v>
          </cell>
          <cell r="CH142">
            <v>90000</v>
          </cell>
          <cell r="CI142">
            <v>45000</v>
          </cell>
          <cell r="CJ142">
            <v>1273500</v>
          </cell>
        </row>
        <row r="143">
          <cell r="D143">
            <v>41000</v>
          </cell>
          <cell r="E143">
            <v>2.04764258033013</v>
          </cell>
          <cell r="F143">
            <v>0.173399371684245</v>
          </cell>
          <cell r="G143">
            <v>-0.0968996488823723</v>
          </cell>
          <cell r="H143">
            <v>0.00509998152012486</v>
          </cell>
          <cell r="I143">
            <v>0</v>
          </cell>
          <cell r="J143">
            <v>0</v>
          </cell>
          <cell r="K143">
            <v>17.357319352476</v>
          </cell>
          <cell r="L143">
            <v>13.6584999217586</v>
          </cell>
          <cell r="M143">
            <v>10.1999630402497</v>
          </cell>
          <cell r="N143">
            <v>0</v>
          </cell>
          <cell r="O143">
            <v>0</v>
          </cell>
          <cell r="P143">
            <v>17.357319352476</v>
          </cell>
          <cell r="Q143">
            <v>19.7053327710137</v>
          </cell>
          <cell r="R143">
            <v>10.3529624858535</v>
          </cell>
          <cell r="S143">
            <v>1</v>
          </cell>
          <cell r="T143">
            <v>0</v>
          </cell>
          <cell r="U143">
            <v>16.6305719858582</v>
          </cell>
          <cell r="V143">
            <v>17.3955692138769</v>
          </cell>
          <cell r="W143">
            <v>17.357319352476</v>
          </cell>
          <cell r="X143">
            <v>12.0385432150792</v>
          </cell>
          <cell r="Y143">
            <v>16.9546648498816</v>
          </cell>
          <cell r="Z143">
            <v>0</v>
          </cell>
          <cell r="AA143">
            <v>1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60000</v>
          </cell>
          <cell r="AT143">
            <v>0</v>
          </cell>
          <cell r="AU143">
            <v>60000</v>
          </cell>
          <cell r="AV143">
            <v>0</v>
          </cell>
          <cell r="AW143">
            <v>105600</v>
          </cell>
          <cell r="AX143">
            <v>0</v>
          </cell>
          <cell r="AY143">
            <v>130800</v>
          </cell>
          <cell r="AZ143">
            <v>0</v>
          </cell>
          <cell r="BA143">
            <v>60000</v>
          </cell>
          <cell r="BB143">
            <v>0</v>
          </cell>
          <cell r="BC143">
            <v>63600</v>
          </cell>
          <cell r="BD143">
            <v>0</v>
          </cell>
          <cell r="BE143">
            <v>63600</v>
          </cell>
          <cell r="BF143">
            <v>0</v>
          </cell>
        </row>
        <row r="143">
          <cell r="BO143">
            <v>543600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</row>
        <row r="144">
          <cell r="D144">
            <v>41030</v>
          </cell>
          <cell r="E144">
            <v>2.01427706490125</v>
          </cell>
          <cell r="F144">
            <v>0.172507355684238</v>
          </cell>
          <cell r="G144">
            <v>-0.0964011693529565</v>
          </cell>
          <cell r="H144">
            <v>0.00507374575541877</v>
          </cell>
          <cell r="I144">
            <v>0</v>
          </cell>
          <cell r="J144">
            <v>0</v>
          </cell>
          <cell r="K144">
            <v>17.1070779867594</v>
          </cell>
          <cell r="L144">
            <v>12.8271748253789</v>
          </cell>
          <cell r="M144">
            <v>10.5077274594723</v>
          </cell>
          <cell r="N144">
            <v>0</v>
          </cell>
          <cell r="O144">
            <v>0</v>
          </cell>
          <cell r="P144">
            <v>17.1070779867594</v>
          </cell>
          <cell r="Q144">
            <v>18.3355264601319</v>
          </cell>
          <cell r="R144">
            <v>9.41179837630181</v>
          </cell>
          <cell r="S144">
            <v>1</v>
          </cell>
          <cell r="T144">
            <v>0</v>
          </cell>
          <cell r="U144">
            <v>16.3840692166122</v>
          </cell>
          <cell r="V144">
            <v>17.145131079925</v>
          </cell>
          <cell r="W144">
            <v>17.1070779867594</v>
          </cell>
          <cell r="X144">
            <v>9.82027155693831</v>
          </cell>
          <cell r="Y144">
            <v>17.681017605025</v>
          </cell>
          <cell r="Z144">
            <v>0</v>
          </cell>
          <cell r="AA144">
            <v>1</v>
          </cell>
          <cell r="AB144">
            <v>0</v>
          </cell>
          <cell r="AC144">
            <v>0</v>
          </cell>
          <cell r="AD144">
            <v>0</v>
          </cell>
          <cell r="AE144">
            <v>1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60000</v>
          </cell>
          <cell r="AT144">
            <v>0</v>
          </cell>
          <cell r="AU144">
            <v>60000</v>
          </cell>
          <cell r="AV144">
            <v>0</v>
          </cell>
          <cell r="AW144">
            <v>105600</v>
          </cell>
          <cell r="AX144">
            <v>0</v>
          </cell>
          <cell r="AY144">
            <v>130800</v>
          </cell>
          <cell r="AZ144">
            <v>0</v>
          </cell>
          <cell r="BA144">
            <v>60000</v>
          </cell>
          <cell r="BB144">
            <v>0</v>
          </cell>
          <cell r="BC144">
            <v>63600</v>
          </cell>
          <cell r="BD144">
            <v>0</v>
          </cell>
          <cell r="BE144">
            <v>63600</v>
          </cell>
          <cell r="BF144">
            <v>0</v>
          </cell>
        </row>
        <row r="144">
          <cell r="BO144">
            <v>543600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</row>
        <row r="145">
          <cell r="D145">
            <v>41061</v>
          </cell>
          <cell r="E145">
            <v>2.01365703775278</v>
          </cell>
          <cell r="F145">
            <v>0.171589822765901</v>
          </cell>
          <cell r="G145">
            <v>-0.0958884303691802</v>
          </cell>
          <cell r="H145">
            <v>0.00504675949311475</v>
          </cell>
          <cell r="I145">
            <v>0</v>
          </cell>
          <cell r="J145">
            <v>0</v>
          </cell>
          <cell r="K145">
            <v>17.1024277831459</v>
          </cell>
          <cell r="L145">
            <v>17.9317457196623</v>
          </cell>
          <cell r="M145">
            <v>9.32136478378294</v>
          </cell>
          <cell r="N145">
            <v>1</v>
          </cell>
          <cell r="O145">
            <v>0</v>
          </cell>
          <cell r="P145">
            <v>17.1024277831459</v>
          </cell>
          <cell r="Q145">
            <v>19.397652368327</v>
          </cell>
          <cell r="R145">
            <v>13.8230742516413</v>
          </cell>
          <cell r="S145">
            <v>1</v>
          </cell>
          <cell r="T145">
            <v>0</v>
          </cell>
          <cell r="U145">
            <v>16.383264555377</v>
          </cell>
          <cell r="V145">
            <v>17.1402784793442</v>
          </cell>
          <cell r="W145">
            <v>17.1024277831459</v>
          </cell>
          <cell r="X145">
            <v>16.2509340726662</v>
          </cell>
          <cell r="Y145">
            <v>11.2197548814549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105600</v>
          </cell>
          <cell r="AG145">
            <v>0</v>
          </cell>
          <cell r="AH145">
            <v>61200</v>
          </cell>
          <cell r="AI145">
            <v>0</v>
          </cell>
          <cell r="AJ145">
            <v>50400</v>
          </cell>
          <cell r="AK145">
            <v>0</v>
          </cell>
          <cell r="AL145">
            <v>60000</v>
          </cell>
          <cell r="AM145">
            <v>0</v>
          </cell>
          <cell r="AN145">
            <v>126720</v>
          </cell>
          <cell r="AO145">
            <v>0</v>
          </cell>
          <cell r="AP145">
            <v>66000</v>
          </cell>
          <cell r="AQ145">
            <v>0</v>
          </cell>
          <cell r="AR145">
            <v>469920</v>
          </cell>
          <cell r="AS145">
            <v>60000</v>
          </cell>
          <cell r="AT145">
            <v>0</v>
          </cell>
          <cell r="AU145">
            <v>60000</v>
          </cell>
          <cell r="AV145">
            <v>0</v>
          </cell>
          <cell r="AW145">
            <v>105600</v>
          </cell>
          <cell r="AX145">
            <v>0</v>
          </cell>
          <cell r="AY145">
            <v>130800</v>
          </cell>
          <cell r="AZ145">
            <v>0</v>
          </cell>
          <cell r="BA145">
            <v>60000</v>
          </cell>
          <cell r="BB145">
            <v>0</v>
          </cell>
          <cell r="BC145">
            <v>63600</v>
          </cell>
          <cell r="BD145">
            <v>0</v>
          </cell>
          <cell r="BE145">
            <v>63600</v>
          </cell>
          <cell r="BF145">
            <v>0</v>
          </cell>
        </row>
        <row r="145">
          <cell r="BO145">
            <v>543600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</row>
        <row r="146">
          <cell r="D146">
            <v>41091</v>
          </cell>
          <cell r="E146">
            <v>2.01081571656879</v>
          </cell>
          <cell r="F146">
            <v>0.170705953466514</v>
          </cell>
          <cell r="G146">
            <v>-0.0953945034077576</v>
          </cell>
          <cell r="H146">
            <v>0.0050207633372504</v>
          </cell>
          <cell r="I146">
            <v>0</v>
          </cell>
          <cell r="J146">
            <v>0</v>
          </cell>
          <cell r="K146">
            <v>17.0811178742659</v>
          </cell>
          <cell r="L146">
            <v>16.4611754826769</v>
          </cell>
          <cell r="M146">
            <v>9.67501095088152</v>
          </cell>
          <cell r="N146">
            <v>0</v>
          </cell>
          <cell r="O146">
            <v>0</v>
          </cell>
          <cell r="P146">
            <v>17.0811178742659</v>
          </cell>
          <cell r="Q146">
            <v>15.7831995806081</v>
          </cell>
          <cell r="R146">
            <v>12.2255587262047</v>
          </cell>
          <cell r="S146">
            <v>0</v>
          </cell>
          <cell r="T146">
            <v>0</v>
          </cell>
          <cell r="U146">
            <v>16.3656590987077</v>
          </cell>
          <cell r="V146">
            <v>17.1187735992953</v>
          </cell>
          <cell r="W146">
            <v>17.0811178742659</v>
          </cell>
          <cell r="X146">
            <v>15.0444198993621</v>
          </cell>
          <cell r="Y146">
            <v>11.4969996263823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</row>
        <row r="146"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</row>
        <row r="147">
          <cell r="D147">
            <v>41122</v>
          </cell>
          <cell r="E147">
            <v>2.00510053437065</v>
          </cell>
          <cell r="F147">
            <v>0.169796807393779</v>
          </cell>
          <cell r="G147">
            <v>-0.094886451190641</v>
          </cell>
          <cell r="H147">
            <v>0.00499402374687584</v>
          </cell>
          <cell r="I147">
            <v>0</v>
          </cell>
          <cell r="J147">
            <v>0</v>
          </cell>
          <cell r="K147">
            <v>17.0382540077799</v>
          </cell>
          <cell r="L147">
            <v>14.3758970260562</v>
          </cell>
          <cell r="M147">
            <v>10.0579638262079</v>
          </cell>
          <cell r="N147">
            <v>0</v>
          </cell>
          <cell r="O147">
            <v>0</v>
          </cell>
          <cell r="P147">
            <v>17.0382540077799</v>
          </cell>
          <cell r="Q147">
            <v>14.8251872323081</v>
          </cell>
          <cell r="R147">
            <v>11.4163382853582</v>
          </cell>
          <cell r="S147">
            <v>0</v>
          </cell>
          <cell r="T147">
            <v>0</v>
          </cell>
          <cell r="U147">
            <v>16.3266056238501</v>
          </cell>
          <cell r="V147">
            <v>17.0757091858815</v>
          </cell>
          <cell r="W147">
            <v>17.0382540077799</v>
          </cell>
          <cell r="X147">
            <v>14.01672361874</v>
          </cell>
          <cell r="Y147">
            <v>10.687609828833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</row>
        <row r="147"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</row>
        <row r="148">
          <cell r="D148">
            <v>41153</v>
          </cell>
          <cell r="E148">
            <v>2.00285923150394</v>
          </cell>
          <cell r="F148">
            <v>0.168891899481979</v>
          </cell>
          <cell r="G148">
            <v>-0.0943807673575764</v>
          </cell>
          <cell r="H148">
            <v>0.00496740880829349</v>
          </cell>
          <cell r="I148">
            <v>0</v>
          </cell>
          <cell r="J148">
            <v>0</v>
          </cell>
          <cell r="K148">
            <v>17.0214442362795</v>
          </cell>
          <cell r="L148">
            <v>12.1600983735051</v>
          </cell>
          <cell r="M148">
            <v>7.64484215596369</v>
          </cell>
          <cell r="N148">
            <v>0</v>
          </cell>
          <cell r="O148">
            <v>0</v>
          </cell>
          <cell r="P148">
            <v>17.0214442362795</v>
          </cell>
          <cell r="Q148">
            <v>13.0335357614743</v>
          </cell>
          <cell r="R148">
            <v>9.58213159119815</v>
          </cell>
          <cell r="S148">
            <v>0</v>
          </cell>
          <cell r="T148">
            <v>0</v>
          </cell>
          <cell r="U148">
            <v>16.3135884810977</v>
          </cell>
          <cell r="V148">
            <v>17.0586998023417</v>
          </cell>
          <cell r="W148">
            <v>17.0214442362795</v>
          </cell>
          <cell r="X148">
            <v>9.31038275837231</v>
          </cell>
          <cell r="Y148">
            <v>7.1489755515904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</row>
        <row r="148"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</row>
        <row r="149">
          <cell r="D149">
            <v>41183</v>
          </cell>
          <cell r="E149">
            <v>1.99746369855777</v>
          </cell>
          <cell r="F149">
            <v>0.168020202253746</v>
          </cell>
          <cell r="G149">
            <v>-0.0938936424359171</v>
          </cell>
          <cell r="H149">
            <v>0.00494177065452195</v>
          </cell>
          <cell r="I149">
            <v>0</v>
          </cell>
          <cell r="J149">
            <v>0</v>
          </cell>
          <cell r="K149">
            <v>16.9809777391833</v>
          </cell>
          <cell r="L149">
            <v>12.3444253168375</v>
          </cell>
          <cell r="M149">
            <v>7.57573441338215</v>
          </cell>
          <cell r="N149">
            <v>0</v>
          </cell>
          <cell r="O149">
            <v>0</v>
          </cell>
          <cell r="P149">
            <v>16.9809777391833</v>
          </cell>
          <cell r="Q149">
            <v>13.7075317213088</v>
          </cell>
          <cell r="R149">
            <v>7.12603328382065</v>
          </cell>
          <cell r="S149">
            <v>0</v>
          </cell>
          <cell r="T149">
            <v>0</v>
          </cell>
          <cell r="U149">
            <v>16.2767754209139</v>
          </cell>
          <cell r="V149">
            <v>17.0180410190922</v>
          </cell>
          <cell r="W149">
            <v>16.9809777391833</v>
          </cell>
          <cell r="X149">
            <v>9.88005066152017</v>
          </cell>
          <cell r="Y149">
            <v>6.98488027889847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</row>
        <row r="149"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</row>
        <row r="150">
          <cell r="D150">
            <v>41214</v>
          </cell>
          <cell r="E150">
            <v>2.05807781874586</v>
          </cell>
          <cell r="F150">
            <v>0.147461988446085</v>
          </cell>
          <cell r="G150">
            <v>-0.0933925926825204</v>
          </cell>
          <cell r="H150">
            <v>0.0049153996148695</v>
          </cell>
          <cell r="I150">
            <v>0</v>
          </cell>
          <cell r="J150">
            <v>0</v>
          </cell>
          <cell r="K150">
            <v>17.4355836405939</v>
          </cell>
          <cell r="L150">
            <v>27.516289894387</v>
          </cell>
          <cell r="M150">
            <v>7.61886940304772</v>
          </cell>
          <cell r="N150">
            <v>1</v>
          </cell>
          <cell r="O150">
            <v>0</v>
          </cell>
          <cell r="P150">
            <v>17.4355836405939</v>
          </cell>
          <cell r="Q150">
            <v>17.5667031657783</v>
          </cell>
          <cell r="R150">
            <v>8.66584952101492</v>
          </cell>
          <cell r="S150">
            <v>1</v>
          </cell>
          <cell r="T150">
            <v>0</v>
          </cell>
          <cell r="U150">
            <v>16.735139195475</v>
          </cell>
          <cell r="V150">
            <v>17.4724491377055</v>
          </cell>
          <cell r="W150">
            <v>17.4355836405939</v>
          </cell>
          <cell r="X150">
            <v>28.7516157267951</v>
          </cell>
          <cell r="Y150">
            <v>3.30360404726482</v>
          </cell>
          <cell r="Z150">
            <v>1</v>
          </cell>
          <cell r="AA150">
            <v>0</v>
          </cell>
          <cell r="AB150">
            <v>1</v>
          </cell>
          <cell r="AC150">
            <v>1</v>
          </cell>
          <cell r="AD150">
            <v>1</v>
          </cell>
          <cell r="AE150">
            <v>0</v>
          </cell>
          <cell r="AF150">
            <v>105600</v>
          </cell>
          <cell r="AG150">
            <v>0</v>
          </cell>
          <cell r="AH150">
            <v>61200</v>
          </cell>
          <cell r="AI150">
            <v>0</v>
          </cell>
          <cell r="AJ150">
            <v>50400</v>
          </cell>
          <cell r="AK150">
            <v>0</v>
          </cell>
          <cell r="AL150">
            <v>60000</v>
          </cell>
          <cell r="AM150">
            <v>0</v>
          </cell>
          <cell r="AN150">
            <v>126720</v>
          </cell>
          <cell r="AO150">
            <v>0</v>
          </cell>
          <cell r="AP150">
            <v>66000</v>
          </cell>
          <cell r="AQ150">
            <v>0</v>
          </cell>
          <cell r="AR150">
            <v>469920</v>
          </cell>
          <cell r="AS150">
            <v>60000</v>
          </cell>
          <cell r="AT150">
            <v>0</v>
          </cell>
          <cell r="AU150">
            <v>60000</v>
          </cell>
          <cell r="AV150">
            <v>0</v>
          </cell>
          <cell r="AW150">
            <v>105600</v>
          </cell>
          <cell r="AX150">
            <v>0</v>
          </cell>
          <cell r="AY150">
            <v>130800</v>
          </cell>
          <cell r="AZ150">
            <v>0</v>
          </cell>
          <cell r="BA150">
            <v>60000</v>
          </cell>
          <cell r="BB150">
            <v>0</v>
          </cell>
          <cell r="BC150">
            <v>63600</v>
          </cell>
          <cell r="BD150">
            <v>0</v>
          </cell>
          <cell r="BE150">
            <v>63600</v>
          </cell>
          <cell r="BF150">
            <v>0</v>
          </cell>
        </row>
        <row r="150">
          <cell r="BO150">
            <v>543600</v>
          </cell>
          <cell r="BP150">
            <v>65400</v>
          </cell>
          <cell r="BQ150">
            <v>32700</v>
          </cell>
          <cell r="BR150">
            <v>62400</v>
          </cell>
          <cell r="BS150">
            <v>31200</v>
          </cell>
          <cell r="BT150">
            <v>67200</v>
          </cell>
          <cell r="BU150">
            <v>33600</v>
          </cell>
          <cell r="BV150">
            <v>8400</v>
          </cell>
          <cell r="BW150">
            <v>4200</v>
          </cell>
          <cell r="BX150">
            <v>66000</v>
          </cell>
          <cell r="BY150">
            <v>33000</v>
          </cell>
          <cell r="BZ150">
            <v>66000</v>
          </cell>
          <cell r="CA150">
            <v>33000</v>
          </cell>
          <cell r="CB150">
            <v>240000</v>
          </cell>
          <cell r="CC150">
            <v>120000</v>
          </cell>
          <cell r="CD150">
            <v>120000</v>
          </cell>
          <cell r="CE150">
            <v>60000</v>
          </cell>
          <cell r="CF150">
            <v>63600</v>
          </cell>
          <cell r="CG150">
            <v>31800</v>
          </cell>
          <cell r="CH150">
            <v>90000</v>
          </cell>
          <cell r="CI150">
            <v>45000</v>
          </cell>
          <cell r="CJ150">
            <v>1273500</v>
          </cell>
        </row>
        <row r="151">
          <cell r="D151">
            <v>41244</v>
          </cell>
          <cell r="E151">
            <v>2.11345653358234</v>
          </cell>
          <cell r="F151">
            <v>0.146699898212564</v>
          </cell>
          <cell r="G151">
            <v>-0.0929099355346238</v>
          </cell>
          <cell r="H151">
            <v>0.00488999660708546</v>
          </cell>
          <cell r="I151">
            <v>0</v>
          </cell>
          <cell r="J151">
            <v>0</v>
          </cell>
          <cell r="K151">
            <v>17.8509240018675</v>
          </cell>
          <cell r="L151">
            <v>20.80149812965</v>
          </cell>
          <cell r="M151">
            <v>7.84355455776508</v>
          </cell>
          <cell r="N151">
            <v>1</v>
          </cell>
          <cell r="O151">
            <v>0</v>
          </cell>
          <cell r="P151">
            <v>17.8509240018675</v>
          </cell>
          <cell r="Q151">
            <v>22.7983272341151</v>
          </cell>
          <cell r="R151">
            <v>9.22253360096318</v>
          </cell>
          <cell r="S151">
            <v>1</v>
          </cell>
          <cell r="T151">
            <v>0</v>
          </cell>
          <cell r="U151">
            <v>17.1540994853578</v>
          </cell>
          <cell r="V151">
            <v>17.8875989764207</v>
          </cell>
          <cell r="W151">
            <v>17.8509240018675</v>
          </cell>
          <cell r="X151">
            <v>21.1959604980999</v>
          </cell>
          <cell r="Y151">
            <v>6.74378598704154</v>
          </cell>
          <cell r="Z151">
            <v>1</v>
          </cell>
          <cell r="AA151">
            <v>0</v>
          </cell>
          <cell r="AB151">
            <v>1</v>
          </cell>
          <cell r="AC151">
            <v>1</v>
          </cell>
          <cell r="AD151">
            <v>1</v>
          </cell>
          <cell r="AE151">
            <v>0</v>
          </cell>
          <cell r="AF151">
            <v>105600</v>
          </cell>
          <cell r="AG151">
            <v>0</v>
          </cell>
          <cell r="AH151">
            <v>61200</v>
          </cell>
          <cell r="AI151">
            <v>0</v>
          </cell>
          <cell r="AJ151">
            <v>50400</v>
          </cell>
          <cell r="AK151">
            <v>0</v>
          </cell>
          <cell r="AL151">
            <v>60000</v>
          </cell>
          <cell r="AM151">
            <v>0</v>
          </cell>
          <cell r="AN151">
            <v>126720</v>
          </cell>
          <cell r="AO151">
            <v>0</v>
          </cell>
          <cell r="AP151">
            <v>66000</v>
          </cell>
          <cell r="AQ151">
            <v>0</v>
          </cell>
          <cell r="AR151">
            <v>469920</v>
          </cell>
          <cell r="AS151">
            <v>60000</v>
          </cell>
          <cell r="AT151">
            <v>0</v>
          </cell>
          <cell r="AU151">
            <v>60000</v>
          </cell>
          <cell r="AV151">
            <v>0</v>
          </cell>
          <cell r="AW151">
            <v>105600</v>
          </cell>
          <cell r="AX151">
            <v>0</v>
          </cell>
          <cell r="AY151">
            <v>130800</v>
          </cell>
          <cell r="AZ151">
            <v>0</v>
          </cell>
          <cell r="BA151">
            <v>60000</v>
          </cell>
          <cell r="BB151">
            <v>0</v>
          </cell>
          <cell r="BC151">
            <v>63600</v>
          </cell>
          <cell r="BD151">
            <v>0</v>
          </cell>
          <cell r="BE151">
            <v>63600</v>
          </cell>
          <cell r="BF151">
            <v>0</v>
          </cell>
        </row>
        <row r="151">
          <cell r="BO151">
            <v>543600</v>
          </cell>
          <cell r="BP151">
            <v>65400</v>
          </cell>
          <cell r="BQ151">
            <v>32700</v>
          </cell>
          <cell r="BR151">
            <v>62400</v>
          </cell>
          <cell r="BS151">
            <v>31200</v>
          </cell>
          <cell r="BT151">
            <v>67200</v>
          </cell>
          <cell r="BU151">
            <v>33600</v>
          </cell>
          <cell r="BV151">
            <v>8400</v>
          </cell>
          <cell r="BW151">
            <v>4200</v>
          </cell>
          <cell r="BX151">
            <v>66000</v>
          </cell>
          <cell r="BY151">
            <v>33000</v>
          </cell>
          <cell r="BZ151">
            <v>66000</v>
          </cell>
          <cell r="CA151">
            <v>33000</v>
          </cell>
          <cell r="CB151">
            <v>240000</v>
          </cell>
          <cell r="CC151">
            <v>120000</v>
          </cell>
          <cell r="CD151">
            <v>120000</v>
          </cell>
          <cell r="CE151">
            <v>60000</v>
          </cell>
          <cell r="CF151">
            <v>63600</v>
          </cell>
          <cell r="CG151">
            <v>31800</v>
          </cell>
          <cell r="CH151">
            <v>90000</v>
          </cell>
          <cell r="CI151">
            <v>45000</v>
          </cell>
          <cell r="CJ151">
            <v>1273500</v>
          </cell>
        </row>
        <row r="152">
          <cell r="D152">
            <v>41275</v>
          </cell>
          <cell r="E152">
            <v>2.21792364346073</v>
          </cell>
          <cell r="F152">
            <v>0.145916029175048</v>
          </cell>
          <cell r="G152">
            <v>-0.092413485144197</v>
          </cell>
          <cell r="H152">
            <v>0.00486386763916826</v>
          </cell>
          <cell r="I152">
            <v>0</v>
          </cell>
          <cell r="J152">
            <v>0</v>
          </cell>
          <cell r="K152">
            <v>18.6344273259555</v>
          </cell>
          <cell r="L152">
            <v>26.5269895922796</v>
          </cell>
          <cell r="M152">
            <v>9.44563095526477</v>
          </cell>
          <cell r="N152">
            <v>1</v>
          </cell>
          <cell r="O152">
            <v>0</v>
          </cell>
          <cell r="P152">
            <v>18.6344273259555</v>
          </cell>
          <cell r="Q152">
            <v>28.9995357020095</v>
          </cell>
          <cell r="R152">
            <v>12.0672556127765</v>
          </cell>
          <cell r="S152">
            <v>1</v>
          </cell>
          <cell r="T152">
            <v>0</v>
          </cell>
          <cell r="U152">
            <v>17.941326187374</v>
          </cell>
          <cell r="V152">
            <v>18.6709063332492</v>
          </cell>
          <cell r="W152">
            <v>18.6344273259555</v>
          </cell>
          <cell r="X152">
            <v>28.3785045016168</v>
          </cell>
          <cell r="Y152">
            <v>8.95140664417878</v>
          </cell>
          <cell r="Z152">
            <v>1</v>
          </cell>
          <cell r="AA152">
            <v>0</v>
          </cell>
          <cell r="AB152">
            <v>1</v>
          </cell>
          <cell r="AC152">
            <v>1</v>
          </cell>
          <cell r="AD152">
            <v>1</v>
          </cell>
          <cell r="AE152">
            <v>0</v>
          </cell>
          <cell r="AF152">
            <v>105600</v>
          </cell>
          <cell r="AG152">
            <v>0</v>
          </cell>
          <cell r="AH152">
            <v>61200</v>
          </cell>
          <cell r="AI152">
            <v>0</v>
          </cell>
          <cell r="AJ152">
            <v>50400</v>
          </cell>
          <cell r="AK152">
            <v>0</v>
          </cell>
          <cell r="AL152">
            <v>60000</v>
          </cell>
          <cell r="AM152">
            <v>0</v>
          </cell>
          <cell r="AN152">
            <v>126720</v>
          </cell>
          <cell r="AO152">
            <v>0</v>
          </cell>
          <cell r="AP152">
            <v>66000</v>
          </cell>
          <cell r="AQ152">
            <v>0</v>
          </cell>
          <cell r="AR152">
            <v>469920</v>
          </cell>
          <cell r="AS152">
            <v>60000</v>
          </cell>
          <cell r="AT152">
            <v>0</v>
          </cell>
          <cell r="AU152">
            <v>60000</v>
          </cell>
          <cell r="AV152">
            <v>0</v>
          </cell>
          <cell r="AW152">
            <v>105600</v>
          </cell>
          <cell r="AX152">
            <v>0</v>
          </cell>
          <cell r="AY152">
            <v>130800</v>
          </cell>
          <cell r="AZ152">
            <v>0</v>
          </cell>
          <cell r="BA152">
            <v>60000</v>
          </cell>
          <cell r="BB152">
            <v>0</v>
          </cell>
          <cell r="BC152">
            <v>63600</v>
          </cell>
          <cell r="BD152">
            <v>0</v>
          </cell>
          <cell r="BE152">
            <v>63600</v>
          </cell>
          <cell r="BF152">
            <v>0</v>
          </cell>
        </row>
        <row r="152">
          <cell r="BO152">
            <v>543600</v>
          </cell>
          <cell r="BP152">
            <v>65400</v>
          </cell>
          <cell r="BQ152">
            <v>32700</v>
          </cell>
          <cell r="BR152">
            <v>62400</v>
          </cell>
          <cell r="BS152">
            <v>31200</v>
          </cell>
          <cell r="BT152">
            <v>67200</v>
          </cell>
          <cell r="BU152">
            <v>33600</v>
          </cell>
          <cell r="BV152">
            <v>8400</v>
          </cell>
          <cell r="BW152">
            <v>4200</v>
          </cell>
          <cell r="BX152">
            <v>66000</v>
          </cell>
          <cell r="BY152">
            <v>33000</v>
          </cell>
          <cell r="BZ152">
            <v>66000</v>
          </cell>
          <cell r="CA152">
            <v>33000</v>
          </cell>
          <cell r="CB152">
            <v>240000</v>
          </cell>
          <cell r="CC152">
            <v>120000</v>
          </cell>
          <cell r="CD152">
            <v>120000</v>
          </cell>
          <cell r="CE152">
            <v>60000</v>
          </cell>
          <cell r="CF152">
            <v>63600</v>
          </cell>
          <cell r="CG152">
            <v>31800</v>
          </cell>
          <cell r="CH152">
            <v>90000</v>
          </cell>
          <cell r="CI152">
            <v>45000</v>
          </cell>
          <cell r="CJ152">
            <v>1273500</v>
          </cell>
        </row>
        <row r="153">
          <cell r="D153">
            <v>41306</v>
          </cell>
          <cell r="E153">
            <v>2.15042921183201</v>
          </cell>
          <cell r="F153">
            <v>0.145135829819933</v>
          </cell>
          <cell r="G153">
            <v>-0.0919193588859576</v>
          </cell>
          <cell r="H153">
            <v>0.00483786099399777</v>
          </cell>
          <cell r="I153">
            <v>0</v>
          </cell>
          <cell r="J153">
            <v>0</v>
          </cell>
          <cell r="K153">
            <v>18.1282190887401</v>
          </cell>
          <cell r="L153">
            <v>17.677002471777</v>
          </cell>
          <cell r="M153">
            <v>8.35498593663414</v>
          </cell>
          <cell r="N153">
            <v>0</v>
          </cell>
          <cell r="O153">
            <v>0</v>
          </cell>
          <cell r="P153">
            <v>18.1282190887401</v>
          </cell>
          <cell r="Q153">
            <v>23.0390447052049</v>
          </cell>
          <cell r="R153">
            <v>10.3868875541132</v>
          </cell>
          <cell r="S153">
            <v>1</v>
          </cell>
          <cell r="T153">
            <v>0</v>
          </cell>
          <cell r="U153">
            <v>17.4388238970954</v>
          </cell>
          <cell r="V153">
            <v>18.164503046195</v>
          </cell>
          <cell r="W153">
            <v>18.1282190887401</v>
          </cell>
          <cell r="X153">
            <v>18.5510453053346</v>
          </cell>
          <cell r="Y153">
            <v>7.03394512627407</v>
          </cell>
          <cell r="Z153">
            <v>1</v>
          </cell>
          <cell r="AA153">
            <v>0</v>
          </cell>
          <cell r="AB153">
            <v>1</v>
          </cell>
          <cell r="AC153">
            <v>1</v>
          </cell>
          <cell r="AD153">
            <v>1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60000</v>
          </cell>
          <cell r="AT153">
            <v>0</v>
          </cell>
          <cell r="AU153">
            <v>60000</v>
          </cell>
          <cell r="AV153">
            <v>0</v>
          </cell>
          <cell r="AW153">
            <v>105600</v>
          </cell>
          <cell r="AX153">
            <v>0</v>
          </cell>
          <cell r="AY153">
            <v>130800</v>
          </cell>
          <cell r="AZ153">
            <v>0</v>
          </cell>
          <cell r="BA153">
            <v>60000</v>
          </cell>
          <cell r="BB153">
            <v>0</v>
          </cell>
          <cell r="BC153">
            <v>63600</v>
          </cell>
          <cell r="BD153">
            <v>0</v>
          </cell>
          <cell r="BE153">
            <v>63600</v>
          </cell>
          <cell r="BF153">
            <v>0</v>
          </cell>
        </row>
        <row r="153">
          <cell r="BO153">
            <v>543600</v>
          </cell>
          <cell r="BP153">
            <v>65400</v>
          </cell>
          <cell r="BQ153">
            <v>32700</v>
          </cell>
          <cell r="BR153">
            <v>62400</v>
          </cell>
          <cell r="BS153">
            <v>31200</v>
          </cell>
          <cell r="BT153">
            <v>67200</v>
          </cell>
          <cell r="BU153">
            <v>33600</v>
          </cell>
          <cell r="BV153">
            <v>8400</v>
          </cell>
          <cell r="BW153">
            <v>4200</v>
          </cell>
          <cell r="BX153">
            <v>66000</v>
          </cell>
          <cell r="BY153">
            <v>33000</v>
          </cell>
          <cell r="BZ153">
            <v>66000</v>
          </cell>
          <cell r="CA153">
            <v>33000</v>
          </cell>
          <cell r="CB153">
            <v>240000</v>
          </cell>
          <cell r="CC153">
            <v>120000</v>
          </cell>
          <cell r="CD153">
            <v>120000</v>
          </cell>
          <cell r="CE153">
            <v>60000</v>
          </cell>
          <cell r="CF153">
            <v>63600</v>
          </cell>
          <cell r="CG153">
            <v>31800</v>
          </cell>
          <cell r="CH153">
            <v>90000</v>
          </cell>
          <cell r="CI153">
            <v>45000</v>
          </cell>
          <cell r="CJ153">
            <v>1273500</v>
          </cell>
        </row>
        <row r="154">
          <cell r="D154">
            <v>41334</v>
          </cell>
          <cell r="E154">
            <v>2.07263186218922</v>
          </cell>
          <cell r="F154">
            <v>0.144434276110747</v>
          </cell>
          <cell r="G154">
            <v>-0.0914750415368063</v>
          </cell>
          <cell r="H154">
            <v>0.00481447587035823</v>
          </cell>
          <cell r="I154">
            <v>0</v>
          </cell>
          <cell r="J154">
            <v>0</v>
          </cell>
          <cell r="K154">
            <v>17.5447389664191</v>
          </cell>
          <cell r="L154">
            <v>20.2794570150472</v>
          </cell>
          <cell r="M154">
            <v>11.8243527375998</v>
          </cell>
          <cell r="N154">
            <v>1</v>
          </cell>
          <cell r="O154">
            <v>0</v>
          </cell>
          <cell r="P154">
            <v>17.5447389664191</v>
          </cell>
          <cell r="Q154">
            <v>19.2726917388086</v>
          </cell>
          <cell r="R154">
            <v>12.1661805243952</v>
          </cell>
          <cell r="S154">
            <v>1</v>
          </cell>
          <cell r="T154">
            <v>0</v>
          </cell>
          <cell r="U154">
            <v>16.8586761548931</v>
          </cell>
          <cell r="V154">
            <v>17.5808475354468</v>
          </cell>
          <cell r="W154">
            <v>17.5447389664191</v>
          </cell>
          <cell r="X154">
            <v>24.0542322968466</v>
          </cell>
          <cell r="Y154">
            <v>13.5484462691055</v>
          </cell>
          <cell r="Z154">
            <v>1</v>
          </cell>
          <cell r="AA154">
            <v>0</v>
          </cell>
          <cell r="AB154">
            <v>1</v>
          </cell>
          <cell r="AC154">
            <v>1</v>
          </cell>
          <cell r="AD154">
            <v>1</v>
          </cell>
          <cell r="AE154">
            <v>0</v>
          </cell>
          <cell r="AF154">
            <v>105600</v>
          </cell>
          <cell r="AG154">
            <v>0</v>
          </cell>
          <cell r="AH154">
            <v>61200</v>
          </cell>
          <cell r="AI154">
            <v>0</v>
          </cell>
          <cell r="AJ154">
            <v>50400</v>
          </cell>
          <cell r="AK154">
            <v>0</v>
          </cell>
          <cell r="AL154">
            <v>60000</v>
          </cell>
          <cell r="AM154">
            <v>0</v>
          </cell>
          <cell r="AN154">
            <v>126720</v>
          </cell>
          <cell r="AO154">
            <v>0</v>
          </cell>
          <cell r="AP154">
            <v>66000</v>
          </cell>
          <cell r="AQ154">
            <v>0</v>
          </cell>
          <cell r="AR154">
            <v>469920</v>
          </cell>
          <cell r="AS154">
            <v>60000</v>
          </cell>
          <cell r="AT154">
            <v>0</v>
          </cell>
          <cell r="AU154">
            <v>60000</v>
          </cell>
          <cell r="AV154">
            <v>0</v>
          </cell>
          <cell r="AW154">
            <v>105600</v>
          </cell>
          <cell r="AX154">
            <v>0</v>
          </cell>
          <cell r="AY154">
            <v>130800</v>
          </cell>
          <cell r="AZ154">
            <v>0</v>
          </cell>
          <cell r="BA154">
            <v>60000</v>
          </cell>
          <cell r="BB154">
            <v>0</v>
          </cell>
          <cell r="BC154">
            <v>63600</v>
          </cell>
          <cell r="BD154">
            <v>0</v>
          </cell>
          <cell r="BE154">
            <v>63600</v>
          </cell>
          <cell r="BF154">
            <v>0</v>
          </cell>
        </row>
        <row r="154">
          <cell r="BO154">
            <v>543600</v>
          </cell>
          <cell r="BP154">
            <v>65400</v>
          </cell>
          <cell r="BQ154">
            <v>32700</v>
          </cell>
          <cell r="BR154">
            <v>62400</v>
          </cell>
          <cell r="BS154">
            <v>31200</v>
          </cell>
          <cell r="BT154">
            <v>67200</v>
          </cell>
          <cell r="BU154">
            <v>33600</v>
          </cell>
          <cell r="BV154">
            <v>8400</v>
          </cell>
          <cell r="BW154">
            <v>4200</v>
          </cell>
          <cell r="BX154">
            <v>66000</v>
          </cell>
          <cell r="BY154">
            <v>33000</v>
          </cell>
          <cell r="BZ154">
            <v>66000</v>
          </cell>
          <cell r="CA154">
            <v>33000</v>
          </cell>
          <cell r="CB154">
            <v>240000</v>
          </cell>
          <cell r="CC154">
            <v>120000</v>
          </cell>
          <cell r="CD154">
            <v>120000</v>
          </cell>
          <cell r="CE154">
            <v>60000</v>
          </cell>
          <cell r="CF154">
            <v>63600</v>
          </cell>
          <cell r="CG154">
            <v>31800</v>
          </cell>
          <cell r="CH154">
            <v>90000</v>
          </cell>
          <cell r="CI154">
            <v>45000</v>
          </cell>
          <cell r="CJ154">
            <v>1273500</v>
          </cell>
        </row>
        <row r="155">
          <cell r="D155">
            <v>41365</v>
          </cell>
          <cell r="E155">
            <v>1.97294470490812</v>
          </cell>
          <cell r="F155">
            <v>0.162815825162321</v>
          </cell>
          <cell r="G155">
            <v>-0.090985314061297</v>
          </cell>
          <cell r="H155">
            <v>0.00478870074006826</v>
          </cell>
          <cell r="I155">
            <v>0</v>
          </cell>
          <cell r="J155">
            <v>0</v>
          </cell>
          <cell r="K155">
            <v>16.7970852868109</v>
          </cell>
          <cell r="L155">
            <v>12.9878363200414</v>
          </cell>
          <cell r="M155">
            <v>9.57740148013652</v>
          </cell>
          <cell r="N155">
            <v>0</v>
          </cell>
          <cell r="O155">
            <v>0</v>
          </cell>
          <cell r="P155">
            <v>16.7970852868109</v>
          </cell>
          <cell r="Q155">
            <v>18.6906419721452</v>
          </cell>
          <cell r="R155">
            <v>9.72106250233857</v>
          </cell>
          <cell r="S155">
            <v>1</v>
          </cell>
          <cell r="T155">
            <v>0</v>
          </cell>
          <cell r="U155">
            <v>16.1146954313512</v>
          </cell>
          <cell r="V155">
            <v>16.8330005423614</v>
          </cell>
          <cell r="W155">
            <v>16.7970852868109</v>
          </cell>
          <cell r="X155">
            <v>11.4748318746204</v>
          </cell>
          <cell r="Y155">
            <v>16.1335124980563</v>
          </cell>
          <cell r="Z155">
            <v>0</v>
          </cell>
          <cell r="AA155">
            <v>1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60000</v>
          </cell>
          <cell r="AT155">
            <v>0</v>
          </cell>
          <cell r="AU155">
            <v>60000</v>
          </cell>
          <cell r="AV155">
            <v>0</v>
          </cell>
          <cell r="AW155">
            <v>105600</v>
          </cell>
          <cell r="AX155">
            <v>0</v>
          </cell>
          <cell r="AY155">
            <v>130800</v>
          </cell>
          <cell r="AZ155">
            <v>0</v>
          </cell>
          <cell r="BA155">
            <v>60000</v>
          </cell>
          <cell r="BB155">
            <v>0</v>
          </cell>
          <cell r="BC155">
            <v>63600</v>
          </cell>
          <cell r="BD155">
            <v>0</v>
          </cell>
          <cell r="BE155">
            <v>63600</v>
          </cell>
          <cell r="BF155">
            <v>0</v>
          </cell>
        </row>
        <row r="155">
          <cell r="BO155">
            <v>543600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</row>
        <row r="156">
          <cell r="D156">
            <v>41395</v>
          </cell>
          <cell r="E156">
            <v>1.94127794041734</v>
          </cell>
          <cell r="F156">
            <v>0.161971656378379</v>
          </cell>
          <cell r="G156">
            <v>-0.0905135726820354</v>
          </cell>
          <cell r="H156">
            <v>0.00476387224642292</v>
          </cell>
          <cell r="I156">
            <v>0</v>
          </cell>
          <cell r="J156">
            <v>0</v>
          </cell>
          <cell r="K156">
            <v>16.55958455313</v>
          </cell>
          <cell r="L156">
            <v>12.205916046132</v>
          </cell>
          <cell r="M156">
            <v>9.86597942234186</v>
          </cell>
          <cell r="N156">
            <v>0</v>
          </cell>
          <cell r="O156">
            <v>0</v>
          </cell>
          <cell r="P156">
            <v>16.55958455313</v>
          </cell>
          <cell r="Q156">
            <v>17.4027665215373</v>
          </cell>
          <cell r="R156">
            <v>8.83698301711451</v>
          </cell>
          <cell r="S156">
            <v>1</v>
          </cell>
          <cell r="T156">
            <v>0</v>
          </cell>
          <cell r="U156">
            <v>15.8807327580148</v>
          </cell>
          <cell r="V156">
            <v>16.5953135949782</v>
          </cell>
          <cell r="W156">
            <v>16.55958455313</v>
          </cell>
          <cell r="X156">
            <v>9.39069137041478</v>
          </cell>
          <cell r="Y156">
            <v>16.8137476877611</v>
          </cell>
          <cell r="Z156">
            <v>0</v>
          </cell>
          <cell r="AA156">
            <v>1</v>
          </cell>
          <cell r="AB156">
            <v>0</v>
          </cell>
          <cell r="AC156">
            <v>0</v>
          </cell>
          <cell r="AD156">
            <v>0</v>
          </cell>
          <cell r="AE156">
            <v>1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60000</v>
          </cell>
          <cell r="AT156">
            <v>0</v>
          </cell>
          <cell r="AU156">
            <v>60000</v>
          </cell>
          <cell r="AV156">
            <v>0</v>
          </cell>
          <cell r="AW156">
            <v>105600</v>
          </cell>
          <cell r="AX156">
            <v>0</v>
          </cell>
          <cell r="AY156">
            <v>130800</v>
          </cell>
          <cell r="AZ156">
            <v>0</v>
          </cell>
          <cell r="BA156">
            <v>60000</v>
          </cell>
          <cell r="BB156">
            <v>0</v>
          </cell>
          <cell r="BC156">
            <v>63600</v>
          </cell>
          <cell r="BD156">
            <v>0</v>
          </cell>
          <cell r="BE156">
            <v>63600</v>
          </cell>
          <cell r="BF156">
            <v>0</v>
          </cell>
        </row>
        <row r="156">
          <cell r="BO156">
            <v>543600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</row>
        <row r="157">
          <cell r="D157">
            <v>41426</v>
          </cell>
          <cell r="E157">
            <v>1.94034806130438</v>
          </cell>
          <cell r="F157">
            <v>0.16110337993736</v>
          </cell>
          <cell r="G157">
            <v>-0.0900283593767598</v>
          </cell>
          <cell r="H157">
            <v>0.00473833470403999</v>
          </cell>
          <cell r="I157">
            <v>0</v>
          </cell>
          <cell r="J157">
            <v>0</v>
          </cell>
          <cell r="K157">
            <v>16.5526104597828</v>
          </cell>
          <cell r="L157">
            <v>16.8595668848148</v>
          </cell>
          <cell r="M157">
            <v>8.75170419836186</v>
          </cell>
          <cell r="N157">
            <v>1</v>
          </cell>
          <cell r="O157">
            <v>0</v>
          </cell>
          <cell r="P157">
            <v>16.5526104597828</v>
          </cell>
          <cell r="Q157">
            <v>18.235886948358</v>
          </cell>
          <cell r="R157">
            <v>12.9782987543655</v>
          </cell>
          <cell r="S157">
            <v>1</v>
          </cell>
          <cell r="T157">
            <v>0</v>
          </cell>
          <cell r="U157">
            <v>15.8773977644571</v>
          </cell>
          <cell r="V157">
            <v>16.5881479700631</v>
          </cell>
          <cell r="W157">
            <v>16.5526104597828</v>
          </cell>
          <cell r="X157">
            <v>15.2713140362704</v>
          </cell>
          <cell r="Y157">
            <v>10.435921342131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105600</v>
          </cell>
          <cell r="AG157">
            <v>0</v>
          </cell>
          <cell r="AH157">
            <v>61200</v>
          </cell>
          <cell r="AI157">
            <v>0</v>
          </cell>
          <cell r="AJ157">
            <v>50400</v>
          </cell>
          <cell r="AK157">
            <v>0</v>
          </cell>
          <cell r="AL157">
            <v>60000</v>
          </cell>
          <cell r="AM157">
            <v>0</v>
          </cell>
          <cell r="AN157">
            <v>126720</v>
          </cell>
          <cell r="AO157">
            <v>0</v>
          </cell>
          <cell r="AP157">
            <v>66000</v>
          </cell>
          <cell r="AQ157">
            <v>0</v>
          </cell>
          <cell r="AR157">
            <v>469920</v>
          </cell>
          <cell r="AS157">
            <v>60000</v>
          </cell>
          <cell r="AT157">
            <v>0</v>
          </cell>
          <cell r="AU157">
            <v>60000</v>
          </cell>
          <cell r="AV157">
            <v>0</v>
          </cell>
          <cell r="AW157">
            <v>105600</v>
          </cell>
          <cell r="AX157">
            <v>0</v>
          </cell>
          <cell r="AY157">
            <v>130800</v>
          </cell>
          <cell r="AZ157">
            <v>0</v>
          </cell>
          <cell r="BA157">
            <v>60000</v>
          </cell>
          <cell r="BB157">
            <v>0</v>
          </cell>
          <cell r="BC157">
            <v>63600</v>
          </cell>
          <cell r="BD157">
            <v>0</v>
          </cell>
          <cell r="BE157">
            <v>63600</v>
          </cell>
          <cell r="BF157">
            <v>0</v>
          </cell>
        </row>
        <row r="157">
          <cell r="BO157">
            <v>543600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</row>
        <row r="158">
          <cell r="D158">
            <v>41456</v>
          </cell>
          <cell r="E158">
            <v>1.93734519361917</v>
          </cell>
          <cell r="F158">
            <v>0.160266998985527</v>
          </cell>
          <cell r="G158">
            <v>-0.0895609700213241</v>
          </cell>
          <cell r="H158">
            <v>0.00471373526428021</v>
          </cell>
          <cell r="I158">
            <v>0</v>
          </cell>
          <cell r="J158">
            <v>0</v>
          </cell>
          <cell r="K158">
            <v>16.5300889521438</v>
          </cell>
          <cell r="L158">
            <v>15.4781157545537</v>
          </cell>
          <cell r="M158">
            <v>9.08336785426797</v>
          </cell>
          <cell r="N158">
            <v>0</v>
          </cell>
          <cell r="O158">
            <v>0</v>
          </cell>
          <cell r="P158">
            <v>16.5300889521438</v>
          </cell>
          <cell r="Q158">
            <v>14.8415992124966</v>
          </cell>
          <cell r="R158">
            <v>11.4779453685223</v>
          </cell>
          <cell r="S158">
            <v>0</v>
          </cell>
          <cell r="T158">
            <v>0</v>
          </cell>
          <cell r="U158">
            <v>15.8583816769838</v>
          </cell>
          <cell r="V158">
            <v>16.5654419666259</v>
          </cell>
          <cell r="W158">
            <v>16.5300889521438</v>
          </cell>
          <cell r="X158">
            <v>14.1378885290739</v>
          </cell>
          <cell r="Y158">
            <v>10.696292638274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</row>
        <row r="158"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</row>
        <row r="159">
          <cell r="D159">
            <v>41487</v>
          </cell>
          <cell r="E159">
            <v>1.93163460789793</v>
          </cell>
          <cell r="F159">
            <v>0.159406739486722</v>
          </cell>
          <cell r="G159">
            <v>-0.0890802367719918</v>
          </cell>
          <cell r="H159">
            <v>0.00468843351431536</v>
          </cell>
          <cell r="I159">
            <v>0</v>
          </cell>
          <cell r="J159">
            <v>0</v>
          </cell>
          <cell r="K159">
            <v>16.4872595592345</v>
          </cell>
          <cell r="L159">
            <v>13.5196610146431</v>
          </cell>
          <cell r="M159">
            <v>9.44250509783113</v>
          </cell>
          <cell r="N159">
            <v>0</v>
          </cell>
          <cell r="O159">
            <v>0</v>
          </cell>
          <cell r="P159">
            <v>16.4872595592345</v>
          </cell>
          <cell r="Q159">
            <v>13.9414586206242</v>
          </cell>
          <cell r="R159">
            <v>10.7177590137249</v>
          </cell>
          <cell r="S159">
            <v>0</v>
          </cell>
          <cell r="T159">
            <v>0</v>
          </cell>
          <cell r="U159">
            <v>15.8191577834445</v>
          </cell>
          <cell r="V159">
            <v>16.5224228105918</v>
          </cell>
          <cell r="W159">
            <v>16.4872595592345</v>
          </cell>
          <cell r="X159">
            <v>13.1724114985576</v>
          </cell>
          <cell r="Y159">
            <v>9.9365002099236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</row>
        <row r="159"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</row>
        <row r="160">
          <cell r="D160">
            <v>41518</v>
          </cell>
          <cell r="E160">
            <v>1.92918690069094</v>
          </cell>
          <cell r="F160">
            <v>0.15855053087622</v>
          </cell>
          <cell r="G160">
            <v>-0.088601767254358</v>
          </cell>
          <cell r="H160">
            <v>0.0046632509081241</v>
          </cell>
          <cell r="I160">
            <v>0</v>
          </cell>
          <cell r="J160">
            <v>0</v>
          </cell>
          <cell r="K160">
            <v>16.4689017551821</v>
          </cell>
          <cell r="L160">
            <v>11.4388433374841</v>
          </cell>
          <cell r="M160">
            <v>7.176743147603</v>
          </cell>
          <cell r="N160">
            <v>0</v>
          </cell>
          <cell r="O160">
            <v>0</v>
          </cell>
          <cell r="P160">
            <v>16.4689017551821</v>
          </cell>
          <cell r="Q160">
            <v>12.258799546008</v>
          </cell>
          <cell r="R160">
            <v>8.9954110017714</v>
          </cell>
          <cell r="S160">
            <v>0</v>
          </cell>
          <cell r="T160">
            <v>0</v>
          </cell>
          <cell r="U160">
            <v>15.8043885007744</v>
          </cell>
          <cell r="V160">
            <v>16.503876136993</v>
          </cell>
          <cell r="W160">
            <v>16.4689017551821</v>
          </cell>
          <cell r="X160">
            <v>8.76017458159436</v>
          </cell>
          <cell r="Y160">
            <v>6.33491793523808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</row>
        <row r="160"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</row>
        <row r="161">
          <cell r="D161">
            <v>41548</v>
          </cell>
          <cell r="E161">
            <v>1.92379066722938</v>
          </cell>
          <cell r="F161">
            <v>0.157725784147091</v>
          </cell>
          <cell r="G161">
            <v>-0.0881408793763158</v>
          </cell>
          <cell r="H161">
            <v>0.00463899365138504</v>
          </cell>
          <cell r="I161">
            <v>0</v>
          </cell>
          <cell r="J161">
            <v>0</v>
          </cell>
          <cell r="K161">
            <v>16.4284300042203</v>
          </cell>
          <cell r="L161">
            <v>11.6112905474002</v>
          </cell>
          <cell r="M161">
            <v>7.11157726757327</v>
          </cell>
          <cell r="N161">
            <v>0</v>
          </cell>
          <cell r="O161">
            <v>0</v>
          </cell>
          <cell r="P161">
            <v>16.4284300042203</v>
          </cell>
          <cell r="Q161">
            <v>12.8908808802131</v>
          </cell>
          <cell r="R161">
            <v>6.68942884529723</v>
          </cell>
          <cell r="S161">
            <v>0</v>
          </cell>
          <cell r="T161">
            <v>0</v>
          </cell>
          <cell r="U161">
            <v>15.767373408898</v>
          </cell>
          <cell r="V161">
            <v>16.4632224566057</v>
          </cell>
          <cell r="W161">
            <v>16.4284300042203</v>
          </cell>
          <cell r="X161">
            <v>9.29448019046798</v>
          </cell>
          <cell r="Y161">
            <v>6.18256081108319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</row>
        <row r="161"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</row>
        <row r="162">
          <cell r="D162">
            <v>41579</v>
          </cell>
          <cell r="E162">
            <v>1.98034774786413</v>
          </cell>
          <cell r="F162">
            <v>0.0553685297632095</v>
          </cell>
          <cell r="G162">
            <v>-0.0876668387917483</v>
          </cell>
          <cell r="H162">
            <v>0.00461404414693412</v>
          </cell>
          <cell r="I162">
            <v>0</v>
          </cell>
          <cell r="J162">
            <v>0</v>
          </cell>
          <cell r="K162">
            <v>16.8526081089809</v>
          </cell>
          <cell r="L162">
            <v>25.8523793878816</v>
          </cell>
          <cell r="M162">
            <v>7.15176842774789</v>
          </cell>
          <cell r="N162">
            <v>1</v>
          </cell>
          <cell r="O162">
            <v>0</v>
          </cell>
          <cell r="P162">
            <v>16.8526081089809</v>
          </cell>
          <cell r="Q162">
            <v>16.5127862710421</v>
          </cell>
          <cell r="R162">
            <v>8.13455983104486</v>
          </cell>
          <cell r="S162">
            <v>0</v>
          </cell>
          <cell r="T162">
            <v>0</v>
          </cell>
          <cell r="U162">
            <v>16.1951068180428</v>
          </cell>
          <cell r="V162">
            <v>16.887213440083</v>
          </cell>
          <cell r="W162">
            <v>16.8526081089809</v>
          </cell>
          <cell r="X162">
            <v>27.0085624449693</v>
          </cell>
          <cell r="Y162">
            <v>2.72871532987154</v>
          </cell>
          <cell r="Z162">
            <v>1</v>
          </cell>
          <cell r="AA162">
            <v>0</v>
          </cell>
          <cell r="AB162">
            <v>1</v>
          </cell>
          <cell r="AC162">
            <v>1</v>
          </cell>
          <cell r="AD162">
            <v>1</v>
          </cell>
          <cell r="AE162">
            <v>0</v>
          </cell>
          <cell r="AF162">
            <v>105600</v>
          </cell>
          <cell r="AG162">
            <v>0</v>
          </cell>
          <cell r="AH162">
            <v>61200</v>
          </cell>
          <cell r="AI162">
            <v>0</v>
          </cell>
          <cell r="AJ162">
            <v>50400</v>
          </cell>
          <cell r="AK162">
            <v>0</v>
          </cell>
          <cell r="AL162">
            <v>60000</v>
          </cell>
          <cell r="AM162">
            <v>0</v>
          </cell>
          <cell r="AN162">
            <v>126720</v>
          </cell>
          <cell r="AO162">
            <v>0</v>
          </cell>
          <cell r="AP162">
            <v>66000</v>
          </cell>
          <cell r="AQ162">
            <v>0</v>
          </cell>
          <cell r="AR162">
            <v>469920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</row>
        <row r="162">
          <cell r="BO162">
            <v>0</v>
          </cell>
          <cell r="BP162">
            <v>65400</v>
          </cell>
          <cell r="BQ162">
            <v>32700</v>
          </cell>
          <cell r="BR162">
            <v>62400</v>
          </cell>
          <cell r="BS162">
            <v>31200</v>
          </cell>
          <cell r="BT162">
            <v>67200</v>
          </cell>
          <cell r="BU162">
            <v>33600</v>
          </cell>
          <cell r="BV162">
            <v>8400</v>
          </cell>
          <cell r="BW162">
            <v>4200</v>
          </cell>
          <cell r="BX162">
            <v>66000</v>
          </cell>
          <cell r="BY162">
            <v>33000</v>
          </cell>
          <cell r="BZ162">
            <v>66000</v>
          </cell>
          <cell r="CA162">
            <v>33000</v>
          </cell>
          <cell r="CB162">
            <v>240000</v>
          </cell>
          <cell r="CC162">
            <v>120000</v>
          </cell>
          <cell r="CD162">
            <v>120000</v>
          </cell>
          <cell r="CE162">
            <v>60000</v>
          </cell>
          <cell r="CF162">
            <v>63600</v>
          </cell>
          <cell r="CG162">
            <v>31800</v>
          </cell>
          <cell r="CH162">
            <v>90000</v>
          </cell>
          <cell r="CI162">
            <v>45000</v>
          </cell>
          <cell r="CJ162">
            <v>1273500</v>
          </cell>
        </row>
        <row r="163">
          <cell r="D163">
            <v>41609</v>
          </cell>
          <cell r="E163">
            <v>2.03199814139082</v>
          </cell>
          <cell r="F163">
            <v>0.0550801393645579</v>
          </cell>
          <cell r="G163">
            <v>-0.0872102206605501</v>
          </cell>
          <cell r="H163">
            <v>0.00459001161371316</v>
          </cell>
          <cell r="I163">
            <v>0</v>
          </cell>
          <cell r="J163">
            <v>0</v>
          </cell>
          <cell r="K163">
            <v>17.2399860604311</v>
          </cell>
          <cell r="L163">
            <v>19.5483456093415</v>
          </cell>
          <cell r="M163">
            <v>7.36237862839591</v>
          </cell>
          <cell r="N163">
            <v>1</v>
          </cell>
          <cell r="O163">
            <v>0</v>
          </cell>
          <cell r="P163">
            <v>17.2399860604311</v>
          </cell>
          <cell r="Q163">
            <v>21.4226759037254</v>
          </cell>
          <cell r="R163">
            <v>8.65676190346302</v>
          </cell>
          <cell r="S163">
            <v>1</v>
          </cell>
          <cell r="T163">
            <v>0</v>
          </cell>
          <cell r="U163">
            <v>16.585909405477</v>
          </cell>
          <cell r="V163">
            <v>17.274411147534</v>
          </cell>
          <cell r="W163">
            <v>17.2399860604311</v>
          </cell>
          <cell r="X163">
            <v>19.9312690944312</v>
          </cell>
          <cell r="Y163">
            <v>6.65924969520097</v>
          </cell>
          <cell r="Z163">
            <v>1</v>
          </cell>
          <cell r="AA163">
            <v>0</v>
          </cell>
          <cell r="AB163">
            <v>1</v>
          </cell>
          <cell r="AC163">
            <v>1</v>
          </cell>
          <cell r="AD163">
            <v>1</v>
          </cell>
          <cell r="AE163">
            <v>0</v>
          </cell>
          <cell r="AF163">
            <v>105600</v>
          </cell>
          <cell r="AG163">
            <v>0</v>
          </cell>
          <cell r="AH163">
            <v>61200</v>
          </cell>
          <cell r="AI163">
            <v>0</v>
          </cell>
          <cell r="AJ163">
            <v>50400</v>
          </cell>
          <cell r="AK163">
            <v>0</v>
          </cell>
          <cell r="AL163">
            <v>60000</v>
          </cell>
          <cell r="AM163">
            <v>0</v>
          </cell>
          <cell r="AN163">
            <v>126720</v>
          </cell>
          <cell r="AO163">
            <v>0</v>
          </cell>
          <cell r="AP163">
            <v>66000</v>
          </cell>
          <cell r="AQ163">
            <v>0</v>
          </cell>
          <cell r="AR163">
            <v>469920</v>
          </cell>
          <cell r="AS163">
            <v>60000</v>
          </cell>
          <cell r="AT163">
            <v>0</v>
          </cell>
          <cell r="AU163">
            <v>60000</v>
          </cell>
          <cell r="AV163">
            <v>0</v>
          </cell>
          <cell r="AW163">
            <v>105600</v>
          </cell>
          <cell r="AX163">
            <v>0</v>
          </cell>
          <cell r="AY163">
            <v>130800</v>
          </cell>
          <cell r="AZ163">
            <v>0</v>
          </cell>
          <cell r="BA163">
            <v>60000</v>
          </cell>
          <cell r="BB163">
            <v>0</v>
          </cell>
          <cell r="BC163">
            <v>63600</v>
          </cell>
          <cell r="BD163">
            <v>0</v>
          </cell>
          <cell r="BE163">
            <v>63600</v>
          </cell>
          <cell r="BF163">
            <v>0</v>
          </cell>
        </row>
        <row r="163">
          <cell r="BO163">
            <v>543600</v>
          </cell>
          <cell r="BP163">
            <v>65400</v>
          </cell>
          <cell r="BQ163">
            <v>32700</v>
          </cell>
          <cell r="BR163">
            <v>62400</v>
          </cell>
          <cell r="BS163">
            <v>31200</v>
          </cell>
          <cell r="BT163">
            <v>67200</v>
          </cell>
          <cell r="BU163">
            <v>33600</v>
          </cell>
          <cell r="BV163">
            <v>8400</v>
          </cell>
          <cell r="BW163">
            <v>4200</v>
          </cell>
          <cell r="BX163">
            <v>66000</v>
          </cell>
          <cell r="BY163">
            <v>33000</v>
          </cell>
          <cell r="BZ163">
            <v>66000</v>
          </cell>
          <cell r="CA163">
            <v>33000</v>
          </cell>
          <cell r="CB163">
            <v>240000</v>
          </cell>
          <cell r="CC163">
            <v>120000</v>
          </cell>
          <cell r="CD163">
            <v>120000</v>
          </cell>
          <cell r="CE163">
            <v>60000</v>
          </cell>
          <cell r="CF163">
            <v>63600</v>
          </cell>
          <cell r="CG163">
            <v>31800</v>
          </cell>
          <cell r="CH163">
            <v>90000</v>
          </cell>
          <cell r="CI163">
            <v>45000</v>
          </cell>
          <cell r="CJ163">
            <v>1273500</v>
          </cell>
        </row>
        <row r="164">
          <cell r="D164">
            <v>41640</v>
          </cell>
          <cell r="E164">
            <v>2.13199203574342</v>
          </cell>
          <cell r="F164">
            <v>0.0547835212610728</v>
          </cell>
          <cell r="G164">
            <v>-0.086740575330032</v>
          </cell>
          <cell r="H164">
            <v>0.00456529343842274</v>
          </cell>
          <cell r="I164">
            <v>0</v>
          </cell>
          <cell r="J164">
            <v>0</v>
          </cell>
          <cell r="K164">
            <v>17.9899402680756</v>
          </cell>
          <cell r="L164">
            <v>24.9214257940955</v>
          </cell>
          <cell r="M164">
            <v>8.86579985741695</v>
          </cell>
          <cell r="N164">
            <v>1</v>
          </cell>
          <cell r="O164">
            <v>0</v>
          </cell>
          <cell r="P164">
            <v>17.9899402680756</v>
          </cell>
          <cell r="Q164">
            <v>27.2421917705475</v>
          </cell>
          <cell r="R164">
            <v>11.3264930207268</v>
          </cell>
          <cell r="S164">
            <v>1</v>
          </cell>
          <cell r="T164">
            <v>0</v>
          </cell>
          <cell r="U164">
            <v>17.3393859531004</v>
          </cell>
          <cell r="V164">
            <v>18.0241799688638</v>
          </cell>
          <cell r="W164">
            <v>17.9899402680756</v>
          </cell>
          <cell r="X164">
            <v>26.671875187427</v>
          </cell>
          <cell r="Y164">
            <v>8.72931392170633</v>
          </cell>
          <cell r="Z164">
            <v>1</v>
          </cell>
          <cell r="AA164">
            <v>0</v>
          </cell>
          <cell r="AB164">
            <v>1</v>
          </cell>
          <cell r="AC164">
            <v>1</v>
          </cell>
          <cell r="AD164">
            <v>1</v>
          </cell>
          <cell r="AE164">
            <v>0</v>
          </cell>
          <cell r="AF164">
            <v>105600</v>
          </cell>
          <cell r="AG164">
            <v>0</v>
          </cell>
          <cell r="AH164">
            <v>61200</v>
          </cell>
          <cell r="AI164">
            <v>0</v>
          </cell>
          <cell r="AJ164">
            <v>50400</v>
          </cell>
          <cell r="AK164">
            <v>0</v>
          </cell>
          <cell r="AL164">
            <v>60000</v>
          </cell>
          <cell r="AM164">
            <v>0</v>
          </cell>
          <cell r="AN164">
            <v>126720</v>
          </cell>
          <cell r="AO164">
            <v>0</v>
          </cell>
          <cell r="AP164">
            <v>66000</v>
          </cell>
          <cell r="AQ164">
            <v>0</v>
          </cell>
          <cell r="AR164">
            <v>469920</v>
          </cell>
          <cell r="AS164">
            <v>60000</v>
          </cell>
          <cell r="AT164">
            <v>0</v>
          </cell>
          <cell r="AU164">
            <v>60000</v>
          </cell>
          <cell r="AV164">
            <v>0</v>
          </cell>
          <cell r="AW164">
            <v>105600</v>
          </cell>
          <cell r="AX164">
            <v>0</v>
          </cell>
          <cell r="AY164">
            <v>130800</v>
          </cell>
          <cell r="AZ164">
            <v>0</v>
          </cell>
          <cell r="BA164">
            <v>60000</v>
          </cell>
          <cell r="BB164">
            <v>0</v>
          </cell>
          <cell r="BC164">
            <v>63600</v>
          </cell>
          <cell r="BD164">
            <v>0</v>
          </cell>
          <cell r="BE164">
            <v>63600</v>
          </cell>
          <cell r="BF164">
            <v>0</v>
          </cell>
        </row>
        <row r="164">
          <cell r="BO164">
            <v>543600</v>
          </cell>
          <cell r="BP164">
            <v>65400</v>
          </cell>
          <cell r="BQ164">
            <v>32700</v>
          </cell>
          <cell r="BR164">
            <v>62400</v>
          </cell>
          <cell r="BS164">
            <v>31200</v>
          </cell>
          <cell r="BT164">
            <v>67200</v>
          </cell>
          <cell r="BU164">
            <v>33600</v>
          </cell>
          <cell r="BV164">
            <v>8400</v>
          </cell>
          <cell r="BW164">
            <v>4200</v>
          </cell>
          <cell r="BX164">
            <v>66000</v>
          </cell>
          <cell r="BY164">
            <v>33000</v>
          </cell>
          <cell r="BZ164">
            <v>66000</v>
          </cell>
          <cell r="CA164">
            <v>33000</v>
          </cell>
          <cell r="CB164">
            <v>240000</v>
          </cell>
          <cell r="CC164">
            <v>120000</v>
          </cell>
          <cell r="CD164">
            <v>120000</v>
          </cell>
          <cell r="CE164">
            <v>60000</v>
          </cell>
          <cell r="CF164">
            <v>63600</v>
          </cell>
          <cell r="CG164">
            <v>31800</v>
          </cell>
          <cell r="CH164">
            <v>90000</v>
          </cell>
          <cell r="CI164">
            <v>45000</v>
          </cell>
          <cell r="CJ164">
            <v>1273500</v>
          </cell>
        </row>
        <row r="165">
          <cell r="D165">
            <v>41671</v>
          </cell>
          <cell r="E165">
            <v>2.06828527317468</v>
          </cell>
          <cell r="F165">
            <v>0.0544883057696951</v>
          </cell>
          <cell r="G165">
            <v>-0.0862731508020172</v>
          </cell>
          <cell r="H165">
            <v>0.00454069214747459</v>
          </cell>
          <cell r="I165">
            <v>0</v>
          </cell>
          <cell r="J165">
            <v>0</v>
          </cell>
          <cell r="K165">
            <v>17.5121395488101</v>
          </cell>
          <cell r="L165">
            <v>16.6138842354787</v>
          </cell>
          <cell r="M165">
            <v>7.84177533868862</v>
          </cell>
          <cell r="N165">
            <v>0</v>
          </cell>
          <cell r="O165">
            <v>0</v>
          </cell>
          <cell r="P165">
            <v>17.5121395488101</v>
          </cell>
          <cell r="Q165">
            <v>21.6465594392434</v>
          </cell>
          <cell r="R165">
            <v>9.74886604062794</v>
          </cell>
          <cell r="S165">
            <v>1</v>
          </cell>
          <cell r="T165">
            <v>0</v>
          </cell>
          <cell r="U165">
            <v>16.8650909177949</v>
          </cell>
          <cell r="V165">
            <v>17.5461947399161</v>
          </cell>
          <cell r="W165">
            <v>17.5121395488101</v>
          </cell>
          <cell r="X165">
            <v>17.446762439867</v>
          </cell>
          <cell r="Y165">
            <v>6.92751590115366</v>
          </cell>
          <cell r="Z165">
            <v>1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60000</v>
          </cell>
          <cell r="AT165">
            <v>0</v>
          </cell>
          <cell r="AU165">
            <v>60000</v>
          </cell>
          <cell r="AV165">
            <v>0</v>
          </cell>
          <cell r="AW165">
            <v>105600</v>
          </cell>
          <cell r="AX165">
            <v>0</v>
          </cell>
          <cell r="AY165">
            <v>130800</v>
          </cell>
          <cell r="AZ165">
            <v>0</v>
          </cell>
          <cell r="BA165">
            <v>60000</v>
          </cell>
          <cell r="BB165">
            <v>0</v>
          </cell>
          <cell r="BC165">
            <v>63600</v>
          </cell>
          <cell r="BD165">
            <v>0</v>
          </cell>
          <cell r="BE165">
            <v>63600</v>
          </cell>
          <cell r="BF165">
            <v>0</v>
          </cell>
        </row>
        <row r="165">
          <cell r="BO165">
            <v>543600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</row>
        <row r="166">
          <cell r="D166">
            <v>41699</v>
          </cell>
          <cell r="E166">
            <v>1.99494941144402</v>
          </cell>
          <cell r="F166">
            <v>0.0542228605601998</v>
          </cell>
          <cell r="G166">
            <v>-0.0858528625536496</v>
          </cell>
          <cell r="H166">
            <v>0.00451857171334998</v>
          </cell>
          <cell r="I166">
            <v>0</v>
          </cell>
          <cell r="J166">
            <v>0</v>
          </cell>
          <cell r="K166">
            <v>16.9621205858301</v>
          </cell>
          <cell r="L166">
            <v>19.0556471925728</v>
          </cell>
          <cell r="M166">
            <v>11.0976121279876</v>
          </cell>
          <cell r="N166">
            <v>1</v>
          </cell>
          <cell r="O166">
            <v>0</v>
          </cell>
          <cell r="P166">
            <v>16.9621205858301</v>
          </cell>
          <cell r="Q166">
            <v>18.1107590631706</v>
          </cell>
          <cell r="R166">
            <v>11.4184307196354</v>
          </cell>
          <cell r="S166">
            <v>1</v>
          </cell>
          <cell r="T166">
            <v>0</v>
          </cell>
          <cell r="U166">
            <v>16.3182241166777</v>
          </cell>
          <cell r="V166">
            <v>16.9960098736802</v>
          </cell>
          <cell r="W166">
            <v>16.9621205858301</v>
          </cell>
          <cell r="X166">
            <v>22.6041826876141</v>
          </cell>
          <cell r="Y166">
            <v>12.9335041259145</v>
          </cell>
          <cell r="Z166">
            <v>1</v>
          </cell>
          <cell r="AA166">
            <v>0</v>
          </cell>
          <cell r="AB166">
            <v>1</v>
          </cell>
          <cell r="AC166">
            <v>1</v>
          </cell>
          <cell r="AD166">
            <v>1</v>
          </cell>
          <cell r="AE166">
            <v>0</v>
          </cell>
          <cell r="AF166">
            <v>105600</v>
          </cell>
          <cell r="AG166">
            <v>0</v>
          </cell>
          <cell r="AH166">
            <v>61200</v>
          </cell>
          <cell r="AI166">
            <v>0</v>
          </cell>
          <cell r="AJ166">
            <v>50400</v>
          </cell>
          <cell r="AK166">
            <v>0</v>
          </cell>
          <cell r="AL166">
            <v>60000</v>
          </cell>
          <cell r="AM166">
            <v>0</v>
          </cell>
          <cell r="AN166">
            <v>126720</v>
          </cell>
          <cell r="AO166">
            <v>0</v>
          </cell>
          <cell r="AP166">
            <v>66000</v>
          </cell>
          <cell r="AQ166">
            <v>0</v>
          </cell>
          <cell r="AR166">
            <v>469920</v>
          </cell>
          <cell r="AS166">
            <v>60000</v>
          </cell>
          <cell r="AT166">
            <v>0</v>
          </cell>
          <cell r="AU166">
            <v>60000</v>
          </cell>
          <cell r="AV166">
            <v>0</v>
          </cell>
          <cell r="AW166">
            <v>105600</v>
          </cell>
          <cell r="AX166">
            <v>0</v>
          </cell>
          <cell r="AY166">
            <v>130800</v>
          </cell>
          <cell r="AZ166">
            <v>0</v>
          </cell>
          <cell r="BA166">
            <v>60000</v>
          </cell>
          <cell r="BB166">
            <v>0</v>
          </cell>
          <cell r="BC166">
            <v>63600</v>
          </cell>
          <cell r="BD166">
            <v>0</v>
          </cell>
          <cell r="BE166">
            <v>63600</v>
          </cell>
          <cell r="BF166">
            <v>0</v>
          </cell>
        </row>
        <row r="166">
          <cell r="BO166">
            <v>543600</v>
          </cell>
          <cell r="BP166">
            <v>65400</v>
          </cell>
          <cell r="BQ166">
            <v>32700</v>
          </cell>
          <cell r="BR166">
            <v>62400</v>
          </cell>
          <cell r="BS166">
            <v>31200</v>
          </cell>
          <cell r="BT166">
            <v>67200</v>
          </cell>
          <cell r="BU166">
            <v>33600</v>
          </cell>
          <cell r="BV166">
            <v>8400</v>
          </cell>
          <cell r="BW166">
            <v>4200</v>
          </cell>
          <cell r="BX166">
            <v>66000</v>
          </cell>
          <cell r="BY166">
            <v>33000</v>
          </cell>
          <cell r="BZ166">
            <v>66000</v>
          </cell>
          <cell r="CA166">
            <v>33000</v>
          </cell>
          <cell r="CB166">
            <v>240000</v>
          </cell>
          <cell r="CC166">
            <v>120000</v>
          </cell>
          <cell r="CD166">
            <v>120000</v>
          </cell>
          <cell r="CE166">
            <v>60000</v>
          </cell>
          <cell r="CF166">
            <v>63600</v>
          </cell>
          <cell r="CG166">
            <v>31800</v>
          </cell>
          <cell r="CH166">
            <v>90000</v>
          </cell>
          <cell r="CI166">
            <v>45000</v>
          </cell>
          <cell r="CJ166">
            <v>1273500</v>
          </cell>
        </row>
        <row r="167">
          <cell r="D167">
            <v>41730</v>
          </cell>
          <cell r="E167">
            <v>1.90104305769739</v>
          </cell>
          <cell r="F167">
            <v>0.132578652959984</v>
          </cell>
          <cell r="G167">
            <v>-0.0853896408894809</v>
          </cell>
          <cell r="H167">
            <v>0.00449419162576215</v>
          </cell>
          <cell r="I167">
            <v>0</v>
          </cell>
          <cell r="J167">
            <v>0</v>
          </cell>
          <cell r="K167">
            <v>16.2578229327304</v>
          </cell>
          <cell r="L167">
            <v>12.2115444447855</v>
          </cell>
          <cell r="M167">
            <v>8.98838325152431</v>
          </cell>
          <cell r="N167">
            <v>0</v>
          </cell>
          <cell r="O167">
            <v>0</v>
          </cell>
          <cell r="P167">
            <v>16.2578229327304</v>
          </cell>
          <cell r="Q167">
            <v>17.5636227633544</v>
          </cell>
          <cell r="R167">
            <v>9.12320900029717</v>
          </cell>
          <cell r="S167">
            <v>1</v>
          </cell>
          <cell r="T167">
            <v>0</v>
          </cell>
          <cell r="U167">
            <v>15.6174006260593</v>
          </cell>
          <cell r="V167">
            <v>16.2915293699236</v>
          </cell>
          <cell r="W167">
            <v>16.2578229327304</v>
          </cell>
          <cell r="X167">
            <v>10.7973229230636</v>
          </cell>
          <cell r="Y167">
            <v>15.3578765618123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60000</v>
          </cell>
          <cell r="AT167">
            <v>0</v>
          </cell>
          <cell r="AU167">
            <v>60000</v>
          </cell>
          <cell r="AV167">
            <v>0</v>
          </cell>
          <cell r="AW167">
            <v>105600</v>
          </cell>
          <cell r="AX167">
            <v>0</v>
          </cell>
          <cell r="AY167">
            <v>130800</v>
          </cell>
          <cell r="AZ167">
            <v>0</v>
          </cell>
          <cell r="BA167">
            <v>60000</v>
          </cell>
          <cell r="BB167">
            <v>0</v>
          </cell>
          <cell r="BC167">
            <v>63600</v>
          </cell>
          <cell r="BD167">
            <v>0</v>
          </cell>
          <cell r="BE167">
            <v>63600</v>
          </cell>
          <cell r="BF167">
            <v>0</v>
          </cell>
        </row>
        <row r="167">
          <cell r="BO167">
            <v>543600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</row>
        <row r="168">
          <cell r="D168">
            <v>41760</v>
          </cell>
          <cell r="E168">
            <v>1.87099131232434</v>
          </cell>
          <cell r="F168">
            <v>0.131885887009721</v>
          </cell>
          <cell r="G168">
            <v>-0.0849434526503285</v>
          </cell>
          <cell r="H168">
            <v>0.00447070803422782</v>
          </cell>
          <cell r="I168">
            <v>0</v>
          </cell>
          <cell r="J168">
            <v>0</v>
          </cell>
          <cell r="K168">
            <v>16.0324348424326</v>
          </cell>
          <cell r="L168">
            <v>11.4771290063955</v>
          </cell>
          <cell r="M168">
            <v>9.25883633888581</v>
          </cell>
          <cell r="N168">
            <v>0</v>
          </cell>
          <cell r="O168">
            <v>0</v>
          </cell>
          <cell r="P168">
            <v>16.0324348424326</v>
          </cell>
          <cell r="Q168">
            <v>16.3541701971035</v>
          </cell>
          <cell r="R168">
            <v>8.2931634034926</v>
          </cell>
          <cell r="S168">
            <v>1</v>
          </cell>
          <cell r="T168">
            <v>0</v>
          </cell>
          <cell r="U168">
            <v>15.3953589475551</v>
          </cell>
          <cell r="V168">
            <v>16.0659651526893</v>
          </cell>
          <cell r="W168">
            <v>16.0324348424326</v>
          </cell>
          <cell r="X168">
            <v>8.84085253593891</v>
          </cell>
          <cell r="Y168">
            <v>15.9945023645966</v>
          </cell>
          <cell r="Z168">
            <v>0</v>
          </cell>
          <cell r="AA168">
            <v>1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60000</v>
          </cell>
          <cell r="AT168">
            <v>0</v>
          </cell>
          <cell r="AU168">
            <v>60000</v>
          </cell>
          <cell r="AV168">
            <v>0</v>
          </cell>
          <cell r="AW168">
            <v>105600</v>
          </cell>
          <cell r="AX168">
            <v>0</v>
          </cell>
          <cell r="AY168">
            <v>130800</v>
          </cell>
          <cell r="AZ168">
            <v>0</v>
          </cell>
          <cell r="BA168">
            <v>60000</v>
          </cell>
          <cell r="BB168">
            <v>0</v>
          </cell>
          <cell r="BC168">
            <v>63600</v>
          </cell>
          <cell r="BD168">
            <v>0</v>
          </cell>
          <cell r="BE168">
            <v>63600</v>
          </cell>
          <cell r="BF168">
            <v>0</v>
          </cell>
        </row>
        <row r="168">
          <cell r="BO168">
            <v>543600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</row>
        <row r="169">
          <cell r="D169">
            <v>41791</v>
          </cell>
          <cell r="E169">
            <v>1.86977634690711</v>
          </cell>
          <cell r="F169">
            <v>0.131173370353769</v>
          </cell>
          <cell r="G169">
            <v>-0.0844845436176815</v>
          </cell>
          <cell r="H169">
            <v>0.00444655492724639</v>
          </cell>
          <cell r="I169">
            <v>0</v>
          </cell>
          <cell r="J169">
            <v>0</v>
          </cell>
          <cell r="K169">
            <v>16.0233226018033</v>
          </cell>
          <cell r="L169">
            <v>15.8436119902064</v>
          </cell>
          <cell r="M169">
            <v>8.21278695062409</v>
          </cell>
          <cell r="N169">
            <v>0</v>
          </cell>
          <cell r="O169">
            <v>0</v>
          </cell>
          <cell r="P169">
            <v>16.0233226018033</v>
          </cell>
          <cell r="Q169">
            <v>17.1351802609743</v>
          </cell>
          <cell r="R169">
            <v>12.1791139457279</v>
          </cell>
          <cell r="S169">
            <v>1</v>
          </cell>
          <cell r="T169">
            <v>0</v>
          </cell>
          <cell r="U169">
            <v>15.3896885246707</v>
          </cell>
          <cell r="V169">
            <v>16.0566717637577</v>
          </cell>
          <cell r="W169">
            <v>16.0233226018033</v>
          </cell>
          <cell r="X169">
            <v>14.3414717675342</v>
          </cell>
          <cell r="Y169">
            <v>9.55015629511086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60000</v>
          </cell>
          <cell r="AT169">
            <v>0</v>
          </cell>
          <cell r="AU169">
            <v>60000</v>
          </cell>
          <cell r="AV169">
            <v>0</v>
          </cell>
          <cell r="AW169">
            <v>105600</v>
          </cell>
          <cell r="AX169">
            <v>0</v>
          </cell>
          <cell r="AY169">
            <v>130800</v>
          </cell>
          <cell r="AZ169">
            <v>0</v>
          </cell>
          <cell r="BA169">
            <v>60000</v>
          </cell>
          <cell r="BB169">
            <v>0</v>
          </cell>
          <cell r="BC169">
            <v>63600</v>
          </cell>
          <cell r="BD169">
            <v>0</v>
          </cell>
          <cell r="BE169">
            <v>63600</v>
          </cell>
          <cell r="BF169">
            <v>0</v>
          </cell>
        </row>
        <row r="169">
          <cell r="BO169">
            <v>543600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</row>
        <row r="170">
          <cell r="D170">
            <v>41821</v>
          </cell>
          <cell r="E170">
            <v>1.86662844368812</v>
          </cell>
          <cell r="F170">
            <v>0.130487059452132</v>
          </cell>
          <cell r="G170">
            <v>-0.0840425128674746</v>
          </cell>
          <cell r="H170">
            <v>0.00442329015091971</v>
          </cell>
          <cell r="I170">
            <v>0</v>
          </cell>
          <cell r="J170">
            <v>0</v>
          </cell>
          <cell r="K170">
            <v>15.9997133276609</v>
          </cell>
          <cell r="L170">
            <v>14.5465207996202</v>
          </cell>
          <cell r="M170">
            <v>8.52368012082229</v>
          </cell>
          <cell r="N170">
            <v>0</v>
          </cell>
          <cell r="O170">
            <v>0</v>
          </cell>
          <cell r="P170">
            <v>15.9997133276609</v>
          </cell>
          <cell r="Q170">
            <v>13.9492243471202</v>
          </cell>
          <cell r="R170">
            <v>10.7707115174895</v>
          </cell>
          <cell r="S170">
            <v>0</v>
          </cell>
          <cell r="T170">
            <v>0</v>
          </cell>
          <cell r="U170">
            <v>15.3693944811548</v>
          </cell>
          <cell r="V170">
            <v>16.0328880037928</v>
          </cell>
          <cell r="W170">
            <v>15.9997133276609</v>
          </cell>
          <cell r="X170">
            <v>13.2772455199314</v>
          </cell>
          <cell r="Y170">
            <v>9.79535765832279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</row>
        <row r="170"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</row>
        <row r="171">
          <cell r="D171">
            <v>41852</v>
          </cell>
          <cell r="E171">
            <v>1.86093024601557</v>
          </cell>
          <cell r="F171">
            <v>0.12978118736988</v>
          </cell>
          <cell r="G171">
            <v>-0.0835878833907705</v>
          </cell>
          <cell r="H171">
            <v>0.00439936228372476</v>
          </cell>
          <cell r="I171">
            <v>0</v>
          </cell>
          <cell r="J171">
            <v>0</v>
          </cell>
          <cell r="K171">
            <v>15.9569768451168</v>
          </cell>
          <cell r="L171">
            <v>12.7080862216574</v>
          </cell>
          <cell r="M171">
            <v>8.86031563942167</v>
          </cell>
          <cell r="N171">
            <v>0</v>
          </cell>
          <cell r="O171">
            <v>0</v>
          </cell>
          <cell r="P171">
            <v>15.9569768451168</v>
          </cell>
          <cell r="Q171">
            <v>13.1038773688397</v>
          </cell>
          <cell r="R171">
            <v>10.0569421805948</v>
          </cell>
          <cell r="S171">
            <v>0</v>
          </cell>
          <cell r="T171">
            <v>0</v>
          </cell>
          <cell r="U171">
            <v>15.330067719686</v>
          </cell>
          <cell r="V171">
            <v>15.9899720622447</v>
          </cell>
          <cell r="W171">
            <v>15.9569768451168</v>
          </cell>
          <cell r="X171">
            <v>12.3706811944824</v>
          </cell>
          <cell r="Y171">
            <v>9.08329719232548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</row>
        <row r="171"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</row>
        <row r="172">
          <cell r="D172">
            <v>41883</v>
          </cell>
          <cell r="E172">
            <v>1.85829532837318</v>
          </cell>
          <cell r="F172">
            <v>0.129078672444099</v>
          </cell>
          <cell r="G172">
            <v>-0.0831354161504365</v>
          </cell>
          <cell r="H172">
            <v>0.00437554821844403</v>
          </cell>
          <cell r="I172">
            <v>0</v>
          </cell>
          <cell r="J172">
            <v>0</v>
          </cell>
          <cell r="K172">
            <v>15.9372149627988</v>
          </cell>
          <cell r="L172">
            <v>10.7549932376639</v>
          </cell>
          <cell r="M172">
            <v>6.73396870818536</v>
          </cell>
          <cell r="N172">
            <v>0</v>
          </cell>
          <cell r="O172">
            <v>0</v>
          </cell>
          <cell r="P172">
            <v>15.9372149627988</v>
          </cell>
          <cell r="Q172">
            <v>11.5243616456899</v>
          </cell>
          <cell r="R172">
            <v>8.44043251337853</v>
          </cell>
          <cell r="S172">
            <v>0</v>
          </cell>
          <cell r="T172">
            <v>0</v>
          </cell>
          <cell r="U172">
            <v>15.3136993416706</v>
          </cell>
          <cell r="V172">
            <v>15.9700315744372</v>
          </cell>
          <cell r="W172">
            <v>15.9372149627988</v>
          </cell>
          <cell r="X172">
            <v>8.23692092381796</v>
          </cell>
          <cell r="Y172">
            <v>5.62706560410179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</row>
        <row r="172"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</row>
        <row r="173">
          <cell r="D173">
            <v>41913</v>
          </cell>
          <cell r="E173">
            <v>1.85290619758954</v>
          </cell>
          <cell r="F173">
            <v>0.128402003356569</v>
          </cell>
          <cell r="G173">
            <v>-0.0826995953821972</v>
          </cell>
          <cell r="H173">
            <v>0.00435261028327354</v>
          </cell>
          <cell r="I173">
            <v>0</v>
          </cell>
          <cell r="J173">
            <v>0</v>
          </cell>
          <cell r="K173">
            <v>15.8967964819216</v>
          </cell>
          <cell r="L173">
            <v>10.9162428538627</v>
          </cell>
          <cell r="M173">
            <v>6.67255156425833</v>
          </cell>
          <cell r="N173">
            <v>0</v>
          </cell>
          <cell r="O173">
            <v>0</v>
          </cell>
          <cell r="P173">
            <v>15.8967964819216</v>
          </cell>
          <cell r="Q173">
            <v>12.1168390304313</v>
          </cell>
          <cell r="R173">
            <v>6.27646402848044</v>
          </cell>
          <cell r="S173">
            <v>0</v>
          </cell>
          <cell r="T173">
            <v>0</v>
          </cell>
          <cell r="U173">
            <v>15.2765495165551</v>
          </cell>
          <cell r="V173">
            <v>15.9294410590461</v>
          </cell>
          <cell r="W173">
            <v>15.8967964819216</v>
          </cell>
          <cell r="X173">
            <v>8.73781680103086</v>
          </cell>
          <cell r="Y173">
            <v>5.48553392716626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</row>
        <row r="173"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</row>
        <row r="174">
          <cell r="D174">
            <v>41944</v>
          </cell>
          <cell r="E174">
            <v>1.90563409757854</v>
          </cell>
          <cell r="F174">
            <v>0.0519482261947807</v>
          </cell>
          <cell r="G174">
            <v>-0.0822513581417361</v>
          </cell>
          <cell r="H174">
            <v>0.00432901884956506</v>
          </cell>
          <cell r="I174">
            <v>0</v>
          </cell>
          <cell r="J174">
            <v>0</v>
          </cell>
          <cell r="K174">
            <v>16.292255731839</v>
          </cell>
          <cell r="L174">
            <v>24.2770345340326</v>
          </cell>
          <cell r="M174">
            <v>6.70997921682584</v>
          </cell>
          <cell r="N174">
            <v>1</v>
          </cell>
          <cell r="O174">
            <v>0</v>
          </cell>
          <cell r="P174">
            <v>16.292255731839</v>
          </cell>
          <cell r="Q174">
            <v>15.5143800464436</v>
          </cell>
          <cell r="R174">
            <v>7.6320602317832</v>
          </cell>
          <cell r="S174">
            <v>0</v>
          </cell>
          <cell r="T174">
            <v>0</v>
          </cell>
          <cell r="U174">
            <v>15.675370545776</v>
          </cell>
          <cell r="V174">
            <v>16.3247233732108</v>
          </cell>
          <cell r="W174">
            <v>16.292255731839</v>
          </cell>
          <cell r="X174">
            <v>25.3571798307069</v>
          </cell>
          <cell r="Y174">
            <v>2.2465094504724</v>
          </cell>
          <cell r="Z174">
            <v>1</v>
          </cell>
          <cell r="AA174">
            <v>0</v>
          </cell>
          <cell r="AB174">
            <v>1</v>
          </cell>
          <cell r="AC174">
            <v>1</v>
          </cell>
          <cell r="AD174">
            <v>1</v>
          </cell>
          <cell r="AE174">
            <v>0</v>
          </cell>
          <cell r="AF174">
            <v>105600</v>
          </cell>
          <cell r="AG174">
            <v>0</v>
          </cell>
          <cell r="AH174">
            <v>61200</v>
          </cell>
          <cell r="AI174">
            <v>0</v>
          </cell>
          <cell r="AJ174">
            <v>50400</v>
          </cell>
          <cell r="AK174">
            <v>0</v>
          </cell>
          <cell r="AL174">
            <v>60000</v>
          </cell>
          <cell r="AM174">
            <v>0</v>
          </cell>
          <cell r="AN174">
            <v>126720</v>
          </cell>
          <cell r="AO174">
            <v>0</v>
          </cell>
          <cell r="AP174">
            <v>66000</v>
          </cell>
          <cell r="AQ174">
            <v>0</v>
          </cell>
          <cell r="AR174">
            <v>469920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</row>
        <row r="174">
          <cell r="BO174">
            <v>0</v>
          </cell>
          <cell r="BP174">
            <v>65400</v>
          </cell>
          <cell r="BQ174">
            <v>32700</v>
          </cell>
          <cell r="BR174">
            <v>62400</v>
          </cell>
          <cell r="BS174">
            <v>31200</v>
          </cell>
          <cell r="BT174">
            <v>67200</v>
          </cell>
          <cell r="BU174">
            <v>33600</v>
          </cell>
          <cell r="BV174">
            <v>8400</v>
          </cell>
          <cell r="BW174">
            <v>4200</v>
          </cell>
          <cell r="BX174">
            <v>66000</v>
          </cell>
          <cell r="BY174">
            <v>33000</v>
          </cell>
          <cell r="BZ174">
            <v>66000</v>
          </cell>
          <cell r="CA174">
            <v>33000</v>
          </cell>
          <cell r="CB174">
            <v>240000</v>
          </cell>
          <cell r="CC174">
            <v>120000</v>
          </cell>
          <cell r="CD174">
            <v>120000</v>
          </cell>
          <cell r="CE174">
            <v>60000</v>
          </cell>
          <cell r="CF174">
            <v>63600</v>
          </cell>
          <cell r="CG174">
            <v>31800</v>
          </cell>
          <cell r="CH174">
            <v>90000</v>
          </cell>
          <cell r="CI174">
            <v>45000</v>
          </cell>
          <cell r="CJ174">
            <v>1273500</v>
          </cell>
        </row>
        <row r="175">
          <cell r="D175">
            <v>41974</v>
          </cell>
          <cell r="E175">
            <v>1.95376628284557</v>
          </cell>
          <cell r="F175">
            <v>0.0516755463833963</v>
          </cell>
          <cell r="G175">
            <v>-0.0818196151070441</v>
          </cell>
          <cell r="H175">
            <v>0.00430629553194969</v>
          </cell>
          <cell r="I175">
            <v>0</v>
          </cell>
          <cell r="J175">
            <v>0</v>
          </cell>
          <cell r="K175">
            <v>16.6532471213418</v>
          </cell>
          <cell r="L175">
            <v>18.3615620568887</v>
          </cell>
          <cell r="M175">
            <v>6.9072980332473</v>
          </cell>
          <cell r="N175">
            <v>1</v>
          </cell>
          <cell r="O175">
            <v>0</v>
          </cell>
          <cell r="P175">
            <v>16.6532471213418</v>
          </cell>
          <cell r="Q175">
            <v>20.1200369478867</v>
          </cell>
          <cell r="R175">
            <v>8.12167337325711</v>
          </cell>
          <cell r="S175">
            <v>1</v>
          </cell>
          <cell r="T175">
            <v>0</v>
          </cell>
          <cell r="U175">
            <v>16.039600008039</v>
          </cell>
          <cell r="V175">
            <v>16.6855443378314</v>
          </cell>
          <cell r="W175">
            <v>16.6532471213418</v>
          </cell>
          <cell r="X175">
            <v>18.7426577243825</v>
          </cell>
          <cell r="Y175">
            <v>6.66911196301209</v>
          </cell>
          <cell r="Z175">
            <v>1</v>
          </cell>
          <cell r="AA175">
            <v>0</v>
          </cell>
          <cell r="AB175">
            <v>1</v>
          </cell>
          <cell r="AC175">
            <v>1</v>
          </cell>
          <cell r="AD175">
            <v>1</v>
          </cell>
          <cell r="AE175">
            <v>0</v>
          </cell>
          <cell r="AF175">
            <v>105600</v>
          </cell>
          <cell r="AG175">
            <v>0</v>
          </cell>
          <cell r="AH175">
            <v>61200</v>
          </cell>
          <cell r="AI175">
            <v>0</v>
          </cell>
          <cell r="AJ175">
            <v>50400</v>
          </cell>
          <cell r="AK175">
            <v>0</v>
          </cell>
          <cell r="AL175">
            <v>60000</v>
          </cell>
          <cell r="AM175">
            <v>0</v>
          </cell>
          <cell r="AN175">
            <v>126720</v>
          </cell>
          <cell r="AO175">
            <v>0</v>
          </cell>
          <cell r="AP175">
            <v>66000</v>
          </cell>
          <cell r="AQ175">
            <v>0</v>
          </cell>
          <cell r="AR175">
            <v>469920</v>
          </cell>
          <cell r="AS175">
            <v>60000</v>
          </cell>
          <cell r="AT175">
            <v>0</v>
          </cell>
          <cell r="AU175">
            <v>60000</v>
          </cell>
          <cell r="AV175">
            <v>0</v>
          </cell>
          <cell r="AW175">
            <v>105600</v>
          </cell>
          <cell r="AX175">
            <v>0</v>
          </cell>
          <cell r="AY175">
            <v>130800</v>
          </cell>
          <cell r="AZ175">
            <v>0</v>
          </cell>
          <cell r="BA175">
            <v>60000</v>
          </cell>
          <cell r="BB175">
            <v>0</v>
          </cell>
          <cell r="BC175">
            <v>63600</v>
          </cell>
          <cell r="BD175">
            <v>0</v>
          </cell>
          <cell r="BE175">
            <v>63600</v>
          </cell>
          <cell r="BF175">
            <v>0</v>
          </cell>
        </row>
        <row r="175">
          <cell r="BO175">
            <v>543600</v>
          </cell>
          <cell r="BP175">
            <v>65400</v>
          </cell>
          <cell r="BQ175">
            <v>32700</v>
          </cell>
          <cell r="BR175">
            <v>62400</v>
          </cell>
          <cell r="BS175">
            <v>31200</v>
          </cell>
          <cell r="BT175">
            <v>67200</v>
          </cell>
          <cell r="BU175">
            <v>33600</v>
          </cell>
          <cell r="BV175">
            <v>8400</v>
          </cell>
          <cell r="BW175">
            <v>4200</v>
          </cell>
          <cell r="BX175">
            <v>66000</v>
          </cell>
          <cell r="BY175">
            <v>33000</v>
          </cell>
          <cell r="BZ175">
            <v>66000</v>
          </cell>
          <cell r="CA175">
            <v>33000</v>
          </cell>
          <cell r="CB175">
            <v>240000</v>
          </cell>
          <cell r="CC175">
            <v>120000</v>
          </cell>
          <cell r="CD175">
            <v>120000</v>
          </cell>
          <cell r="CE175">
            <v>60000</v>
          </cell>
          <cell r="CF175">
            <v>63600</v>
          </cell>
          <cell r="CG175">
            <v>31800</v>
          </cell>
          <cell r="CH175">
            <v>90000</v>
          </cell>
          <cell r="CI175">
            <v>45000</v>
          </cell>
          <cell r="CJ175">
            <v>1273500</v>
          </cell>
        </row>
        <row r="176">
          <cell r="D176">
            <v>42005</v>
          </cell>
          <cell r="E176">
            <v>2.04937961820015</v>
          </cell>
          <cell r="F176">
            <v>0.0513951001429504</v>
          </cell>
          <cell r="G176">
            <v>-0.0813755752263382</v>
          </cell>
          <cell r="H176">
            <v>0.00428292501191254</v>
          </cell>
          <cell r="I176">
            <v>0</v>
          </cell>
          <cell r="J176">
            <v>0</v>
          </cell>
          <cell r="K176">
            <v>17.3703471365011</v>
          </cell>
          <cell r="L176">
            <v>23.4014227900835</v>
          </cell>
          <cell r="M176">
            <v>8.31744037313414</v>
          </cell>
          <cell r="N176">
            <v>1</v>
          </cell>
          <cell r="O176">
            <v>0</v>
          </cell>
          <cell r="P176">
            <v>17.3703471365011</v>
          </cell>
          <cell r="Q176">
            <v>25.5786468352428</v>
          </cell>
          <cell r="R176">
            <v>10.625936954555</v>
          </cell>
          <cell r="S176">
            <v>1</v>
          </cell>
          <cell r="T176">
            <v>0</v>
          </cell>
          <cell r="U176">
            <v>16.7600303223036</v>
          </cell>
          <cell r="V176">
            <v>17.4024690740905</v>
          </cell>
          <cell r="W176">
            <v>17.3703471365011</v>
          </cell>
          <cell r="X176">
            <v>25.0653277324689</v>
          </cell>
          <cell r="Y176">
            <v>8.60859015906878</v>
          </cell>
          <cell r="Z176">
            <v>1</v>
          </cell>
          <cell r="AA176">
            <v>0</v>
          </cell>
          <cell r="AB176">
            <v>1</v>
          </cell>
          <cell r="AC176">
            <v>1</v>
          </cell>
          <cell r="AD176">
            <v>1</v>
          </cell>
          <cell r="AE176">
            <v>0</v>
          </cell>
          <cell r="AF176">
            <v>105600</v>
          </cell>
          <cell r="AG176">
            <v>0</v>
          </cell>
          <cell r="AH176">
            <v>61200</v>
          </cell>
          <cell r="AI176">
            <v>0</v>
          </cell>
          <cell r="AJ176">
            <v>50400</v>
          </cell>
          <cell r="AK176">
            <v>0</v>
          </cell>
          <cell r="AL176">
            <v>60000</v>
          </cell>
          <cell r="AM176">
            <v>0</v>
          </cell>
          <cell r="AN176">
            <v>126720</v>
          </cell>
          <cell r="AO176">
            <v>0</v>
          </cell>
          <cell r="AP176">
            <v>66000</v>
          </cell>
          <cell r="AQ176">
            <v>0</v>
          </cell>
          <cell r="AR176">
            <v>469920</v>
          </cell>
          <cell r="AS176">
            <v>60000</v>
          </cell>
          <cell r="AT176">
            <v>0</v>
          </cell>
          <cell r="AU176">
            <v>60000</v>
          </cell>
          <cell r="AV176">
            <v>0</v>
          </cell>
          <cell r="AW176">
            <v>105600</v>
          </cell>
          <cell r="AX176">
            <v>0</v>
          </cell>
          <cell r="AY176">
            <v>130800</v>
          </cell>
          <cell r="AZ176">
            <v>0</v>
          </cell>
          <cell r="BA176">
            <v>60000</v>
          </cell>
          <cell r="BB176">
            <v>0</v>
          </cell>
          <cell r="BC176">
            <v>63600</v>
          </cell>
          <cell r="BD176">
            <v>0</v>
          </cell>
          <cell r="BE176">
            <v>63600</v>
          </cell>
          <cell r="BF176">
            <v>0</v>
          </cell>
        </row>
        <row r="176">
          <cell r="BO176">
            <v>543600</v>
          </cell>
          <cell r="BP176">
            <v>65400</v>
          </cell>
          <cell r="BQ176">
            <v>32700</v>
          </cell>
          <cell r="BR176">
            <v>62400</v>
          </cell>
          <cell r="BS176">
            <v>31200</v>
          </cell>
          <cell r="BT176">
            <v>67200</v>
          </cell>
          <cell r="BU176">
            <v>33600</v>
          </cell>
          <cell r="BV176">
            <v>8400</v>
          </cell>
          <cell r="BW176">
            <v>4200</v>
          </cell>
          <cell r="BX176">
            <v>66000</v>
          </cell>
          <cell r="BY176">
            <v>33000</v>
          </cell>
          <cell r="BZ176">
            <v>66000</v>
          </cell>
          <cell r="CA176">
            <v>33000</v>
          </cell>
          <cell r="CB176">
            <v>240000</v>
          </cell>
          <cell r="CC176">
            <v>120000</v>
          </cell>
          <cell r="CD176">
            <v>120000</v>
          </cell>
          <cell r="CE176">
            <v>60000</v>
          </cell>
          <cell r="CF176">
            <v>63600</v>
          </cell>
          <cell r="CG176">
            <v>31800</v>
          </cell>
          <cell r="CH176">
            <v>90000</v>
          </cell>
          <cell r="CI176">
            <v>45000</v>
          </cell>
          <cell r="CJ176">
            <v>1273500</v>
          </cell>
        </row>
        <row r="177">
          <cell r="D177">
            <v>42036</v>
          </cell>
          <cell r="E177">
            <v>1.98926407059326</v>
          </cell>
          <cell r="F177">
            <v>0.0511159932486491</v>
          </cell>
          <cell r="G177">
            <v>-0.0809336559770278</v>
          </cell>
          <cell r="H177">
            <v>0.00425966610405409</v>
          </cell>
          <cell r="I177">
            <v>0</v>
          </cell>
          <cell r="J177">
            <v>0</v>
          </cell>
          <cell r="K177">
            <v>16.9194805294495</v>
          </cell>
          <cell r="L177">
            <v>15.6069397340908</v>
          </cell>
          <cell r="M177">
            <v>7.35644336170142</v>
          </cell>
          <cell r="N177">
            <v>0</v>
          </cell>
          <cell r="O177">
            <v>0</v>
          </cell>
          <cell r="P177">
            <v>16.9194805294495</v>
          </cell>
          <cell r="Q177">
            <v>20.3281397806768</v>
          </cell>
          <cell r="R177">
            <v>9.14550312540414</v>
          </cell>
          <cell r="S177">
            <v>1</v>
          </cell>
          <cell r="T177">
            <v>0</v>
          </cell>
          <cell r="U177">
            <v>16.3124781096218</v>
          </cell>
          <cell r="V177">
            <v>16.9514280252299</v>
          </cell>
          <cell r="W177">
            <v>16.9194805294495</v>
          </cell>
          <cell r="X177">
            <v>16.4098754320057</v>
          </cell>
          <cell r="Y177">
            <v>6.91568540188081</v>
          </cell>
          <cell r="Z177">
            <v>1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60000</v>
          </cell>
          <cell r="AT177">
            <v>0</v>
          </cell>
          <cell r="AU177">
            <v>60000</v>
          </cell>
          <cell r="AV177">
            <v>0</v>
          </cell>
          <cell r="AW177">
            <v>105600</v>
          </cell>
          <cell r="AX177">
            <v>0</v>
          </cell>
          <cell r="AY177">
            <v>130800</v>
          </cell>
          <cell r="AZ177">
            <v>0</v>
          </cell>
          <cell r="BA177">
            <v>60000</v>
          </cell>
          <cell r="BB177">
            <v>0</v>
          </cell>
          <cell r="BC177">
            <v>63600</v>
          </cell>
          <cell r="BD177">
            <v>0</v>
          </cell>
          <cell r="BE177">
            <v>63600</v>
          </cell>
          <cell r="BF177">
            <v>0</v>
          </cell>
        </row>
        <row r="177">
          <cell r="BO177">
            <v>543600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</row>
        <row r="178">
          <cell r="D178">
            <v>42064</v>
          </cell>
          <cell r="E178">
            <v>1.92015539220939</v>
          </cell>
          <cell r="F178">
            <v>0.0508650435022356</v>
          </cell>
          <cell r="G178">
            <v>-0.0805363188785396</v>
          </cell>
          <cell r="H178">
            <v>0.0042387536251863</v>
          </cell>
          <cell r="I178">
            <v>0</v>
          </cell>
          <cell r="J178">
            <v>0</v>
          </cell>
          <cell r="K178">
            <v>16.4011654415704</v>
          </cell>
          <cell r="L178">
            <v>17.896796666969</v>
          </cell>
          <cell r="M178">
            <v>10.4103789034575</v>
          </cell>
          <cell r="N178">
            <v>1</v>
          </cell>
          <cell r="O178">
            <v>0</v>
          </cell>
          <cell r="P178">
            <v>16.4011654415704</v>
          </cell>
          <cell r="Q178">
            <v>17.0104218923768</v>
          </cell>
          <cell r="R178">
            <v>10.7113304108458</v>
          </cell>
          <cell r="S178">
            <v>1</v>
          </cell>
          <cell r="T178">
            <v>0</v>
          </cell>
          <cell r="U178">
            <v>15.7971430499814</v>
          </cell>
          <cell r="V178">
            <v>16.4329560937593</v>
          </cell>
          <cell r="W178">
            <v>16.4011654415704</v>
          </cell>
          <cell r="X178">
            <v>21.227140167768</v>
          </cell>
          <cell r="Y178">
            <v>12.3085923664888</v>
          </cell>
          <cell r="Z178">
            <v>1</v>
          </cell>
          <cell r="AA178">
            <v>0</v>
          </cell>
          <cell r="AB178">
            <v>1</v>
          </cell>
          <cell r="AC178">
            <v>1</v>
          </cell>
          <cell r="AD178">
            <v>1</v>
          </cell>
          <cell r="AE178">
            <v>0</v>
          </cell>
          <cell r="AF178">
            <v>105600</v>
          </cell>
          <cell r="AG178">
            <v>0</v>
          </cell>
          <cell r="AH178">
            <v>61200</v>
          </cell>
          <cell r="AI178">
            <v>0</v>
          </cell>
          <cell r="AJ178">
            <v>50400</v>
          </cell>
          <cell r="AK178">
            <v>0</v>
          </cell>
          <cell r="AL178">
            <v>60000</v>
          </cell>
          <cell r="AM178">
            <v>0</v>
          </cell>
          <cell r="AN178">
            <v>126720</v>
          </cell>
          <cell r="AO178">
            <v>0</v>
          </cell>
          <cell r="AP178">
            <v>66000</v>
          </cell>
          <cell r="AQ178">
            <v>0</v>
          </cell>
          <cell r="AR178">
            <v>469920</v>
          </cell>
          <cell r="AS178">
            <v>60000</v>
          </cell>
          <cell r="AT178">
            <v>0</v>
          </cell>
          <cell r="AU178">
            <v>60000</v>
          </cell>
          <cell r="AV178">
            <v>0</v>
          </cell>
          <cell r="AW178">
            <v>105600</v>
          </cell>
          <cell r="AX178">
            <v>0</v>
          </cell>
          <cell r="AY178">
            <v>130800</v>
          </cell>
          <cell r="AZ178">
            <v>0</v>
          </cell>
          <cell r="BA178">
            <v>60000</v>
          </cell>
          <cell r="BB178">
            <v>0</v>
          </cell>
          <cell r="BC178">
            <v>63600</v>
          </cell>
          <cell r="BD178">
            <v>0</v>
          </cell>
          <cell r="BE178">
            <v>63600</v>
          </cell>
          <cell r="BF178">
            <v>0</v>
          </cell>
        </row>
        <row r="178">
          <cell r="BO178">
            <v>543600</v>
          </cell>
          <cell r="BP178">
            <v>65400</v>
          </cell>
          <cell r="BQ178">
            <v>32700</v>
          </cell>
          <cell r="BR178">
            <v>62400</v>
          </cell>
          <cell r="BS178">
            <v>31200</v>
          </cell>
          <cell r="BT178">
            <v>67200</v>
          </cell>
          <cell r="BU178">
            <v>33600</v>
          </cell>
          <cell r="BV178">
            <v>8400</v>
          </cell>
          <cell r="BW178">
            <v>4200</v>
          </cell>
          <cell r="BX178">
            <v>66000</v>
          </cell>
          <cell r="BY178">
            <v>33000</v>
          </cell>
          <cell r="BZ178">
            <v>66000</v>
          </cell>
          <cell r="CA178">
            <v>33000</v>
          </cell>
          <cell r="CB178">
            <v>240000</v>
          </cell>
          <cell r="CC178">
            <v>120000</v>
          </cell>
          <cell r="CD178">
            <v>120000</v>
          </cell>
          <cell r="CE178">
            <v>60000</v>
          </cell>
          <cell r="CF178">
            <v>63600</v>
          </cell>
          <cell r="CG178">
            <v>31800</v>
          </cell>
          <cell r="CH178">
            <v>90000</v>
          </cell>
          <cell r="CI178">
            <v>45000</v>
          </cell>
          <cell r="CJ178">
            <v>1273500</v>
          </cell>
        </row>
        <row r="179">
          <cell r="D179">
            <v>42095</v>
          </cell>
          <cell r="E179">
            <v>1.83172422466448</v>
          </cell>
          <cell r="F179">
            <v>0.124363324804608</v>
          </cell>
          <cell r="G179">
            <v>-0.0800984125860186</v>
          </cell>
          <cell r="H179">
            <v>0.00421570592557993</v>
          </cell>
          <cell r="I179">
            <v>0</v>
          </cell>
          <cell r="J179">
            <v>0</v>
          </cell>
          <cell r="K179">
            <v>15.7379316849836</v>
          </cell>
          <cell r="L179">
            <v>11.4759261558981</v>
          </cell>
          <cell r="M179">
            <v>8.43141185115986</v>
          </cell>
          <cell r="N179">
            <v>0</v>
          </cell>
          <cell r="O179">
            <v>0</v>
          </cell>
          <cell r="P179">
            <v>15.7379316849836</v>
          </cell>
          <cell r="Q179">
            <v>16.4963592305408</v>
          </cell>
          <cell r="R179">
            <v>8.55788302892726</v>
          </cell>
          <cell r="S179">
            <v>1</v>
          </cell>
          <cell r="T179">
            <v>0</v>
          </cell>
          <cell r="U179">
            <v>15.1371935905885</v>
          </cell>
          <cell r="V179">
            <v>15.7695494794254</v>
          </cell>
          <cell r="W179">
            <v>15.7379316849836</v>
          </cell>
          <cell r="X179">
            <v>10.1508848068703</v>
          </cell>
          <cell r="Y179">
            <v>14.5812693781341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60000</v>
          </cell>
          <cell r="AT179">
            <v>0</v>
          </cell>
          <cell r="AU179">
            <v>60000</v>
          </cell>
          <cell r="AV179">
            <v>0</v>
          </cell>
          <cell r="AW179">
            <v>105600</v>
          </cell>
          <cell r="AX179">
            <v>0</v>
          </cell>
          <cell r="AY179">
            <v>130800</v>
          </cell>
          <cell r="AZ179">
            <v>0</v>
          </cell>
          <cell r="BA179">
            <v>60000</v>
          </cell>
          <cell r="BB179">
            <v>0</v>
          </cell>
          <cell r="BC179">
            <v>63600</v>
          </cell>
          <cell r="BD179">
            <v>0</v>
          </cell>
          <cell r="BE179">
            <v>63600</v>
          </cell>
          <cell r="BF179">
            <v>0</v>
          </cell>
        </row>
        <row r="179">
          <cell r="BO179">
            <v>543600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</row>
        <row r="180">
          <cell r="D180">
            <v>42125</v>
          </cell>
          <cell r="E180">
            <v>1.80320790716638</v>
          </cell>
          <cell r="F180">
            <v>0.123708449445136</v>
          </cell>
          <cell r="G180">
            <v>-0.0796766284561891</v>
          </cell>
          <cell r="H180">
            <v>0.00419350676085206</v>
          </cell>
          <cell r="I180">
            <v>0</v>
          </cell>
          <cell r="J180">
            <v>0</v>
          </cell>
          <cell r="K180">
            <v>15.5240593037479</v>
          </cell>
          <cell r="L180">
            <v>10.7864699363345</v>
          </cell>
          <cell r="M180">
            <v>8.68475250172461</v>
          </cell>
          <cell r="N180">
            <v>0</v>
          </cell>
          <cell r="O180">
            <v>0</v>
          </cell>
          <cell r="P180">
            <v>15.5240593037479</v>
          </cell>
          <cell r="Q180">
            <v>15.3611156187651</v>
          </cell>
          <cell r="R180">
            <v>7.77895504138057</v>
          </cell>
          <cell r="S180">
            <v>0</v>
          </cell>
          <cell r="T180">
            <v>0</v>
          </cell>
          <cell r="U180">
            <v>14.9264845903265</v>
          </cell>
          <cell r="V180">
            <v>15.5555106044543</v>
          </cell>
          <cell r="W180">
            <v>15.5240593037479</v>
          </cell>
          <cell r="X180">
            <v>8.31519166238534</v>
          </cell>
          <cell r="Y180">
            <v>15.176913536884</v>
          </cell>
          <cell r="Z180">
            <v>0</v>
          </cell>
          <cell r="AA180">
            <v>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</row>
        <row r="180"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</row>
        <row r="181">
          <cell r="D181">
            <v>42156</v>
          </cell>
          <cell r="E181">
            <v>1.80173192905239</v>
          </cell>
          <cell r="F181">
            <v>0.123034934970013</v>
          </cell>
          <cell r="G181">
            <v>-0.0792428394722116</v>
          </cell>
          <cell r="H181">
            <v>0.00417067576169535</v>
          </cell>
          <cell r="I181">
            <v>0</v>
          </cell>
          <cell r="J181">
            <v>0</v>
          </cell>
          <cell r="K181">
            <v>15.5129894678929</v>
          </cell>
          <cell r="L181">
            <v>14.8814745982522</v>
          </cell>
          <cell r="M181">
            <v>7.70323813185131</v>
          </cell>
          <cell r="N181">
            <v>0</v>
          </cell>
          <cell r="O181">
            <v>0</v>
          </cell>
          <cell r="P181">
            <v>15.5129894678929</v>
          </cell>
          <cell r="Q181">
            <v>16.0929096461943</v>
          </cell>
          <cell r="R181">
            <v>11.4234809112836</v>
          </cell>
          <cell r="S181">
            <v>1</v>
          </cell>
          <cell r="T181">
            <v>0</v>
          </cell>
          <cell r="U181">
            <v>14.9186681718513</v>
          </cell>
          <cell r="V181">
            <v>15.5442695361056</v>
          </cell>
          <cell r="W181">
            <v>15.5129894678929</v>
          </cell>
          <cell r="X181">
            <v>13.4615677744058</v>
          </cell>
          <cell r="Y181">
            <v>8.72958143186627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60000</v>
          </cell>
          <cell r="AT181">
            <v>0</v>
          </cell>
          <cell r="AU181">
            <v>60000</v>
          </cell>
          <cell r="AV181">
            <v>0</v>
          </cell>
          <cell r="AW181">
            <v>105600</v>
          </cell>
          <cell r="AX181">
            <v>0</v>
          </cell>
          <cell r="AY181">
            <v>130800</v>
          </cell>
          <cell r="AZ181">
            <v>0</v>
          </cell>
          <cell r="BA181">
            <v>60000</v>
          </cell>
          <cell r="BB181">
            <v>0</v>
          </cell>
          <cell r="BC181">
            <v>63600</v>
          </cell>
          <cell r="BD181">
            <v>0</v>
          </cell>
          <cell r="BE181">
            <v>63600</v>
          </cell>
          <cell r="BF181">
            <v>0</v>
          </cell>
        </row>
        <row r="181">
          <cell r="BO181">
            <v>543600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</row>
        <row r="182">
          <cell r="D182">
            <v>42186</v>
          </cell>
          <cell r="E182">
            <v>1.79845515995093</v>
          </cell>
          <cell r="F182">
            <v>0.122386221957445</v>
          </cell>
          <cell r="G182">
            <v>-0.078825024311575</v>
          </cell>
          <cell r="H182">
            <v>0.00414868549008289</v>
          </cell>
          <cell r="I182">
            <v>0</v>
          </cell>
          <cell r="J182">
            <v>0</v>
          </cell>
          <cell r="K182">
            <v>15.488413699632</v>
          </cell>
          <cell r="L182">
            <v>13.6641938260243</v>
          </cell>
          <cell r="M182">
            <v>7.99451693938974</v>
          </cell>
          <cell r="N182">
            <v>0</v>
          </cell>
          <cell r="O182">
            <v>0</v>
          </cell>
          <cell r="P182">
            <v>15.488413699632</v>
          </cell>
          <cell r="Q182">
            <v>13.103978456646</v>
          </cell>
          <cell r="R182">
            <v>10.1020491683518</v>
          </cell>
          <cell r="S182">
            <v>0</v>
          </cell>
          <cell r="T182">
            <v>0</v>
          </cell>
          <cell r="U182">
            <v>14.8972260172952</v>
          </cell>
          <cell r="V182">
            <v>15.5195288408076</v>
          </cell>
          <cell r="W182">
            <v>15.488413699632</v>
          </cell>
          <cell r="X182">
            <v>12.4628105068257</v>
          </cell>
          <cell r="Y182">
            <v>8.9603980292041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</row>
        <row r="182"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</row>
        <row r="183">
          <cell r="D183">
            <v>42217</v>
          </cell>
          <cell r="E183">
            <v>1.79277720001317</v>
          </cell>
          <cell r="F183">
            <v>0.121719050403656</v>
          </cell>
          <cell r="G183">
            <v>-0.0783953205989648</v>
          </cell>
          <cell r="H183">
            <v>0</v>
          </cell>
          <cell r="I183">
            <v>0</v>
          </cell>
          <cell r="J183">
            <v>0</v>
          </cell>
          <cell r="K183">
            <v>15.4458290000988</v>
          </cell>
          <cell r="L183">
            <v>11.9392775620831</v>
          </cell>
          <cell r="M183">
            <v>8.30990398349027</v>
          </cell>
          <cell r="N183">
            <v>0</v>
          </cell>
          <cell r="O183">
            <v>0</v>
          </cell>
          <cell r="P183">
            <v>15.4458290000988</v>
          </cell>
          <cell r="Q183">
            <v>12.310481767943</v>
          </cell>
          <cell r="R183">
            <v>9.43219488890702</v>
          </cell>
          <cell r="S183">
            <v>0</v>
          </cell>
          <cell r="T183">
            <v>0</v>
          </cell>
          <cell r="U183">
            <v>14.8578640956065</v>
          </cell>
          <cell r="V183">
            <v>15.4458290000988</v>
          </cell>
          <cell r="W183">
            <v>15.4458290000988</v>
          </cell>
          <cell r="X183">
            <v>11.6119853254582</v>
          </cell>
          <cell r="Y183">
            <v>8.29342158540022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</row>
        <row r="183"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</row>
        <row r="184">
          <cell r="D184">
            <v>42248</v>
          </cell>
          <cell r="E184">
            <v>1.78997380835594</v>
          </cell>
          <cell r="F184">
            <v>0.12105508332531</v>
          </cell>
          <cell r="G184">
            <v>-0.0779676807857928</v>
          </cell>
          <cell r="H184">
            <v>0</v>
          </cell>
          <cell r="I184">
            <v>0</v>
          </cell>
          <cell r="J184">
            <v>0</v>
          </cell>
          <cell r="K184">
            <v>15.4248035626695</v>
          </cell>
          <cell r="L184">
            <v>10.1069757661509</v>
          </cell>
          <cell r="M184">
            <v>6.31538214364922</v>
          </cell>
          <cell r="N184">
            <v>0</v>
          </cell>
          <cell r="O184">
            <v>0</v>
          </cell>
          <cell r="P184">
            <v>15.4248035626695</v>
          </cell>
          <cell r="Q184">
            <v>10.8285198832225</v>
          </cell>
          <cell r="R184">
            <v>7.91577138083128</v>
          </cell>
          <cell r="S184">
            <v>0</v>
          </cell>
          <cell r="T184">
            <v>0</v>
          </cell>
          <cell r="U184">
            <v>14.8400459567761</v>
          </cell>
          <cell r="V184">
            <v>15.4248035626695</v>
          </cell>
          <cell r="W184">
            <v>15.4248035626695</v>
          </cell>
          <cell r="X184">
            <v>7.74105202131906</v>
          </cell>
          <cell r="Y184">
            <v>4.97997551633674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</row>
        <row r="184"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</row>
        <row r="185">
          <cell r="D185">
            <v>42278</v>
          </cell>
          <cell r="E185">
            <v>1.78459961997014</v>
          </cell>
          <cell r="F185">
            <v>0.120415573625615</v>
          </cell>
          <cell r="G185">
            <v>-0.0775557931825998</v>
          </cell>
          <cell r="H185">
            <v>0</v>
          </cell>
          <cell r="I185">
            <v>0</v>
          </cell>
          <cell r="J185">
            <v>0</v>
          </cell>
          <cell r="K185">
            <v>15.384497149776</v>
          </cell>
          <cell r="L185">
            <v>10.2576768350488</v>
          </cell>
          <cell r="M185">
            <v>6.25752794468029</v>
          </cell>
          <cell r="N185">
            <v>0</v>
          </cell>
          <cell r="O185">
            <v>0</v>
          </cell>
          <cell r="P185">
            <v>15.384497149776</v>
          </cell>
          <cell r="Q185">
            <v>11.3835975645936</v>
          </cell>
          <cell r="R185">
            <v>5.88607651417415</v>
          </cell>
          <cell r="S185">
            <v>0</v>
          </cell>
          <cell r="T185">
            <v>0</v>
          </cell>
          <cell r="U185">
            <v>14.8028287009065</v>
          </cell>
          <cell r="V185">
            <v>15.384497149776</v>
          </cell>
          <cell r="W185">
            <v>15.384497149776</v>
          </cell>
          <cell r="X185">
            <v>8.21039307920803</v>
          </cell>
          <cell r="Y185">
            <v>4.84860268760897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</row>
        <row r="185"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</row>
        <row r="186">
          <cell r="D186">
            <v>42309</v>
          </cell>
          <cell r="E186">
            <v>1.83371634298521</v>
          </cell>
          <cell r="F186">
            <v>0.0487150677791067</v>
          </cell>
          <cell r="G186">
            <v>-0.0771321906502522</v>
          </cell>
          <cell r="H186">
            <v>0</v>
          </cell>
          <cell r="I186">
            <v>0</v>
          </cell>
          <cell r="J186">
            <v>0</v>
          </cell>
          <cell r="K186">
            <v>15.7528725723891</v>
          </cell>
          <cell r="L186">
            <v>22.7863762007221</v>
          </cell>
          <cell r="M186">
            <v>6.29236292146794</v>
          </cell>
          <cell r="N186">
            <v>1</v>
          </cell>
          <cell r="O186">
            <v>0</v>
          </cell>
          <cell r="P186">
            <v>15.7528725723891</v>
          </cell>
          <cell r="Q186">
            <v>14.5690925982518</v>
          </cell>
          <cell r="R186">
            <v>7.15705537454709</v>
          </cell>
          <cell r="S186">
            <v>0</v>
          </cell>
          <cell r="T186">
            <v>0</v>
          </cell>
          <cell r="U186">
            <v>15.1743811425122</v>
          </cell>
          <cell r="V186">
            <v>15.7528725723891</v>
          </cell>
          <cell r="W186">
            <v>15.7528725723891</v>
          </cell>
          <cell r="X186">
            <v>23.794966254623</v>
          </cell>
          <cell r="Y186">
            <v>1.81256778730073</v>
          </cell>
          <cell r="Z186">
            <v>1</v>
          </cell>
          <cell r="AA186">
            <v>0</v>
          </cell>
          <cell r="AB186">
            <v>1</v>
          </cell>
          <cell r="AC186">
            <v>1</v>
          </cell>
          <cell r="AD186">
            <v>1</v>
          </cell>
          <cell r="AE186">
            <v>0</v>
          </cell>
          <cell r="AF186">
            <v>105600</v>
          </cell>
          <cell r="AG186">
            <v>0</v>
          </cell>
          <cell r="AH186">
            <v>61200</v>
          </cell>
          <cell r="AI186">
            <v>0</v>
          </cell>
          <cell r="AJ186">
            <v>50400</v>
          </cell>
          <cell r="AK186">
            <v>0</v>
          </cell>
          <cell r="AL186">
            <v>60000</v>
          </cell>
          <cell r="AM186">
            <v>0</v>
          </cell>
          <cell r="AN186">
            <v>126720</v>
          </cell>
          <cell r="AO186">
            <v>0</v>
          </cell>
          <cell r="AP186">
            <v>66000</v>
          </cell>
          <cell r="AQ186">
            <v>0</v>
          </cell>
          <cell r="AR186">
            <v>469920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</row>
        <row r="186">
          <cell r="BO186">
            <v>0</v>
          </cell>
          <cell r="BP186">
            <v>65400</v>
          </cell>
          <cell r="BQ186">
            <v>32700</v>
          </cell>
          <cell r="BR186">
            <v>62400</v>
          </cell>
          <cell r="BS186">
            <v>31200</v>
          </cell>
          <cell r="BT186">
            <v>67200</v>
          </cell>
          <cell r="BU186">
            <v>33600</v>
          </cell>
          <cell r="BV186">
            <v>8400</v>
          </cell>
          <cell r="BW186">
            <v>4200</v>
          </cell>
          <cell r="BX186">
            <v>66000</v>
          </cell>
          <cell r="BY186">
            <v>33000</v>
          </cell>
          <cell r="BZ186">
            <v>66000</v>
          </cell>
          <cell r="CA186">
            <v>33000</v>
          </cell>
          <cell r="CB186">
            <v>240000</v>
          </cell>
          <cell r="CC186">
            <v>120000</v>
          </cell>
          <cell r="CD186">
            <v>120000</v>
          </cell>
          <cell r="CE186">
            <v>60000</v>
          </cell>
          <cell r="CF186">
            <v>63600</v>
          </cell>
          <cell r="CG186">
            <v>31800</v>
          </cell>
          <cell r="CH186">
            <v>90000</v>
          </cell>
          <cell r="CI186">
            <v>45000</v>
          </cell>
          <cell r="CJ186">
            <v>1273500</v>
          </cell>
        </row>
        <row r="187">
          <cell r="D187">
            <v>42339</v>
          </cell>
          <cell r="E187">
            <v>1.87853133746479</v>
          </cell>
          <cell r="F187">
            <v>0.0484573861770798</v>
          </cell>
          <cell r="G187">
            <v>-0.0767241947803763</v>
          </cell>
          <cell r="H187">
            <v>0</v>
          </cell>
          <cell r="I187">
            <v>0</v>
          </cell>
          <cell r="J187">
            <v>0</v>
          </cell>
          <cell r="K187">
            <v>16.0889850309859</v>
          </cell>
          <cell r="L187">
            <v>17.2382630640014</v>
          </cell>
          <cell r="M187">
            <v>6.47713728566966</v>
          </cell>
          <cell r="N187">
            <v>1</v>
          </cell>
          <cell r="O187">
            <v>0</v>
          </cell>
          <cell r="P187">
            <v>16.0889850309859</v>
          </cell>
          <cell r="Q187">
            <v>18.8872267003717</v>
          </cell>
          <cell r="R187">
            <v>7.61588586083104</v>
          </cell>
          <cell r="S187">
            <v>1</v>
          </cell>
          <cell r="T187">
            <v>0</v>
          </cell>
          <cell r="U187">
            <v>15.5135535701331</v>
          </cell>
          <cell r="V187">
            <v>16.0889850309859</v>
          </cell>
          <cell r="W187">
            <v>16.0889850309859</v>
          </cell>
          <cell r="X187">
            <v>17.6161066260242</v>
          </cell>
          <cell r="Y187">
            <v>6.64901759143942</v>
          </cell>
          <cell r="Z187">
            <v>1</v>
          </cell>
          <cell r="AA187">
            <v>0</v>
          </cell>
          <cell r="AB187">
            <v>1</v>
          </cell>
          <cell r="AC187">
            <v>1</v>
          </cell>
          <cell r="AD187">
            <v>1</v>
          </cell>
          <cell r="AE187">
            <v>0</v>
          </cell>
          <cell r="AF187">
            <v>105600</v>
          </cell>
          <cell r="AG187">
            <v>0</v>
          </cell>
          <cell r="AH187">
            <v>61200</v>
          </cell>
          <cell r="AI187">
            <v>0</v>
          </cell>
          <cell r="AJ187">
            <v>50400</v>
          </cell>
          <cell r="AK187">
            <v>0</v>
          </cell>
          <cell r="AL187">
            <v>60000</v>
          </cell>
          <cell r="AM187">
            <v>0</v>
          </cell>
          <cell r="AN187">
            <v>126720</v>
          </cell>
          <cell r="AO187">
            <v>0</v>
          </cell>
          <cell r="AP187">
            <v>66000</v>
          </cell>
          <cell r="AQ187">
            <v>0</v>
          </cell>
          <cell r="AR187">
            <v>469920</v>
          </cell>
          <cell r="AS187">
            <v>60000</v>
          </cell>
          <cell r="AT187">
            <v>0</v>
          </cell>
          <cell r="AU187">
            <v>60000</v>
          </cell>
          <cell r="AV187">
            <v>0</v>
          </cell>
          <cell r="AW187">
            <v>105600</v>
          </cell>
          <cell r="AX187">
            <v>0</v>
          </cell>
          <cell r="AY187">
            <v>130800</v>
          </cell>
          <cell r="AZ187">
            <v>0</v>
          </cell>
          <cell r="BA187">
            <v>60000</v>
          </cell>
          <cell r="BB187">
            <v>0</v>
          </cell>
          <cell r="BC187">
            <v>63600</v>
          </cell>
          <cell r="BD187">
            <v>0</v>
          </cell>
          <cell r="BE187">
            <v>63600</v>
          </cell>
          <cell r="BF187">
            <v>0</v>
          </cell>
        </row>
        <row r="187">
          <cell r="BO187">
            <v>543600</v>
          </cell>
          <cell r="BP187">
            <v>65400</v>
          </cell>
          <cell r="BQ187">
            <v>32700</v>
          </cell>
          <cell r="BR187">
            <v>62400</v>
          </cell>
          <cell r="BS187">
            <v>31200</v>
          </cell>
          <cell r="BT187">
            <v>67200</v>
          </cell>
          <cell r="BU187">
            <v>33600</v>
          </cell>
          <cell r="BV187">
            <v>8400</v>
          </cell>
          <cell r="BW187">
            <v>4200</v>
          </cell>
          <cell r="BX187">
            <v>66000</v>
          </cell>
          <cell r="BY187">
            <v>33000</v>
          </cell>
          <cell r="BZ187">
            <v>66000</v>
          </cell>
          <cell r="CA187">
            <v>33000</v>
          </cell>
          <cell r="CB187">
            <v>240000</v>
          </cell>
          <cell r="CC187">
            <v>120000</v>
          </cell>
          <cell r="CD187">
            <v>120000</v>
          </cell>
          <cell r="CE187">
            <v>60000</v>
          </cell>
          <cell r="CF187">
            <v>63600</v>
          </cell>
          <cell r="CG187">
            <v>31800</v>
          </cell>
          <cell r="CH187">
            <v>90000</v>
          </cell>
          <cell r="CI187">
            <v>45000</v>
          </cell>
          <cell r="CJ187">
            <v>1273500</v>
          </cell>
        </row>
        <row r="188">
          <cell r="D188">
            <v>42370</v>
          </cell>
          <cell r="E188">
            <v>1.9698634359383</v>
          </cell>
          <cell r="F188">
            <v>0.0481923776376342</v>
          </cell>
          <cell r="G188">
            <v>-0.0763045979262541</v>
          </cell>
          <cell r="H188">
            <v>0</v>
          </cell>
          <cell r="I188">
            <v>0</v>
          </cell>
          <cell r="J188">
            <v>0</v>
          </cell>
          <cell r="K188">
            <v>16.7739757695372</v>
          </cell>
          <cell r="L188">
            <v>21.9632265121739</v>
          </cell>
          <cell r="M188">
            <v>7.79913311435713</v>
          </cell>
          <cell r="N188">
            <v>1</v>
          </cell>
          <cell r="O188">
            <v>0</v>
          </cell>
          <cell r="P188">
            <v>16.7739757695372</v>
          </cell>
          <cell r="Q188">
            <v>24.0047752803291</v>
          </cell>
          <cell r="R188">
            <v>9.96377407658086</v>
          </cell>
          <cell r="S188">
            <v>1</v>
          </cell>
          <cell r="T188">
            <v>0</v>
          </cell>
          <cell r="U188">
            <v>16.2016912850903</v>
          </cell>
          <cell r="V188">
            <v>16.7739757695372</v>
          </cell>
          <cell r="W188">
            <v>16.7739757695372</v>
          </cell>
          <cell r="X188">
            <v>23.5438131269476</v>
          </cell>
          <cell r="Y188">
            <v>8.46521123954086</v>
          </cell>
          <cell r="Z188">
            <v>1</v>
          </cell>
          <cell r="AA188">
            <v>0</v>
          </cell>
          <cell r="AB188">
            <v>1</v>
          </cell>
          <cell r="AC188">
            <v>1</v>
          </cell>
          <cell r="AD188">
            <v>1</v>
          </cell>
          <cell r="AE188">
            <v>0</v>
          </cell>
          <cell r="AF188">
            <v>105600</v>
          </cell>
          <cell r="AG188">
            <v>0</v>
          </cell>
          <cell r="AH188">
            <v>61200</v>
          </cell>
          <cell r="AI188">
            <v>0</v>
          </cell>
          <cell r="AJ188">
            <v>50400</v>
          </cell>
          <cell r="AK188">
            <v>0</v>
          </cell>
          <cell r="AL188">
            <v>60000</v>
          </cell>
          <cell r="AM188">
            <v>0</v>
          </cell>
          <cell r="AN188">
            <v>126720</v>
          </cell>
          <cell r="AO188">
            <v>0</v>
          </cell>
          <cell r="AP188">
            <v>66000</v>
          </cell>
          <cell r="AQ188">
            <v>0</v>
          </cell>
          <cell r="AR188">
            <v>469920</v>
          </cell>
          <cell r="AS188">
            <v>60000</v>
          </cell>
          <cell r="AT188">
            <v>0</v>
          </cell>
          <cell r="AU188">
            <v>60000</v>
          </cell>
          <cell r="AV188">
            <v>0</v>
          </cell>
          <cell r="AW188">
            <v>105600</v>
          </cell>
          <cell r="AX188">
            <v>0</v>
          </cell>
          <cell r="AY188">
            <v>130800</v>
          </cell>
          <cell r="AZ188">
            <v>0</v>
          </cell>
          <cell r="BA188">
            <v>60000</v>
          </cell>
          <cell r="BB188">
            <v>0</v>
          </cell>
          <cell r="BC188">
            <v>63600</v>
          </cell>
          <cell r="BD188">
            <v>0</v>
          </cell>
          <cell r="BE188">
            <v>63600</v>
          </cell>
          <cell r="BF188">
            <v>0</v>
          </cell>
        </row>
        <row r="188">
          <cell r="BO188">
            <v>543600</v>
          </cell>
          <cell r="BP188">
            <v>65400</v>
          </cell>
          <cell r="BQ188">
            <v>32700</v>
          </cell>
          <cell r="BR188">
            <v>62400</v>
          </cell>
          <cell r="BS188">
            <v>31200</v>
          </cell>
          <cell r="BT188">
            <v>67200</v>
          </cell>
          <cell r="BU188">
            <v>33600</v>
          </cell>
          <cell r="BV188">
            <v>8400</v>
          </cell>
          <cell r="BW188">
            <v>4200</v>
          </cell>
          <cell r="BX188">
            <v>66000</v>
          </cell>
          <cell r="BY188">
            <v>33000</v>
          </cell>
          <cell r="BZ188">
            <v>66000</v>
          </cell>
          <cell r="CA188">
            <v>33000</v>
          </cell>
          <cell r="CB188">
            <v>240000</v>
          </cell>
          <cell r="CC188">
            <v>120000</v>
          </cell>
          <cell r="CD188">
            <v>120000</v>
          </cell>
          <cell r="CE188">
            <v>60000</v>
          </cell>
          <cell r="CF188">
            <v>63600</v>
          </cell>
          <cell r="CG188">
            <v>31800</v>
          </cell>
          <cell r="CH188">
            <v>90000</v>
          </cell>
          <cell r="CI188">
            <v>45000</v>
          </cell>
          <cell r="CJ188">
            <v>1273500</v>
          </cell>
        </row>
        <row r="189">
          <cell r="D189">
            <v>42401</v>
          </cell>
          <cell r="E189">
            <v>1.91315183295057</v>
          </cell>
          <cell r="F189">
            <v>0.0479286471720393</v>
          </cell>
          <cell r="G189">
            <v>-0.0758870246890622</v>
          </cell>
          <cell r="H189">
            <v>0</v>
          </cell>
          <cell r="I189">
            <v>0</v>
          </cell>
          <cell r="J189">
            <v>0</v>
          </cell>
          <cell r="K189">
            <v>16.3486387471293</v>
          </cell>
          <cell r="L189">
            <v>14.6537367370666</v>
          </cell>
          <cell r="M189">
            <v>6.89773113884265</v>
          </cell>
          <cell r="N189">
            <v>0</v>
          </cell>
          <cell r="O189">
            <v>0</v>
          </cell>
          <cell r="P189">
            <v>16.3486387471293</v>
          </cell>
          <cell r="Q189">
            <v>19.0805455865145</v>
          </cell>
          <cell r="R189">
            <v>8.57523378986402</v>
          </cell>
          <cell r="S189">
            <v>1</v>
          </cell>
          <cell r="T189">
            <v>0</v>
          </cell>
          <cell r="U189">
            <v>15.7794860619613</v>
          </cell>
          <cell r="V189">
            <v>16.3486387471293</v>
          </cell>
          <cell r="W189">
            <v>16.3486387471293</v>
          </cell>
          <cell r="X189">
            <v>15.426862881514</v>
          </cell>
          <cell r="Y189">
            <v>6.87537719507279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60000</v>
          </cell>
          <cell r="AT189">
            <v>0</v>
          </cell>
          <cell r="AU189">
            <v>60000</v>
          </cell>
          <cell r="AV189">
            <v>0</v>
          </cell>
          <cell r="AW189">
            <v>105600</v>
          </cell>
          <cell r="AX189">
            <v>0</v>
          </cell>
          <cell r="AY189">
            <v>130800</v>
          </cell>
          <cell r="AZ189">
            <v>0</v>
          </cell>
          <cell r="BA189">
            <v>60000</v>
          </cell>
          <cell r="BB189">
            <v>0</v>
          </cell>
          <cell r="BC189">
            <v>63600</v>
          </cell>
          <cell r="BD189">
            <v>0</v>
          </cell>
          <cell r="BE189">
            <v>63600</v>
          </cell>
          <cell r="BF189">
            <v>0</v>
          </cell>
        </row>
        <row r="189">
          <cell r="BO189">
            <v>543600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</row>
        <row r="190">
          <cell r="D190">
            <v>42430</v>
          </cell>
          <cell r="E190">
            <v>1.84771950870161</v>
          </cell>
          <cell r="F190">
            <v>0.0476830840955254</v>
          </cell>
          <cell r="G190">
            <v>-0.0754982164845819</v>
          </cell>
          <cell r="H190">
            <v>0</v>
          </cell>
          <cell r="I190">
            <v>0</v>
          </cell>
          <cell r="J190">
            <v>0</v>
          </cell>
          <cell r="K190">
            <v>15.8578963152621</v>
          </cell>
          <cell r="L190">
            <v>16.797096510925</v>
          </cell>
          <cell r="M190">
            <v>9.75913787821753</v>
          </cell>
          <cell r="N190">
            <v>1</v>
          </cell>
          <cell r="O190">
            <v>0</v>
          </cell>
          <cell r="P190">
            <v>15.8578963152621</v>
          </cell>
          <cell r="Q190">
            <v>15.9661705938918</v>
          </cell>
          <cell r="R190">
            <v>10.0412627924494</v>
          </cell>
          <cell r="S190">
            <v>1</v>
          </cell>
          <cell r="T190">
            <v>0</v>
          </cell>
          <cell r="U190">
            <v>15.2916596916277</v>
          </cell>
          <cell r="V190">
            <v>15.8578963152621</v>
          </cell>
          <cell r="W190">
            <v>15.8578963152621</v>
          </cell>
          <cell r="X190">
            <v>19.9205621596433</v>
          </cell>
          <cell r="Y190">
            <v>11.7036055957708</v>
          </cell>
          <cell r="Z190">
            <v>1</v>
          </cell>
          <cell r="AA190">
            <v>0</v>
          </cell>
          <cell r="AB190">
            <v>1</v>
          </cell>
          <cell r="AC190">
            <v>1</v>
          </cell>
          <cell r="AD190">
            <v>1</v>
          </cell>
          <cell r="AE190">
            <v>0</v>
          </cell>
          <cell r="AF190">
            <v>105600</v>
          </cell>
          <cell r="AG190">
            <v>0</v>
          </cell>
          <cell r="AH190">
            <v>61200</v>
          </cell>
          <cell r="AI190">
            <v>0</v>
          </cell>
          <cell r="AJ190">
            <v>50400</v>
          </cell>
          <cell r="AK190">
            <v>0</v>
          </cell>
          <cell r="AL190">
            <v>60000</v>
          </cell>
          <cell r="AM190">
            <v>0</v>
          </cell>
          <cell r="AN190">
            <v>126720</v>
          </cell>
          <cell r="AO190">
            <v>0</v>
          </cell>
          <cell r="AP190">
            <v>66000</v>
          </cell>
          <cell r="AQ190">
            <v>0</v>
          </cell>
          <cell r="AR190">
            <v>469920</v>
          </cell>
          <cell r="AS190">
            <v>60000</v>
          </cell>
          <cell r="AT190">
            <v>0</v>
          </cell>
          <cell r="AU190">
            <v>60000</v>
          </cell>
          <cell r="AV190">
            <v>0</v>
          </cell>
          <cell r="AW190">
            <v>105600</v>
          </cell>
          <cell r="AX190">
            <v>0</v>
          </cell>
          <cell r="AY190">
            <v>130800</v>
          </cell>
          <cell r="AZ190">
            <v>0</v>
          </cell>
          <cell r="BA190">
            <v>60000</v>
          </cell>
          <cell r="BB190">
            <v>0</v>
          </cell>
          <cell r="BC190">
            <v>63600</v>
          </cell>
          <cell r="BD190">
            <v>0</v>
          </cell>
          <cell r="BE190">
            <v>63600</v>
          </cell>
          <cell r="BF190">
            <v>0</v>
          </cell>
        </row>
        <row r="190">
          <cell r="BO190">
            <v>543600</v>
          </cell>
          <cell r="BP190">
            <v>65400</v>
          </cell>
          <cell r="BQ190">
            <v>32700</v>
          </cell>
          <cell r="BR190">
            <v>62400</v>
          </cell>
          <cell r="BS190">
            <v>31200</v>
          </cell>
          <cell r="BT190">
            <v>67200</v>
          </cell>
          <cell r="BU190">
            <v>33600</v>
          </cell>
          <cell r="BV190">
            <v>8400</v>
          </cell>
          <cell r="BW190">
            <v>4200</v>
          </cell>
          <cell r="BX190">
            <v>66000</v>
          </cell>
          <cell r="BY190">
            <v>33000</v>
          </cell>
          <cell r="BZ190">
            <v>66000</v>
          </cell>
          <cell r="CA190">
            <v>33000</v>
          </cell>
          <cell r="CB190">
            <v>240000</v>
          </cell>
          <cell r="CC190">
            <v>120000</v>
          </cell>
          <cell r="CD190">
            <v>120000</v>
          </cell>
          <cell r="CE190">
            <v>60000</v>
          </cell>
          <cell r="CF190">
            <v>63600</v>
          </cell>
          <cell r="CG190">
            <v>31800</v>
          </cell>
          <cell r="CH190">
            <v>90000</v>
          </cell>
          <cell r="CI190">
            <v>45000</v>
          </cell>
          <cell r="CJ190">
            <v>1273500</v>
          </cell>
        </row>
        <row r="191">
          <cell r="D191">
            <v>42461</v>
          </cell>
          <cell r="E191">
            <v>1.76448661834672</v>
          </cell>
          <cell r="F191">
            <v>0.116578623160646</v>
          </cell>
          <cell r="G191">
            <v>-0.0750845369509245</v>
          </cell>
          <cell r="H191">
            <v>0</v>
          </cell>
          <cell r="I191">
            <v>0</v>
          </cell>
          <cell r="J191">
            <v>0</v>
          </cell>
          <cell r="K191">
            <v>15.2336496376004</v>
          </cell>
          <cell r="L191">
            <v>10.7773330989335</v>
          </cell>
          <cell r="M191">
            <v>7.90363546851836</v>
          </cell>
          <cell r="N191">
            <v>0</v>
          </cell>
          <cell r="O191">
            <v>0</v>
          </cell>
          <cell r="P191">
            <v>15.2336496376004</v>
          </cell>
          <cell r="Q191">
            <v>15.4835049259698</v>
          </cell>
          <cell r="R191">
            <v>8.02219000054614</v>
          </cell>
          <cell r="S191">
            <v>1</v>
          </cell>
          <cell r="T191">
            <v>0</v>
          </cell>
          <cell r="U191">
            <v>14.6705156104685</v>
          </cell>
          <cell r="V191">
            <v>15.2336496376004</v>
          </cell>
          <cell r="W191">
            <v>15.2336496376004</v>
          </cell>
          <cell r="X191">
            <v>9.53668474543789</v>
          </cell>
          <cell r="Y191">
            <v>13.8326303062533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60000</v>
          </cell>
          <cell r="AT191">
            <v>0</v>
          </cell>
          <cell r="AU191">
            <v>60000</v>
          </cell>
          <cell r="AV191">
            <v>0</v>
          </cell>
          <cell r="AW191">
            <v>105600</v>
          </cell>
          <cell r="AX191">
            <v>0</v>
          </cell>
          <cell r="AY191">
            <v>130800</v>
          </cell>
          <cell r="AZ191">
            <v>0</v>
          </cell>
          <cell r="BA191">
            <v>60000</v>
          </cell>
          <cell r="BB191">
            <v>0</v>
          </cell>
          <cell r="BC191">
            <v>63600</v>
          </cell>
          <cell r="BD191">
            <v>0</v>
          </cell>
          <cell r="BE191">
            <v>63600</v>
          </cell>
          <cell r="BF191">
            <v>0</v>
          </cell>
        </row>
        <row r="191">
          <cell r="BO191">
            <v>543600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</row>
        <row r="192">
          <cell r="D192">
            <v>42491</v>
          </cell>
          <cell r="E192">
            <v>1.73743468086933</v>
          </cell>
          <cell r="F192">
            <v>0.115960006981098</v>
          </cell>
          <cell r="G192">
            <v>-0.0746861061912156</v>
          </cell>
          <cell r="H192">
            <v>0</v>
          </cell>
          <cell r="I192">
            <v>0</v>
          </cell>
          <cell r="J192">
            <v>0</v>
          </cell>
          <cell r="K192">
            <v>15.03076010652</v>
          </cell>
          <cell r="L192">
            <v>10.1305167925565</v>
          </cell>
          <cell r="M192">
            <v>8.1407855748425</v>
          </cell>
          <cell r="N192">
            <v>0</v>
          </cell>
          <cell r="O192">
            <v>0</v>
          </cell>
          <cell r="P192">
            <v>15.03076010652</v>
          </cell>
          <cell r="Q192">
            <v>14.4186308837929</v>
          </cell>
          <cell r="R192">
            <v>7.2917224728792</v>
          </cell>
          <cell r="S192">
            <v>0</v>
          </cell>
          <cell r="T192">
            <v>0</v>
          </cell>
          <cell r="U192">
            <v>14.4706143100859</v>
          </cell>
          <cell r="V192">
            <v>15.03076010652</v>
          </cell>
          <cell r="W192">
            <v>15.03076010652</v>
          </cell>
          <cell r="X192">
            <v>7.81546873546086</v>
          </cell>
          <cell r="Y192">
            <v>14.3895377509189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</row>
        <row r="192"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</row>
        <row r="193">
          <cell r="D193">
            <v>42522</v>
          </cell>
          <cell r="E193">
            <v>1.73572112249655</v>
          </cell>
          <cell r="F193">
            <v>0.115323813319028</v>
          </cell>
          <cell r="G193">
            <v>-0.0742763543410687</v>
          </cell>
          <cell r="H193">
            <v>0</v>
          </cell>
          <cell r="I193">
            <v>0</v>
          </cell>
          <cell r="J193">
            <v>0</v>
          </cell>
          <cell r="K193">
            <v>15.0179084187241</v>
          </cell>
          <cell r="L193">
            <v>13.9683358231899</v>
          </cell>
          <cell r="M193">
            <v>7.22044349831336</v>
          </cell>
          <cell r="N193">
            <v>0</v>
          </cell>
          <cell r="O193">
            <v>0</v>
          </cell>
          <cell r="P193">
            <v>15.0179084187241</v>
          </cell>
          <cell r="Q193">
            <v>15.1038450942035</v>
          </cell>
          <cell r="R193">
            <v>10.7075228705362</v>
          </cell>
          <cell r="S193">
            <v>1</v>
          </cell>
          <cell r="T193">
            <v>0</v>
          </cell>
          <cell r="U193">
            <v>14.4608357611661</v>
          </cell>
          <cell r="V193">
            <v>15.0179084187241</v>
          </cell>
          <cell r="W193">
            <v>15.0179084187241</v>
          </cell>
          <cell r="X193">
            <v>12.6271433603479</v>
          </cell>
          <cell r="Y193">
            <v>7.96870327222912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60000</v>
          </cell>
          <cell r="AT193">
            <v>0</v>
          </cell>
          <cell r="AU193">
            <v>60000</v>
          </cell>
          <cell r="AV193">
            <v>0</v>
          </cell>
          <cell r="AW193">
            <v>105600</v>
          </cell>
          <cell r="AX193">
            <v>0</v>
          </cell>
          <cell r="AY193">
            <v>130800</v>
          </cell>
          <cell r="AZ193">
            <v>0</v>
          </cell>
          <cell r="BA193">
            <v>60000</v>
          </cell>
          <cell r="BB193">
            <v>0</v>
          </cell>
          <cell r="BC193">
            <v>63600</v>
          </cell>
          <cell r="BD193">
            <v>0</v>
          </cell>
          <cell r="BE193">
            <v>63600</v>
          </cell>
          <cell r="BF193">
            <v>0</v>
          </cell>
        </row>
        <row r="193">
          <cell r="BO193">
            <v>543600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</row>
        <row r="194">
          <cell r="D194">
            <v>42552</v>
          </cell>
          <cell r="E194">
            <v>1.73233166327885</v>
          </cell>
          <cell r="F194">
            <v>0.114711075346187</v>
          </cell>
          <cell r="G194">
            <v>-0.0738817095450015</v>
          </cell>
          <cell r="H194">
            <v>0</v>
          </cell>
          <cell r="I194">
            <v>0</v>
          </cell>
          <cell r="J194">
            <v>0</v>
          </cell>
          <cell r="K194">
            <v>14.9924874745914</v>
          </cell>
          <cell r="L194">
            <v>12.8267205514115</v>
          </cell>
          <cell r="M194">
            <v>7.49316075227462</v>
          </cell>
          <cell r="N194">
            <v>0</v>
          </cell>
          <cell r="O194">
            <v>0</v>
          </cell>
          <cell r="P194">
            <v>14.9924874745914</v>
          </cell>
          <cell r="Q194">
            <v>12.3016376914373</v>
          </cell>
          <cell r="R194">
            <v>9.46852435484624</v>
          </cell>
          <cell r="S194">
            <v>0</v>
          </cell>
          <cell r="T194">
            <v>0</v>
          </cell>
          <cell r="U194">
            <v>14.4383746530039</v>
          </cell>
          <cell r="V194">
            <v>14.9924874745914</v>
          </cell>
          <cell r="W194">
            <v>14.9924874745914</v>
          </cell>
          <cell r="X194">
            <v>11.6904563680094</v>
          </cell>
          <cell r="Y194">
            <v>8.18584652356808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</row>
        <row r="194"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</row>
        <row r="195">
          <cell r="D195">
            <v>42583</v>
          </cell>
          <cell r="E195">
            <v>1.72668257792086</v>
          </cell>
          <cell r="F195">
            <v>0.114080931799922</v>
          </cell>
          <cell r="G195">
            <v>-0.0734758543796109</v>
          </cell>
          <cell r="H195">
            <v>0</v>
          </cell>
          <cell r="I195">
            <v>0</v>
          </cell>
          <cell r="J195">
            <v>0</v>
          </cell>
          <cell r="K195">
            <v>14.9501193344064</v>
          </cell>
          <cell r="L195">
            <v>11.2093993014629</v>
          </cell>
          <cell r="M195">
            <v>7.78844056423876</v>
          </cell>
          <cell r="N195">
            <v>0</v>
          </cell>
          <cell r="O195">
            <v>0</v>
          </cell>
          <cell r="P195">
            <v>14.9501193344064</v>
          </cell>
          <cell r="Q195">
            <v>11.5573096865022</v>
          </cell>
          <cell r="R195">
            <v>8.84030542693635</v>
          </cell>
          <cell r="S195">
            <v>0</v>
          </cell>
          <cell r="T195">
            <v>0</v>
          </cell>
          <cell r="U195">
            <v>14.3990504265593</v>
          </cell>
          <cell r="V195">
            <v>14.9501193344064</v>
          </cell>
          <cell r="W195">
            <v>14.9501193344064</v>
          </cell>
          <cell r="X195">
            <v>10.8924788539337</v>
          </cell>
          <cell r="Y195">
            <v>7.56153797619442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</row>
        <row r="195"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</row>
        <row r="196">
          <cell r="D196">
            <v>42614</v>
          </cell>
          <cell r="E196">
            <v>1.72372925845904</v>
          </cell>
          <cell r="F196">
            <v>0.113453844543823</v>
          </cell>
          <cell r="G196">
            <v>-0.073071967672293</v>
          </cell>
          <cell r="H196">
            <v>0</v>
          </cell>
          <cell r="I196">
            <v>0</v>
          </cell>
          <cell r="J196">
            <v>0</v>
          </cell>
          <cell r="K196">
            <v>14.9279694384428</v>
          </cell>
          <cell r="L196">
            <v>9.49157235142833</v>
          </cell>
          <cell r="M196">
            <v>5.91882938145573</v>
          </cell>
          <cell r="N196">
            <v>0</v>
          </cell>
          <cell r="O196">
            <v>0</v>
          </cell>
          <cell r="P196">
            <v>14.9279694384428</v>
          </cell>
          <cell r="Q196">
            <v>10.1678095803084</v>
          </cell>
          <cell r="R196">
            <v>7.41872766525543</v>
          </cell>
          <cell r="S196">
            <v>0</v>
          </cell>
          <cell r="T196">
            <v>0</v>
          </cell>
          <cell r="U196">
            <v>14.3799296809006</v>
          </cell>
          <cell r="V196">
            <v>14.9279694384428</v>
          </cell>
          <cell r="W196">
            <v>14.9279694384428</v>
          </cell>
          <cell r="X196">
            <v>7.27010749302884</v>
          </cell>
          <cell r="Y196">
            <v>4.38863441540603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</row>
        <row r="196"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</row>
        <row r="197">
          <cell r="D197">
            <v>42644</v>
          </cell>
          <cell r="E197">
            <v>1.71837857711951</v>
          </cell>
          <cell r="F197">
            <v>0.112849884294358</v>
          </cell>
          <cell r="G197">
            <v>-0.0726829763251798</v>
          </cell>
          <cell r="H197">
            <v>0</v>
          </cell>
          <cell r="I197">
            <v>0</v>
          </cell>
          <cell r="J197">
            <v>0</v>
          </cell>
          <cell r="K197">
            <v>14.8878393283964</v>
          </cell>
          <cell r="L197">
            <v>9.63231590103298</v>
          </cell>
          <cell r="M197">
            <v>5.86436856350003</v>
          </cell>
          <cell r="N197">
            <v>0</v>
          </cell>
          <cell r="O197">
            <v>0</v>
          </cell>
          <cell r="P197">
            <v>14.8878393283964</v>
          </cell>
          <cell r="Q197">
            <v>10.6874952289892</v>
          </cell>
          <cell r="R197">
            <v>5.51625536110049</v>
          </cell>
          <cell r="S197">
            <v>0</v>
          </cell>
          <cell r="T197">
            <v>0</v>
          </cell>
          <cell r="U197">
            <v>14.3427170059575</v>
          </cell>
          <cell r="V197">
            <v>14.8878393283964</v>
          </cell>
          <cell r="W197">
            <v>14.8878393283964</v>
          </cell>
          <cell r="X197">
            <v>7.70958327520082</v>
          </cell>
          <cell r="Y197">
            <v>4.26680853041929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</row>
        <row r="197"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</row>
        <row r="198">
          <cell r="D198">
            <v>42675</v>
          </cell>
          <cell r="E198">
            <v>1.76408416952119</v>
          </cell>
          <cell r="F198">
            <v>0.0456523830801257</v>
          </cell>
          <cell r="G198">
            <v>-0.0722829398768658</v>
          </cell>
          <cell r="H198">
            <v>0</v>
          </cell>
          <cell r="I198">
            <v>0</v>
          </cell>
          <cell r="J198">
            <v>0</v>
          </cell>
          <cell r="K198">
            <v>15.2306312714089</v>
          </cell>
          <cell r="L198">
            <v>21.3728333418526</v>
          </cell>
          <cell r="M198">
            <v>5.89676614784958</v>
          </cell>
          <cell r="N198">
            <v>1</v>
          </cell>
          <cell r="O198">
            <v>0</v>
          </cell>
          <cell r="P198">
            <v>15.2306312714089</v>
          </cell>
          <cell r="Q198">
            <v>13.6721650270914</v>
          </cell>
          <cell r="R198">
            <v>6.70709594752181</v>
          </cell>
          <cell r="S198">
            <v>0</v>
          </cell>
          <cell r="T198">
            <v>0</v>
          </cell>
          <cell r="U198">
            <v>14.6885092223325</v>
          </cell>
          <cell r="V198">
            <v>15.2306312714089</v>
          </cell>
          <cell r="W198">
            <v>15.2306312714089</v>
          </cell>
          <cell r="X198">
            <v>22.3139570970798</v>
          </cell>
          <cell r="Y198">
            <v>1.42298095756455</v>
          </cell>
          <cell r="Z198">
            <v>1</v>
          </cell>
          <cell r="AA198">
            <v>0</v>
          </cell>
          <cell r="AB198">
            <v>1</v>
          </cell>
          <cell r="AC198">
            <v>1</v>
          </cell>
          <cell r="AD198">
            <v>1</v>
          </cell>
          <cell r="AE198">
            <v>0</v>
          </cell>
          <cell r="AF198">
            <v>105600</v>
          </cell>
          <cell r="AG198">
            <v>0</v>
          </cell>
          <cell r="AH198">
            <v>61200</v>
          </cell>
          <cell r="AI198">
            <v>0</v>
          </cell>
          <cell r="AJ198">
            <v>50400</v>
          </cell>
          <cell r="AK198">
            <v>0</v>
          </cell>
          <cell r="AL198">
            <v>60000</v>
          </cell>
          <cell r="AM198">
            <v>0</v>
          </cell>
          <cell r="AN198">
            <v>126720</v>
          </cell>
          <cell r="AO198">
            <v>0</v>
          </cell>
          <cell r="AP198">
            <v>66000</v>
          </cell>
          <cell r="AQ198">
            <v>0</v>
          </cell>
          <cell r="AR198">
            <v>469920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</row>
        <row r="198">
          <cell r="BO198">
            <v>0</v>
          </cell>
          <cell r="BP198">
            <v>65400</v>
          </cell>
          <cell r="BQ198">
            <v>32700</v>
          </cell>
          <cell r="BR198">
            <v>62400</v>
          </cell>
          <cell r="BS198">
            <v>31200</v>
          </cell>
          <cell r="BT198">
            <v>67200</v>
          </cell>
          <cell r="BU198">
            <v>33600</v>
          </cell>
          <cell r="BV198">
            <v>8400</v>
          </cell>
          <cell r="BW198">
            <v>4200</v>
          </cell>
          <cell r="BX198">
            <v>66000</v>
          </cell>
          <cell r="BY198">
            <v>33000</v>
          </cell>
          <cell r="BZ198">
            <v>66000</v>
          </cell>
          <cell r="CA198">
            <v>33000</v>
          </cell>
          <cell r="CB198">
            <v>240000</v>
          </cell>
          <cell r="CC198">
            <v>120000</v>
          </cell>
          <cell r="CD198">
            <v>120000</v>
          </cell>
          <cell r="CE198">
            <v>60000</v>
          </cell>
          <cell r="CF198">
            <v>63600</v>
          </cell>
          <cell r="CG198">
            <v>31800</v>
          </cell>
          <cell r="CH198">
            <v>90000</v>
          </cell>
          <cell r="CI198">
            <v>45000</v>
          </cell>
          <cell r="CJ198">
            <v>1273500</v>
          </cell>
        </row>
        <row r="199">
          <cell r="D199">
            <v>42705</v>
          </cell>
          <cell r="E199">
            <v>1.80576648658119</v>
          </cell>
          <cell r="F199">
            <v>0.0454090482794936</v>
          </cell>
          <cell r="G199">
            <v>-0.0718976597758648</v>
          </cell>
          <cell r="H199">
            <v>0</v>
          </cell>
          <cell r="I199">
            <v>0</v>
          </cell>
          <cell r="J199">
            <v>0</v>
          </cell>
          <cell r="K199">
            <v>15.543248649359</v>
          </cell>
          <cell r="L199">
            <v>16.1727657322626</v>
          </cell>
          <cell r="M199">
            <v>6.06967612002564</v>
          </cell>
          <cell r="N199">
            <v>1</v>
          </cell>
          <cell r="O199">
            <v>0</v>
          </cell>
          <cell r="P199">
            <v>15.543248649359</v>
          </cell>
          <cell r="Q199">
            <v>17.7179970227296</v>
          </cell>
          <cell r="R199">
            <v>7.13678875459374</v>
          </cell>
          <cell r="S199">
            <v>1</v>
          </cell>
          <cell r="T199">
            <v>0</v>
          </cell>
          <cell r="U199">
            <v>15.00401620104</v>
          </cell>
          <cell r="V199">
            <v>15.543248649359</v>
          </cell>
          <cell r="W199">
            <v>15.543248649359</v>
          </cell>
          <cell r="X199">
            <v>16.5460327555287</v>
          </cell>
          <cell r="Y199">
            <v>6.60111372247444</v>
          </cell>
          <cell r="Z199">
            <v>1</v>
          </cell>
          <cell r="AA199">
            <v>0</v>
          </cell>
          <cell r="AB199">
            <v>1</v>
          </cell>
          <cell r="AC199">
            <v>1</v>
          </cell>
          <cell r="AD199">
            <v>1</v>
          </cell>
          <cell r="AE199">
            <v>0</v>
          </cell>
          <cell r="AF199">
            <v>105600</v>
          </cell>
          <cell r="AG199">
            <v>0</v>
          </cell>
          <cell r="AH199">
            <v>61200</v>
          </cell>
          <cell r="AI199">
            <v>0</v>
          </cell>
          <cell r="AJ199">
            <v>50400</v>
          </cell>
          <cell r="AK199">
            <v>0</v>
          </cell>
          <cell r="AL199">
            <v>60000</v>
          </cell>
          <cell r="AM199">
            <v>0</v>
          </cell>
          <cell r="AN199">
            <v>126720</v>
          </cell>
          <cell r="AO199">
            <v>0</v>
          </cell>
          <cell r="AP199">
            <v>66000</v>
          </cell>
          <cell r="AQ199">
            <v>0</v>
          </cell>
          <cell r="AR199">
            <v>469920</v>
          </cell>
          <cell r="AS199">
            <v>60000</v>
          </cell>
          <cell r="AT199">
            <v>0</v>
          </cell>
          <cell r="AU199">
            <v>60000</v>
          </cell>
          <cell r="AV199">
            <v>0</v>
          </cell>
          <cell r="AW199">
            <v>105600</v>
          </cell>
          <cell r="AX199">
            <v>0</v>
          </cell>
          <cell r="AY199">
            <v>130800</v>
          </cell>
          <cell r="AZ199">
            <v>0</v>
          </cell>
          <cell r="BA199">
            <v>60000</v>
          </cell>
          <cell r="BB199">
            <v>0</v>
          </cell>
          <cell r="BC199">
            <v>63600</v>
          </cell>
          <cell r="BD199">
            <v>0</v>
          </cell>
          <cell r="BE199">
            <v>63600</v>
          </cell>
          <cell r="BF199">
            <v>0</v>
          </cell>
        </row>
        <row r="199">
          <cell r="BO199">
            <v>543600</v>
          </cell>
          <cell r="BP199">
            <v>65400</v>
          </cell>
          <cell r="BQ199">
            <v>32700</v>
          </cell>
          <cell r="BR199">
            <v>62400</v>
          </cell>
          <cell r="BS199">
            <v>31200</v>
          </cell>
          <cell r="BT199">
            <v>67200</v>
          </cell>
          <cell r="BU199">
            <v>33600</v>
          </cell>
          <cell r="BV199">
            <v>8400</v>
          </cell>
          <cell r="BW199">
            <v>4200</v>
          </cell>
          <cell r="BX199">
            <v>66000</v>
          </cell>
          <cell r="BY199">
            <v>33000</v>
          </cell>
          <cell r="BZ199">
            <v>66000</v>
          </cell>
          <cell r="CA199">
            <v>33000</v>
          </cell>
          <cell r="CB199">
            <v>240000</v>
          </cell>
          <cell r="CC199">
            <v>120000</v>
          </cell>
          <cell r="CD199">
            <v>120000</v>
          </cell>
          <cell r="CE199">
            <v>60000</v>
          </cell>
          <cell r="CF199">
            <v>63600</v>
          </cell>
          <cell r="CG199">
            <v>31800</v>
          </cell>
          <cell r="CH199">
            <v>90000</v>
          </cell>
          <cell r="CI199">
            <v>45000</v>
          </cell>
          <cell r="CJ199">
            <v>1273500</v>
          </cell>
        </row>
        <row r="200">
          <cell r="D200">
            <v>42736</v>
          </cell>
          <cell r="E200">
            <v>1.89290662312142</v>
          </cell>
          <cell r="F200">
            <v>0.0451588061182049</v>
          </cell>
          <cell r="G200">
            <v>-0.071501443020491</v>
          </cell>
          <cell r="H200">
            <v>0</v>
          </cell>
          <cell r="I200">
            <v>0</v>
          </cell>
          <cell r="J200">
            <v>0</v>
          </cell>
          <cell r="K200">
            <v>16.1967996734107</v>
          </cell>
          <cell r="L200">
            <v>20.5995207621958</v>
          </cell>
          <cell r="M200">
            <v>7.30820012346282</v>
          </cell>
          <cell r="N200">
            <v>1</v>
          </cell>
          <cell r="O200">
            <v>0</v>
          </cell>
          <cell r="P200">
            <v>16.1967996734107</v>
          </cell>
          <cell r="Q200">
            <v>22.512559909075</v>
          </cell>
          <cell r="R200">
            <v>9.33658316493885</v>
          </cell>
          <cell r="S200">
            <v>1</v>
          </cell>
          <cell r="T200">
            <v>0</v>
          </cell>
          <cell r="U200">
            <v>15.660538850757</v>
          </cell>
          <cell r="V200">
            <v>16.1967996734107</v>
          </cell>
          <cell r="W200">
            <v>16.1967996734107</v>
          </cell>
          <cell r="X200">
            <v>22.0997009222456</v>
          </cell>
          <cell r="Y200">
            <v>8.300679370895</v>
          </cell>
          <cell r="Z200">
            <v>1</v>
          </cell>
          <cell r="AA200">
            <v>0</v>
          </cell>
          <cell r="AB200">
            <v>1</v>
          </cell>
          <cell r="AC200">
            <v>1</v>
          </cell>
          <cell r="AD200">
            <v>1</v>
          </cell>
          <cell r="AE200">
            <v>0</v>
          </cell>
          <cell r="AF200">
            <v>105600</v>
          </cell>
          <cell r="AG200">
            <v>0</v>
          </cell>
          <cell r="AH200">
            <v>61200</v>
          </cell>
          <cell r="AI200">
            <v>0</v>
          </cell>
          <cell r="AJ200">
            <v>50400</v>
          </cell>
          <cell r="AK200">
            <v>0</v>
          </cell>
          <cell r="AL200">
            <v>60000</v>
          </cell>
          <cell r="AM200">
            <v>0</v>
          </cell>
          <cell r="AN200">
            <v>126720</v>
          </cell>
          <cell r="AO200">
            <v>0</v>
          </cell>
          <cell r="AP200">
            <v>66000</v>
          </cell>
          <cell r="AQ200">
            <v>0</v>
          </cell>
          <cell r="AR200">
            <v>469920</v>
          </cell>
          <cell r="AS200">
            <v>60000</v>
          </cell>
          <cell r="AT200">
            <v>0</v>
          </cell>
          <cell r="AU200">
            <v>60000</v>
          </cell>
          <cell r="AV200">
            <v>0</v>
          </cell>
          <cell r="AW200">
            <v>105600</v>
          </cell>
          <cell r="AX200">
            <v>0</v>
          </cell>
          <cell r="AY200">
            <v>130800</v>
          </cell>
          <cell r="AZ200">
            <v>0</v>
          </cell>
          <cell r="BA200">
            <v>60000</v>
          </cell>
          <cell r="BB200">
            <v>0</v>
          </cell>
          <cell r="BC200">
            <v>63600</v>
          </cell>
          <cell r="BD200">
            <v>0</v>
          </cell>
          <cell r="BE200">
            <v>63600</v>
          </cell>
          <cell r="BF200">
            <v>0</v>
          </cell>
        </row>
        <row r="200">
          <cell r="BO200">
            <v>543600</v>
          </cell>
          <cell r="BP200">
            <v>65400</v>
          </cell>
          <cell r="BQ200">
            <v>32700</v>
          </cell>
          <cell r="BR200">
            <v>62400</v>
          </cell>
          <cell r="BS200">
            <v>31200</v>
          </cell>
          <cell r="BT200">
            <v>67200</v>
          </cell>
          <cell r="BU200">
            <v>33600</v>
          </cell>
          <cell r="BV200">
            <v>8400</v>
          </cell>
          <cell r="BW200">
            <v>4200</v>
          </cell>
          <cell r="BX200">
            <v>66000</v>
          </cell>
          <cell r="BY200">
            <v>33000</v>
          </cell>
          <cell r="BZ200">
            <v>66000</v>
          </cell>
          <cell r="CA200">
            <v>33000</v>
          </cell>
          <cell r="CB200">
            <v>240000</v>
          </cell>
          <cell r="CC200">
            <v>120000</v>
          </cell>
          <cell r="CD200">
            <v>120000</v>
          </cell>
          <cell r="CE200">
            <v>60000</v>
          </cell>
          <cell r="CF200">
            <v>63600</v>
          </cell>
          <cell r="CG200">
            <v>31800</v>
          </cell>
          <cell r="CH200">
            <v>90000</v>
          </cell>
          <cell r="CI200">
            <v>45000</v>
          </cell>
          <cell r="CJ200">
            <v>1273500</v>
          </cell>
        </row>
        <row r="201">
          <cell r="D201">
            <v>42767</v>
          </cell>
          <cell r="E201">
            <v>1.83942984510365</v>
          </cell>
          <cell r="F201">
            <v>0.0449097825864574</v>
          </cell>
          <cell r="G201">
            <v>-0.0711071557618909</v>
          </cell>
          <cell r="H201">
            <v>0</v>
          </cell>
          <cell r="I201">
            <v>0</v>
          </cell>
          <cell r="J201">
            <v>0</v>
          </cell>
          <cell r="K201">
            <v>15.7957238382774</v>
          </cell>
          <cell r="L201">
            <v>13.7494594630179</v>
          </cell>
          <cell r="M201">
            <v>6.46326621056767</v>
          </cell>
          <cell r="N201">
            <v>0</v>
          </cell>
          <cell r="O201">
            <v>0</v>
          </cell>
          <cell r="P201">
            <v>15.7957238382774</v>
          </cell>
          <cell r="Q201">
            <v>17.8974384841427</v>
          </cell>
          <cell r="R201">
            <v>8.03510860109367</v>
          </cell>
          <cell r="S201">
            <v>1</v>
          </cell>
          <cell r="T201">
            <v>0</v>
          </cell>
          <cell r="U201">
            <v>15.2624201700632</v>
          </cell>
          <cell r="V201">
            <v>15.7957238382774</v>
          </cell>
          <cell r="W201">
            <v>15.7957238382774</v>
          </cell>
          <cell r="X201">
            <v>14.4928706594212</v>
          </cell>
          <cell r="Y201">
            <v>6.8086179796201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60000</v>
          </cell>
          <cell r="AT201">
            <v>0</v>
          </cell>
          <cell r="AU201">
            <v>60000</v>
          </cell>
          <cell r="AV201">
            <v>0</v>
          </cell>
          <cell r="AW201">
            <v>105600</v>
          </cell>
          <cell r="AX201">
            <v>0</v>
          </cell>
          <cell r="AY201">
            <v>130800</v>
          </cell>
          <cell r="AZ201">
            <v>0</v>
          </cell>
          <cell r="BA201">
            <v>60000</v>
          </cell>
          <cell r="BB201">
            <v>0</v>
          </cell>
          <cell r="BC201">
            <v>63600</v>
          </cell>
          <cell r="BD201">
            <v>0</v>
          </cell>
          <cell r="BE201">
            <v>63600</v>
          </cell>
          <cell r="BF201">
            <v>0</v>
          </cell>
        </row>
        <row r="201">
          <cell r="BO201">
            <v>543600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</row>
        <row r="202">
          <cell r="D202">
            <v>42795</v>
          </cell>
          <cell r="E202">
            <v>1.77812649448473</v>
          </cell>
          <cell r="F202">
            <v>0.044685901432077</v>
          </cell>
          <cell r="G202">
            <v>-0.0707526772674553</v>
          </cell>
          <cell r="H202">
            <v>0</v>
          </cell>
          <cell r="I202">
            <v>0</v>
          </cell>
          <cell r="J202">
            <v>0</v>
          </cell>
          <cell r="K202">
            <v>15.3359487086355</v>
          </cell>
          <cell r="L202">
            <v>15.759912149525</v>
          </cell>
          <cell r="M202">
            <v>9.14571449309843</v>
          </cell>
          <cell r="N202">
            <v>1</v>
          </cell>
          <cell r="O202">
            <v>0</v>
          </cell>
          <cell r="P202">
            <v>15.3359487086355</v>
          </cell>
          <cell r="Q202">
            <v>14.9812151686099</v>
          </cell>
          <cell r="R202">
            <v>9.41010607657155</v>
          </cell>
          <cell r="S202">
            <v>0</v>
          </cell>
          <cell r="T202">
            <v>0</v>
          </cell>
          <cell r="U202">
            <v>14.8053036291296</v>
          </cell>
          <cell r="V202">
            <v>15.3359487086355</v>
          </cell>
          <cell r="W202">
            <v>15.3359487086355</v>
          </cell>
          <cell r="X202">
            <v>18.6884147361857</v>
          </cell>
          <cell r="Y202">
            <v>11.1225894213356</v>
          </cell>
          <cell r="Z202">
            <v>1</v>
          </cell>
          <cell r="AA202">
            <v>0</v>
          </cell>
          <cell r="AB202">
            <v>1</v>
          </cell>
          <cell r="AC202">
            <v>1</v>
          </cell>
          <cell r="AD202">
            <v>1</v>
          </cell>
          <cell r="AE202">
            <v>0</v>
          </cell>
          <cell r="AF202">
            <v>105600</v>
          </cell>
          <cell r="AG202">
            <v>0</v>
          </cell>
          <cell r="AH202">
            <v>61200</v>
          </cell>
          <cell r="AI202">
            <v>0</v>
          </cell>
          <cell r="AJ202">
            <v>50400</v>
          </cell>
          <cell r="AK202">
            <v>0</v>
          </cell>
          <cell r="AL202">
            <v>60000</v>
          </cell>
          <cell r="AM202">
            <v>0</v>
          </cell>
          <cell r="AN202">
            <v>126720</v>
          </cell>
          <cell r="AO202">
            <v>0</v>
          </cell>
          <cell r="AP202">
            <v>66000</v>
          </cell>
          <cell r="AQ202">
            <v>0</v>
          </cell>
          <cell r="AR202">
            <v>469920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</row>
        <row r="202">
          <cell r="BO202">
            <v>0</v>
          </cell>
          <cell r="BP202">
            <v>65400</v>
          </cell>
          <cell r="BQ202">
            <v>32700</v>
          </cell>
          <cell r="BR202">
            <v>62400</v>
          </cell>
          <cell r="BS202">
            <v>31200</v>
          </cell>
          <cell r="BT202">
            <v>67200</v>
          </cell>
          <cell r="BU202">
            <v>33600</v>
          </cell>
          <cell r="BV202">
            <v>8400</v>
          </cell>
          <cell r="BW202">
            <v>4200</v>
          </cell>
          <cell r="BX202">
            <v>66000</v>
          </cell>
          <cell r="BY202">
            <v>33000</v>
          </cell>
          <cell r="BZ202">
            <v>66000</v>
          </cell>
          <cell r="CA202">
            <v>33000</v>
          </cell>
          <cell r="CB202">
            <v>240000</v>
          </cell>
          <cell r="CC202">
            <v>120000</v>
          </cell>
          <cell r="CD202">
            <v>120000</v>
          </cell>
          <cell r="CE202">
            <v>60000</v>
          </cell>
          <cell r="CF202">
            <v>63600</v>
          </cell>
          <cell r="CG202">
            <v>31800</v>
          </cell>
          <cell r="CH202">
            <v>90000</v>
          </cell>
          <cell r="CI202">
            <v>45000</v>
          </cell>
          <cell r="CJ202">
            <v>1273500</v>
          </cell>
        </row>
        <row r="203">
          <cell r="D203">
            <v>42826</v>
          </cell>
          <cell r="E203">
            <v>1.69979877201251</v>
          </cell>
          <cell r="F203">
            <v>0.109246326305815</v>
          </cell>
          <cell r="G203">
            <v>-0.0703620406715419</v>
          </cell>
          <cell r="H203">
            <v>0</v>
          </cell>
          <cell r="I203">
            <v>0</v>
          </cell>
          <cell r="J203">
            <v>0</v>
          </cell>
          <cell r="K203">
            <v>14.7484907900938</v>
          </cell>
          <cell r="L203">
            <v>10.1180012621664</v>
          </cell>
          <cell r="M203">
            <v>7.40653059700441</v>
          </cell>
          <cell r="N203">
            <v>0</v>
          </cell>
          <cell r="O203">
            <v>0</v>
          </cell>
          <cell r="P203">
            <v>14.7484907900938</v>
          </cell>
          <cell r="Q203">
            <v>14.5281750069633</v>
          </cell>
          <cell r="R203">
            <v>7.51762855595948</v>
          </cell>
          <cell r="S203">
            <v>0</v>
          </cell>
          <cell r="T203">
            <v>0</v>
          </cell>
          <cell r="U203">
            <v>14.2207754850573</v>
          </cell>
          <cell r="V203">
            <v>14.7484907900938</v>
          </cell>
          <cell r="W203">
            <v>14.7484907900938</v>
          </cell>
          <cell r="X203">
            <v>8.95674329971731</v>
          </cell>
          <cell r="Y203">
            <v>13.1163925562507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</row>
        <row r="203"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</row>
        <row r="204">
          <cell r="D204">
            <v>42856</v>
          </cell>
          <cell r="E204">
            <v>1.67413450514124</v>
          </cell>
          <cell r="F204">
            <v>0.108662195603227</v>
          </cell>
          <cell r="G204">
            <v>-0.0699858208969937</v>
          </cell>
          <cell r="H204">
            <v>0</v>
          </cell>
          <cell r="I204">
            <v>0</v>
          </cell>
          <cell r="J204">
            <v>0</v>
          </cell>
          <cell r="K204">
            <v>14.5560087885593</v>
          </cell>
          <cell r="L204">
            <v>9.51138154173742</v>
          </cell>
          <cell r="M204">
            <v>7.62845447777231</v>
          </cell>
          <cell r="N204">
            <v>0</v>
          </cell>
          <cell r="O204">
            <v>0</v>
          </cell>
          <cell r="P204">
            <v>14.5560087885593</v>
          </cell>
          <cell r="Q204">
            <v>13.5296280413849</v>
          </cell>
          <cell r="R204">
            <v>6.83282619810123</v>
          </cell>
          <cell r="S204">
            <v>0</v>
          </cell>
          <cell r="T204">
            <v>0</v>
          </cell>
          <cell r="U204">
            <v>14.0311151318319</v>
          </cell>
          <cell r="V204">
            <v>14.5560087885593</v>
          </cell>
          <cell r="W204">
            <v>14.5560087885593</v>
          </cell>
          <cell r="X204">
            <v>7.34338005477229</v>
          </cell>
          <cell r="Y204">
            <v>13.6369018477119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</row>
        <row r="204"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</row>
        <row r="205">
          <cell r="D205">
            <v>42887</v>
          </cell>
          <cell r="E205">
            <v>1.67220584846687</v>
          </cell>
          <cell r="F205">
            <v>0.108061495136413</v>
          </cell>
          <cell r="G205">
            <v>-0.0695989290709101</v>
          </cell>
          <cell r="H205">
            <v>0</v>
          </cell>
          <cell r="I205">
            <v>0</v>
          </cell>
          <cell r="J205">
            <v>0</v>
          </cell>
          <cell r="K205">
            <v>14.5415438635015</v>
          </cell>
          <cell r="L205">
            <v>13.1070194810938</v>
          </cell>
          <cell r="M205">
            <v>6.76574852599847</v>
          </cell>
          <cell r="N205">
            <v>0</v>
          </cell>
          <cell r="O205">
            <v>0</v>
          </cell>
          <cell r="P205">
            <v>14.5415438635015</v>
          </cell>
          <cell r="Q205">
            <v>14.1710220147903</v>
          </cell>
          <cell r="R205">
            <v>10.0332350908012</v>
          </cell>
          <cell r="S205">
            <v>0</v>
          </cell>
          <cell r="T205">
            <v>0</v>
          </cell>
          <cell r="U205">
            <v>14.0195518954697</v>
          </cell>
          <cell r="V205">
            <v>14.5415438635015</v>
          </cell>
          <cell r="W205">
            <v>14.5415438635015</v>
          </cell>
          <cell r="X205">
            <v>11.8406562632947</v>
          </cell>
          <cell r="Y205">
            <v>7.26659075290879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</row>
        <row r="205"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</row>
        <row r="206">
          <cell r="D206">
            <v>42917</v>
          </cell>
          <cell r="E206">
            <v>1.66871863081222</v>
          </cell>
          <cell r="F206">
            <v>0.107482968578517</v>
          </cell>
          <cell r="G206">
            <v>-0.0692263187454852</v>
          </cell>
          <cell r="H206">
            <v>0</v>
          </cell>
          <cell r="I206">
            <v>0</v>
          </cell>
          <cell r="J206">
            <v>0</v>
          </cell>
          <cell r="K206">
            <v>14.5153897310917</v>
          </cell>
          <cell r="L206">
            <v>12.0367082373641</v>
          </cell>
          <cell r="M206">
            <v>7.02100611697632</v>
          </cell>
          <cell r="N206">
            <v>0</v>
          </cell>
          <cell r="O206">
            <v>0</v>
          </cell>
          <cell r="P206">
            <v>14.5153897310917</v>
          </cell>
          <cell r="Q206">
            <v>11.5447115895304</v>
          </cell>
          <cell r="R206">
            <v>8.87189927080298</v>
          </cell>
          <cell r="S206">
            <v>0</v>
          </cell>
          <cell r="T206">
            <v>0</v>
          </cell>
          <cell r="U206">
            <v>13.9961923405005</v>
          </cell>
          <cell r="V206">
            <v>14.5153897310917</v>
          </cell>
          <cell r="W206">
            <v>14.5153897310917</v>
          </cell>
          <cell r="X206">
            <v>10.9624631836467</v>
          </cell>
          <cell r="Y206">
            <v>7.47081992825258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</row>
        <row r="206"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</row>
        <row r="207">
          <cell r="D207">
            <v>42948</v>
          </cell>
          <cell r="E207">
            <v>1.66310537104714</v>
          </cell>
          <cell r="F207">
            <v>0.106888035829827</v>
          </cell>
          <cell r="G207">
            <v>-0.0688431417209058</v>
          </cell>
          <cell r="H207">
            <v>0</v>
          </cell>
          <cell r="I207">
            <v>0</v>
          </cell>
          <cell r="J207">
            <v>0</v>
          </cell>
          <cell r="K207">
            <v>14.4732902828536</v>
          </cell>
          <cell r="L207">
            <v>10.5207541320978</v>
          </cell>
          <cell r="M207">
            <v>7.29737302241601</v>
          </cell>
          <cell r="N207">
            <v>0</v>
          </cell>
          <cell r="O207">
            <v>0</v>
          </cell>
          <cell r="P207">
            <v>14.4732902828536</v>
          </cell>
          <cell r="Q207">
            <v>10.8467284830688</v>
          </cell>
          <cell r="R207">
            <v>8.2829169459995</v>
          </cell>
          <cell r="S207">
            <v>0</v>
          </cell>
          <cell r="T207">
            <v>0</v>
          </cell>
          <cell r="U207">
            <v>13.9569667199468</v>
          </cell>
          <cell r="V207">
            <v>14.4732902828536</v>
          </cell>
          <cell r="W207">
            <v>14.4732902828536</v>
          </cell>
          <cell r="X207">
            <v>10.2142903156329</v>
          </cell>
          <cell r="Y207">
            <v>6.8866547125536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</row>
        <row r="207"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</row>
        <row r="208">
          <cell r="D208">
            <v>42979</v>
          </cell>
          <cell r="E208">
            <v>1.66001948433473</v>
          </cell>
          <cell r="F208">
            <v>0.106296016470316</v>
          </cell>
          <cell r="G208">
            <v>-0.0684618411164747</v>
          </cell>
          <cell r="H208">
            <v>0</v>
          </cell>
          <cell r="I208">
            <v>0</v>
          </cell>
          <cell r="J208">
            <v>0</v>
          </cell>
          <cell r="K208">
            <v>14.4501461325105</v>
          </cell>
          <cell r="L208">
            <v>8.91076323247278</v>
          </cell>
          <cell r="M208">
            <v>5.54540913043446</v>
          </cell>
          <cell r="N208">
            <v>0</v>
          </cell>
          <cell r="O208">
            <v>0</v>
          </cell>
          <cell r="P208">
            <v>14.4501461325105</v>
          </cell>
          <cell r="Q208">
            <v>9.54433650544466</v>
          </cell>
          <cell r="R208">
            <v>6.95067850071999</v>
          </cell>
          <cell r="S208">
            <v>0</v>
          </cell>
          <cell r="T208">
            <v>0</v>
          </cell>
          <cell r="U208">
            <v>13.9366823241369</v>
          </cell>
          <cell r="V208">
            <v>14.4501461325105</v>
          </cell>
          <cell r="W208">
            <v>14.4501461325105</v>
          </cell>
          <cell r="X208">
            <v>6.82560864547162</v>
          </cell>
          <cell r="Y208">
            <v>3.85069338237156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</row>
        <row r="208"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</row>
        <row r="209">
          <cell r="D209">
            <v>43009</v>
          </cell>
          <cell r="E209">
            <v>1.65469926372023</v>
          </cell>
          <cell r="F209">
            <v>0.105725857222757</v>
          </cell>
          <cell r="G209">
            <v>-0.0680946199061824</v>
          </cell>
          <cell r="H209">
            <v>0</v>
          </cell>
          <cell r="I209">
            <v>0</v>
          </cell>
          <cell r="J209">
            <v>0</v>
          </cell>
          <cell r="K209">
            <v>14.4102444779017</v>
          </cell>
          <cell r="L209">
            <v>9.04216332164694</v>
          </cell>
          <cell r="M209">
            <v>5.49416064821987</v>
          </cell>
          <cell r="N209">
            <v>0</v>
          </cell>
          <cell r="O209">
            <v>0</v>
          </cell>
          <cell r="P209">
            <v>14.4102444779017</v>
          </cell>
          <cell r="Q209">
            <v>10.0307309189421</v>
          </cell>
          <cell r="R209">
            <v>5.16802325814289</v>
          </cell>
          <cell r="S209">
            <v>0</v>
          </cell>
          <cell r="T209">
            <v>0</v>
          </cell>
          <cell r="U209">
            <v>13.8995348286054</v>
          </cell>
          <cell r="V209">
            <v>14.4102444779017</v>
          </cell>
          <cell r="W209">
            <v>14.4102444779017</v>
          </cell>
          <cell r="X209">
            <v>7.23698780924236</v>
          </cell>
          <cell r="Y209">
            <v>3.73779112621035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</row>
        <row r="209"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</row>
        <row r="210">
          <cell r="D210">
            <v>43040</v>
          </cell>
          <cell r="E210">
            <v>1.69720159321597</v>
          </cell>
          <cell r="F210">
            <v>0.0427686247765469</v>
          </cell>
          <cell r="G210">
            <v>-0.0677169892295326</v>
          </cell>
          <cell r="H210">
            <v>0</v>
          </cell>
          <cell r="I210">
            <v>0</v>
          </cell>
          <cell r="J210">
            <v>0</v>
          </cell>
          <cell r="K210">
            <v>14.7290119491198</v>
          </cell>
          <cell r="L210">
            <v>20.0405798171473</v>
          </cell>
          <cell r="M210">
            <v>5.52428070030397</v>
          </cell>
          <cell r="N210">
            <v>1</v>
          </cell>
          <cell r="O210">
            <v>0</v>
          </cell>
          <cell r="P210">
            <v>14.7290119491198</v>
          </cell>
          <cell r="Q210">
            <v>12.826345390335</v>
          </cell>
          <cell r="R210">
            <v>6.28342379008768</v>
          </cell>
          <cell r="S210">
            <v>0</v>
          </cell>
          <cell r="T210">
            <v>0</v>
          </cell>
          <cell r="U210">
            <v>14.2211345298983</v>
          </cell>
          <cell r="V210">
            <v>14.7290119491198</v>
          </cell>
          <cell r="W210">
            <v>14.7290119491198</v>
          </cell>
          <cell r="X210">
            <v>20.9184542711903</v>
          </cell>
          <cell r="Y210">
            <v>1.07487362846721</v>
          </cell>
          <cell r="Z210">
            <v>1</v>
          </cell>
          <cell r="AA210">
            <v>0</v>
          </cell>
          <cell r="AB210">
            <v>1</v>
          </cell>
          <cell r="AC210">
            <v>1</v>
          </cell>
          <cell r="AD210">
            <v>1</v>
          </cell>
          <cell r="AE210">
            <v>0</v>
          </cell>
          <cell r="AF210">
            <v>105600</v>
          </cell>
          <cell r="AG210">
            <v>0</v>
          </cell>
          <cell r="AH210">
            <v>61200</v>
          </cell>
          <cell r="AI210">
            <v>0</v>
          </cell>
          <cell r="AJ210">
            <v>50400</v>
          </cell>
          <cell r="AK210">
            <v>0</v>
          </cell>
          <cell r="AL210">
            <v>60000</v>
          </cell>
          <cell r="AM210">
            <v>0</v>
          </cell>
          <cell r="AN210">
            <v>126720</v>
          </cell>
          <cell r="AO210">
            <v>0</v>
          </cell>
          <cell r="AP210">
            <v>66000</v>
          </cell>
          <cell r="AQ210">
            <v>0</v>
          </cell>
          <cell r="AR210">
            <v>469920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</row>
        <row r="210">
          <cell r="BO210">
            <v>0</v>
          </cell>
          <cell r="BP210">
            <v>65400</v>
          </cell>
          <cell r="BQ210">
            <v>32700</v>
          </cell>
          <cell r="BR210">
            <v>62400</v>
          </cell>
          <cell r="BS210">
            <v>31200</v>
          </cell>
          <cell r="BT210">
            <v>67200</v>
          </cell>
          <cell r="BU210">
            <v>33600</v>
          </cell>
          <cell r="BV210">
            <v>8400</v>
          </cell>
          <cell r="BW210">
            <v>4200</v>
          </cell>
          <cell r="BX210">
            <v>66000</v>
          </cell>
          <cell r="BY210">
            <v>33000</v>
          </cell>
          <cell r="BZ210">
            <v>66000</v>
          </cell>
          <cell r="CA210">
            <v>33000</v>
          </cell>
          <cell r="CB210">
            <v>240000</v>
          </cell>
          <cell r="CC210">
            <v>120000</v>
          </cell>
          <cell r="CD210">
            <v>120000</v>
          </cell>
          <cell r="CE210">
            <v>60000</v>
          </cell>
          <cell r="CF210">
            <v>63600</v>
          </cell>
          <cell r="CG210">
            <v>31800</v>
          </cell>
          <cell r="CH210">
            <v>90000</v>
          </cell>
          <cell r="CI210">
            <v>45000</v>
          </cell>
          <cell r="CJ210">
            <v>1273500</v>
          </cell>
        </row>
        <row r="211">
          <cell r="D211">
            <v>43070</v>
          </cell>
          <cell r="E211">
            <v>1.73594282001367</v>
          </cell>
          <cell r="F211">
            <v>0.042538929630721</v>
          </cell>
          <cell r="G211">
            <v>-0.0673533052486415</v>
          </cell>
          <cell r="H211">
            <v>0</v>
          </cell>
          <cell r="I211">
            <v>0</v>
          </cell>
          <cell r="J211">
            <v>0</v>
          </cell>
          <cell r="K211">
            <v>15.0195711501025</v>
          </cell>
          <cell r="L211">
            <v>15.1682764701061</v>
          </cell>
          <cell r="M211">
            <v>5.68603692730637</v>
          </cell>
          <cell r="N211">
            <v>1</v>
          </cell>
          <cell r="O211">
            <v>0</v>
          </cell>
          <cell r="P211">
            <v>15.0195711501025</v>
          </cell>
          <cell r="Q211">
            <v>16.6158400641233</v>
          </cell>
          <cell r="R211">
            <v>6.68570177362831</v>
          </cell>
          <cell r="S211">
            <v>1</v>
          </cell>
          <cell r="T211">
            <v>0</v>
          </cell>
          <cell r="U211">
            <v>14.5144213607377</v>
          </cell>
          <cell r="V211">
            <v>15.0195711501025</v>
          </cell>
          <cell r="W211">
            <v>15.0195711501025</v>
          </cell>
          <cell r="X211">
            <v>15.5359304265735</v>
          </cell>
          <cell r="Y211">
            <v>6.5308448730326</v>
          </cell>
          <cell r="Z211">
            <v>1</v>
          </cell>
          <cell r="AA211">
            <v>0</v>
          </cell>
          <cell r="AB211">
            <v>1</v>
          </cell>
          <cell r="AC211">
            <v>1</v>
          </cell>
          <cell r="AD211">
            <v>1</v>
          </cell>
          <cell r="AE211">
            <v>0</v>
          </cell>
          <cell r="AF211">
            <v>105600</v>
          </cell>
          <cell r="AG211">
            <v>0</v>
          </cell>
          <cell r="AH211">
            <v>61200</v>
          </cell>
          <cell r="AI211">
            <v>0</v>
          </cell>
          <cell r="AJ211">
            <v>50400</v>
          </cell>
          <cell r="AK211">
            <v>0</v>
          </cell>
          <cell r="AL211">
            <v>60000</v>
          </cell>
          <cell r="AM211">
            <v>0</v>
          </cell>
          <cell r="AN211">
            <v>126720</v>
          </cell>
          <cell r="AO211">
            <v>0</v>
          </cell>
          <cell r="AP211">
            <v>66000</v>
          </cell>
          <cell r="AQ211">
            <v>0</v>
          </cell>
          <cell r="AR211">
            <v>469920</v>
          </cell>
          <cell r="AS211">
            <v>60000</v>
          </cell>
          <cell r="AT211">
            <v>0</v>
          </cell>
          <cell r="AU211">
            <v>60000</v>
          </cell>
          <cell r="AV211">
            <v>0</v>
          </cell>
          <cell r="AW211">
            <v>105600</v>
          </cell>
          <cell r="AX211">
            <v>0</v>
          </cell>
          <cell r="AY211">
            <v>130800</v>
          </cell>
          <cell r="AZ211">
            <v>0</v>
          </cell>
          <cell r="BA211">
            <v>60000</v>
          </cell>
          <cell r="BB211">
            <v>0</v>
          </cell>
          <cell r="BC211">
            <v>63600</v>
          </cell>
          <cell r="BD211">
            <v>0</v>
          </cell>
          <cell r="BE211">
            <v>63600</v>
          </cell>
          <cell r="BF211">
            <v>0</v>
          </cell>
        </row>
        <row r="211">
          <cell r="BO211">
            <v>543600</v>
          </cell>
          <cell r="BP211">
            <v>65400</v>
          </cell>
          <cell r="BQ211">
            <v>32700</v>
          </cell>
          <cell r="BR211">
            <v>62400</v>
          </cell>
          <cell r="BS211">
            <v>31200</v>
          </cell>
          <cell r="BT211">
            <v>67200</v>
          </cell>
          <cell r="BU211">
            <v>33600</v>
          </cell>
          <cell r="BV211">
            <v>8400</v>
          </cell>
          <cell r="BW211">
            <v>4200</v>
          </cell>
          <cell r="BX211">
            <v>66000</v>
          </cell>
          <cell r="BY211">
            <v>33000</v>
          </cell>
          <cell r="BZ211">
            <v>66000</v>
          </cell>
          <cell r="CA211">
            <v>33000</v>
          </cell>
          <cell r="CB211">
            <v>240000</v>
          </cell>
          <cell r="CC211">
            <v>120000</v>
          </cell>
          <cell r="CD211">
            <v>120000</v>
          </cell>
          <cell r="CE211">
            <v>60000</v>
          </cell>
          <cell r="CF211">
            <v>63600</v>
          </cell>
          <cell r="CG211">
            <v>31800</v>
          </cell>
          <cell r="CH211">
            <v>90000</v>
          </cell>
          <cell r="CI211">
            <v>45000</v>
          </cell>
          <cell r="CJ211">
            <v>1273500</v>
          </cell>
        </row>
        <row r="212">
          <cell r="D212">
            <v>43101</v>
          </cell>
          <cell r="E212">
            <v>1.81901718526533</v>
          </cell>
          <cell r="F212">
            <v>0.0423027252387286</v>
          </cell>
          <cell r="G212">
            <v>-0.0669793149613202</v>
          </cell>
          <cell r="H212">
            <v>0</v>
          </cell>
          <cell r="I212">
            <v>0</v>
          </cell>
          <cell r="J212">
            <v>0</v>
          </cell>
          <cell r="K212">
            <v>15.64262888949</v>
          </cell>
          <cell r="L212">
            <v>19.3143246481316</v>
          </cell>
          <cell r="M212">
            <v>6.84599103446757</v>
          </cell>
          <cell r="N212">
            <v>1</v>
          </cell>
          <cell r="O212">
            <v>0</v>
          </cell>
          <cell r="P212">
            <v>15.64262888949</v>
          </cell>
          <cell r="Q212">
            <v>21.1063731179147</v>
          </cell>
          <cell r="R212">
            <v>8.74608844310713</v>
          </cell>
          <cell r="S212">
            <v>1</v>
          </cell>
          <cell r="T212">
            <v>0</v>
          </cell>
          <cell r="U212">
            <v>15.1402840272801</v>
          </cell>
          <cell r="V212">
            <v>15.64262888949</v>
          </cell>
          <cell r="W212">
            <v>15.64262888949</v>
          </cell>
          <cell r="X212">
            <v>20.7375052766023</v>
          </cell>
          <cell r="Y212">
            <v>8.12073443207817</v>
          </cell>
          <cell r="Z212">
            <v>1</v>
          </cell>
          <cell r="AA212">
            <v>0</v>
          </cell>
          <cell r="AB212">
            <v>1</v>
          </cell>
          <cell r="AC212">
            <v>1</v>
          </cell>
          <cell r="AD212">
            <v>1</v>
          </cell>
          <cell r="AE212">
            <v>0</v>
          </cell>
          <cell r="AF212">
            <v>105600</v>
          </cell>
          <cell r="AG212">
            <v>0</v>
          </cell>
          <cell r="AH212">
            <v>61200</v>
          </cell>
          <cell r="AI212">
            <v>0</v>
          </cell>
          <cell r="AJ212">
            <v>50400</v>
          </cell>
          <cell r="AK212">
            <v>0</v>
          </cell>
          <cell r="AL212">
            <v>60000</v>
          </cell>
          <cell r="AM212">
            <v>0</v>
          </cell>
          <cell r="AN212">
            <v>126720</v>
          </cell>
          <cell r="AO212">
            <v>0</v>
          </cell>
          <cell r="AP212">
            <v>66000</v>
          </cell>
          <cell r="AQ212">
            <v>0</v>
          </cell>
          <cell r="AR212">
            <v>469920</v>
          </cell>
          <cell r="AS212">
            <v>60000</v>
          </cell>
          <cell r="AT212">
            <v>0</v>
          </cell>
          <cell r="AU212">
            <v>60000</v>
          </cell>
          <cell r="AV212">
            <v>0</v>
          </cell>
          <cell r="AW212">
            <v>105600</v>
          </cell>
          <cell r="AX212">
            <v>0</v>
          </cell>
          <cell r="AY212">
            <v>130800</v>
          </cell>
          <cell r="AZ212">
            <v>0</v>
          </cell>
          <cell r="BA212">
            <v>60000</v>
          </cell>
          <cell r="BB212">
            <v>0</v>
          </cell>
          <cell r="BC212">
            <v>63600</v>
          </cell>
          <cell r="BD212">
            <v>0</v>
          </cell>
          <cell r="BE212">
            <v>63600</v>
          </cell>
          <cell r="BF212">
            <v>0</v>
          </cell>
        </row>
        <row r="212">
          <cell r="BO212">
            <v>543600</v>
          </cell>
          <cell r="BP212">
            <v>65400</v>
          </cell>
          <cell r="BQ212">
            <v>32700</v>
          </cell>
          <cell r="BR212">
            <v>62400</v>
          </cell>
          <cell r="BS212">
            <v>31200</v>
          </cell>
          <cell r="BT212">
            <v>67200</v>
          </cell>
          <cell r="BU212">
            <v>33600</v>
          </cell>
          <cell r="BV212">
            <v>8400</v>
          </cell>
          <cell r="BW212">
            <v>4200</v>
          </cell>
          <cell r="BX212">
            <v>66000</v>
          </cell>
          <cell r="BY212">
            <v>33000</v>
          </cell>
          <cell r="BZ212">
            <v>66000</v>
          </cell>
          <cell r="CA212">
            <v>33000</v>
          </cell>
          <cell r="CB212">
            <v>240000</v>
          </cell>
          <cell r="CC212">
            <v>120000</v>
          </cell>
          <cell r="CD212">
            <v>120000</v>
          </cell>
          <cell r="CE212">
            <v>60000</v>
          </cell>
          <cell r="CF212">
            <v>63600</v>
          </cell>
          <cell r="CG212">
            <v>31800</v>
          </cell>
          <cell r="CH212">
            <v>90000</v>
          </cell>
          <cell r="CI212">
            <v>45000</v>
          </cell>
          <cell r="CJ212">
            <v>1273500</v>
          </cell>
        </row>
        <row r="213">
          <cell r="D213">
            <v>43132</v>
          </cell>
          <cell r="E213">
            <v>1.76859547141238</v>
          </cell>
          <cell r="F213">
            <v>0.0420676821743282</v>
          </cell>
          <cell r="G213">
            <v>-0.0666071634426863</v>
          </cell>
          <cell r="H213">
            <v>0</v>
          </cell>
          <cell r="I213">
            <v>0</v>
          </cell>
          <cell r="J213">
            <v>0</v>
          </cell>
          <cell r="K213">
            <v>15.2644660355929</v>
          </cell>
          <cell r="L213">
            <v>12.8968577689246</v>
          </cell>
          <cell r="M213">
            <v>6.05424059292206</v>
          </cell>
          <cell r="N213">
            <v>0</v>
          </cell>
          <cell r="O213">
            <v>0</v>
          </cell>
          <cell r="P213">
            <v>15.2644660355929</v>
          </cell>
          <cell r="Q213">
            <v>16.7823333396542</v>
          </cell>
          <cell r="R213">
            <v>7.52660946902355</v>
          </cell>
          <cell r="S213">
            <v>1</v>
          </cell>
          <cell r="T213">
            <v>0</v>
          </cell>
          <cell r="U213">
            <v>14.7649123097727</v>
          </cell>
          <cell r="V213">
            <v>15.2644660355929</v>
          </cell>
          <cell r="W213">
            <v>15.2644660355929</v>
          </cell>
          <cell r="X213">
            <v>13.6110028626627</v>
          </cell>
          <cell r="Y213">
            <v>6.72085357798126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60000</v>
          </cell>
          <cell r="AT213">
            <v>0</v>
          </cell>
          <cell r="AU213">
            <v>60000</v>
          </cell>
          <cell r="AV213">
            <v>0</v>
          </cell>
          <cell r="AW213">
            <v>105600</v>
          </cell>
          <cell r="AX213">
            <v>0</v>
          </cell>
          <cell r="AY213">
            <v>130800</v>
          </cell>
          <cell r="AZ213">
            <v>0</v>
          </cell>
          <cell r="BA213">
            <v>60000</v>
          </cell>
          <cell r="BB213">
            <v>0</v>
          </cell>
          <cell r="BC213">
            <v>63600</v>
          </cell>
          <cell r="BD213">
            <v>0</v>
          </cell>
          <cell r="BE213">
            <v>63600</v>
          </cell>
          <cell r="BF213">
            <v>0</v>
          </cell>
        </row>
        <row r="213">
          <cell r="BO213">
            <v>543600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</row>
        <row r="214">
          <cell r="D214">
            <v>43160</v>
          </cell>
          <cell r="E214">
            <v>1.7108795090282</v>
          </cell>
          <cell r="F214">
            <v>0.0418563794257663</v>
          </cell>
          <cell r="G214">
            <v>-0.0662726007574633</v>
          </cell>
          <cell r="H214">
            <v>0</v>
          </cell>
          <cell r="I214">
            <v>0</v>
          </cell>
          <cell r="J214">
            <v>0</v>
          </cell>
          <cell r="K214">
            <v>14.8315963177115</v>
          </cell>
          <cell r="L214">
            <v>14.7794308868688</v>
          </cell>
          <cell r="M214">
            <v>8.56660565580683</v>
          </cell>
          <cell r="N214">
            <v>0</v>
          </cell>
          <cell r="O214">
            <v>0</v>
          </cell>
          <cell r="P214">
            <v>14.8315963177115</v>
          </cell>
          <cell r="Q214">
            <v>14.0500411857251</v>
          </cell>
          <cell r="R214">
            <v>8.81425590074261</v>
          </cell>
          <cell r="S214">
            <v>0</v>
          </cell>
          <cell r="T214">
            <v>0</v>
          </cell>
          <cell r="U214">
            <v>14.3345518120305</v>
          </cell>
          <cell r="V214">
            <v>14.8315963177115</v>
          </cell>
          <cell r="W214">
            <v>14.8315963177115</v>
          </cell>
          <cell r="X214">
            <v>17.5237799217655</v>
          </cell>
          <cell r="Y214">
            <v>10.5631425004353</v>
          </cell>
          <cell r="Z214">
            <v>1</v>
          </cell>
          <cell r="AA214">
            <v>0</v>
          </cell>
          <cell r="AB214">
            <v>1</v>
          </cell>
          <cell r="AC214">
            <v>1</v>
          </cell>
          <cell r="AD214">
            <v>1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</row>
        <row r="214">
          <cell r="BO214">
            <v>0</v>
          </cell>
          <cell r="BP214">
            <v>65400</v>
          </cell>
          <cell r="BQ214">
            <v>32700</v>
          </cell>
          <cell r="BR214">
            <v>62400</v>
          </cell>
          <cell r="BS214">
            <v>31200</v>
          </cell>
          <cell r="BT214">
            <v>67200</v>
          </cell>
          <cell r="BU214">
            <v>33600</v>
          </cell>
          <cell r="BV214">
            <v>8400</v>
          </cell>
          <cell r="BW214">
            <v>4200</v>
          </cell>
          <cell r="BX214">
            <v>66000</v>
          </cell>
          <cell r="BY214">
            <v>33000</v>
          </cell>
          <cell r="BZ214">
            <v>66000</v>
          </cell>
          <cell r="CA214">
            <v>33000</v>
          </cell>
          <cell r="CB214">
            <v>240000</v>
          </cell>
          <cell r="CC214">
            <v>120000</v>
          </cell>
          <cell r="CD214">
            <v>120000</v>
          </cell>
          <cell r="CE214">
            <v>60000</v>
          </cell>
          <cell r="CF214">
            <v>63600</v>
          </cell>
          <cell r="CG214">
            <v>31800</v>
          </cell>
          <cell r="CH214">
            <v>90000</v>
          </cell>
          <cell r="CI214">
            <v>45000</v>
          </cell>
          <cell r="CJ214">
            <v>1273500</v>
          </cell>
        </row>
        <row r="215">
          <cell r="D215">
            <v>43191</v>
          </cell>
          <cell r="E215">
            <v>1.63719231556893</v>
          </cell>
          <cell r="F215">
            <v>0.102324519723058</v>
          </cell>
          <cell r="G215">
            <v>-0.0659039279572237</v>
          </cell>
          <cell r="H215">
            <v>0</v>
          </cell>
          <cell r="I215">
            <v>0</v>
          </cell>
          <cell r="J215">
            <v>0</v>
          </cell>
          <cell r="K215">
            <v>14.2789423667669</v>
          </cell>
          <cell r="L215">
            <v>9.49427160617156</v>
          </cell>
          <cell r="M215">
            <v>6.9372555744446</v>
          </cell>
          <cell r="N215">
            <v>0</v>
          </cell>
          <cell r="O215">
            <v>0</v>
          </cell>
          <cell r="P215">
            <v>14.2789423667669</v>
          </cell>
          <cell r="Q215">
            <v>13.6250183835811</v>
          </cell>
          <cell r="R215">
            <v>7.04131440806127</v>
          </cell>
          <cell r="S215">
            <v>0</v>
          </cell>
          <cell r="T215">
            <v>0</v>
          </cell>
          <cell r="U215">
            <v>13.7846629070878</v>
          </cell>
          <cell r="V215">
            <v>14.2789423667669</v>
          </cell>
          <cell r="W215">
            <v>14.2789423667669</v>
          </cell>
          <cell r="X215">
            <v>8.40786333091925</v>
          </cell>
          <cell r="Y215">
            <v>12.4293751853505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</row>
        <row r="215"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</row>
        <row r="216">
          <cell r="D216">
            <v>43221</v>
          </cell>
          <cell r="E216">
            <v>1.61284738828661</v>
          </cell>
          <cell r="F216">
            <v>0.101773257656588</v>
          </cell>
          <cell r="G216">
            <v>-0.0655488778127178</v>
          </cell>
          <cell r="H216">
            <v>0</v>
          </cell>
          <cell r="I216">
            <v>0</v>
          </cell>
          <cell r="J216">
            <v>0</v>
          </cell>
          <cell r="K216">
            <v>14.0963554121496</v>
          </cell>
          <cell r="L216">
            <v>8.92563112421974</v>
          </cell>
          <cell r="M216">
            <v>7.14482768158625</v>
          </cell>
          <cell r="N216">
            <v>0</v>
          </cell>
          <cell r="O216">
            <v>0</v>
          </cell>
          <cell r="P216">
            <v>14.0963554121496</v>
          </cell>
          <cell r="Q216">
            <v>12.6891298651209</v>
          </cell>
          <cell r="R216">
            <v>6.39964043908377</v>
          </cell>
          <cell r="S216">
            <v>0</v>
          </cell>
          <cell r="T216">
            <v>0</v>
          </cell>
          <cell r="U216">
            <v>13.6047388285542</v>
          </cell>
          <cell r="V216">
            <v>14.0963554121496</v>
          </cell>
          <cell r="W216">
            <v>14.0963554121496</v>
          </cell>
          <cell r="X216">
            <v>6.89634199593419</v>
          </cell>
          <cell r="Y216">
            <v>12.9156094716756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</row>
        <row r="216"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</row>
        <row r="217">
          <cell r="D217">
            <v>43252</v>
          </cell>
          <cell r="E217">
            <v>1.61072533850049</v>
          </cell>
          <cell r="F217">
            <v>0.101206384421224</v>
          </cell>
          <cell r="G217">
            <v>-0.0651837730170593</v>
          </cell>
          <cell r="H217">
            <v>0</v>
          </cell>
          <cell r="I217">
            <v>0</v>
          </cell>
          <cell r="J217">
            <v>0</v>
          </cell>
          <cell r="K217">
            <v>14.0804400387537</v>
          </cell>
          <cell r="L217">
            <v>12.2927014553267</v>
          </cell>
          <cell r="M217">
            <v>6.33654888223729</v>
          </cell>
          <cell r="N217">
            <v>0</v>
          </cell>
          <cell r="O217">
            <v>0</v>
          </cell>
          <cell r="P217">
            <v>14.0804400387537</v>
          </cell>
          <cell r="Q217">
            <v>13.2892067259091</v>
          </cell>
          <cell r="R217">
            <v>9.39675548914345</v>
          </cell>
          <cell r="S217">
            <v>0</v>
          </cell>
          <cell r="T217">
            <v>0</v>
          </cell>
          <cell r="U217">
            <v>13.5915617411257</v>
          </cell>
          <cell r="V217">
            <v>14.0804400387537</v>
          </cell>
          <cell r="W217">
            <v>14.0804400387537</v>
          </cell>
          <cell r="X217">
            <v>11.0976535463276</v>
          </cell>
          <cell r="Y217">
            <v>6.61802821629328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</row>
        <row r="217"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</row>
        <row r="218">
          <cell r="D218">
            <v>43282</v>
          </cell>
          <cell r="E218">
            <v>1.60715516768508</v>
          </cell>
          <cell r="F218">
            <v>0.100660461670297</v>
          </cell>
          <cell r="G218">
            <v>-0.0648321617537505</v>
          </cell>
          <cell r="H218">
            <v>0</v>
          </cell>
          <cell r="I218">
            <v>0</v>
          </cell>
          <cell r="J218">
            <v>0</v>
          </cell>
          <cell r="K218">
            <v>14.0536637576381</v>
          </cell>
          <cell r="L218">
            <v>11.2897364240217</v>
          </cell>
          <cell r="M218">
            <v>6.57534608944617</v>
          </cell>
          <cell r="N218">
            <v>0</v>
          </cell>
          <cell r="O218">
            <v>0</v>
          </cell>
          <cell r="P218">
            <v>14.0536637576381</v>
          </cell>
          <cell r="Q218">
            <v>10.8289693800318</v>
          </cell>
          <cell r="R218">
            <v>8.30875336159908</v>
          </cell>
          <cell r="S218">
            <v>0</v>
          </cell>
          <cell r="T218">
            <v>0</v>
          </cell>
          <cell r="U218">
            <v>13.567422544485</v>
          </cell>
          <cell r="V218">
            <v>14.0536637576381</v>
          </cell>
          <cell r="W218">
            <v>14.0536637576381</v>
          </cell>
          <cell r="X218">
            <v>10.274708845732</v>
          </cell>
          <cell r="Y218">
            <v>6.81002885525498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</row>
        <row r="218"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</row>
        <row r="219">
          <cell r="D219">
            <v>43313</v>
          </cell>
          <cell r="E219">
            <v>1.60158533264398</v>
          </cell>
          <cell r="F219">
            <v>0.100099083290249</v>
          </cell>
          <cell r="G219">
            <v>-0.0644705960174484</v>
          </cell>
          <cell r="H219">
            <v>0</v>
          </cell>
          <cell r="I219">
            <v>0</v>
          </cell>
          <cell r="J219">
            <v>0</v>
          </cell>
          <cell r="K219">
            <v>14.0118899948299</v>
          </cell>
          <cell r="L219">
            <v>9.86949842078474</v>
          </cell>
          <cell r="M219">
            <v>6.83388317784953</v>
          </cell>
          <cell r="N219">
            <v>0</v>
          </cell>
          <cell r="O219">
            <v>0</v>
          </cell>
          <cell r="P219">
            <v>14.0118899948299</v>
          </cell>
          <cell r="Q219">
            <v>10.174768636062</v>
          </cell>
          <cell r="R219">
            <v>7.75683065767827</v>
          </cell>
          <cell r="S219">
            <v>0</v>
          </cell>
          <cell r="T219">
            <v>0</v>
          </cell>
          <cell r="U219">
            <v>13.528360524699</v>
          </cell>
          <cell r="V219">
            <v>14.0118899948299</v>
          </cell>
          <cell r="W219">
            <v>14.0118899948299</v>
          </cell>
          <cell r="X219">
            <v>9.57357907985554</v>
          </cell>
          <cell r="Y219">
            <v>6.26371301833431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</row>
        <row r="219"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</row>
        <row r="220">
          <cell r="D220">
            <v>43344</v>
          </cell>
          <cell r="E220">
            <v>1.59838391489584</v>
          </cell>
          <cell r="F220">
            <v>0.0995404802394497</v>
          </cell>
          <cell r="G220">
            <v>-0.0641108177813405</v>
          </cell>
          <cell r="H220">
            <v>0</v>
          </cell>
          <cell r="I220">
            <v>0</v>
          </cell>
          <cell r="J220">
            <v>0</v>
          </cell>
          <cell r="K220">
            <v>13.9878793617188</v>
          </cell>
          <cell r="L220">
            <v>8.36131992088778</v>
          </cell>
          <cell r="M220">
            <v>5.19297624028858</v>
          </cell>
          <cell r="N220">
            <v>0</v>
          </cell>
          <cell r="O220">
            <v>0</v>
          </cell>
          <cell r="P220">
            <v>13.9878793617188</v>
          </cell>
          <cell r="Q220">
            <v>8.9546270828369</v>
          </cell>
          <cell r="R220">
            <v>6.50893513158978</v>
          </cell>
          <cell r="S220">
            <v>0</v>
          </cell>
          <cell r="T220">
            <v>0</v>
          </cell>
          <cell r="U220">
            <v>13.5070482283588</v>
          </cell>
          <cell r="V220">
            <v>13.9878793617188</v>
          </cell>
          <cell r="W220">
            <v>13.9878793617188</v>
          </cell>
          <cell r="X220">
            <v>6.40508699855221</v>
          </cell>
          <cell r="Y220">
            <v>3.36149680068211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</row>
        <row r="220"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</row>
        <row r="221">
          <cell r="D221">
            <v>43374</v>
          </cell>
          <cell r="E221">
            <v>1.59310170098097</v>
          </cell>
          <cell r="F221">
            <v>0.0990025282893168</v>
          </cell>
          <cell r="G221">
            <v>-0.0637643402541363</v>
          </cell>
          <cell r="H221">
            <v>0</v>
          </cell>
          <cell r="I221">
            <v>0</v>
          </cell>
          <cell r="J221">
            <v>0</v>
          </cell>
          <cell r="K221">
            <v>13.9482627573573</v>
          </cell>
          <cell r="L221">
            <v>8.48393328709618</v>
          </cell>
          <cell r="M221">
            <v>5.14477545313636</v>
          </cell>
          <cell r="N221">
            <v>0</v>
          </cell>
          <cell r="O221">
            <v>0</v>
          </cell>
          <cell r="P221">
            <v>13.9482627573573</v>
          </cell>
          <cell r="Q221">
            <v>9.40963579817542</v>
          </cell>
          <cell r="R221">
            <v>4.83937782349813</v>
          </cell>
          <cell r="S221">
            <v>0</v>
          </cell>
          <cell r="T221">
            <v>0</v>
          </cell>
          <cell r="U221">
            <v>13.4700302054513</v>
          </cell>
          <cell r="V221">
            <v>13.9482627573573</v>
          </cell>
          <cell r="W221">
            <v>13.9482627573573</v>
          </cell>
          <cell r="X221">
            <v>6.7899738822543</v>
          </cell>
          <cell r="Y221">
            <v>3.25694870851375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</row>
        <row r="221"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</row>
        <row r="222">
          <cell r="D222">
            <v>43405</v>
          </cell>
          <cell r="E222">
            <v>1.63259062359781</v>
          </cell>
          <cell r="F222">
            <v>0.0400471943646233</v>
          </cell>
          <cell r="G222">
            <v>-0.0634080577439869</v>
          </cell>
          <cell r="H222">
            <v>0</v>
          </cell>
          <cell r="I222">
            <v>0</v>
          </cell>
          <cell r="J222">
            <v>0</v>
          </cell>
          <cell r="K222">
            <v>14.2444296769836</v>
          </cell>
          <cell r="L222">
            <v>18.7820546193094</v>
          </cell>
          <cell r="M222">
            <v>5.17276260543051</v>
          </cell>
          <cell r="N222">
            <v>1</v>
          </cell>
          <cell r="O222">
            <v>0</v>
          </cell>
          <cell r="P222">
            <v>14.2444296769836</v>
          </cell>
          <cell r="Q222">
            <v>12.0268725251463</v>
          </cell>
          <cell r="R222">
            <v>5.88360030540258</v>
          </cell>
          <cell r="S222">
            <v>0</v>
          </cell>
          <cell r="T222">
            <v>0</v>
          </cell>
          <cell r="U222">
            <v>13.7688692439037</v>
          </cell>
          <cell r="V222">
            <v>14.2444296769836</v>
          </cell>
          <cell r="W222">
            <v>14.2444296769836</v>
          </cell>
          <cell r="X222">
            <v>19.6005098407451</v>
          </cell>
          <cell r="Y222">
            <v>0.764687986790774</v>
          </cell>
          <cell r="Z222">
            <v>1</v>
          </cell>
          <cell r="AA222">
            <v>0</v>
          </cell>
          <cell r="AB222">
            <v>1</v>
          </cell>
          <cell r="AC222">
            <v>1</v>
          </cell>
          <cell r="AD222">
            <v>1</v>
          </cell>
          <cell r="AE222">
            <v>0</v>
          </cell>
          <cell r="AF222">
            <v>105600</v>
          </cell>
          <cell r="AG222">
            <v>0</v>
          </cell>
          <cell r="AH222">
            <v>61200</v>
          </cell>
          <cell r="AI222">
            <v>0</v>
          </cell>
          <cell r="AJ222">
            <v>50400</v>
          </cell>
          <cell r="AK222">
            <v>0</v>
          </cell>
          <cell r="AL222">
            <v>60000</v>
          </cell>
          <cell r="AM222">
            <v>0</v>
          </cell>
          <cell r="AN222">
            <v>126720</v>
          </cell>
          <cell r="AO222">
            <v>0</v>
          </cell>
          <cell r="AP222">
            <v>66000</v>
          </cell>
          <cell r="AQ222">
            <v>0</v>
          </cell>
          <cell r="AR222">
            <v>469920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</row>
        <row r="222">
          <cell r="BO222">
            <v>0</v>
          </cell>
          <cell r="BP222">
            <v>65400</v>
          </cell>
          <cell r="BQ222">
            <v>32700</v>
          </cell>
          <cell r="BR222">
            <v>62400</v>
          </cell>
          <cell r="BS222">
            <v>31200</v>
          </cell>
          <cell r="BT222">
            <v>67200</v>
          </cell>
          <cell r="BU222">
            <v>33600</v>
          </cell>
          <cell r="BV222">
            <v>8400</v>
          </cell>
          <cell r="BW222">
            <v>4200</v>
          </cell>
          <cell r="BX222">
            <v>66000</v>
          </cell>
          <cell r="BY222">
            <v>33000</v>
          </cell>
          <cell r="BZ222">
            <v>66000</v>
          </cell>
          <cell r="CA222">
            <v>33000</v>
          </cell>
          <cell r="CB222">
            <v>240000</v>
          </cell>
          <cell r="CC222">
            <v>120000</v>
          </cell>
          <cell r="CD222">
            <v>120000</v>
          </cell>
          <cell r="CE222">
            <v>60000</v>
          </cell>
          <cell r="CF222">
            <v>63600</v>
          </cell>
          <cell r="CG222">
            <v>31800</v>
          </cell>
          <cell r="CH222">
            <v>90000</v>
          </cell>
          <cell r="CI222">
            <v>45000</v>
          </cell>
          <cell r="CJ222">
            <v>1273500</v>
          </cell>
        </row>
        <row r="223">
          <cell r="D223">
            <v>43435</v>
          </cell>
          <cell r="E223">
            <v>1.66856579167792</v>
          </cell>
          <cell r="F223">
            <v>0.0398304943308834</v>
          </cell>
          <cell r="G223">
            <v>-0.063064949357232</v>
          </cell>
          <cell r="H223">
            <v>0</v>
          </cell>
          <cell r="I223">
            <v>0</v>
          </cell>
          <cell r="J223">
            <v>0</v>
          </cell>
          <cell r="K223">
            <v>14.5142434375844</v>
          </cell>
          <cell r="L223">
            <v>14.2191148896029</v>
          </cell>
          <cell r="M223">
            <v>5.32400940889474</v>
          </cell>
          <cell r="N223">
            <v>0</v>
          </cell>
          <cell r="O223">
            <v>0</v>
          </cell>
          <cell r="P223">
            <v>14.5142434375844</v>
          </cell>
          <cell r="Q223">
            <v>15.5745127340155</v>
          </cell>
          <cell r="R223">
            <v>6.2600260256705</v>
          </cell>
          <cell r="S223">
            <v>1</v>
          </cell>
          <cell r="T223">
            <v>0</v>
          </cell>
          <cell r="U223">
            <v>14.0412563174052</v>
          </cell>
          <cell r="V223">
            <v>14.5142434375844</v>
          </cell>
          <cell r="W223">
            <v>14.5142434375844</v>
          </cell>
          <cell r="X223">
            <v>14.5801953259145</v>
          </cell>
          <cell r="Y223">
            <v>6.43989830526389</v>
          </cell>
          <cell r="Z223">
            <v>1</v>
          </cell>
          <cell r="AA223">
            <v>0</v>
          </cell>
          <cell r="AB223">
            <v>1</v>
          </cell>
          <cell r="AC223">
            <v>1</v>
          </cell>
          <cell r="AD223">
            <v>1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60000</v>
          </cell>
          <cell r="AT223">
            <v>0</v>
          </cell>
          <cell r="AU223">
            <v>60000</v>
          </cell>
          <cell r="AV223">
            <v>0</v>
          </cell>
          <cell r="AW223">
            <v>105600</v>
          </cell>
          <cell r="AX223">
            <v>0</v>
          </cell>
          <cell r="AY223">
            <v>130800</v>
          </cell>
          <cell r="AZ223">
            <v>0</v>
          </cell>
          <cell r="BA223">
            <v>60000</v>
          </cell>
          <cell r="BB223">
            <v>0</v>
          </cell>
          <cell r="BC223">
            <v>63600</v>
          </cell>
          <cell r="BD223">
            <v>0</v>
          </cell>
          <cell r="BE223">
            <v>63600</v>
          </cell>
          <cell r="BF223">
            <v>0</v>
          </cell>
        </row>
        <row r="223">
          <cell r="BO223">
            <v>543600</v>
          </cell>
          <cell r="BP223">
            <v>65400</v>
          </cell>
          <cell r="BQ223">
            <v>32700</v>
          </cell>
          <cell r="BR223">
            <v>62400</v>
          </cell>
          <cell r="BS223">
            <v>31200</v>
          </cell>
          <cell r="BT223">
            <v>67200</v>
          </cell>
          <cell r="BU223">
            <v>33600</v>
          </cell>
          <cell r="BV223">
            <v>8400</v>
          </cell>
          <cell r="BW223">
            <v>4200</v>
          </cell>
          <cell r="BX223">
            <v>66000</v>
          </cell>
          <cell r="BY223">
            <v>33000</v>
          </cell>
          <cell r="BZ223">
            <v>66000</v>
          </cell>
          <cell r="CA223">
            <v>33000</v>
          </cell>
          <cell r="CB223">
            <v>240000</v>
          </cell>
          <cell r="CC223">
            <v>120000</v>
          </cell>
          <cell r="CD223">
            <v>120000</v>
          </cell>
          <cell r="CE223">
            <v>60000</v>
          </cell>
          <cell r="CF223">
            <v>63600</v>
          </cell>
          <cell r="CG223">
            <v>31800</v>
          </cell>
          <cell r="CH223">
            <v>90000</v>
          </cell>
          <cell r="CI223">
            <v>45000</v>
          </cell>
          <cell r="CJ223">
            <v>1273500</v>
          </cell>
        </row>
        <row r="224">
          <cell r="D224">
            <v>43466</v>
          </cell>
          <cell r="E224">
            <v>1.74603783760906</v>
          </cell>
          <cell r="F224">
            <v>0.03960766361306</v>
          </cell>
          <cell r="G224">
            <v>-0.0627121340540117</v>
          </cell>
          <cell r="H224">
            <v>0</v>
          </cell>
          <cell r="I224">
            <v>0</v>
          </cell>
          <cell r="J224">
            <v>0</v>
          </cell>
          <cell r="K224">
            <v>15.095283782068</v>
          </cell>
          <cell r="L224">
            <v>18.1003327634776</v>
          </cell>
          <cell r="M224">
            <v>6.40984022804688</v>
          </cell>
          <cell r="N224">
            <v>1</v>
          </cell>
          <cell r="O224">
            <v>0</v>
          </cell>
          <cell r="P224">
            <v>15.095283782068</v>
          </cell>
          <cell r="Q224">
            <v>19.7782117315326</v>
          </cell>
          <cell r="R224">
            <v>8.18888445200015</v>
          </cell>
          <cell r="S224">
            <v>1</v>
          </cell>
          <cell r="T224">
            <v>0</v>
          </cell>
          <cell r="U224">
            <v>14.6249427766629</v>
          </cell>
          <cell r="V224">
            <v>15.095283782068</v>
          </cell>
          <cell r="W224">
            <v>15.095283782068</v>
          </cell>
          <cell r="X224">
            <v>19.4495847345234</v>
          </cell>
          <cell r="Y224">
            <v>7.92642311347684</v>
          </cell>
          <cell r="Z224">
            <v>1</v>
          </cell>
          <cell r="AA224">
            <v>0</v>
          </cell>
          <cell r="AB224">
            <v>1</v>
          </cell>
          <cell r="AC224">
            <v>1</v>
          </cell>
          <cell r="AD224">
            <v>1</v>
          </cell>
          <cell r="AE224">
            <v>0</v>
          </cell>
          <cell r="AF224">
            <v>105600</v>
          </cell>
          <cell r="AG224">
            <v>0</v>
          </cell>
          <cell r="AH224">
            <v>61200</v>
          </cell>
          <cell r="AI224">
            <v>0</v>
          </cell>
          <cell r="AJ224">
            <v>50400</v>
          </cell>
          <cell r="AK224">
            <v>0</v>
          </cell>
          <cell r="AL224">
            <v>60000</v>
          </cell>
          <cell r="AM224">
            <v>0</v>
          </cell>
          <cell r="AN224">
            <v>126720</v>
          </cell>
          <cell r="AO224">
            <v>0</v>
          </cell>
          <cell r="AP224">
            <v>66000</v>
          </cell>
          <cell r="AQ224">
            <v>0</v>
          </cell>
          <cell r="AR224">
            <v>469920</v>
          </cell>
          <cell r="AS224">
            <v>60000</v>
          </cell>
          <cell r="AT224">
            <v>0</v>
          </cell>
          <cell r="AU224">
            <v>60000</v>
          </cell>
          <cell r="AV224">
            <v>0</v>
          </cell>
          <cell r="AW224">
            <v>105600</v>
          </cell>
          <cell r="AX224">
            <v>0</v>
          </cell>
          <cell r="AY224">
            <v>130800</v>
          </cell>
          <cell r="AZ224">
            <v>0</v>
          </cell>
          <cell r="BA224">
            <v>60000</v>
          </cell>
          <cell r="BB224">
            <v>0</v>
          </cell>
          <cell r="BC224">
            <v>63600</v>
          </cell>
          <cell r="BD224">
            <v>0</v>
          </cell>
          <cell r="BE224">
            <v>63600</v>
          </cell>
          <cell r="BF224">
            <v>0</v>
          </cell>
        </row>
        <row r="224">
          <cell r="BO224">
            <v>543600</v>
          </cell>
          <cell r="BP224">
            <v>65400</v>
          </cell>
          <cell r="BQ224">
            <v>32700</v>
          </cell>
          <cell r="BR224">
            <v>62400</v>
          </cell>
          <cell r="BS224">
            <v>31200</v>
          </cell>
          <cell r="BT224">
            <v>67200</v>
          </cell>
          <cell r="BU224">
            <v>33600</v>
          </cell>
          <cell r="BV224">
            <v>8400</v>
          </cell>
          <cell r="BW224">
            <v>4200</v>
          </cell>
          <cell r="BX224">
            <v>66000</v>
          </cell>
          <cell r="BY224">
            <v>33000</v>
          </cell>
          <cell r="BZ224">
            <v>66000</v>
          </cell>
          <cell r="CA224">
            <v>33000</v>
          </cell>
          <cell r="CB224">
            <v>240000</v>
          </cell>
          <cell r="CC224">
            <v>120000</v>
          </cell>
          <cell r="CD224">
            <v>120000</v>
          </cell>
          <cell r="CE224">
            <v>60000</v>
          </cell>
          <cell r="CF224">
            <v>63600</v>
          </cell>
          <cell r="CG224">
            <v>31800</v>
          </cell>
          <cell r="CH224">
            <v>90000</v>
          </cell>
          <cell r="CI224">
            <v>45000</v>
          </cell>
          <cell r="CJ224">
            <v>1273500</v>
          </cell>
        </row>
        <row r="225">
          <cell r="D225">
            <v>43497</v>
          </cell>
          <cell r="E225">
            <v>1.69851861435231</v>
          </cell>
          <cell r="F225">
            <v>0.101747008782457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14.7388896076423</v>
          </cell>
          <cell r="L225">
            <v>12.0911157980671</v>
          </cell>
          <cell r="M225">
            <v>5.66829303765495</v>
          </cell>
          <cell r="N225">
            <v>0</v>
          </cell>
          <cell r="O225">
            <v>0</v>
          </cell>
          <cell r="P225">
            <v>14.7388896076423</v>
          </cell>
          <cell r="Q225">
            <v>15.7288989002605</v>
          </cell>
          <cell r="R225">
            <v>7.04680089857857</v>
          </cell>
          <cell r="S225">
            <v>1</v>
          </cell>
          <cell r="T225">
            <v>0</v>
          </cell>
          <cell r="U225">
            <v>14.7388896076423</v>
          </cell>
          <cell r="V225">
            <v>14.7388896076423</v>
          </cell>
          <cell r="W225">
            <v>14.7388896076423</v>
          </cell>
          <cell r="X225">
            <v>12.776382306813</v>
          </cell>
          <cell r="Y225">
            <v>6.61365415709874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60000</v>
          </cell>
          <cell r="AT225">
            <v>0</v>
          </cell>
          <cell r="AU225">
            <v>60000</v>
          </cell>
          <cell r="AV225">
            <v>0</v>
          </cell>
          <cell r="AW225">
            <v>105600</v>
          </cell>
          <cell r="AX225">
            <v>0</v>
          </cell>
          <cell r="AY225">
            <v>130800</v>
          </cell>
          <cell r="AZ225">
            <v>0</v>
          </cell>
          <cell r="BA225">
            <v>60000</v>
          </cell>
          <cell r="BB225">
            <v>0</v>
          </cell>
          <cell r="BC225">
            <v>63600</v>
          </cell>
          <cell r="BD225">
            <v>0</v>
          </cell>
          <cell r="BE225">
            <v>63600</v>
          </cell>
          <cell r="BF225">
            <v>0</v>
          </cell>
        </row>
        <row r="225">
          <cell r="BO225">
            <v>543600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</row>
        <row r="226">
          <cell r="D226">
            <v>43525</v>
          </cell>
          <cell r="E226">
            <v>1.64420518744225</v>
          </cell>
          <cell r="F226">
            <v>0.10123209694282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14.3315389058169</v>
          </cell>
          <cell r="L226">
            <v>13.8530695613312</v>
          </cell>
          <cell r="M226">
            <v>8.02019451908276</v>
          </cell>
          <cell r="N226">
            <v>0</v>
          </cell>
          <cell r="O226">
            <v>0</v>
          </cell>
          <cell r="P226">
            <v>14.3315389058169</v>
          </cell>
          <cell r="Q226">
            <v>13.1702031474415</v>
          </cell>
          <cell r="R226">
            <v>8.25204867659696</v>
          </cell>
          <cell r="S226">
            <v>0</v>
          </cell>
          <cell r="T226">
            <v>0</v>
          </cell>
          <cell r="U226">
            <v>14.3315389058169</v>
          </cell>
          <cell r="V226">
            <v>14.3315389058169</v>
          </cell>
          <cell r="W226">
            <v>14.3315389058169</v>
          </cell>
          <cell r="X226">
            <v>16.4235717299898</v>
          </cell>
          <cell r="Y226">
            <v>10.0249843245111</v>
          </cell>
          <cell r="Z226">
            <v>1</v>
          </cell>
          <cell r="AA226">
            <v>0</v>
          </cell>
          <cell r="AB226">
            <v>1</v>
          </cell>
          <cell r="AC226">
            <v>1</v>
          </cell>
          <cell r="AD226">
            <v>1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</row>
        <row r="226">
          <cell r="BO226">
            <v>0</v>
          </cell>
          <cell r="BP226">
            <v>65400</v>
          </cell>
          <cell r="BQ226">
            <v>32700</v>
          </cell>
          <cell r="BR226">
            <v>62400</v>
          </cell>
          <cell r="BS226">
            <v>31200</v>
          </cell>
          <cell r="BT226">
            <v>67200</v>
          </cell>
          <cell r="BU226">
            <v>33600</v>
          </cell>
          <cell r="BV226">
            <v>8400</v>
          </cell>
          <cell r="BW226">
            <v>4200</v>
          </cell>
          <cell r="BX226">
            <v>66000</v>
          </cell>
          <cell r="BY226">
            <v>33000</v>
          </cell>
          <cell r="BZ226">
            <v>66000</v>
          </cell>
          <cell r="CA226">
            <v>33000</v>
          </cell>
          <cell r="CB226">
            <v>240000</v>
          </cell>
          <cell r="CC226">
            <v>120000</v>
          </cell>
          <cell r="CD226">
            <v>120000</v>
          </cell>
          <cell r="CE226">
            <v>60000</v>
          </cell>
          <cell r="CF226">
            <v>63600</v>
          </cell>
          <cell r="CG226">
            <v>31800</v>
          </cell>
          <cell r="CH226">
            <v>90000</v>
          </cell>
          <cell r="CI226">
            <v>45000</v>
          </cell>
          <cell r="CJ226">
            <v>1273500</v>
          </cell>
        </row>
        <row r="227">
          <cell r="D227">
            <v>43556</v>
          </cell>
          <cell r="E227">
            <v>1.57491567051494</v>
          </cell>
          <cell r="F227">
            <v>0.12258364239575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13.811867528862</v>
          </cell>
          <cell r="L227">
            <v>8.90455289847322</v>
          </cell>
          <cell r="M227">
            <v>6.49449761037087</v>
          </cell>
          <cell r="N227">
            <v>0</v>
          </cell>
          <cell r="O227">
            <v>0</v>
          </cell>
          <cell r="P227">
            <v>13.811867528862</v>
          </cell>
          <cell r="Q227">
            <v>12.7716621302217</v>
          </cell>
          <cell r="R227">
            <v>6.59191507452643</v>
          </cell>
          <cell r="S227">
            <v>0</v>
          </cell>
          <cell r="T227">
            <v>0</v>
          </cell>
          <cell r="U227">
            <v>13.811867528862</v>
          </cell>
          <cell r="V227">
            <v>13.811867528862</v>
          </cell>
          <cell r="W227">
            <v>13.811867528862</v>
          </cell>
          <cell r="X227">
            <v>7.88867427340156</v>
          </cell>
          <cell r="Y227">
            <v>11.7709322534747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</row>
        <row r="227"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</row>
        <row r="228">
          <cell r="D228">
            <v>43586</v>
          </cell>
          <cell r="E228">
            <v>1.55183395003387</v>
          </cell>
          <cell r="F228">
            <v>0.121918275991215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13.6387546252541</v>
          </cell>
          <cell r="L228">
            <v>8.37177678351967</v>
          </cell>
          <cell r="M228">
            <v>6.68854965769023</v>
          </cell>
          <cell r="N228">
            <v>0</v>
          </cell>
          <cell r="O228">
            <v>0</v>
          </cell>
          <cell r="P228">
            <v>13.6387546252541</v>
          </cell>
          <cell r="Q228">
            <v>11.8949335812752</v>
          </cell>
          <cell r="R228">
            <v>5.99095104539612</v>
          </cell>
          <cell r="S228">
            <v>0</v>
          </cell>
          <cell r="T228">
            <v>0</v>
          </cell>
          <cell r="U228">
            <v>13.6387546252541</v>
          </cell>
          <cell r="V228">
            <v>13.6387546252541</v>
          </cell>
          <cell r="W228">
            <v>13.6387546252541</v>
          </cell>
          <cell r="X228">
            <v>6.47326582032379</v>
          </cell>
          <cell r="Y228">
            <v>12.2249096684087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</row>
        <row r="228"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</row>
        <row r="229">
          <cell r="D229">
            <v>43617</v>
          </cell>
          <cell r="E229">
            <v>1.54954841382941</v>
          </cell>
          <cell r="F229">
            <v>0.121234098698571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13.6216131037206</v>
          </cell>
          <cell r="L229">
            <v>11.5232471896806</v>
          </cell>
          <cell r="M229">
            <v>5.93163921314596</v>
          </cell>
          <cell r="N229">
            <v>0</v>
          </cell>
          <cell r="O229">
            <v>0</v>
          </cell>
          <cell r="P229">
            <v>13.6216131037206</v>
          </cell>
          <cell r="Q229">
            <v>12.4560751136729</v>
          </cell>
          <cell r="R229">
            <v>8.79629659166582</v>
          </cell>
          <cell r="S229">
            <v>0</v>
          </cell>
          <cell r="T229">
            <v>0</v>
          </cell>
          <cell r="U229">
            <v>13.6216131037206</v>
          </cell>
          <cell r="V229">
            <v>13.6216131037206</v>
          </cell>
          <cell r="W229">
            <v>13.6216131037206</v>
          </cell>
          <cell r="X229">
            <v>10.3961208274064</v>
          </cell>
          <cell r="Y229">
            <v>6.01952811293158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</row>
        <row r="229"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</row>
        <row r="230">
          <cell r="D230">
            <v>43647</v>
          </cell>
          <cell r="E230">
            <v>1.54591827855699</v>
          </cell>
          <cell r="F230">
            <v>0.120575237635385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13.5943870891774</v>
          </cell>
          <cell r="L230">
            <v>10.5838550542241</v>
          </cell>
          <cell r="M230">
            <v>6.15492669995726</v>
          </cell>
          <cell r="N230">
            <v>0</v>
          </cell>
          <cell r="O230">
            <v>0</v>
          </cell>
          <cell r="P230">
            <v>13.5943870891774</v>
          </cell>
          <cell r="Q230">
            <v>10.1525488776466</v>
          </cell>
          <cell r="R230">
            <v>7.77750208323609</v>
          </cell>
          <cell r="S230">
            <v>0</v>
          </cell>
          <cell r="T230">
            <v>0</v>
          </cell>
          <cell r="U230">
            <v>13.5943870891774</v>
          </cell>
          <cell r="V230">
            <v>13.5943870891774</v>
          </cell>
          <cell r="W230">
            <v>13.5943870891774</v>
          </cell>
          <cell r="X230">
            <v>9.62533014488463</v>
          </cell>
          <cell r="Y230">
            <v>6.19995476454393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</row>
        <row r="230"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</row>
        <row r="231">
          <cell r="D231">
            <v>43678</v>
          </cell>
          <cell r="E231">
            <v>1.54040824077472</v>
          </cell>
          <cell r="F231">
            <v>0.119897754823187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13.5530618058104</v>
          </cell>
          <cell r="L231">
            <v>9.25394717136211</v>
          </cell>
          <cell r="M231">
            <v>6.39666432354698</v>
          </cell>
          <cell r="N231">
            <v>0</v>
          </cell>
          <cell r="O231">
            <v>0</v>
          </cell>
          <cell r="P231">
            <v>13.5530618058104</v>
          </cell>
          <cell r="Q231">
            <v>9.53968677859372</v>
          </cell>
          <cell r="R231">
            <v>7.26056337816703</v>
          </cell>
          <cell r="S231">
            <v>0</v>
          </cell>
          <cell r="T231">
            <v>0</v>
          </cell>
          <cell r="U231">
            <v>13.5530618058104</v>
          </cell>
          <cell r="V231">
            <v>13.5530618058104</v>
          </cell>
          <cell r="W231">
            <v>13.5530618058104</v>
          </cell>
          <cell r="X231">
            <v>8.96861044508126</v>
          </cell>
          <cell r="Y231">
            <v>5.68930449988057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</row>
        <row r="231"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</row>
        <row r="232">
          <cell r="D232">
            <v>43709</v>
          </cell>
          <cell r="E232">
            <v>1.53711660655441</v>
          </cell>
          <cell r="F232">
            <v>0.119223652963692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13.5283745491581</v>
          </cell>
          <cell r="L232">
            <v>7.84184076367916</v>
          </cell>
          <cell r="M232">
            <v>4.86053514996351</v>
          </cell>
          <cell r="N232">
            <v>0</v>
          </cell>
          <cell r="O232">
            <v>0</v>
          </cell>
          <cell r="P232">
            <v>13.5283745491581</v>
          </cell>
          <cell r="Q232">
            <v>8.39716591479492</v>
          </cell>
          <cell r="R232">
            <v>6.09224971038311</v>
          </cell>
          <cell r="S232">
            <v>0</v>
          </cell>
          <cell r="T232">
            <v>0</v>
          </cell>
          <cell r="U232">
            <v>13.5283745491581</v>
          </cell>
          <cell r="V232">
            <v>13.5283745491581</v>
          </cell>
          <cell r="W232">
            <v>13.5283745491581</v>
          </cell>
          <cell r="X232">
            <v>6.00747299770519</v>
          </cell>
          <cell r="Y232">
            <v>2.91748303094668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</row>
        <row r="232"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</row>
        <row r="233">
          <cell r="D233">
            <v>43739</v>
          </cell>
          <cell r="E233">
            <v>1.53188833529335</v>
          </cell>
          <cell r="F233">
            <v>0.118574502065458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13.4891625147001</v>
          </cell>
          <cell r="L233">
            <v>7.95619570127634</v>
          </cell>
          <cell r="M233">
            <v>4.81522415010191</v>
          </cell>
          <cell r="N233">
            <v>0</v>
          </cell>
          <cell r="O233">
            <v>0</v>
          </cell>
          <cell r="P233">
            <v>13.4891625147001</v>
          </cell>
          <cell r="Q233">
            <v>8.8226018501475</v>
          </cell>
          <cell r="R233">
            <v>4.52938892657988</v>
          </cell>
          <cell r="S233">
            <v>0</v>
          </cell>
          <cell r="T233">
            <v>0</v>
          </cell>
          <cell r="U233">
            <v>13.4891625147001</v>
          </cell>
          <cell r="V233">
            <v>13.4891625147001</v>
          </cell>
          <cell r="W233">
            <v>13.4891625147001</v>
          </cell>
          <cell r="X233">
            <v>6.36739421188154</v>
          </cell>
          <cell r="Y233">
            <v>2.820749701134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</row>
        <row r="233"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</row>
        <row r="234">
          <cell r="D234">
            <v>43770</v>
          </cell>
          <cell r="E234">
            <v>1.5685536751274</v>
          </cell>
          <cell r="F234">
            <v>0.0968243009337902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13.7641525634555</v>
          </cell>
          <cell r="L234">
            <v>17.5938380492932</v>
          </cell>
          <cell r="M234">
            <v>4.84121504668951</v>
          </cell>
          <cell r="N234">
            <v>1</v>
          </cell>
          <cell r="O234">
            <v>0</v>
          </cell>
          <cell r="P234">
            <v>13.7641525634555</v>
          </cell>
          <cell r="Q234">
            <v>11.2716284889595</v>
          </cell>
          <cell r="R234">
            <v>5.50649169504104</v>
          </cell>
          <cell r="S234">
            <v>0</v>
          </cell>
          <cell r="T234">
            <v>0</v>
          </cell>
          <cell r="U234">
            <v>13.7641525634555</v>
          </cell>
          <cell r="V234">
            <v>13.7641525634555</v>
          </cell>
          <cell r="W234">
            <v>13.7641525634555</v>
          </cell>
          <cell r="X234">
            <v>18.3565037964119</v>
          </cell>
          <cell r="Y234">
            <v>0.489383043777735</v>
          </cell>
          <cell r="Z234">
            <v>1</v>
          </cell>
          <cell r="AA234">
            <v>0</v>
          </cell>
          <cell r="AB234">
            <v>1</v>
          </cell>
          <cell r="AC234">
            <v>1</v>
          </cell>
          <cell r="AD234">
            <v>1</v>
          </cell>
          <cell r="AE234">
            <v>0</v>
          </cell>
          <cell r="AF234">
            <v>105600</v>
          </cell>
          <cell r="AG234">
            <v>0</v>
          </cell>
          <cell r="AH234">
            <v>61200</v>
          </cell>
          <cell r="AI234">
            <v>0</v>
          </cell>
          <cell r="AJ234">
            <v>50400</v>
          </cell>
          <cell r="AK234">
            <v>0</v>
          </cell>
          <cell r="AL234">
            <v>60000</v>
          </cell>
          <cell r="AM234">
            <v>0</v>
          </cell>
          <cell r="AN234">
            <v>126720</v>
          </cell>
          <cell r="AO234">
            <v>0</v>
          </cell>
          <cell r="AP234">
            <v>66000</v>
          </cell>
          <cell r="AQ234">
            <v>0</v>
          </cell>
          <cell r="AR234">
            <v>469920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</row>
        <row r="234">
          <cell r="BO234">
            <v>0</v>
          </cell>
          <cell r="BP234">
            <v>65400</v>
          </cell>
          <cell r="BQ234">
            <v>32700</v>
          </cell>
          <cell r="BR234">
            <v>62400</v>
          </cell>
          <cell r="BS234">
            <v>31200</v>
          </cell>
          <cell r="BT234">
            <v>67200</v>
          </cell>
          <cell r="BU234">
            <v>33600</v>
          </cell>
          <cell r="BV234">
            <v>8400</v>
          </cell>
          <cell r="BW234">
            <v>4200</v>
          </cell>
          <cell r="BX234">
            <v>66000</v>
          </cell>
          <cell r="BY234">
            <v>33000</v>
          </cell>
          <cell r="BZ234">
            <v>66000</v>
          </cell>
          <cell r="CA234">
            <v>33000</v>
          </cell>
          <cell r="CB234">
            <v>240000</v>
          </cell>
          <cell r="CC234">
            <v>120000</v>
          </cell>
          <cell r="CD234">
            <v>120000</v>
          </cell>
          <cell r="CE234">
            <v>60000</v>
          </cell>
          <cell r="CF234">
            <v>63600</v>
          </cell>
          <cell r="CG234">
            <v>31800</v>
          </cell>
          <cell r="CH234">
            <v>90000</v>
          </cell>
          <cell r="CI234">
            <v>45000</v>
          </cell>
          <cell r="CJ234">
            <v>1273500</v>
          </cell>
        </row>
        <row r="235">
          <cell r="D235">
            <v>43800</v>
          </cell>
          <cell r="E235">
            <v>1.60193813609659</v>
          </cell>
          <cell r="F235">
            <v>0.0962964557281256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14.0145360207244</v>
          </cell>
          <cell r="L235">
            <v>13.3227328449945</v>
          </cell>
          <cell r="M235">
            <v>4.98256499961011</v>
          </cell>
          <cell r="N235">
            <v>0</v>
          </cell>
          <cell r="O235">
            <v>0</v>
          </cell>
          <cell r="P235">
            <v>14.0145360207244</v>
          </cell>
          <cell r="Q235">
            <v>14.5912050322964</v>
          </cell>
          <cell r="R235">
            <v>5.8585521130079</v>
          </cell>
          <cell r="S235">
            <v>1</v>
          </cell>
          <cell r="T235">
            <v>0</v>
          </cell>
          <cell r="U235">
            <v>14.0145360207244</v>
          </cell>
          <cell r="V235">
            <v>14.0145360207244</v>
          </cell>
          <cell r="W235">
            <v>14.0145360207244</v>
          </cell>
          <cell r="X235">
            <v>13.6764113093056</v>
          </cell>
          <cell r="Y235">
            <v>6.33092332278425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60000</v>
          </cell>
          <cell r="AT235">
            <v>0</v>
          </cell>
          <cell r="AU235">
            <v>60000</v>
          </cell>
          <cell r="AV235">
            <v>0</v>
          </cell>
          <cell r="AW235">
            <v>105600</v>
          </cell>
          <cell r="AX235">
            <v>0</v>
          </cell>
          <cell r="AY235">
            <v>130800</v>
          </cell>
          <cell r="AZ235">
            <v>0</v>
          </cell>
          <cell r="BA235">
            <v>60000</v>
          </cell>
          <cell r="BB235">
            <v>0</v>
          </cell>
          <cell r="BC235">
            <v>63600</v>
          </cell>
          <cell r="BD235">
            <v>0</v>
          </cell>
          <cell r="BE235">
            <v>63600</v>
          </cell>
          <cell r="BF235">
            <v>0</v>
          </cell>
        </row>
        <row r="235">
          <cell r="BO235">
            <v>543600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</row>
        <row r="236">
          <cell r="D236">
            <v>43831</v>
          </cell>
          <cell r="E236">
            <v>1.6741453745926</v>
          </cell>
          <cell r="F236">
            <v>0.0957537022368462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14.5560903094445</v>
          </cell>
          <cell r="L236">
            <v>16.9542371585934</v>
          </cell>
          <cell r="M236">
            <v>5.99850612077275</v>
          </cell>
          <cell r="N236">
            <v>1</v>
          </cell>
          <cell r="O236">
            <v>0</v>
          </cell>
          <cell r="P236">
            <v>14.5560903094445</v>
          </cell>
          <cell r="Q236">
            <v>18.5244427958188</v>
          </cell>
          <cell r="R236">
            <v>7.66338500805211</v>
          </cell>
          <cell r="S236">
            <v>1</v>
          </cell>
          <cell r="T236">
            <v>0</v>
          </cell>
          <cell r="U236">
            <v>14.5560903094445</v>
          </cell>
          <cell r="V236">
            <v>14.5560903094445</v>
          </cell>
          <cell r="W236">
            <v>14.5560903094445</v>
          </cell>
          <cell r="X236">
            <v>18.232570924462</v>
          </cell>
          <cell r="Y236">
            <v>7.72008745972449</v>
          </cell>
          <cell r="Z236">
            <v>1</v>
          </cell>
          <cell r="AA236">
            <v>0</v>
          </cell>
          <cell r="AB236">
            <v>1</v>
          </cell>
          <cell r="AC236">
            <v>1</v>
          </cell>
          <cell r="AD236">
            <v>1</v>
          </cell>
          <cell r="AE236">
            <v>0</v>
          </cell>
          <cell r="AF236">
            <v>105600</v>
          </cell>
          <cell r="AG236">
            <v>0</v>
          </cell>
          <cell r="AH236">
            <v>61200</v>
          </cell>
          <cell r="AI236">
            <v>0</v>
          </cell>
          <cell r="AJ236">
            <v>50400</v>
          </cell>
          <cell r="AK236">
            <v>0</v>
          </cell>
          <cell r="AL236">
            <v>60000</v>
          </cell>
          <cell r="AM236">
            <v>0</v>
          </cell>
          <cell r="AN236">
            <v>126720</v>
          </cell>
          <cell r="AO236">
            <v>0</v>
          </cell>
          <cell r="AP236">
            <v>66000</v>
          </cell>
          <cell r="AQ236">
            <v>0</v>
          </cell>
          <cell r="AR236">
            <v>469920</v>
          </cell>
          <cell r="AS236">
            <v>60000</v>
          </cell>
          <cell r="AT236">
            <v>0</v>
          </cell>
          <cell r="AU236">
            <v>60000</v>
          </cell>
          <cell r="AV236">
            <v>0</v>
          </cell>
          <cell r="AW236">
            <v>105600</v>
          </cell>
          <cell r="AX236">
            <v>0</v>
          </cell>
          <cell r="AY236">
            <v>130800</v>
          </cell>
          <cell r="AZ236">
            <v>0</v>
          </cell>
          <cell r="BA236">
            <v>60000</v>
          </cell>
          <cell r="BB236">
            <v>0</v>
          </cell>
          <cell r="BC236">
            <v>63600</v>
          </cell>
          <cell r="BD236">
            <v>0</v>
          </cell>
          <cell r="BE236">
            <v>63600</v>
          </cell>
          <cell r="BF236">
            <v>0</v>
          </cell>
        </row>
        <row r="236">
          <cell r="BO236">
            <v>543600</v>
          </cell>
          <cell r="BP236">
            <v>65400</v>
          </cell>
          <cell r="BQ236">
            <v>32700</v>
          </cell>
          <cell r="BR236">
            <v>62400</v>
          </cell>
          <cell r="BS236">
            <v>31200</v>
          </cell>
          <cell r="BT236">
            <v>67200</v>
          </cell>
          <cell r="BU236">
            <v>33600</v>
          </cell>
          <cell r="BV236">
            <v>8400</v>
          </cell>
          <cell r="BW236">
            <v>4200</v>
          </cell>
          <cell r="BX236">
            <v>66000</v>
          </cell>
          <cell r="BY236">
            <v>33000</v>
          </cell>
          <cell r="BZ236">
            <v>66000</v>
          </cell>
          <cell r="CA236">
            <v>33000</v>
          </cell>
          <cell r="CB236">
            <v>240000</v>
          </cell>
          <cell r="CC236">
            <v>120000</v>
          </cell>
          <cell r="CD236">
            <v>120000</v>
          </cell>
          <cell r="CE236">
            <v>60000</v>
          </cell>
          <cell r="CF236">
            <v>63600</v>
          </cell>
          <cell r="CG236">
            <v>31800</v>
          </cell>
          <cell r="CH236">
            <v>90000</v>
          </cell>
          <cell r="CI236">
            <v>45000</v>
          </cell>
          <cell r="CJ236">
            <v>1273500</v>
          </cell>
        </row>
        <row r="237">
          <cell r="D237">
            <v>43862</v>
          </cell>
          <cell r="E237">
            <v>1.62938228531354</v>
          </cell>
          <cell r="F237">
            <v>0.0952136679448062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14.2203671398515</v>
          </cell>
          <cell r="L237">
            <v>11.3300826401217</v>
          </cell>
          <cell r="M237">
            <v>5.30432272711872</v>
          </cell>
          <cell r="N237">
            <v>0</v>
          </cell>
          <cell r="O237">
            <v>0</v>
          </cell>
          <cell r="P237">
            <v>14.2203671398515</v>
          </cell>
          <cell r="Q237">
            <v>14.7342777756074</v>
          </cell>
          <cell r="R237">
            <v>6.59431435733867</v>
          </cell>
          <cell r="S237">
            <v>1</v>
          </cell>
          <cell r="T237">
            <v>0</v>
          </cell>
          <cell r="U237">
            <v>14.2203671398515</v>
          </cell>
          <cell r="V237">
            <v>14.2203671398515</v>
          </cell>
          <cell r="W237">
            <v>14.2203671398515</v>
          </cell>
          <cell r="X237">
            <v>11.9869250963359</v>
          </cell>
          <cell r="Y237">
            <v>6.48959667977664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60000</v>
          </cell>
          <cell r="AT237">
            <v>0</v>
          </cell>
          <cell r="AU237">
            <v>60000</v>
          </cell>
          <cell r="AV237">
            <v>0</v>
          </cell>
          <cell r="AW237">
            <v>105600</v>
          </cell>
          <cell r="AX237">
            <v>0</v>
          </cell>
          <cell r="AY237">
            <v>130800</v>
          </cell>
          <cell r="AZ237">
            <v>0</v>
          </cell>
          <cell r="BA237">
            <v>60000</v>
          </cell>
          <cell r="BB237">
            <v>0</v>
          </cell>
          <cell r="BC237">
            <v>63600</v>
          </cell>
          <cell r="BD237">
            <v>0</v>
          </cell>
          <cell r="BE237">
            <v>63600</v>
          </cell>
          <cell r="BF237">
            <v>0</v>
          </cell>
        </row>
        <row r="237">
          <cell r="BO237">
            <v>543600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</row>
        <row r="238">
          <cell r="D238">
            <v>43891</v>
          </cell>
          <cell r="E238">
            <v>1.57800623663935</v>
          </cell>
          <cell r="F238">
            <v>0.0947109261100097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13.8350467747952</v>
          </cell>
          <cell r="L238">
            <v>12.9759582615672</v>
          </cell>
          <cell r="M238">
            <v>7.50354950084464</v>
          </cell>
          <cell r="N238">
            <v>0</v>
          </cell>
          <cell r="O238">
            <v>0</v>
          </cell>
          <cell r="P238">
            <v>13.8350467747952</v>
          </cell>
          <cell r="Q238">
            <v>12.3370807472009</v>
          </cell>
          <cell r="R238">
            <v>7.72046807354821</v>
          </cell>
          <cell r="S238">
            <v>0</v>
          </cell>
          <cell r="T238">
            <v>0</v>
          </cell>
          <cell r="U238">
            <v>13.8350467747952</v>
          </cell>
          <cell r="V238">
            <v>13.8350467747952</v>
          </cell>
          <cell r="W238">
            <v>13.8350467747952</v>
          </cell>
          <cell r="X238">
            <v>15.3819948846205</v>
          </cell>
          <cell r="Y238">
            <v>9.50605943425789</v>
          </cell>
          <cell r="Z238">
            <v>1</v>
          </cell>
          <cell r="AA238">
            <v>0</v>
          </cell>
          <cell r="AB238">
            <v>1</v>
          </cell>
          <cell r="AC238">
            <v>1</v>
          </cell>
          <cell r="AD238">
            <v>1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</row>
        <row r="238">
          <cell r="BO238">
            <v>0</v>
          </cell>
          <cell r="BP238">
            <v>65400</v>
          </cell>
          <cell r="BQ238">
            <v>32700</v>
          </cell>
          <cell r="BR238">
            <v>62400</v>
          </cell>
          <cell r="BS238">
            <v>31200</v>
          </cell>
          <cell r="BT238">
            <v>67200</v>
          </cell>
          <cell r="BU238">
            <v>33600</v>
          </cell>
          <cell r="BV238">
            <v>8400</v>
          </cell>
          <cell r="BW238">
            <v>4200</v>
          </cell>
          <cell r="BX238">
            <v>66000</v>
          </cell>
          <cell r="BY238">
            <v>33000</v>
          </cell>
          <cell r="BZ238">
            <v>66000</v>
          </cell>
          <cell r="CA238">
            <v>33000</v>
          </cell>
          <cell r="CB238">
            <v>240000</v>
          </cell>
          <cell r="CC238">
            <v>120000</v>
          </cell>
          <cell r="CD238">
            <v>120000</v>
          </cell>
          <cell r="CE238">
            <v>60000</v>
          </cell>
          <cell r="CF238">
            <v>63600</v>
          </cell>
          <cell r="CG238">
            <v>31800</v>
          </cell>
          <cell r="CH238">
            <v>90000</v>
          </cell>
          <cell r="CI238">
            <v>45000</v>
          </cell>
          <cell r="CJ238">
            <v>1273500</v>
          </cell>
        </row>
        <row r="239">
          <cell r="D239">
            <v>43922</v>
          </cell>
          <cell r="E239">
            <v>1.51289383385692</v>
          </cell>
          <cell r="F239">
            <v>0.114682213309435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13.3467037539269</v>
          </cell>
          <cell r="L239">
            <v>8.345777816144</v>
          </cell>
          <cell r="M239">
            <v>6.075878850831</v>
          </cell>
          <cell r="N239">
            <v>0</v>
          </cell>
          <cell r="O239">
            <v>0</v>
          </cell>
          <cell r="P239">
            <v>13.3467037539269</v>
          </cell>
          <cell r="Q239">
            <v>11.9636230452367</v>
          </cell>
          <cell r="R239">
            <v>6.16701703359347</v>
          </cell>
          <cell r="S239">
            <v>0</v>
          </cell>
          <cell r="T239">
            <v>0</v>
          </cell>
          <cell r="U239">
            <v>13.3467037539269</v>
          </cell>
          <cell r="V239">
            <v>13.3467037539269</v>
          </cell>
          <cell r="W239">
            <v>13.3467037539269</v>
          </cell>
          <cell r="X239">
            <v>7.39649491095609</v>
          </cell>
          <cell r="Y239">
            <v>11.138356311049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</row>
        <row r="239"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</row>
        <row r="240">
          <cell r="D240">
            <v>43952</v>
          </cell>
          <cell r="E240">
            <v>1.49102471779952</v>
          </cell>
          <cell r="F240">
            <v>0.114055082263287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13.1826853834964</v>
          </cell>
          <cell r="L240">
            <v>7.84694055635114</v>
          </cell>
          <cell r="M240">
            <v>6.25716755939779</v>
          </cell>
          <cell r="N240">
            <v>0</v>
          </cell>
          <cell r="O240">
            <v>0</v>
          </cell>
          <cell r="P240">
            <v>13.1826853834964</v>
          </cell>
          <cell r="Q240">
            <v>11.1428692030408</v>
          </cell>
          <cell r="R240">
            <v>5.60456099598402</v>
          </cell>
          <cell r="S240">
            <v>0</v>
          </cell>
          <cell r="T240">
            <v>0</v>
          </cell>
          <cell r="U240">
            <v>13.1826853834964</v>
          </cell>
          <cell r="V240">
            <v>13.1826853834964</v>
          </cell>
          <cell r="W240">
            <v>13.1826853834964</v>
          </cell>
          <cell r="X240">
            <v>6.07198389555508</v>
          </cell>
          <cell r="Y240">
            <v>11.5619151576166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</row>
        <row r="240"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</row>
        <row r="241">
          <cell r="D241">
            <v>43983</v>
          </cell>
          <cell r="E241">
            <v>1.48860342845899</v>
          </cell>
          <cell r="F241">
            <v>0.113410251108631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13.1645257134424</v>
          </cell>
          <cell r="L241">
            <v>10.7946151794671</v>
          </cell>
          <cell r="M241">
            <v>5.54884063040111</v>
          </cell>
          <cell r="N241">
            <v>0</v>
          </cell>
          <cell r="O241">
            <v>0</v>
          </cell>
          <cell r="P241">
            <v>13.1645257134424</v>
          </cell>
          <cell r="Q241">
            <v>11.6672430146782</v>
          </cell>
          <cell r="R241">
            <v>8.22862722613353</v>
          </cell>
          <cell r="S241">
            <v>0</v>
          </cell>
          <cell r="T241">
            <v>0</v>
          </cell>
          <cell r="U241">
            <v>13.1645257134424</v>
          </cell>
          <cell r="V241">
            <v>13.1645257134424</v>
          </cell>
          <cell r="W241">
            <v>13.1645257134424</v>
          </cell>
          <cell r="X241">
            <v>9.7323300146631</v>
          </cell>
          <cell r="Y241">
            <v>5.46678649119617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</row>
        <row r="241"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</row>
        <row r="242">
          <cell r="D242">
            <v>44013</v>
          </cell>
          <cell r="E242">
            <v>1.48493474343337</v>
          </cell>
          <cell r="F242">
            <v>0.112789308983118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13.1370105757503</v>
          </cell>
          <cell r="L242">
            <v>9.91536067116596</v>
          </cell>
          <cell r="M242">
            <v>5.75748340160181</v>
          </cell>
          <cell r="N242">
            <v>0</v>
          </cell>
          <cell r="O242">
            <v>0</v>
          </cell>
          <cell r="P242">
            <v>13.1370105757503</v>
          </cell>
          <cell r="Q242">
            <v>9.51190531357885</v>
          </cell>
          <cell r="R242">
            <v>7.27528390394417</v>
          </cell>
          <cell r="S242">
            <v>0</v>
          </cell>
          <cell r="T242">
            <v>0</v>
          </cell>
          <cell r="U242">
            <v>13.1370105757503</v>
          </cell>
          <cell r="V242">
            <v>13.1370105757503</v>
          </cell>
          <cell r="W242">
            <v>13.1370105757503</v>
          </cell>
          <cell r="X242">
            <v>9.0108760739017</v>
          </cell>
          <cell r="Y242">
            <v>5.63623214970705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</row>
        <row r="242"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</row>
        <row r="243">
          <cell r="D243">
            <v>44044</v>
          </cell>
          <cell r="E243">
            <v>1.47949990667098</v>
          </cell>
          <cell r="F243">
            <v>0.112150846339015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13.0962493000324</v>
          </cell>
          <cell r="L243">
            <v>8.67087978414187</v>
          </cell>
          <cell r="M243">
            <v>5.98335906031197</v>
          </cell>
          <cell r="N243">
            <v>0</v>
          </cell>
          <cell r="O243">
            <v>0</v>
          </cell>
          <cell r="P243">
            <v>13.0962493000324</v>
          </cell>
          <cell r="Q243">
            <v>8.93815700572838</v>
          </cell>
          <cell r="R243">
            <v>6.79143933062223</v>
          </cell>
          <cell r="S243">
            <v>0</v>
          </cell>
          <cell r="T243">
            <v>0</v>
          </cell>
          <cell r="U243">
            <v>13.0962493000324</v>
          </cell>
          <cell r="V243">
            <v>13.0962493000324</v>
          </cell>
          <cell r="W243">
            <v>13.0962493000324</v>
          </cell>
          <cell r="X243">
            <v>8.3961691688289</v>
          </cell>
          <cell r="Y243">
            <v>5.15925669294541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</row>
        <row r="243"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</row>
        <row r="244">
          <cell r="D244">
            <v>44075</v>
          </cell>
          <cell r="E244">
            <v>1.47614159463698</v>
          </cell>
          <cell r="F244">
            <v>0.111515599754945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13.0710619597773</v>
          </cell>
          <cell r="L244">
            <v>7.34961998457851</v>
          </cell>
          <cell r="M244">
            <v>4.54629160325457</v>
          </cell>
          <cell r="N244">
            <v>0</v>
          </cell>
          <cell r="O244">
            <v>0</v>
          </cell>
          <cell r="P244">
            <v>13.0710619597773</v>
          </cell>
          <cell r="Q244">
            <v>7.8690422279528</v>
          </cell>
          <cell r="R244">
            <v>5.69837329608711</v>
          </cell>
          <cell r="S244">
            <v>0</v>
          </cell>
          <cell r="T244">
            <v>0</v>
          </cell>
          <cell r="U244">
            <v>13.0710619597773</v>
          </cell>
          <cell r="V244">
            <v>13.0710619597773</v>
          </cell>
          <cell r="W244">
            <v>13.0710619597773</v>
          </cell>
          <cell r="X244">
            <v>5.63069770566864</v>
          </cell>
          <cell r="Y244">
            <v>2.5148360979427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</row>
        <row r="244"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</row>
        <row r="245">
          <cell r="D245">
            <v>44105</v>
          </cell>
          <cell r="E245">
            <v>1.47098224731983</v>
          </cell>
          <cell r="F245">
            <v>0.110903894220738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13.0323668548987</v>
          </cell>
          <cell r="L245">
            <v>7.45619709506391</v>
          </cell>
          <cell r="M245">
            <v>4.50372635338784</v>
          </cell>
          <cell r="N245">
            <v>0</v>
          </cell>
          <cell r="O245">
            <v>0</v>
          </cell>
          <cell r="P245">
            <v>13.0323668548987</v>
          </cell>
          <cell r="Q245">
            <v>8.26655525987037</v>
          </cell>
          <cell r="R245">
            <v>4.23638186665706</v>
          </cell>
          <cell r="S245">
            <v>0</v>
          </cell>
          <cell r="T245">
            <v>0</v>
          </cell>
          <cell r="U245">
            <v>13.0323668548987</v>
          </cell>
          <cell r="V245">
            <v>13.0323668548987</v>
          </cell>
          <cell r="W245">
            <v>13.0323668548987</v>
          </cell>
          <cell r="X245">
            <v>5.96704262217767</v>
          </cell>
          <cell r="Y245">
            <v>2.42542317780723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</row>
        <row r="245"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</row>
        <row r="246">
          <cell r="D246">
            <v>44136</v>
          </cell>
          <cell r="E246">
            <v>1.50499727342422</v>
          </cell>
          <cell r="F246">
            <v>0.0963992818769394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13.2874795506816</v>
          </cell>
          <cell r="L246">
            <v>16.4696016278726</v>
          </cell>
          <cell r="M246">
            <v>4.52784505785625</v>
          </cell>
          <cell r="N246">
            <v>1</v>
          </cell>
          <cell r="O246">
            <v>0</v>
          </cell>
          <cell r="P246">
            <v>13.2874795506816</v>
          </cell>
          <cell r="Q246">
            <v>10.5566262618922</v>
          </cell>
          <cell r="R246">
            <v>5.15005860451649</v>
          </cell>
          <cell r="S246">
            <v>0</v>
          </cell>
          <cell r="T246">
            <v>0</v>
          </cell>
          <cell r="U246">
            <v>13.2874795506816</v>
          </cell>
          <cell r="V246">
            <v>13.2874795506816</v>
          </cell>
          <cell r="W246">
            <v>13.2874795506816</v>
          </cell>
          <cell r="X246">
            <v>17.1797852173516</v>
          </cell>
          <cell r="Y246">
            <v>0.246060921091623</v>
          </cell>
          <cell r="Z246">
            <v>1</v>
          </cell>
          <cell r="AA246">
            <v>0</v>
          </cell>
          <cell r="AB246">
            <v>1</v>
          </cell>
          <cell r="AC246">
            <v>1</v>
          </cell>
          <cell r="AD246">
            <v>1</v>
          </cell>
          <cell r="AE246">
            <v>0</v>
          </cell>
          <cell r="AF246">
            <v>105600</v>
          </cell>
          <cell r="AG246">
            <v>0</v>
          </cell>
          <cell r="AH246">
            <v>61200</v>
          </cell>
          <cell r="AI246">
            <v>0</v>
          </cell>
          <cell r="AJ246">
            <v>50400</v>
          </cell>
          <cell r="AK246">
            <v>0</v>
          </cell>
          <cell r="AL246">
            <v>60000</v>
          </cell>
          <cell r="AM246">
            <v>0</v>
          </cell>
          <cell r="AN246">
            <v>126720</v>
          </cell>
          <cell r="AO246">
            <v>0</v>
          </cell>
          <cell r="AP246">
            <v>66000</v>
          </cell>
          <cell r="AQ246">
            <v>0</v>
          </cell>
          <cell r="AR246">
            <v>469920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</row>
        <row r="246">
          <cell r="BO246">
            <v>0</v>
          </cell>
          <cell r="BP246">
            <v>65400</v>
          </cell>
          <cell r="BQ246">
            <v>32700</v>
          </cell>
          <cell r="BR246">
            <v>62400</v>
          </cell>
          <cell r="BS246">
            <v>31200</v>
          </cell>
          <cell r="BT246">
            <v>67200</v>
          </cell>
          <cell r="BU246">
            <v>33600</v>
          </cell>
          <cell r="BV246">
            <v>8400</v>
          </cell>
          <cell r="BW246">
            <v>4200</v>
          </cell>
          <cell r="BX246">
            <v>66000</v>
          </cell>
          <cell r="BY246">
            <v>33000</v>
          </cell>
          <cell r="BZ246">
            <v>66000</v>
          </cell>
          <cell r="CA246">
            <v>33000</v>
          </cell>
          <cell r="CB246">
            <v>240000</v>
          </cell>
          <cell r="CC246">
            <v>120000</v>
          </cell>
          <cell r="CD246">
            <v>120000</v>
          </cell>
          <cell r="CE246">
            <v>60000</v>
          </cell>
          <cell r="CF246">
            <v>63600</v>
          </cell>
          <cell r="CG246">
            <v>31800</v>
          </cell>
          <cell r="CH246">
            <v>90000</v>
          </cell>
          <cell r="CI246">
            <v>45000</v>
          </cell>
          <cell r="CJ246">
            <v>1273500</v>
          </cell>
        </row>
        <row r="247">
          <cell r="D247">
            <v>44166</v>
          </cell>
          <cell r="E247">
            <v>1.53595109807846</v>
          </cell>
          <cell r="F247">
            <v>0.095869843458652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13.5196332355885</v>
          </cell>
          <cell r="L247">
            <v>12.4743750044772</v>
          </cell>
          <cell r="M247">
            <v>4.65985542144478</v>
          </cell>
          <cell r="N247">
            <v>0</v>
          </cell>
          <cell r="O247">
            <v>0</v>
          </cell>
          <cell r="P247">
            <v>13.5196332355885</v>
          </cell>
          <cell r="Q247">
            <v>13.660691088545</v>
          </cell>
          <cell r="R247">
            <v>5.47910681100053</v>
          </cell>
          <cell r="S247">
            <v>1</v>
          </cell>
          <cell r="T247">
            <v>0</v>
          </cell>
          <cell r="U247">
            <v>13.5196332355885</v>
          </cell>
          <cell r="V247">
            <v>13.5196332355885</v>
          </cell>
          <cell r="W247">
            <v>13.5196332355885</v>
          </cell>
          <cell r="X247">
            <v>12.8198812590763</v>
          </cell>
          <cell r="Y247">
            <v>6.20522661991657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60000</v>
          </cell>
          <cell r="AT247">
            <v>0</v>
          </cell>
          <cell r="AU247">
            <v>60000</v>
          </cell>
          <cell r="AV247">
            <v>0</v>
          </cell>
          <cell r="AW247">
            <v>105600</v>
          </cell>
          <cell r="AX247">
            <v>0</v>
          </cell>
          <cell r="AY247">
            <v>130800</v>
          </cell>
          <cell r="AZ247">
            <v>0</v>
          </cell>
          <cell r="BA247">
            <v>60000</v>
          </cell>
          <cell r="BB247">
            <v>0</v>
          </cell>
          <cell r="BC247">
            <v>63600</v>
          </cell>
          <cell r="BD247">
            <v>0</v>
          </cell>
          <cell r="BE247">
            <v>63600</v>
          </cell>
          <cell r="BF247">
            <v>0</v>
          </cell>
        </row>
        <row r="247">
          <cell r="BO247">
            <v>543600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</row>
        <row r="248">
          <cell r="D248">
            <v>44197</v>
          </cell>
          <cell r="E248">
            <v>1.60321091836608</v>
          </cell>
          <cell r="F248">
            <v>0.095326054605551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14.0240818877456</v>
          </cell>
          <cell r="L248">
            <v>15.8700203701985</v>
          </cell>
          <cell r="M248">
            <v>5.60979388012061</v>
          </cell>
          <cell r="N248">
            <v>1</v>
          </cell>
          <cell r="O248">
            <v>0</v>
          </cell>
          <cell r="P248">
            <v>14.0240818877456</v>
          </cell>
          <cell r="Q248">
            <v>17.3384743147122</v>
          </cell>
          <cell r="R248">
            <v>7.1667861053446</v>
          </cell>
          <cell r="S248">
            <v>1</v>
          </cell>
          <cell r="T248">
            <v>0</v>
          </cell>
          <cell r="U248">
            <v>14.0240818877456</v>
          </cell>
          <cell r="V248">
            <v>14.0240818877456</v>
          </cell>
          <cell r="W248">
            <v>14.0240818877456</v>
          </cell>
          <cell r="X248">
            <v>17.080167355313</v>
          </cell>
          <cell r="Y248">
            <v>7.50254433890594</v>
          </cell>
          <cell r="Z248">
            <v>1</v>
          </cell>
          <cell r="AA248">
            <v>0</v>
          </cell>
          <cell r="AB248">
            <v>1</v>
          </cell>
          <cell r="AC248">
            <v>1</v>
          </cell>
          <cell r="AD248">
            <v>1</v>
          </cell>
          <cell r="AE248">
            <v>0</v>
          </cell>
          <cell r="AF248">
            <v>105600</v>
          </cell>
          <cell r="AG248">
            <v>0</v>
          </cell>
          <cell r="AH248">
            <v>61200</v>
          </cell>
          <cell r="AI248">
            <v>0</v>
          </cell>
          <cell r="AJ248">
            <v>50400</v>
          </cell>
          <cell r="AK248">
            <v>0</v>
          </cell>
          <cell r="AL248">
            <v>60000</v>
          </cell>
          <cell r="AM248">
            <v>0</v>
          </cell>
          <cell r="AN248">
            <v>126720</v>
          </cell>
          <cell r="AO248">
            <v>0</v>
          </cell>
          <cell r="AP248">
            <v>66000</v>
          </cell>
          <cell r="AQ248">
            <v>0</v>
          </cell>
          <cell r="AR248">
            <v>469920</v>
          </cell>
          <cell r="AS248">
            <v>60000</v>
          </cell>
          <cell r="AT248">
            <v>0</v>
          </cell>
          <cell r="AU248">
            <v>60000</v>
          </cell>
          <cell r="AV248">
            <v>0</v>
          </cell>
          <cell r="AW248">
            <v>105600</v>
          </cell>
          <cell r="AX248">
            <v>0</v>
          </cell>
          <cell r="AY248">
            <v>130800</v>
          </cell>
          <cell r="AZ248">
            <v>0</v>
          </cell>
          <cell r="BA248">
            <v>60000</v>
          </cell>
          <cell r="BB248">
            <v>0</v>
          </cell>
          <cell r="BC248">
            <v>63600</v>
          </cell>
          <cell r="BD248">
            <v>0</v>
          </cell>
          <cell r="BE248">
            <v>63600</v>
          </cell>
          <cell r="BF248">
            <v>0</v>
          </cell>
        </row>
        <row r="248">
          <cell r="BO248">
            <v>543600</v>
          </cell>
          <cell r="BP248">
            <v>65400</v>
          </cell>
          <cell r="BQ248">
            <v>32700</v>
          </cell>
          <cell r="BR248">
            <v>62400</v>
          </cell>
          <cell r="BS248">
            <v>31200</v>
          </cell>
          <cell r="BT248">
            <v>67200</v>
          </cell>
          <cell r="BU248">
            <v>33600</v>
          </cell>
          <cell r="BV248">
            <v>8400</v>
          </cell>
          <cell r="BW248">
            <v>4200</v>
          </cell>
          <cell r="BX248">
            <v>66000</v>
          </cell>
          <cell r="BY248">
            <v>33000</v>
          </cell>
          <cell r="BZ248">
            <v>66000</v>
          </cell>
          <cell r="CA248">
            <v>33000</v>
          </cell>
          <cell r="CB248">
            <v>240000</v>
          </cell>
          <cell r="CC248">
            <v>120000</v>
          </cell>
          <cell r="CD248">
            <v>120000</v>
          </cell>
          <cell r="CE248">
            <v>60000</v>
          </cell>
          <cell r="CF248">
            <v>63600</v>
          </cell>
          <cell r="CG248">
            <v>31800</v>
          </cell>
          <cell r="CH248">
            <v>90000</v>
          </cell>
          <cell r="CI248">
            <v>45000</v>
          </cell>
          <cell r="CJ248">
            <v>1273500</v>
          </cell>
        </row>
        <row r="249">
          <cell r="D249">
            <v>44228</v>
          </cell>
          <cell r="E249">
            <v>1.56110045514888</v>
          </cell>
          <cell r="F249">
            <v>0.0947862281875125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13.7082534136166</v>
          </cell>
          <cell r="L249">
            <v>10.6099913809724</v>
          </cell>
          <cell r="M249">
            <v>4.96047927514649</v>
          </cell>
          <cell r="N249">
            <v>0</v>
          </cell>
          <cell r="O249">
            <v>0</v>
          </cell>
          <cell r="P249">
            <v>13.7082534136166</v>
          </cell>
          <cell r="Q249">
            <v>13.7935155153163</v>
          </cell>
          <cell r="R249">
            <v>6.16684945207847</v>
          </cell>
          <cell r="S249">
            <v>1</v>
          </cell>
          <cell r="T249">
            <v>0</v>
          </cell>
          <cell r="U249">
            <v>13.7082534136166</v>
          </cell>
          <cell r="V249">
            <v>13.7082534136166</v>
          </cell>
          <cell r="W249">
            <v>13.7082534136166</v>
          </cell>
          <cell r="X249">
            <v>11.2388233785396</v>
          </cell>
          <cell r="Y249">
            <v>6.35004901509979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60000</v>
          </cell>
          <cell r="AT249">
            <v>0</v>
          </cell>
          <cell r="AU249">
            <v>60000</v>
          </cell>
          <cell r="AV249">
            <v>0</v>
          </cell>
          <cell r="AW249">
            <v>105600</v>
          </cell>
          <cell r="AX249">
            <v>0</v>
          </cell>
          <cell r="AY249">
            <v>130800</v>
          </cell>
          <cell r="AZ249">
            <v>0</v>
          </cell>
          <cell r="BA249">
            <v>60000</v>
          </cell>
          <cell r="BB249">
            <v>0</v>
          </cell>
          <cell r="BC249">
            <v>63600</v>
          </cell>
          <cell r="BD249">
            <v>0</v>
          </cell>
          <cell r="BE249">
            <v>63600</v>
          </cell>
          <cell r="BF249">
            <v>0</v>
          </cell>
        </row>
        <row r="249">
          <cell r="BO249">
            <v>543600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</row>
        <row r="250">
          <cell r="D250">
            <v>44256</v>
          </cell>
          <cell r="E250">
            <v>1.51310232383194</v>
          </cell>
          <cell r="F250">
            <v>0.0943009946864098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13.3482674287395</v>
          </cell>
          <cell r="L250">
            <v>12.1510653636973</v>
          </cell>
          <cell r="M250">
            <v>7.01828008938856</v>
          </cell>
          <cell r="N250">
            <v>0</v>
          </cell>
          <cell r="O250">
            <v>0</v>
          </cell>
          <cell r="P250">
            <v>13.3482674287395</v>
          </cell>
          <cell r="Q250">
            <v>11.5535053238614</v>
          </cell>
          <cell r="R250">
            <v>7.22117010825932</v>
          </cell>
          <cell r="S250">
            <v>0</v>
          </cell>
          <cell r="T250">
            <v>0</v>
          </cell>
          <cell r="U250">
            <v>13.3482674287395</v>
          </cell>
          <cell r="V250">
            <v>13.3482674287395</v>
          </cell>
          <cell r="W250">
            <v>13.3482674287395</v>
          </cell>
          <cell r="X250">
            <v>14.4025474317611</v>
          </cell>
          <cell r="Y250">
            <v>9.00994385574117</v>
          </cell>
          <cell r="Z250">
            <v>1</v>
          </cell>
          <cell r="AA250">
            <v>0</v>
          </cell>
          <cell r="AB250">
            <v>1</v>
          </cell>
          <cell r="AC250">
            <v>1</v>
          </cell>
          <cell r="AD250">
            <v>1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</row>
        <row r="250">
          <cell r="BO250">
            <v>0</v>
          </cell>
          <cell r="BP250">
            <v>65400</v>
          </cell>
          <cell r="BQ250">
            <v>32700</v>
          </cell>
          <cell r="BR250">
            <v>62400</v>
          </cell>
          <cell r="BS250">
            <v>31200</v>
          </cell>
          <cell r="BT250">
            <v>67200</v>
          </cell>
          <cell r="BU250">
            <v>33600</v>
          </cell>
          <cell r="BV250">
            <v>8400</v>
          </cell>
          <cell r="BW250">
            <v>4200</v>
          </cell>
          <cell r="BX250">
            <v>66000</v>
          </cell>
          <cell r="BY250">
            <v>33000</v>
          </cell>
          <cell r="BZ250">
            <v>66000</v>
          </cell>
          <cell r="CA250">
            <v>33000</v>
          </cell>
          <cell r="CB250">
            <v>240000</v>
          </cell>
          <cell r="CC250">
            <v>120000</v>
          </cell>
          <cell r="CD250">
            <v>120000</v>
          </cell>
          <cell r="CE250">
            <v>60000</v>
          </cell>
          <cell r="CF250">
            <v>63600</v>
          </cell>
          <cell r="CG250">
            <v>31800</v>
          </cell>
          <cell r="CH250">
            <v>90000</v>
          </cell>
          <cell r="CI250">
            <v>45000</v>
          </cell>
          <cell r="CJ250">
            <v>1273500</v>
          </cell>
        </row>
        <row r="251">
          <cell r="D251">
            <v>44287</v>
          </cell>
          <cell r="E251">
            <v>1.4519579485926</v>
          </cell>
          <cell r="F251">
            <v>0.093766364586215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12.8896846144445</v>
          </cell>
          <cell r="L251">
            <v>7.82006862726009</v>
          </cell>
          <cell r="M251">
            <v>5.68280997492212</v>
          </cell>
          <cell r="N251">
            <v>0</v>
          </cell>
          <cell r="O251">
            <v>0</v>
          </cell>
          <cell r="P251">
            <v>12.8896846144445</v>
          </cell>
          <cell r="Q251">
            <v>11.2038633770189</v>
          </cell>
          <cell r="R251">
            <v>5.76805212454595</v>
          </cell>
          <cell r="S251">
            <v>0</v>
          </cell>
          <cell r="T251">
            <v>0</v>
          </cell>
          <cell r="U251">
            <v>12.8896846144445</v>
          </cell>
          <cell r="V251">
            <v>12.8896846144445</v>
          </cell>
          <cell r="W251">
            <v>12.8896846144445</v>
          </cell>
          <cell r="X251">
            <v>6.93324065570306</v>
          </cell>
          <cell r="Y251">
            <v>10.5357662623222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</row>
        <row r="251"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</row>
        <row r="252">
          <cell r="D252">
            <v>44317</v>
          </cell>
          <cell r="E252">
            <v>1.43127021687084</v>
          </cell>
          <cell r="F252">
            <v>0.0932515639817132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12.7345266265313</v>
          </cell>
          <cell r="L252">
            <v>7.35326376500865</v>
          </cell>
          <cell r="M252">
            <v>5.85224209109479</v>
          </cell>
          <cell r="N252">
            <v>0</v>
          </cell>
          <cell r="O252">
            <v>0</v>
          </cell>
          <cell r="P252">
            <v>12.7345266265313</v>
          </cell>
          <cell r="Q252">
            <v>10.4359001451759</v>
          </cell>
          <cell r="R252">
            <v>5.24186821775994</v>
          </cell>
          <cell r="S252">
            <v>0</v>
          </cell>
          <cell r="T252">
            <v>0</v>
          </cell>
          <cell r="U252">
            <v>12.7345266265313</v>
          </cell>
          <cell r="V252">
            <v>12.7345266265313</v>
          </cell>
          <cell r="W252">
            <v>12.7345266265313</v>
          </cell>
          <cell r="X252">
            <v>5.69420833251837</v>
          </cell>
          <cell r="Y252">
            <v>10.931038599228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</row>
        <row r="252"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</row>
        <row r="253">
          <cell r="D253">
            <v>44348</v>
          </cell>
          <cell r="E253">
            <v>1.42876575486159</v>
          </cell>
          <cell r="F253">
            <v>0.0927222613774483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12.7157431614619</v>
          </cell>
          <cell r="L253">
            <v>10.1098754482014</v>
          </cell>
          <cell r="M253">
            <v>5.18963687164082</v>
          </cell>
          <cell r="N253">
            <v>0</v>
          </cell>
          <cell r="O253">
            <v>0</v>
          </cell>
          <cell r="P253">
            <v>12.7157431614619</v>
          </cell>
          <cell r="Q253">
            <v>10.9260137896092</v>
          </cell>
          <cell r="R253">
            <v>7.69594769432821</v>
          </cell>
          <cell r="S253">
            <v>0</v>
          </cell>
          <cell r="T253">
            <v>0</v>
          </cell>
          <cell r="U253">
            <v>12.7157431614619</v>
          </cell>
          <cell r="V253">
            <v>12.7157431614619</v>
          </cell>
          <cell r="W253">
            <v>12.7157431614619</v>
          </cell>
          <cell r="X253">
            <v>9.10897055343281</v>
          </cell>
          <cell r="Y253">
            <v>4.9592574537227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</row>
        <row r="253"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</row>
        <row r="254">
          <cell r="D254">
            <v>44378</v>
          </cell>
          <cell r="E254">
            <v>1.42510373162524</v>
          </cell>
          <cell r="F254">
            <v>0.0922125943992803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12.6882779871893</v>
          </cell>
          <cell r="L254">
            <v>9.28726151995016</v>
          </cell>
          <cell r="M254">
            <v>5.38465664870949</v>
          </cell>
          <cell r="N254">
            <v>0</v>
          </cell>
          <cell r="O254">
            <v>0</v>
          </cell>
          <cell r="P254">
            <v>12.6882779871893</v>
          </cell>
          <cell r="Q254">
            <v>8.90993197817771</v>
          </cell>
          <cell r="R254">
            <v>6.80417173824993</v>
          </cell>
          <cell r="S254">
            <v>0</v>
          </cell>
          <cell r="T254">
            <v>0</v>
          </cell>
          <cell r="U254">
            <v>12.6882779871893</v>
          </cell>
          <cell r="V254">
            <v>12.6882779871893</v>
          </cell>
          <cell r="W254">
            <v>12.6882779871893</v>
          </cell>
          <cell r="X254">
            <v>8.4340008929652</v>
          </cell>
          <cell r="Y254">
            <v>5.11846449161344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</row>
        <row r="254"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</row>
        <row r="255">
          <cell r="D255">
            <v>44409</v>
          </cell>
          <cell r="E255">
            <v>1.41978367414439</v>
          </cell>
          <cell r="F255">
            <v>0.0916885738684241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12.6483775560829</v>
          </cell>
          <cell r="L255">
            <v>8.12310774101598</v>
          </cell>
          <cell r="M255">
            <v>5.59578144760625</v>
          </cell>
          <cell r="N255">
            <v>0</v>
          </cell>
          <cell r="O255">
            <v>0</v>
          </cell>
          <cell r="P255">
            <v>12.6483775560829</v>
          </cell>
          <cell r="Q255">
            <v>8.37307183356763</v>
          </cell>
          <cell r="R255">
            <v>6.35151757161265</v>
          </cell>
          <cell r="S255">
            <v>0</v>
          </cell>
          <cell r="T255">
            <v>0</v>
          </cell>
          <cell r="U255">
            <v>12.6483775560829</v>
          </cell>
          <cell r="V255">
            <v>12.6483775560829</v>
          </cell>
          <cell r="W255">
            <v>12.6483775560829</v>
          </cell>
          <cell r="X255">
            <v>7.85888743194356</v>
          </cell>
          <cell r="Y255">
            <v>4.67313680427717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</row>
        <row r="255"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</row>
        <row r="256">
          <cell r="D256">
            <v>44440</v>
          </cell>
          <cell r="E256">
            <v>1.41640708719907</v>
          </cell>
          <cell r="F256">
            <v>0.0911672203580445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12.6230531539931</v>
          </cell>
          <cell r="L256">
            <v>6.88720325899791</v>
          </cell>
          <cell r="M256">
            <v>4.25170764033426</v>
          </cell>
          <cell r="N256">
            <v>0</v>
          </cell>
          <cell r="O256">
            <v>0</v>
          </cell>
          <cell r="P256">
            <v>12.6230531539931</v>
          </cell>
          <cell r="Q256">
            <v>7.3729687385226</v>
          </cell>
          <cell r="R256">
            <v>5.32913842638388</v>
          </cell>
          <cell r="S256">
            <v>0</v>
          </cell>
          <cell r="T256">
            <v>0</v>
          </cell>
          <cell r="U256">
            <v>12.6230531539931</v>
          </cell>
          <cell r="V256">
            <v>12.6230531539931</v>
          </cell>
          <cell r="W256">
            <v>12.6230531539931</v>
          </cell>
          <cell r="X256">
            <v>5.2767151697899</v>
          </cell>
          <cell r="Y256">
            <v>2.15172586216731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</row>
        <row r="256"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D257">
            <v>44470</v>
          </cell>
          <cell r="E257">
            <v>1.41135515091688</v>
          </cell>
          <cell r="F257">
            <v>0.0906652131209985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12.5851636318766</v>
          </cell>
          <cell r="L257">
            <v>6.98665079168057</v>
          </cell>
          <cell r="M257">
            <v>4.21181126407547</v>
          </cell>
          <cell r="N257">
            <v>0</v>
          </cell>
          <cell r="O257">
            <v>0</v>
          </cell>
          <cell r="P257">
            <v>12.5851636318766</v>
          </cell>
          <cell r="Q257">
            <v>7.74448450062693</v>
          </cell>
          <cell r="R257">
            <v>3.96179507031757</v>
          </cell>
          <cell r="S257">
            <v>0</v>
          </cell>
          <cell r="T257">
            <v>0</v>
          </cell>
          <cell r="U257">
            <v>12.5851636318766</v>
          </cell>
          <cell r="V257">
            <v>12.5851636318766</v>
          </cell>
          <cell r="W257">
            <v>12.5851636318766</v>
          </cell>
          <cell r="X257">
            <v>5.59108806826477</v>
          </cell>
          <cell r="Y257">
            <v>2.06916070490126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</row>
        <row r="257"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</row>
        <row r="258">
          <cell r="D258">
            <v>44501</v>
          </cell>
          <cell r="E258">
            <v>1.44293153786989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12.8219865340242</v>
          </cell>
          <cell r="L258">
            <v>15.4154265023447</v>
          </cell>
          <cell r="M258">
            <v>4.23427467568787</v>
          </cell>
          <cell r="N258">
            <v>1</v>
          </cell>
          <cell r="O258">
            <v>0</v>
          </cell>
          <cell r="P258">
            <v>12.8219865340242</v>
          </cell>
          <cell r="Q258">
            <v>9.88582875104903</v>
          </cell>
          <cell r="R258">
            <v>4.81614596983078</v>
          </cell>
          <cell r="S258">
            <v>0</v>
          </cell>
          <cell r="T258">
            <v>0</v>
          </cell>
          <cell r="U258">
            <v>12.8219865340242</v>
          </cell>
          <cell r="V258">
            <v>12.8219865340242</v>
          </cell>
          <cell r="W258">
            <v>12.8219865340242</v>
          </cell>
          <cell r="X258">
            <v>16.0766510304191</v>
          </cell>
          <cell r="Y258">
            <v>0.0321849316679024</v>
          </cell>
          <cell r="Z258">
            <v>1</v>
          </cell>
          <cell r="AA258">
            <v>0</v>
          </cell>
          <cell r="AB258">
            <v>1</v>
          </cell>
          <cell r="AC258">
            <v>1</v>
          </cell>
          <cell r="AD258">
            <v>1</v>
          </cell>
          <cell r="AE258">
            <v>0</v>
          </cell>
          <cell r="AF258">
            <v>105600</v>
          </cell>
          <cell r="AG258">
            <v>0</v>
          </cell>
          <cell r="AH258">
            <v>61200</v>
          </cell>
          <cell r="AI258">
            <v>0</v>
          </cell>
          <cell r="AJ258">
            <v>50400</v>
          </cell>
          <cell r="AK258">
            <v>0</v>
          </cell>
          <cell r="AL258">
            <v>60000</v>
          </cell>
          <cell r="AM258">
            <v>0</v>
          </cell>
          <cell r="AN258">
            <v>126720</v>
          </cell>
          <cell r="AO258">
            <v>0</v>
          </cell>
          <cell r="AP258">
            <v>66000</v>
          </cell>
          <cell r="AQ258">
            <v>0</v>
          </cell>
          <cell r="AR258">
            <v>469920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</row>
        <row r="258">
          <cell r="BO258">
            <v>0</v>
          </cell>
          <cell r="BP258">
            <v>65400</v>
          </cell>
          <cell r="BQ258">
            <v>32700</v>
          </cell>
          <cell r="BR258">
            <v>62400</v>
          </cell>
          <cell r="BS258">
            <v>31200</v>
          </cell>
          <cell r="BT258">
            <v>67200</v>
          </cell>
          <cell r="BU258">
            <v>33600</v>
          </cell>
          <cell r="BV258">
            <v>8400</v>
          </cell>
          <cell r="BW258">
            <v>4200</v>
          </cell>
          <cell r="BX258">
            <v>66000</v>
          </cell>
          <cell r="BY258">
            <v>33000</v>
          </cell>
          <cell r="BZ258">
            <v>66000</v>
          </cell>
          <cell r="CA258">
            <v>33000</v>
          </cell>
          <cell r="CB258">
            <v>240000</v>
          </cell>
          <cell r="CC258">
            <v>120000</v>
          </cell>
          <cell r="CD258">
            <v>120000</v>
          </cell>
          <cell r="CE258">
            <v>60000</v>
          </cell>
          <cell r="CF258">
            <v>63600</v>
          </cell>
          <cell r="CG258">
            <v>31800</v>
          </cell>
          <cell r="CH258">
            <v>90000</v>
          </cell>
          <cell r="CI258">
            <v>45000</v>
          </cell>
          <cell r="CJ258">
            <v>1273500</v>
          </cell>
        </row>
        <row r="259">
          <cell r="D259">
            <v>44531</v>
          </cell>
          <cell r="E259">
            <v>1.47165265382321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13.0373949036741</v>
          </cell>
          <cell r="L259">
            <v>11.6789182328563</v>
          </cell>
          <cell r="M259">
            <v>4.35763495797015</v>
          </cell>
          <cell r="N259">
            <v>0</v>
          </cell>
          <cell r="O259">
            <v>0</v>
          </cell>
          <cell r="P259">
            <v>13.0373949036741</v>
          </cell>
          <cell r="Q259">
            <v>12.788294376877</v>
          </cell>
          <cell r="R259">
            <v>5.1237528246457</v>
          </cell>
          <cell r="S259">
            <v>0</v>
          </cell>
          <cell r="T259">
            <v>0</v>
          </cell>
          <cell r="U259">
            <v>13.0373949036741</v>
          </cell>
          <cell r="V259">
            <v>13.0373949036741</v>
          </cell>
          <cell r="W259">
            <v>13.0373949036741</v>
          </cell>
          <cell r="X259">
            <v>12.0157953811218</v>
          </cell>
          <cell r="Y259">
            <v>6.06868088981966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</row>
        <row r="259"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</row>
        <row r="260">
          <cell r="D260">
            <v>44562</v>
          </cell>
          <cell r="E260">
            <v>1.53430777709808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13.5073083282356</v>
          </cell>
          <cell r="L260">
            <v>14.8538498238572</v>
          </cell>
          <cell r="M260">
            <v>5.24581989986703</v>
          </cell>
          <cell r="N260">
            <v>1</v>
          </cell>
          <cell r="O260">
            <v>0</v>
          </cell>
          <cell r="P260">
            <v>13.5073083282356</v>
          </cell>
          <cell r="Q260">
            <v>16.2270277139515</v>
          </cell>
          <cell r="R260">
            <v>6.70179154045834</v>
          </cell>
          <cell r="S260">
            <v>1</v>
          </cell>
          <cell r="T260">
            <v>0</v>
          </cell>
          <cell r="U260">
            <v>13.5073083282356</v>
          </cell>
          <cell r="V260">
            <v>13.5073083282356</v>
          </cell>
          <cell r="W260">
            <v>13.5073083282356</v>
          </cell>
          <cell r="X260">
            <v>15.999180774875</v>
          </cell>
          <cell r="Y260">
            <v>7.28015126807194</v>
          </cell>
          <cell r="Z260">
            <v>1</v>
          </cell>
          <cell r="AA260">
            <v>0</v>
          </cell>
          <cell r="AB260">
            <v>1</v>
          </cell>
          <cell r="AC260">
            <v>1</v>
          </cell>
          <cell r="AD260">
            <v>1</v>
          </cell>
          <cell r="AE260">
            <v>0</v>
          </cell>
          <cell r="AF260">
            <v>105600</v>
          </cell>
          <cell r="AG260">
            <v>0</v>
          </cell>
          <cell r="AH260">
            <v>61200</v>
          </cell>
          <cell r="AI260">
            <v>0</v>
          </cell>
          <cell r="AJ260">
            <v>50400</v>
          </cell>
          <cell r="AK260">
            <v>0</v>
          </cell>
          <cell r="AL260">
            <v>60000</v>
          </cell>
          <cell r="AM260">
            <v>0</v>
          </cell>
          <cell r="AN260">
            <v>126720</v>
          </cell>
          <cell r="AO260">
            <v>0</v>
          </cell>
          <cell r="AP260">
            <v>66000</v>
          </cell>
          <cell r="AQ260">
            <v>0</v>
          </cell>
          <cell r="AR260">
            <v>469920</v>
          </cell>
          <cell r="AS260">
            <v>60000</v>
          </cell>
          <cell r="AT260">
            <v>0</v>
          </cell>
          <cell r="AU260">
            <v>60000</v>
          </cell>
          <cell r="AV260">
            <v>0</v>
          </cell>
          <cell r="AW260">
            <v>105600</v>
          </cell>
          <cell r="AX260">
            <v>0</v>
          </cell>
          <cell r="AY260">
            <v>130800</v>
          </cell>
          <cell r="AZ260">
            <v>0</v>
          </cell>
          <cell r="BA260">
            <v>60000</v>
          </cell>
          <cell r="BB260">
            <v>0</v>
          </cell>
          <cell r="BC260">
            <v>63600</v>
          </cell>
          <cell r="BD260">
            <v>0</v>
          </cell>
          <cell r="BE260">
            <v>63600</v>
          </cell>
          <cell r="BF260">
            <v>0</v>
          </cell>
        </row>
        <row r="260">
          <cell r="BO260">
            <v>543600</v>
          </cell>
          <cell r="BP260">
            <v>65400</v>
          </cell>
          <cell r="BQ260">
            <v>32700</v>
          </cell>
          <cell r="BR260">
            <v>62400</v>
          </cell>
          <cell r="BS260">
            <v>31200</v>
          </cell>
          <cell r="BT260">
            <v>67200</v>
          </cell>
          <cell r="BU260">
            <v>33600</v>
          </cell>
          <cell r="BV260">
            <v>8400</v>
          </cell>
          <cell r="BW260">
            <v>4200</v>
          </cell>
          <cell r="BX260">
            <v>66000</v>
          </cell>
          <cell r="BY260">
            <v>33000</v>
          </cell>
          <cell r="BZ260">
            <v>66000</v>
          </cell>
          <cell r="CA260">
            <v>33000</v>
          </cell>
          <cell r="CB260">
            <v>240000</v>
          </cell>
          <cell r="CC260">
            <v>120000</v>
          </cell>
          <cell r="CD260">
            <v>120000</v>
          </cell>
          <cell r="CE260">
            <v>60000</v>
          </cell>
          <cell r="CF260">
            <v>63600</v>
          </cell>
          <cell r="CG260">
            <v>31800</v>
          </cell>
          <cell r="CH260">
            <v>90000</v>
          </cell>
          <cell r="CI260">
            <v>45000</v>
          </cell>
          <cell r="CJ260">
            <v>1273500</v>
          </cell>
        </row>
        <row r="261">
          <cell r="D261">
            <v>44593</v>
          </cell>
          <cell r="E261">
            <v>1.49467065132582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13.2100298849436</v>
          </cell>
          <cell r="L261">
            <v>9.93462607427372</v>
          </cell>
          <cell r="M261">
            <v>4.63844782540823</v>
          </cell>
          <cell r="N261">
            <v>0</v>
          </cell>
          <cell r="O261">
            <v>0</v>
          </cell>
          <cell r="P261">
            <v>13.2100298849436</v>
          </cell>
          <cell r="Q261">
            <v>12.9114776603831</v>
          </cell>
          <cell r="R261">
            <v>5.76650114716357</v>
          </cell>
          <cell r="S261">
            <v>0</v>
          </cell>
          <cell r="T261">
            <v>0</v>
          </cell>
          <cell r="U261">
            <v>13.2100298849436</v>
          </cell>
          <cell r="V261">
            <v>13.2100298849436</v>
          </cell>
          <cell r="W261">
            <v>13.2100298849436</v>
          </cell>
          <cell r="X261">
            <v>10.5362571080238</v>
          </cell>
          <cell r="Y261">
            <v>6.20068586165535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</row>
        <row r="261"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</row>
        <row r="262">
          <cell r="D262">
            <v>44621</v>
          </cell>
          <cell r="E262">
            <v>1.44955722440013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12.871679183001</v>
          </cell>
          <cell r="L262">
            <v>11.3751731928973</v>
          </cell>
          <cell r="M262">
            <v>6.56241943433498</v>
          </cell>
          <cell r="N262">
            <v>0</v>
          </cell>
          <cell r="O262">
            <v>0</v>
          </cell>
          <cell r="P262">
            <v>12.871679183001</v>
          </cell>
          <cell r="Q262">
            <v>10.8164266668745</v>
          </cell>
          <cell r="R262">
            <v>6.75213107107675</v>
          </cell>
          <cell r="S262">
            <v>0</v>
          </cell>
          <cell r="T262">
            <v>0</v>
          </cell>
          <cell r="U262">
            <v>12.871679183001</v>
          </cell>
          <cell r="V262">
            <v>12.871679183001</v>
          </cell>
          <cell r="W262">
            <v>12.871679183001</v>
          </cell>
          <cell r="X262">
            <v>13.4813944955978</v>
          </cell>
          <cell r="Y262">
            <v>8.53567075683947</v>
          </cell>
          <cell r="Z262">
            <v>1</v>
          </cell>
          <cell r="AA262">
            <v>0</v>
          </cell>
          <cell r="AB262">
            <v>1</v>
          </cell>
          <cell r="AC262">
            <v>1</v>
          </cell>
          <cell r="AD262">
            <v>1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</row>
        <row r="262">
          <cell r="BO262">
            <v>0</v>
          </cell>
          <cell r="BP262">
            <v>65400</v>
          </cell>
          <cell r="BQ262">
            <v>32700</v>
          </cell>
          <cell r="BR262">
            <v>62400</v>
          </cell>
          <cell r="BS262">
            <v>31200</v>
          </cell>
          <cell r="BT262">
            <v>67200</v>
          </cell>
          <cell r="BU262">
            <v>33600</v>
          </cell>
          <cell r="BV262">
            <v>8400</v>
          </cell>
          <cell r="BW262">
            <v>4200</v>
          </cell>
          <cell r="BX262">
            <v>66000</v>
          </cell>
          <cell r="BY262">
            <v>33000</v>
          </cell>
          <cell r="BZ262">
            <v>66000</v>
          </cell>
          <cell r="CA262">
            <v>33000</v>
          </cell>
          <cell r="CB262">
            <v>240000</v>
          </cell>
          <cell r="CC262">
            <v>120000</v>
          </cell>
          <cell r="CD262">
            <v>120000</v>
          </cell>
          <cell r="CE262">
            <v>60000</v>
          </cell>
          <cell r="CF262">
            <v>63600</v>
          </cell>
          <cell r="CG262">
            <v>31800</v>
          </cell>
          <cell r="CH262">
            <v>90000</v>
          </cell>
          <cell r="CI262">
            <v>45000</v>
          </cell>
          <cell r="CJ262">
            <v>1273500</v>
          </cell>
        </row>
        <row r="263">
          <cell r="D263">
            <v>44652</v>
          </cell>
          <cell r="E263">
            <v>1.3921315588171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12.4409866911283</v>
          </cell>
          <cell r="L263">
            <v>7.32511929140732</v>
          </cell>
          <cell r="M263">
            <v>5.31347923212635</v>
          </cell>
          <cell r="N263">
            <v>0</v>
          </cell>
          <cell r="O263">
            <v>0</v>
          </cell>
          <cell r="P263">
            <v>12.4409866911283</v>
          </cell>
          <cell r="Q263">
            <v>10.4889982892912</v>
          </cell>
          <cell r="R263">
            <v>5.39318142060824</v>
          </cell>
          <cell r="S263">
            <v>0</v>
          </cell>
          <cell r="T263">
            <v>0</v>
          </cell>
          <cell r="U263">
            <v>12.4409866911283</v>
          </cell>
          <cell r="V263">
            <v>12.4409866911283</v>
          </cell>
          <cell r="W263">
            <v>12.4409866911283</v>
          </cell>
          <cell r="X263">
            <v>6.49690192992205</v>
          </cell>
          <cell r="Y263">
            <v>9.96135697008131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</row>
        <row r="263"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</row>
        <row r="264">
          <cell r="D264">
            <v>44682</v>
          </cell>
          <cell r="E264">
            <v>1.37254539613206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12.2940904709905</v>
          </cell>
          <cell r="L264">
            <v>6.88831193424771</v>
          </cell>
          <cell r="M264">
            <v>5.47168722885371</v>
          </cell>
          <cell r="N264">
            <v>0</v>
          </cell>
          <cell r="O264">
            <v>0</v>
          </cell>
          <cell r="P264">
            <v>12.2940904709905</v>
          </cell>
          <cell r="Q264">
            <v>9.77049313078905</v>
          </cell>
          <cell r="R264">
            <v>4.90100425375356</v>
          </cell>
          <cell r="S264">
            <v>0</v>
          </cell>
          <cell r="T264">
            <v>0</v>
          </cell>
          <cell r="U264">
            <v>12.2940904709905</v>
          </cell>
          <cell r="V264">
            <v>12.2940904709905</v>
          </cell>
          <cell r="W264">
            <v>12.2940904709905</v>
          </cell>
          <cell r="X264">
            <v>5.33810971763318</v>
          </cell>
          <cell r="Y264">
            <v>10.3299332089704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</row>
        <row r="264"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</row>
        <row r="265">
          <cell r="D265">
            <v>44713</v>
          </cell>
          <cell r="E265">
            <v>1.36995384097225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12.2746538072919</v>
          </cell>
          <cell r="L265">
            <v>9.46521393809375</v>
          </cell>
          <cell r="M265">
            <v>4.85197458154504</v>
          </cell>
          <cell r="N265">
            <v>0</v>
          </cell>
          <cell r="O265">
            <v>0</v>
          </cell>
          <cell r="P265">
            <v>12.2746538072919</v>
          </cell>
          <cell r="Q265">
            <v>10.2282504636692</v>
          </cell>
          <cell r="R265">
            <v>7.19521298259441</v>
          </cell>
          <cell r="S265">
            <v>0</v>
          </cell>
          <cell r="T265">
            <v>0</v>
          </cell>
          <cell r="U265">
            <v>12.2746538072919</v>
          </cell>
          <cell r="V265">
            <v>12.2746538072919</v>
          </cell>
          <cell r="W265">
            <v>12.2746538072919</v>
          </cell>
          <cell r="X265">
            <v>8.52252657998844</v>
          </cell>
          <cell r="Y265">
            <v>4.49294404196091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</row>
        <row r="265"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</row>
        <row r="266">
          <cell r="D266">
            <v>44743</v>
          </cell>
          <cell r="E266">
            <v>1.3662892920601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12.2471696904508</v>
          </cell>
          <cell r="L266">
            <v>8.69571313468451</v>
          </cell>
          <cell r="M266">
            <v>5.03410987724631</v>
          </cell>
          <cell r="N266">
            <v>0</v>
          </cell>
          <cell r="O266">
            <v>0</v>
          </cell>
          <cell r="P266">
            <v>12.2471696904508</v>
          </cell>
          <cell r="Q266">
            <v>8.34294814015719</v>
          </cell>
          <cell r="R266">
            <v>6.36121305194331</v>
          </cell>
          <cell r="S266">
            <v>0</v>
          </cell>
          <cell r="T266">
            <v>0</v>
          </cell>
          <cell r="U266">
            <v>12.2471696904508</v>
          </cell>
          <cell r="V266">
            <v>12.2471696904508</v>
          </cell>
          <cell r="W266">
            <v>12.2471696904508</v>
          </cell>
          <cell r="X266">
            <v>7.89113282911316</v>
          </cell>
          <cell r="Y266">
            <v>4.64240151282364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</row>
        <row r="266"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</row>
        <row r="267">
          <cell r="D267">
            <v>44774</v>
          </cell>
          <cell r="E267">
            <v>1.36106794369798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12.2080095777348</v>
          </cell>
          <cell r="L267">
            <v>7.60696737971411</v>
          </cell>
          <cell r="M267">
            <v>5.23128022635062</v>
          </cell>
          <cell r="N267">
            <v>0</v>
          </cell>
          <cell r="O267">
            <v>0</v>
          </cell>
          <cell r="P267">
            <v>12.2080095777348</v>
          </cell>
          <cell r="Q267">
            <v>7.84064916784443</v>
          </cell>
          <cell r="R267">
            <v>5.93778877727781</v>
          </cell>
          <cell r="S267">
            <v>0</v>
          </cell>
          <cell r="T267">
            <v>0</v>
          </cell>
          <cell r="U267">
            <v>12.2080095777348</v>
          </cell>
          <cell r="V267">
            <v>12.2080095777348</v>
          </cell>
          <cell r="W267">
            <v>12.2080095777348</v>
          </cell>
          <cell r="X267">
            <v>7.35312947041817</v>
          </cell>
          <cell r="Y267">
            <v>4.22670720067657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</row>
        <row r="267"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</row>
        <row r="268">
          <cell r="D268">
            <v>44805</v>
          </cell>
          <cell r="E268">
            <v>1.35766479802151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12.1824859851613</v>
          </cell>
          <cell r="L268">
            <v>6.45123513025453</v>
          </cell>
          <cell r="M268">
            <v>3.97459791545579</v>
          </cell>
          <cell r="N268">
            <v>0</v>
          </cell>
          <cell r="O268">
            <v>0</v>
          </cell>
          <cell r="P268">
            <v>12.1824859851613</v>
          </cell>
          <cell r="Q268">
            <v>6.90534031001883</v>
          </cell>
          <cell r="R268">
            <v>4.98180596420677</v>
          </cell>
          <cell r="S268">
            <v>0</v>
          </cell>
          <cell r="T268">
            <v>0</v>
          </cell>
          <cell r="U268">
            <v>12.1824859851613</v>
          </cell>
          <cell r="V268">
            <v>12.1824859851613</v>
          </cell>
          <cell r="W268">
            <v>12.1824859851613</v>
          </cell>
          <cell r="X268">
            <v>4.94295835976953</v>
          </cell>
          <cell r="Y268">
            <v>1.82437269063875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</row>
        <row r="268"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</row>
        <row r="269">
          <cell r="D269">
            <v>44835</v>
          </cell>
          <cell r="E269">
            <v>1.35270470631508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12.1452852973631</v>
          </cell>
          <cell r="L269">
            <v>6.54387574031268</v>
          </cell>
          <cell r="M269">
            <v>3.93714887940196</v>
          </cell>
          <cell r="N269">
            <v>0</v>
          </cell>
          <cell r="O269">
            <v>0</v>
          </cell>
          <cell r="P269">
            <v>12.1452852973631</v>
          </cell>
          <cell r="Q269">
            <v>7.25228928281888</v>
          </cell>
          <cell r="R269">
            <v>3.70343684546486</v>
          </cell>
          <cell r="S269">
            <v>0</v>
          </cell>
          <cell r="T269">
            <v>0</v>
          </cell>
          <cell r="U269">
            <v>12.1452852973631</v>
          </cell>
          <cell r="V269">
            <v>12.1452852973631</v>
          </cell>
          <cell r="W269">
            <v>12.1452852973631</v>
          </cell>
          <cell r="X269">
            <v>5.23658228881439</v>
          </cell>
          <cell r="Y269">
            <v>1.74815121856345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</row>
        <row r="269"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</row>
        <row r="270">
          <cell r="D270">
            <v>44866</v>
          </cell>
          <cell r="E270">
            <v>1.38197637698595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12.3648228273946</v>
          </cell>
          <cell r="L270">
            <v>14.4223385815063</v>
          </cell>
          <cell r="M270">
            <v>3.95798851501888</v>
          </cell>
          <cell r="N270">
            <v>1</v>
          </cell>
          <cell r="O270">
            <v>0</v>
          </cell>
          <cell r="P270">
            <v>12.3648228273946</v>
          </cell>
          <cell r="Q270">
            <v>9.25354674143821</v>
          </cell>
          <cell r="R270">
            <v>4.50189274321179</v>
          </cell>
          <cell r="S270">
            <v>0</v>
          </cell>
          <cell r="T270">
            <v>0</v>
          </cell>
          <cell r="U270">
            <v>12.3648228273946</v>
          </cell>
          <cell r="V270">
            <v>12.3648228273946</v>
          </cell>
          <cell r="W270">
            <v>12.3648228273946</v>
          </cell>
          <cell r="X270">
            <v>15.0376952067031</v>
          </cell>
          <cell r="Y270">
            <v>-0.154922939983233</v>
          </cell>
          <cell r="Z270">
            <v>1</v>
          </cell>
          <cell r="AA270">
            <v>0</v>
          </cell>
          <cell r="AB270">
            <v>1</v>
          </cell>
          <cell r="AC270">
            <v>1</v>
          </cell>
          <cell r="AD270">
            <v>1</v>
          </cell>
          <cell r="AE270">
            <v>0</v>
          </cell>
          <cell r="AF270">
            <v>105600</v>
          </cell>
          <cell r="AG270">
            <v>0</v>
          </cell>
          <cell r="AH270">
            <v>61200</v>
          </cell>
          <cell r="AI270">
            <v>0</v>
          </cell>
          <cell r="AJ270">
            <v>50400</v>
          </cell>
          <cell r="AK270">
            <v>0</v>
          </cell>
          <cell r="AL270">
            <v>60000</v>
          </cell>
          <cell r="AM270">
            <v>0</v>
          </cell>
          <cell r="AN270">
            <v>126720</v>
          </cell>
          <cell r="AO270">
            <v>0</v>
          </cell>
          <cell r="AP270">
            <v>66000</v>
          </cell>
          <cell r="AQ270">
            <v>0</v>
          </cell>
          <cell r="AR270">
            <v>469920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</row>
        <row r="270">
          <cell r="BO270">
            <v>0</v>
          </cell>
          <cell r="BP270">
            <v>65400</v>
          </cell>
          <cell r="BQ270">
            <v>32700</v>
          </cell>
          <cell r="BR270">
            <v>62400</v>
          </cell>
          <cell r="BS270">
            <v>31200</v>
          </cell>
          <cell r="BT270">
            <v>67200</v>
          </cell>
          <cell r="BU270">
            <v>33600</v>
          </cell>
          <cell r="BV270">
            <v>8400</v>
          </cell>
          <cell r="BW270">
            <v>4200</v>
          </cell>
          <cell r="BX270">
            <v>66000</v>
          </cell>
          <cell r="BY270">
            <v>33000</v>
          </cell>
          <cell r="BZ270">
            <v>66000</v>
          </cell>
          <cell r="CA270">
            <v>33000</v>
          </cell>
          <cell r="CB270">
            <v>240000</v>
          </cell>
          <cell r="CC270">
            <v>120000</v>
          </cell>
          <cell r="CD270">
            <v>120000</v>
          </cell>
          <cell r="CE270">
            <v>60000</v>
          </cell>
          <cell r="CF270">
            <v>63600</v>
          </cell>
          <cell r="CG270">
            <v>31800</v>
          </cell>
          <cell r="CH270">
            <v>90000</v>
          </cell>
          <cell r="CI270">
            <v>45000</v>
          </cell>
          <cell r="CJ270">
            <v>1273500</v>
          </cell>
        </row>
        <row r="271">
          <cell r="D271">
            <v>44896</v>
          </cell>
          <cell r="E271">
            <v>1.40858571644622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12.5643928733466</v>
          </cell>
          <cell r="L271">
            <v>10.9291422965626</v>
          </cell>
          <cell r="M271">
            <v>4.07314131815348</v>
          </cell>
          <cell r="N271">
            <v>0</v>
          </cell>
          <cell r="O271">
            <v>0</v>
          </cell>
          <cell r="P271">
            <v>12.5643928733466</v>
          </cell>
          <cell r="Q271">
            <v>11.9660914336903</v>
          </cell>
          <cell r="R271">
            <v>4.78924222321537</v>
          </cell>
          <cell r="S271">
            <v>0</v>
          </cell>
          <cell r="T271">
            <v>0</v>
          </cell>
          <cell r="U271">
            <v>12.5643928733466</v>
          </cell>
          <cell r="V271">
            <v>12.5643928733466</v>
          </cell>
          <cell r="W271">
            <v>12.5643928733466</v>
          </cell>
          <cell r="X271">
            <v>11.2569055255395</v>
          </cell>
          <cell r="Y271">
            <v>5.92102138013981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</row>
        <row r="271"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</row>
        <row r="272">
          <cell r="D272">
            <v>44927</v>
          </cell>
          <cell r="E272">
            <v>1.46690328902714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13.0017746677036</v>
          </cell>
          <cell r="L272">
            <v>13.8961643415676</v>
          </cell>
          <cell r="M272">
            <v>4.90314317950208</v>
          </cell>
          <cell r="N272">
            <v>1</v>
          </cell>
          <cell r="O272">
            <v>0</v>
          </cell>
          <cell r="P272">
            <v>13.0017746677036</v>
          </cell>
          <cell r="Q272">
            <v>15.1796410782031</v>
          </cell>
          <cell r="R272">
            <v>6.2640052669128</v>
          </cell>
          <cell r="S272">
            <v>1</v>
          </cell>
          <cell r="T272">
            <v>0</v>
          </cell>
          <cell r="U272">
            <v>13.0017746677036</v>
          </cell>
          <cell r="V272">
            <v>13.0017746677036</v>
          </cell>
          <cell r="W272">
            <v>13.0017746677036</v>
          </cell>
          <cell r="X272">
            <v>14.9794835650703</v>
          </cell>
          <cell r="Y272">
            <v>7.05169978046574</v>
          </cell>
          <cell r="Z272">
            <v>1</v>
          </cell>
          <cell r="AA272">
            <v>0</v>
          </cell>
          <cell r="AB272">
            <v>1</v>
          </cell>
          <cell r="AC272">
            <v>1</v>
          </cell>
          <cell r="AD272">
            <v>1</v>
          </cell>
          <cell r="AE272">
            <v>0</v>
          </cell>
          <cell r="AF272">
            <v>105600</v>
          </cell>
          <cell r="AG272">
            <v>0</v>
          </cell>
          <cell r="AH272">
            <v>61200</v>
          </cell>
          <cell r="AI272">
            <v>0</v>
          </cell>
          <cell r="AJ272">
            <v>50400</v>
          </cell>
          <cell r="AK272">
            <v>0</v>
          </cell>
          <cell r="AL272">
            <v>60000</v>
          </cell>
          <cell r="AM272">
            <v>0</v>
          </cell>
          <cell r="AN272">
            <v>126720</v>
          </cell>
          <cell r="AO272">
            <v>0</v>
          </cell>
          <cell r="AP272">
            <v>66000</v>
          </cell>
          <cell r="AQ272">
            <v>0</v>
          </cell>
          <cell r="AR272">
            <v>469920</v>
          </cell>
          <cell r="AS272">
            <v>60000</v>
          </cell>
          <cell r="AT272">
            <v>0</v>
          </cell>
          <cell r="AU272">
            <v>60000</v>
          </cell>
          <cell r="AV272">
            <v>0</v>
          </cell>
          <cell r="AW272">
            <v>105600</v>
          </cell>
          <cell r="AX272">
            <v>0</v>
          </cell>
          <cell r="AY272">
            <v>130800</v>
          </cell>
          <cell r="AZ272">
            <v>0</v>
          </cell>
          <cell r="BA272">
            <v>60000</v>
          </cell>
          <cell r="BB272">
            <v>0</v>
          </cell>
          <cell r="BC272">
            <v>63600</v>
          </cell>
          <cell r="BD272">
            <v>0</v>
          </cell>
          <cell r="BE272">
            <v>63600</v>
          </cell>
          <cell r="BF272">
            <v>0</v>
          </cell>
        </row>
        <row r="272">
          <cell r="BO272">
            <v>543600</v>
          </cell>
          <cell r="BP272">
            <v>65400</v>
          </cell>
          <cell r="BQ272">
            <v>32700</v>
          </cell>
          <cell r="BR272">
            <v>62400</v>
          </cell>
          <cell r="BS272">
            <v>31200</v>
          </cell>
          <cell r="BT272">
            <v>67200</v>
          </cell>
          <cell r="BU272">
            <v>33600</v>
          </cell>
          <cell r="BV272">
            <v>8400</v>
          </cell>
          <cell r="BW272">
            <v>4200</v>
          </cell>
          <cell r="BX272">
            <v>66000</v>
          </cell>
          <cell r="BY272">
            <v>33000</v>
          </cell>
          <cell r="BZ272">
            <v>66000</v>
          </cell>
          <cell r="CA272">
            <v>33000</v>
          </cell>
          <cell r="CB272">
            <v>240000</v>
          </cell>
          <cell r="CC272">
            <v>120000</v>
          </cell>
          <cell r="CD272">
            <v>120000</v>
          </cell>
          <cell r="CE272">
            <v>60000</v>
          </cell>
          <cell r="CF272">
            <v>63600</v>
          </cell>
          <cell r="CG272">
            <v>31800</v>
          </cell>
          <cell r="CH272">
            <v>90000</v>
          </cell>
          <cell r="CI272">
            <v>45000</v>
          </cell>
          <cell r="CJ272">
            <v>1273500</v>
          </cell>
        </row>
        <row r="273">
          <cell r="D273">
            <v>44958</v>
          </cell>
          <cell r="E273">
            <v>1.42961084333896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12.7220813250422</v>
          </cell>
          <cell r="L273">
            <v>9.29783760891259</v>
          </cell>
          <cell r="M273">
            <v>4.33527291737732</v>
          </cell>
          <cell r="N273">
            <v>0</v>
          </cell>
          <cell r="O273">
            <v>0</v>
          </cell>
          <cell r="P273">
            <v>12.7220813250422</v>
          </cell>
          <cell r="Q273">
            <v>12.0801183515392</v>
          </cell>
          <cell r="R273">
            <v>5.38959522501975</v>
          </cell>
          <cell r="S273">
            <v>0</v>
          </cell>
          <cell r="T273">
            <v>0</v>
          </cell>
          <cell r="U273">
            <v>12.7220813250422</v>
          </cell>
          <cell r="V273">
            <v>12.7220813250422</v>
          </cell>
          <cell r="W273">
            <v>12.7220813250422</v>
          </cell>
          <cell r="X273">
            <v>9.87287733120183</v>
          </cell>
          <cell r="Y273">
            <v>6.04109736278824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</row>
        <row r="273"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</row>
        <row r="274">
          <cell r="D274">
            <v>44986</v>
          </cell>
          <cell r="E274">
            <v>1.38722755609769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12.4042066707327</v>
          </cell>
          <cell r="L274">
            <v>10.6437781170613</v>
          </cell>
          <cell r="M274">
            <v>6.13326890688735</v>
          </cell>
          <cell r="N274">
            <v>0</v>
          </cell>
          <cell r="O274">
            <v>0</v>
          </cell>
          <cell r="P274">
            <v>12.4042066707327</v>
          </cell>
          <cell r="Q274">
            <v>10.1215709144926</v>
          </cell>
          <cell r="R274">
            <v>6.31057431909785</v>
          </cell>
          <cell r="S274">
            <v>0</v>
          </cell>
          <cell r="T274">
            <v>0</v>
          </cell>
          <cell r="U274">
            <v>12.4042066707327</v>
          </cell>
          <cell r="V274">
            <v>12.4042066707327</v>
          </cell>
          <cell r="W274">
            <v>12.4042066707327</v>
          </cell>
          <cell r="X274">
            <v>12.6131790925249</v>
          </cell>
          <cell r="Y274">
            <v>8.08117609999518</v>
          </cell>
          <cell r="Z274">
            <v>1</v>
          </cell>
          <cell r="AA274">
            <v>0</v>
          </cell>
          <cell r="AB274">
            <v>1</v>
          </cell>
          <cell r="AC274">
            <v>1</v>
          </cell>
          <cell r="AD274">
            <v>1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</row>
        <row r="274">
          <cell r="BO274">
            <v>0</v>
          </cell>
          <cell r="BP274">
            <v>65400</v>
          </cell>
          <cell r="BQ274">
            <v>32700</v>
          </cell>
          <cell r="BR274">
            <v>62400</v>
          </cell>
          <cell r="BS274">
            <v>31200</v>
          </cell>
          <cell r="BT274">
            <v>67200</v>
          </cell>
          <cell r="BU274">
            <v>33600</v>
          </cell>
          <cell r="BV274">
            <v>8400</v>
          </cell>
          <cell r="BW274">
            <v>4200</v>
          </cell>
          <cell r="BX274">
            <v>66000</v>
          </cell>
          <cell r="BY274">
            <v>33000</v>
          </cell>
          <cell r="BZ274">
            <v>66000</v>
          </cell>
          <cell r="CA274">
            <v>33000</v>
          </cell>
          <cell r="CB274">
            <v>240000</v>
          </cell>
          <cell r="CC274">
            <v>120000</v>
          </cell>
          <cell r="CD274">
            <v>120000</v>
          </cell>
          <cell r="CE274">
            <v>60000</v>
          </cell>
          <cell r="CF274">
            <v>63600</v>
          </cell>
          <cell r="CG274">
            <v>31800</v>
          </cell>
          <cell r="CH274">
            <v>90000</v>
          </cell>
          <cell r="CI274">
            <v>45000</v>
          </cell>
          <cell r="CJ274">
            <v>1273500</v>
          </cell>
        </row>
        <row r="275">
          <cell r="D275">
            <v>45017</v>
          </cell>
          <cell r="E275">
            <v>1.33331838369873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11.9998878777405</v>
          </cell>
          <cell r="L275">
            <v>6.85823160153836</v>
          </cell>
          <cell r="M275">
            <v>4.9658040361219</v>
          </cell>
          <cell r="N275">
            <v>0</v>
          </cell>
          <cell r="O275">
            <v>0</v>
          </cell>
          <cell r="P275">
            <v>11.9998878777405</v>
          </cell>
          <cell r="Q275">
            <v>9.81508951160608</v>
          </cell>
          <cell r="R275">
            <v>5.04029109666373</v>
          </cell>
          <cell r="S275">
            <v>0</v>
          </cell>
          <cell r="T275">
            <v>0</v>
          </cell>
          <cell r="U275">
            <v>11.9998878777405</v>
          </cell>
          <cell r="V275">
            <v>11.9998878777405</v>
          </cell>
          <cell r="W275">
            <v>11.9998878777405</v>
          </cell>
          <cell r="X275">
            <v>6.08511782537185</v>
          </cell>
          <cell r="Y275">
            <v>9.41265946566591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</row>
        <row r="275"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</row>
        <row r="276">
          <cell r="D276">
            <v>45047</v>
          </cell>
          <cell r="E276">
            <v>1.31478426499151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11.8608819874364</v>
          </cell>
          <cell r="L276">
            <v>6.44968655174737</v>
          </cell>
          <cell r="M276">
            <v>5.11346143248343</v>
          </cell>
          <cell r="N276">
            <v>0</v>
          </cell>
          <cell r="O276">
            <v>0</v>
          </cell>
          <cell r="P276">
            <v>11.8608819874364</v>
          </cell>
          <cell r="Q276">
            <v>9.14317427747592</v>
          </cell>
          <cell r="R276">
            <v>4.5801404911911</v>
          </cell>
          <cell r="S276">
            <v>0</v>
          </cell>
          <cell r="T276">
            <v>0</v>
          </cell>
          <cell r="U276">
            <v>11.8608819874364</v>
          </cell>
          <cell r="V276">
            <v>11.8608819874364</v>
          </cell>
          <cell r="W276">
            <v>11.8608819874364</v>
          </cell>
          <cell r="X276">
            <v>5.00188052683641</v>
          </cell>
          <cell r="Y276">
            <v>9.75616977261615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</row>
        <row r="276"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</row>
        <row r="277">
          <cell r="D277">
            <v>45078</v>
          </cell>
          <cell r="E277">
            <v>1.30780515100235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11.8085386325177</v>
          </cell>
          <cell r="L277">
            <v>6.41545044257148</v>
          </cell>
          <cell r="M277">
            <v>5.08631824925047</v>
          </cell>
          <cell r="N277">
            <v>0</v>
          </cell>
          <cell r="O277">
            <v>0</v>
          </cell>
          <cell r="P277">
            <v>11.8085386325177</v>
          </cell>
          <cell r="Q277">
            <v>9.09464064560615</v>
          </cell>
          <cell r="R277">
            <v>4.55582827250585</v>
          </cell>
          <cell r="S277">
            <v>0</v>
          </cell>
          <cell r="T277">
            <v>0</v>
          </cell>
          <cell r="U277">
            <v>11.8085386325177</v>
          </cell>
          <cell r="V277">
            <v>11.8085386325177</v>
          </cell>
          <cell r="W277">
            <v>11.8085386325177</v>
          </cell>
          <cell r="X277">
            <v>4.97532963534306</v>
          </cell>
          <cell r="Y277">
            <v>9.70438224917699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</row>
        <row r="277"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</row>
        <row r="278">
          <cell r="D278">
            <v>45108</v>
          </cell>
          <cell r="E278">
            <v>1.30108644485175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11.7581483363881</v>
          </cell>
          <cell r="L278">
            <v>6.38249176649167</v>
          </cell>
          <cell r="M278">
            <v>5.06018784467226</v>
          </cell>
          <cell r="N278">
            <v>0</v>
          </cell>
          <cell r="O278">
            <v>0</v>
          </cell>
          <cell r="P278">
            <v>11.7581483363881</v>
          </cell>
          <cell r="Q278">
            <v>9.04791792242654</v>
          </cell>
          <cell r="R278">
            <v>4.53242320225352</v>
          </cell>
          <cell r="S278">
            <v>0</v>
          </cell>
          <cell r="T278">
            <v>0</v>
          </cell>
          <cell r="U278">
            <v>11.7581483363881</v>
          </cell>
          <cell r="V278">
            <v>11.7581483363881</v>
          </cell>
          <cell r="W278">
            <v>11.7581483363881</v>
          </cell>
          <cell r="X278">
            <v>4.94976942264881</v>
          </cell>
          <cell r="Y278">
            <v>9.65452704509298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</row>
        <row r="278"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</row>
        <row r="279">
          <cell r="D279">
            <v>45139</v>
          </cell>
          <cell r="E279">
            <v>1.29418004138302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11.7063503103727</v>
          </cell>
          <cell r="L279">
            <v>6.34861233945616</v>
          </cell>
          <cell r="M279">
            <v>5.0333274473319</v>
          </cell>
          <cell r="N279">
            <v>0</v>
          </cell>
          <cell r="O279">
            <v>0</v>
          </cell>
          <cell r="P279">
            <v>11.7063503103727</v>
          </cell>
          <cell r="Q279">
            <v>8.99988992861298</v>
          </cell>
          <cell r="R279">
            <v>4.50836427561597</v>
          </cell>
          <cell r="S279">
            <v>0</v>
          </cell>
          <cell r="T279">
            <v>0</v>
          </cell>
          <cell r="U279">
            <v>11.7063503103727</v>
          </cell>
          <cell r="V279">
            <v>11.7063503103727</v>
          </cell>
          <cell r="W279">
            <v>11.7063503103727</v>
          </cell>
          <cell r="X279">
            <v>4.92349514637357</v>
          </cell>
          <cell r="Y279">
            <v>9.60327905973657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</row>
        <row r="279"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</row>
        <row r="280">
          <cell r="D280">
            <v>45170</v>
          </cell>
          <cell r="E280">
            <v>1.28731029835992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11.6548272376994</v>
          </cell>
          <cell r="L280">
            <v>6.31491275058076</v>
          </cell>
          <cell r="M280">
            <v>5.00660962986553</v>
          </cell>
          <cell r="N280">
            <v>0</v>
          </cell>
          <cell r="O280">
            <v>0</v>
          </cell>
          <cell r="P280">
            <v>11.6548272376994</v>
          </cell>
          <cell r="Q280">
            <v>8.9521168761251</v>
          </cell>
          <cell r="R280">
            <v>4.48443305813644</v>
          </cell>
          <cell r="S280">
            <v>0</v>
          </cell>
          <cell r="T280">
            <v>0</v>
          </cell>
          <cell r="U280">
            <v>11.6548272376994</v>
          </cell>
          <cell r="V280">
            <v>11.6548272376994</v>
          </cell>
          <cell r="W280">
            <v>11.6548272376994</v>
          </cell>
          <cell r="X280">
            <v>4.89736033873512</v>
          </cell>
          <cell r="Y280">
            <v>9.55230310800653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</row>
        <row r="280"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</row>
        <row r="281">
          <cell r="D281">
            <v>45200</v>
          </cell>
          <cell r="E281">
            <v>1.28069688227673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11.6052266170754</v>
          </cell>
          <cell r="L281">
            <v>6.28247057591482</v>
          </cell>
          <cell r="M281">
            <v>4.98088871961521</v>
          </cell>
          <cell r="N281">
            <v>0</v>
          </cell>
          <cell r="O281">
            <v>0</v>
          </cell>
          <cell r="P281">
            <v>11.6052266170754</v>
          </cell>
          <cell r="Q281">
            <v>8.90612635324757</v>
          </cell>
          <cell r="R281">
            <v>4.46139477300155</v>
          </cell>
          <cell r="S281">
            <v>0</v>
          </cell>
          <cell r="T281">
            <v>0</v>
          </cell>
          <cell r="U281">
            <v>11.6052266170754</v>
          </cell>
          <cell r="V281">
            <v>11.6052266170754</v>
          </cell>
          <cell r="W281">
            <v>11.6052266170754</v>
          </cell>
          <cell r="X281">
            <v>4.87220068478793</v>
          </cell>
          <cell r="Y281">
            <v>9.50322919390321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</row>
        <row r="281"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</row>
        <row r="282">
          <cell r="D282">
            <v>45231</v>
          </cell>
          <cell r="E282">
            <v>1.27389871031425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11.5542403273569</v>
          </cell>
          <cell r="L282">
            <v>6.24912207954904</v>
          </cell>
          <cell r="M282">
            <v>4.95444925645222</v>
          </cell>
          <cell r="N282">
            <v>0</v>
          </cell>
          <cell r="O282">
            <v>0</v>
          </cell>
          <cell r="P282">
            <v>11.5542403273569</v>
          </cell>
          <cell r="Q282">
            <v>8.85885101486985</v>
          </cell>
          <cell r="R282">
            <v>4.43771287818391</v>
          </cell>
          <cell r="S282">
            <v>0</v>
          </cell>
          <cell r="T282">
            <v>0</v>
          </cell>
          <cell r="U282">
            <v>11.5542403273569</v>
          </cell>
          <cell r="V282">
            <v>11.5542403273569</v>
          </cell>
          <cell r="W282">
            <v>11.5542403273569</v>
          </cell>
          <cell r="X282">
            <v>4.84633815748014</v>
          </cell>
          <cell r="Y282">
            <v>9.45278432505639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</row>
        <row r="282"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Upload"/>
      <sheetName val="Sheet1"/>
      <sheetName val="Ops"/>
      <sheetName val="data"/>
      <sheetName val="Sendout vs HDDCDD"/>
      <sheetName val="Prices"/>
      <sheetName val="Pipline Map"/>
      <sheetName val="Topock"/>
      <sheetName val="Ehrenberg"/>
      <sheetName val="Kern Mojave"/>
      <sheetName val="PG&amp;E WR"/>
      <sheetName val="TW N Needles"/>
      <sheetName val="Total Receipts"/>
      <sheetName val="Cali Prod"/>
      <sheetName val="Inj-WD"/>
      <sheetName val="Total Sendout"/>
      <sheetName val="Total Inv"/>
      <sheetName val="Line Pack"/>
      <sheetName val="M. Robert's Demand 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S5">
            <v>35551</v>
          </cell>
          <cell r="T5">
            <v>529096.774193548</v>
          </cell>
        </row>
        <row r="6">
          <cell r="S6">
            <v>35582</v>
          </cell>
          <cell r="T6">
            <v>515066.666666667</v>
          </cell>
        </row>
        <row r="7">
          <cell r="S7">
            <v>35612</v>
          </cell>
          <cell r="T7">
            <v>479129.032258065</v>
          </cell>
        </row>
        <row r="8">
          <cell r="S8">
            <v>35643</v>
          </cell>
          <cell r="T8">
            <v>514032.258064516</v>
          </cell>
        </row>
        <row r="9">
          <cell r="S9">
            <v>35674</v>
          </cell>
          <cell r="T9">
            <v>516633.333333333</v>
          </cell>
        </row>
        <row r="10">
          <cell r="S10">
            <v>35704</v>
          </cell>
          <cell r="T10">
            <v>530000</v>
          </cell>
        </row>
        <row r="11">
          <cell r="S11">
            <v>35735</v>
          </cell>
          <cell r="T11">
            <v>494400</v>
          </cell>
        </row>
        <row r="12">
          <cell r="S12">
            <v>35765</v>
          </cell>
          <cell r="T12">
            <v>386451.612903226</v>
          </cell>
        </row>
        <row r="13">
          <cell r="S13">
            <v>35796</v>
          </cell>
          <cell r="T13">
            <v>418483.870967742</v>
          </cell>
        </row>
        <row r="14">
          <cell r="S14">
            <v>35827</v>
          </cell>
          <cell r="T14">
            <v>458714.285714286</v>
          </cell>
        </row>
        <row r="15">
          <cell r="S15">
            <v>35855</v>
          </cell>
          <cell r="T15">
            <v>530032.258064516</v>
          </cell>
        </row>
        <row r="16">
          <cell r="S16">
            <v>35886</v>
          </cell>
          <cell r="T16">
            <v>528500</v>
          </cell>
        </row>
        <row r="17">
          <cell r="S17">
            <v>35916</v>
          </cell>
          <cell r="T17">
            <v>523536.064516129</v>
          </cell>
        </row>
        <row r="18">
          <cell r="S18">
            <v>35947</v>
          </cell>
          <cell r="T18">
            <v>524943.379310345</v>
          </cell>
        </row>
        <row r="19">
          <cell r="S19">
            <v>35977</v>
          </cell>
          <cell r="T19">
            <v>530440.967741936</v>
          </cell>
        </row>
        <row r="20">
          <cell r="S20">
            <v>36008</v>
          </cell>
          <cell r="T20">
            <v>514064.516129032</v>
          </cell>
        </row>
        <row r="21">
          <cell r="S21">
            <v>36039</v>
          </cell>
          <cell r="T21">
            <v>515533.333333333</v>
          </cell>
        </row>
        <row r="22">
          <cell r="S22">
            <v>36069</v>
          </cell>
          <cell r="T22">
            <v>503096.774193548</v>
          </cell>
        </row>
        <row r="23">
          <cell r="S23">
            <v>36100</v>
          </cell>
          <cell r="T23">
            <v>424533.333333333</v>
          </cell>
        </row>
        <row r="24">
          <cell r="S24">
            <v>36130</v>
          </cell>
          <cell r="T24">
            <v>432322.580645161</v>
          </cell>
        </row>
        <row r="25">
          <cell r="S25">
            <v>36161</v>
          </cell>
          <cell r="T25">
            <v>481806.451612903</v>
          </cell>
        </row>
        <row r="26">
          <cell r="S26">
            <v>36192</v>
          </cell>
          <cell r="T26">
            <v>515035.714285714</v>
          </cell>
        </row>
        <row r="27">
          <cell r="S27">
            <v>36220</v>
          </cell>
          <cell r="T27">
            <v>533161.290322581</v>
          </cell>
        </row>
        <row r="28">
          <cell r="S28">
            <v>36251</v>
          </cell>
          <cell r="T28">
            <v>508533.333333333</v>
          </cell>
        </row>
        <row r="29">
          <cell r="S29">
            <v>36281</v>
          </cell>
          <cell r="T29">
            <v>520870.967741935</v>
          </cell>
        </row>
        <row r="30">
          <cell r="S30">
            <v>36312</v>
          </cell>
          <cell r="T30">
            <v>530300</v>
          </cell>
        </row>
        <row r="31">
          <cell r="S31">
            <v>36342</v>
          </cell>
          <cell r="T31">
            <v>523064.516129032</v>
          </cell>
        </row>
        <row r="32">
          <cell r="S32">
            <v>36373</v>
          </cell>
          <cell r="T32">
            <v>515451.612903226</v>
          </cell>
        </row>
        <row r="33">
          <cell r="S33">
            <v>36404</v>
          </cell>
          <cell r="T33">
            <v>509566.666666667</v>
          </cell>
        </row>
        <row r="34">
          <cell r="S34">
            <v>36434</v>
          </cell>
          <cell r="T34">
            <v>477806.451612903</v>
          </cell>
        </row>
        <row r="35">
          <cell r="S35">
            <v>36465</v>
          </cell>
          <cell r="T35">
            <v>513033.333333333</v>
          </cell>
        </row>
        <row r="36">
          <cell r="S36">
            <v>36495</v>
          </cell>
          <cell r="T36">
            <v>469903.903225806</v>
          </cell>
        </row>
        <row r="37">
          <cell r="S37">
            <v>36526</v>
          </cell>
          <cell r="T37">
            <v>530096.774193548</v>
          </cell>
        </row>
        <row r="38">
          <cell r="S38">
            <v>36557</v>
          </cell>
          <cell r="T38">
            <v>535103.448275862</v>
          </cell>
        </row>
        <row r="39">
          <cell r="S39">
            <v>36586</v>
          </cell>
          <cell r="T39">
            <v>527709.677419355</v>
          </cell>
        </row>
        <row r="40">
          <cell r="S40">
            <v>36617</v>
          </cell>
          <cell r="T40">
            <v>531633.333333333</v>
          </cell>
        </row>
        <row r="41">
          <cell r="S41">
            <v>36647</v>
          </cell>
          <cell r="T41">
            <v>522387.096774194</v>
          </cell>
        </row>
        <row r="42">
          <cell r="S42">
            <v>36678</v>
          </cell>
          <cell r="T42">
            <v>520966.666666667</v>
          </cell>
        </row>
        <row r="43">
          <cell r="S43">
            <v>36708</v>
          </cell>
          <cell r="T43">
            <v>522096.774193548</v>
          </cell>
        </row>
        <row r="44">
          <cell r="S44">
            <v>36739</v>
          </cell>
          <cell r="T44">
            <v>502709.677419355</v>
          </cell>
        </row>
        <row r="45">
          <cell r="S45">
            <v>36770</v>
          </cell>
          <cell r="T45">
            <v>499333.333333333</v>
          </cell>
        </row>
        <row r="46">
          <cell r="S46">
            <v>36800</v>
          </cell>
          <cell r="T46">
            <v>511612.903225806</v>
          </cell>
        </row>
        <row r="47">
          <cell r="S47">
            <v>36831</v>
          </cell>
          <cell r="T47">
            <v>510266.666666667</v>
          </cell>
        </row>
        <row r="48">
          <cell r="S48">
            <v>36861</v>
          </cell>
          <cell r="T48">
            <v>527032.258064516</v>
          </cell>
        </row>
        <row r="49">
          <cell r="S49">
            <v>36892</v>
          </cell>
          <cell r="T49">
            <v>535444.444444445</v>
          </cell>
        </row>
        <row r="50">
          <cell r="S50">
            <v>36923</v>
          </cell>
          <cell r="T50" t="e">
            <v>#VALUE!</v>
          </cell>
        </row>
        <row r="51">
          <cell r="S51">
            <v>36951</v>
          </cell>
          <cell r="T51" t="e">
            <v>#VALUE!</v>
          </cell>
        </row>
        <row r="52">
          <cell r="S52">
            <v>36982</v>
          </cell>
          <cell r="T52" t="e">
            <v>#VALUE!</v>
          </cell>
        </row>
        <row r="53">
          <cell r="S53">
            <v>37012</v>
          </cell>
          <cell r="T53" t="e">
            <v>#VALUE!</v>
          </cell>
        </row>
        <row r="54">
          <cell r="S54">
            <v>37043</v>
          </cell>
          <cell r="T54" t="e">
            <v>#VALUE!</v>
          </cell>
        </row>
        <row r="55">
          <cell r="S55">
            <v>37073</v>
          </cell>
          <cell r="T55" t="e">
            <v>#VALUE!</v>
          </cell>
        </row>
        <row r="56">
          <cell r="S56">
            <v>37104</v>
          </cell>
          <cell r="T56" t="e">
            <v>#VALUE!</v>
          </cell>
        </row>
        <row r="57">
          <cell r="S57">
            <v>37135</v>
          </cell>
          <cell r="T57" t="e">
            <v>#VALUE!</v>
          </cell>
        </row>
        <row r="58">
          <cell r="S58">
            <v>37165</v>
          </cell>
          <cell r="T58" t="e">
            <v>#VALUE!</v>
          </cell>
        </row>
        <row r="59">
          <cell r="S59">
            <v>37196</v>
          </cell>
          <cell r="T59" t="e">
            <v>#VALUE!</v>
          </cell>
        </row>
        <row r="60">
          <cell r="S60">
            <v>37226</v>
          </cell>
          <cell r="T60" t="e">
            <v>#VALUE!</v>
          </cell>
        </row>
        <row r="61">
          <cell r="S61">
            <v>37257</v>
          </cell>
        </row>
        <row r="62">
          <cell r="S62">
            <v>37288</v>
          </cell>
        </row>
        <row r="63">
          <cell r="S63">
            <v>37316</v>
          </cell>
        </row>
        <row r="64">
          <cell r="S64">
            <v>37347</v>
          </cell>
        </row>
        <row r="65">
          <cell r="S65">
            <v>37377</v>
          </cell>
        </row>
        <row r="66">
          <cell r="S66">
            <v>37408</v>
          </cell>
        </row>
        <row r="67">
          <cell r="S67">
            <v>37438</v>
          </cell>
        </row>
        <row r="68">
          <cell r="S68">
            <v>37469</v>
          </cell>
        </row>
        <row r="69">
          <cell r="S69">
            <v>37500</v>
          </cell>
        </row>
        <row r="70">
          <cell r="S70">
            <v>37530</v>
          </cell>
        </row>
        <row r="71">
          <cell r="S71">
            <v>37561</v>
          </cell>
        </row>
        <row r="72">
          <cell r="S72">
            <v>37591</v>
          </cell>
        </row>
        <row r="73">
          <cell r="S73">
            <v>37622</v>
          </cell>
        </row>
        <row r="74">
          <cell r="S74">
            <v>37653</v>
          </cell>
        </row>
        <row r="75">
          <cell r="S75">
            <v>37681</v>
          </cell>
        </row>
      </sheetData>
      <sheetData sheetId="8">
        <row r="7">
          <cell r="S7">
            <v>35551</v>
          </cell>
          <cell r="T7">
            <v>708258.064516129</v>
          </cell>
        </row>
        <row r="8">
          <cell r="S8">
            <v>35582</v>
          </cell>
          <cell r="T8">
            <v>697833.333333333</v>
          </cell>
        </row>
        <row r="9">
          <cell r="S9">
            <v>35612</v>
          </cell>
          <cell r="T9">
            <v>843290.322580645</v>
          </cell>
        </row>
        <row r="10">
          <cell r="S10">
            <v>35643</v>
          </cell>
          <cell r="T10">
            <v>759774.193548387</v>
          </cell>
        </row>
        <row r="11">
          <cell r="S11">
            <v>35674</v>
          </cell>
          <cell r="T11">
            <v>973200</v>
          </cell>
        </row>
        <row r="12">
          <cell r="S12">
            <v>35704</v>
          </cell>
          <cell r="T12">
            <v>726935.483870968</v>
          </cell>
        </row>
        <row r="13">
          <cell r="S13">
            <v>35735</v>
          </cell>
          <cell r="T13">
            <v>575733.333333333</v>
          </cell>
        </row>
        <row r="14">
          <cell r="S14">
            <v>35765</v>
          </cell>
          <cell r="T14">
            <v>538806.451612903</v>
          </cell>
        </row>
        <row r="15">
          <cell r="S15">
            <v>35796</v>
          </cell>
          <cell r="T15">
            <v>700483.870967742</v>
          </cell>
        </row>
        <row r="16">
          <cell r="S16">
            <v>35827</v>
          </cell>
          <cell r="T16">
            <v>647607.142857143</v>
          </cell>
        </row>
        <row r="17">
          <cell r="S17">
            <v>35855</v>
          </cell>
          <cell r="T17">
            <v>719741.935483871</v>
          </cell>
        </row>
        <row r="18">
          <cell r="S18">
            <v>35886</v>
          </cell>
          <cell r="T18">
            <v>678366.666666667</v>
          </cell>
        </row>
        <row r="19">
          <cell r="S19">
            <v>35916</v>
          </cell>
          <cell r="T19">
            <v>728308</v>
          </cell>
        </row>
        <row r="20">
          <cell r="S20">
            <v>35947</v>
          </cell>
          <cell r="T20">
            <v>597677.310344828</v>
          </cell>
        </row>
        <row r="21">
          <cell r="S21">
            <v>35977</v>
          </cell>
          <cell r="T21">
            <v>605879.709677419</v>
          </cell>
        </row>
        <row r="22">
          <cell r="S22">
            <v>36008</v>
          </cell>
          <cell r="T22">
            <v>981774.193548387</v>
          </cell>
        </row>
        <row r="23">
          <cell r="S23">
            <v>36039</v>
          </cell>
          <cell r="T23">
            <v>732233.333333333</v>
          </cell>
        </row>
        <row r="24">
          <cell r="S24">
            <v>36069</v>
          </cell>
          <cell r="T24">
            <v>874451.612903226</v>
          </cell>
        </row>
        <row r="25">
          <cell r="S25">
            <v>36100</v>
          </cell>
          <cell r="T25">
            <v>963900</v>
          </cell>
        </row>
        <row r="26">
          <cell r="S26">
            <v>36130</v>
          </cell>
          <cell r="T26">
            <v>1045580.64516129</v>
          </cell>
        </row>
        <row r="27">
          <cell r="S27">
            <v>36161</v>
          </cell>
          <cell r="T27">
            <v>872161.290322581</v>
          </cell>
        </row>
        <row r="28">
          <cell r="S28">
            <v>36192</v>
          </cell>
          <cell r="T28">
            <v>681107.142857143</v>
          </cell>
        </row>
        <row r="29">
          <cell r="S29">
            <v>36220</v>
          </cell>
          <cell r="T29">
            <v>679548.387096774</v>
          </cell>
        </row>
        <row r="30">
          <cell r="S30">
            <v>36251</v>
          </cell>
          <cell r="T30">
            <v>685933.333333333</v>
          </cell>
        </row>
        <row r="31">
          <cell r="S31">
            <v>36281</v>
          </cell>
          <cell r="T31">
            <v>783225.806451613</v>
          </cell>
        </row>
        <row r="32">
          <cell r="S32">
            <v>36312</v>
          </cell>
          <cell r="T32">
            <v>701233.333333333</v>
          </cell>
        </row>
        <row r="33">
          <cell r="S33">
            <v>36342</v>
          </cell>
          <cell r="T33">
            <v>744774.193548387</v>
          </cell>
        </row>
        <row r="34">
          <cell r="S34">
            <v>36373</v>
          </cell>
          <cell r="T34">
            <v>569612.903225806</v>
          </cell>
        </row>
        <row r="35">
          <cell r="S35">
            <v>36404</v>
          </cell>
          <cell r="T35">
            <v>810300</v>
          </cell>
        </row>
        <row r="36">
          <cell r="S36">
            <v>36434</v>
          </cell>
          <cell r="T36">
            <v>1037419.35483871</v>
          </cell>
        </row>
        <row r="37">
          <cell r="S37">
            <v>36465</v>
          </cell>
          <cell r="T37">
            <v>943800</v>
          </cell>
        </row>
        <row r="38">
          <cell r="S38">
            <v>36495</v>
          </cell>
          <cell r="T38">
            <v>936062.64516129</v>
          </cell>
        </row>
        <row r="39">
          <cell r="S39">
            <v>36526</v>
          </cell>
          <cell r="T39">
            <v>871548.387096774</v>
          </cell>
        </row>
        <row r="40">
          <cell r="S40">
            <v>36557</v>
          </cell>
          <cell r="T40">
            <v>657034.482758621</v>
          </cell>
        </row>
        <row r="41">
          <cell r="S41">
            <v>36586</v>
          </cell>
          <cell r="T41">
            <v>865516.129032258</v>
          </cell>
        </row>
        <row r="42">
          <cell r="S42">
            <v>36617</v>
          </cell>
          <cell r="T42">
            <v>778566.666666667</v>
          </cell>
        </row>
        <row r="43">
          <cell r="S43">
            <v>36647</v>
          </cell>
          <cell r="T43">
            <v>651290.322580645</v>
          </cell>
        </row>
        <row r="44">
          <cell r="S44">
            <v>36678</v>
          </cell>
          <cell r="T44">
            <v>963266.666666667</v>
          </cell>
        </row>
        <row r="45">
          <cell r="S45">
            <v>36708</v>
          </cell>
          <cell r="T45">
            <v>1043258.06451613</v>
          </cell>
        </row>
        <row r="46">
          <cell r="S46">
            <v>36739</v>
          </cell>
          <cell r="T46">
            <v>957451.612903226</v>
          </cell>
        </row>
        <row r="47">
          <cell r="S47">
            <v>36770</v>
          </cell>
          <cell r="T47">
            <v>1093733.33333333</v>
          </cell>
        </row>
        <row r="48">
          <cell r="S48">
            <v>36800</v>
          </cell>
          <cell r="T48">
            <v>1165096.77419355</v>
          </cell>
        </row>
        <row r="49">
          <cell r="S49">
            <v>36831</v>
          </cell>
          <cell r="T49">
            <v>1094700</v>
          </cell>
        </row>
        <row r="50">
          <cell r="S50">
            <v>36861</v>
          </cell>
          <cell r="T50">
            <v>1181935.48387097</v>
          </cell>
        </row>
        <row r="51">
          <cell r="S51">
            <v>36892</v>
          </cell>
          <cell r="T51">
            <v>1232444.44444444</v>
          </cell>
        </row>
        <row r="52">
          <cell r="S52">
            <v>36923</v>
          </cell>
          <cell r="T52" t="e">
            <v>#VALUE!</v>
          </cell>
        </row>
        <row r="53">
          <cell r="S53">
            <v>36951</v>
          </cell>
          <cell r="T53" t="e">
            <v>#VALUE!</v>
          </cell>
        </row>
        <row r="54">
          <cell r="S54">
            <v>36982</v>
          </cell>
          <cell r="T54" t="e">
            <v>#VALUE!</v>
          </cell>
        </row>
        <row r="55">
          <cell r="S55">
            <v>37012</v>
          </cell>
          <cell r="T55" t="e">
            <v>#VALUE!</v>
          </cell>
        </row>
        <row r="56">
          <cell r="S56">
            <v>37043</v>
          </cell>
          <cell r="T56" t="e">
            <v>#VALUE!</v>
          </cell>
        </row>
        <row r="57">
          <cell r="S57">
            <v>37073</v>
          </cell>
          <cell r="T57" t="e">
            <v>#VALUE!</v>
          </cell>
        </row>
        <row r="58">
          <cell r="S58">
            <v>37104</v>
          </cell>
          <cell r="T58" t="e">
            <v>#VALUE!</v>
          </cell>
        </row>
        <row r="59">
          <cell r="S59">
            <v>37135</v>
          </cell>
          <cell r="T59" t="e">
            <v>#VALUE!</v>
          </cell>
        </row>
        <row r="60">
          <cell r="S60">
            <v>37165</v>
          </cell>
          <cell r="T60" t="e">
            <v>#VALUE!</v>
          </cell>
        </row>
        <row r="61">
          <cell r="S61">
            <v>37196</v>
          </cell>
          <cell r="T61" t="e">
            <v>#VALUE!</v>
          </cell>
        </row>
        <row r="62">
          <cell r="S62">
            <v>37226</v>
          </cell>
          <cell r="T62" t="e">
            <v>#VALUE!</v>
          </cell>
        </row>
        <row r="63">
          <cell r="S63">
            <v>37257</v>
          </cell>
        </row>
        <row r="64">
          <cell r="S64">
            <v>37288</v>
          </cell>
        </row>
        <row r="65">
          <cell r="S65">
            <v>37316</v>
          </cell>
        </row>
        <row r="66">
          <cell r="S66">
            <v>37347</v>
          </cell>
        </row>
        <row r="67">
          <cell r="S67">
            <v>37377</v>
          </cell>
        </row>
        <row r="68">
          <cell r="S68">
            <v>37408</v>
          </cell>
        </row>
        <row r="69">
          <cell r="S69">
            <v>37438</v>
          </cell>
        </row>
        <row r="70">
          <cell r="S70">
            <v>37469</v>
          </cell>
        </row>
        <row r="71">
          <cell r="S71">
            <v>37500</v>
          </cell>
        </row>
        <row r="72">
          <cell r="S72">
            <v>37530</v>
          </cell>
        </row>
        <row r="73">
          <cell r="S73">
            <v>37561</v>
          </cell>
        </row>
        <row r="74">
          <cell r="S74">
            <v>37591</v>
          </cell>
        </row>
        <row r="75">
          <cell r="S75">
            <v>37622</v>
          </cell>
        </row>
        <row r="76">
          <cell r="S76">
            <v>37653</v>
          </cell>
        </row>
        <row r="77">
          <cell r="S77">
            <v>37681</v>
          </cell>
        </row>
        <row r="78">
          <cell r="S78">
            <v>37712</v>
          </cell>
        </row>
      </sheetData>
      <sheetData sheetId="9">
        <row r="5">
          <cell r="S5">
            <v>35551</v>
          </cell>
          <cell r="T5">
            <v>294870.967741935</v>
          </cell>
        </row>
        <row r="6">
          <cell r="S6">
            <v>35582</v>
          </cell>
          <cell r="T6">
            <v>268533.333333333</v>
          </cell>
        </row>
        <row r="7">
          <cell r="S7">
            <v>35612</v>
          </cell>
          <cell r="T7">
            <v>196419.35483871</v>
          </cell>
        </row>
        <row r="8">
          <cell r="S8">
            <v>35643</v>
          </cell>
          <cell r="T8">
            <v>195612.903225806</v>
          </cell>
        </row>
        <row r="9">
          <cell r="S9">
            <v>35674</v>
          </cell>
          <cell r="T9">
            <v>248300</v>
          </cell>
        </row>
        <row r="10">
          <cell r="S10">
            <v>35704</v>
          </cell>
          <cell r="T10">
            <v>230967.741935484</v>
          </cell>
        </row>
        <row r="11">
          <cell r="S11">
            <v>35735</v>
          </cell>
          <cell r="T11">
            <v>231300</v>
          </cell>
        </row>
        <row r="12">
          <cell r="S12">
            <v>35765</v>
          </cell>
          <cell r="T12">
            <v>131903.225806452</v>
          </cell>
        </row>
        <row r="13">
          <cell r="S13">
            <v>35796</v>
          </cell>
          <cell r="T13">
            <v>156161.290322581</v>
          </cell>
        </row>
        <row r="14">
          <cell r="S14">
            <v>35827</v>
          </cell>
          <cell r="T14">
            <v>153107.142857143</v>
          </cell>
        </row>
        <row r="15">
          <cell r="S15">
            <v>35855</v>
          </cell>
          <cell r="T15">
            <v>275451.612903226</v>
          </cell>
        </row>
        <row r="16">
          <cell r="S16">
            <v>35886</v>
          </cell>
          <cell r="T16">
            <v>385933.333333333</v>
          </cell>
        </row>
        <row r="17">
          <cell r="S17">
            <v>35916</v>
          </cell>
          <cell r="T17" t="e">
            <v>#VALUE!</v>
          </cell>
        </row>
        <row r="18">
          <cell r="S18">
            <v>35947</v>
          </cell>
          <cell r="T18" t="e">
            <v>#VALUE!</v>
          </cell>
        </row>
        <row r="19">
          <cell r="S19">
            <v>35977</v>
          </cell>
          <cell r="T19" t="e">
            <v>#VALUE!</v>
          </cell>
        </row>
        <row r="20">
          <cell r="S20">
            <v>36008</v>
          </cell>
          <cell r="T20">
            <v>242967.741935484</v>
          </cell>
        </row>
        <row r="21">
          <cell r="S21">
            <v>36039</v>
          </cell>
          <cell r="T21">
            <v>310900</v>
          </cell>
        </row>
        <row r="22">
          <cell r="S22">
            <v>36069</v>
          </cell>
          <cell r="T22">
            <v>267193.548387097</v>
          </cell>
        </row>
        <row r="23">
          <cell r="S23">
            <v>36100</v>
          </cell>
          <cell r="T23">
            <v>218433.333333333</v>
          </cell>
        </row>
        <row r="24">
          <cell r="S24">
            <v>36130</v>
          </cell>
          <cell r="T24">
            <v>161387.096774194</v>
          </cell>
        </row>
        <row r="25">
          <cell r="S25">
            <v>36161</v>
          </cell>
          <cell r="T25">
            <v>149258.064516129</v>
          </cell>
        </row>
        <row r="26">
          <cell r="S26">
            <v>36192</v>
          </cell>
          <cell r="T26">
            <v>215892.857142857</v>
          </cell>
        </row>
        <row r="27">
          <cell r="S27">
            <v>36220</v>
          </cell>
          <cell r="T27">
            <v>287225.806451613</v>
          </cell>
        </row>
        <row r="28">
          <cell r="S28">
            <v>36251</v>
          </cell>
          <cell r="T28">
            <v>309800</v>
          </cell>
        </row>
        <row r="29">
          <cell r="S29">
            <v>36281</v>
          </cell>
          <cell r="T29">
            <v>332709.677419355</v>
          </cell>
        </row>
        <row r="30">
          <cell r="S30">
            <v>36312</v>
          </cell>
          <cell r="T30">
            <v>383666.666666667</v>
          </cell>
        </row>
        <row r="31">
          <cell r="S31">
            <v>36342</v>
          </cell>
          <cell r="T31">
            <v>379000</v>
          </cell>
        </row>
        <row r="32">
          <cell r="S32">
            <v>36373</v>
          </cell>
          <cell r="T32">
            <v>483387.096774194</v>
          </cell>
        </row>
        <row r="33">
          <cell r="S33">
            <v>36404</v>
          </cell>
          <cell r="T33">
            <v>417833.333333333</v>
          </cell>
        </row>
        <row r="34">
          <cell r="S34">
            <v>36434</v>
          </cell>
          <cell r="T34">
            <v>389774.193548387</v>
          </cell>
        </row>
        <row r="35">
          <cell r="S35">
            <v>36465</v>
          </cell>
          <cell r="T35">
            <v>329066.666666667</v>
          </cell>
        </row>
        <row r="36">
          <cell r="S36">
            <v>36495</v>
          </cell>
          <cell r="T36">
            <v>161982.612903226</v>
          </cell>
        </row>
        <row r="37">
          <cell r="S37">
            <v>36526</v>
          </cell>
          <cell r="T37">
            <v>197064.516129032</v>
          </cell>
        </row>
        <row r="38">
          <cell r="S38">
            <v>36557</v>
          </cell>
          <cell r="T38">
            <v>275965.517241379</v>
          </cell>
        </row>
        <row r="39">
          <cell r="S39">
            <v>36586</v>
          </cell>
          <cell r="T39">
            <v>349645.161290323</v>
          </cell>
        </row>
        <row r="40">
          <cell r="S40">
            <v>36617</v>
          </cell>
          <cell r="T40">
            <v>461900</v>
          </cell>
        </row>
        <row r="41">
          <cell r="S41">
            <v>36647</v>
          </cell>
          <cell r="T41">
            <v>490516.129032258</v>
          </cell>
        </row>
        <row r="42">
          <cell r="S42">
            <v>36678</v>
          </cell>
          <cell r="T42">
            <v>391066.666666667</v>
          </cell>
        </row>
        <row r="43">
          <cell r="S43">
            <v>36708</v>
          </cell>
          <cell r="T43">
            <v>392903.225806452</v>
          </cell>
        </row>
        <row r="44">
          <cell r="S44">
            <v>36739</v>
          </cell>
          <cell r="T44">
            <v>344000</v>
          </cell>
        </row>
        <row r="45">
          <cell r="S45">
            <v>36770</v>
          </cell>
          <cell r="T45">
            <v>350100</v>
          </cell>
        </row>
        <row r="46">
          <cell r="S46">
            <v>36800</v>
          </cell>
          <cell r="T46">
            <v>383838.709677419</v>
          </cell>
        </row>
        <row r="47">
          <cell r="S47">
            <v>36831</v>
          </cell>
          <cell r="T47">
            <v>269166.666666667</v>
          </cell>
        </row>
        <row r="48">
          <cell r="S48">
            <v>36861</v>
          </cell>
          <cell r="T48">
            <v>391709.677419355</v>
          </cell>
        </row>
        <row r="49">
          <cell r="S49">
            <v>36892</v>
          </cell>
          <cell r="T49">
            <v>450444.444444444</v>
          </cell>
        </row>
        <row r="50">
          <cell r="S50">
            <v>36923</v>
          </cell>
          <cell r="T50" t="e">
            <v>#VALUE!</v>
          </cell>
        </row>
        <row r="51">
          <cell r="S51">
            <v>36951</v>
          </cell>
          <cell r="T51" t="e">
            <v>#VALUE!</v>
          </cell>
        </row>
        <row r="52">
          <cell r="S52">
            <v>36982</v>
          </cell>
          <cell r="T52" t="e">
            <v>#VALUE!</v>
          </cell>
        </row>
        <row r="53">
          <cell r="S53">
            <v>37012</v>
          </cell>
          <cell r="T53" t="e">
            <v>#VALUE!</v>
          </cell>
        </row>
        <row r="54">
          <cell r="S54">
            <v>37043</v>
          </cell>
          <cell r="T54" t="e">
            <v>#VALUE!</v>
          </cell>
        </row>
        <row r="55">
          <cell r="S55">
            <v>37073</v>
          </cell>
          <cell r="T55" t="e">
            <v>#VALUE!</v>
          </cell>
        </row>
        <row r="56">
          <cell r="S56">
            <v>37104</v>
          </cell>
          <cell r="T56" t="e">
            <v>#VALUE!</v>
          </cell>
        </row>
        <row r="57">
          <cell r="S57">
            <v>37135</v>
          </cell>
          <cell r="T57" t="e">
            <v>#VALUE!</v>
          </cell>
        </row>
        <row r="58">
          <cell r="S58">
            <v>37165</v>
          </cell>
          <cell r="T58" t="e">
            <v>#VALUE!</v>
          </cell>
        </row>
        <row r="59">
          <cell r="S59">
            <v>37196</v>
          </cell>
          <cell r="T59" t="e">
            <v>#VALUE!</v>
          </cell>
        </row>
        <row r="60">
          <cell r="S60">
            <v>37226</v>
          </cell>
          <cell r="T60" t="e">
            <v>#VALUE!</v>
          </cell>
        </row>
      </sheetData>
      <sheetData sheetId="10">
        <row r="8">
          <cell r="S8">
            <v>35551</v>
          </cell>
          <cell r="T8">
            <v>480774.193548387</v>
          </cell>
        </row>
        <row r="9">
          <cell r="S9">
            <v>35582</v>
          </cell>
          <cell r="T9">
            <v>488700</v>
          </cell>
        </row>
        <row r="10">
          <cell r="S10">
            <v>35612</v>
          </cell>
          <cell r="T10">
            <v>406032.258064516</v>
          </cell>
        </row>
        <row r="11">
          <cell r="S11">
            <v>35643</v>
          </cell>
          <cell r="T11">
            <v>438580.64516129</v>
          </cell>
        </row>
        <row r="12">
          <cell r="S12">
            <v>35674</v>
          </cell>
          <cell r="T12">
            <v>413000</v>
          </cell>
        </row>
        <row r="13">
          <cell r="S13">
            <v>35704</v>
          </cell>
          <cell r="T13">
            <v>446483.870967742</v>
          </cell>
        </row>
        <row r="14">
          <cell r="S14">
            <v>35735</v>
          </cell>
          <cell r="T14">
            <v>448633.333333333</v>
          </cell>
        </row>
        <row r="15">
          <cell r="S15">
            <v>35765</v>
          </cell>
          <cell r="T15">
            <v>292774.193548387</v>
          </cell>
        </row>
        <row r="16">
          <cell r="S16">
            <v>35796</v>
          </cell>
          <cell r="T16">
            <v>309838.709677419</v>
          </cell>
        </row>
        <row r="17">
          <cell r="S17">
            <v>35827</v>
          </cell>
          <cell r="T17">
            <v>420071.428571429</v>
          </cell>
        </row>
        <row r="18">
          <cell r="S18">
            <v>35855</v>
          </cell>
          <cell r="T18">
            <v>346709.677419355</v>
          </cell>
        </row>
        <row r="19">
          <cell r="S19">
            <v>35886</v>
          </cell>
          <cell r="T19">
            <v>323100</v>
          </cell>
        </row>
        <row r="20">
          <cell r="S20">
            <v>35916</v>
          </cell>
          <cell r="T20" t="e">
            <v>#VALUE!</v>
          </cell>
        </row>
        <row r="21">
          <cell r="S21">
            <v>35947</v>
          </cell>
          <cell r="T21" t="e">
            <v>#VALUE!</v>
          </cell>
        </row>
        <row r="22">
          <cell r="S22">
            <v>35977</v>
          </cell>
          <cell r="T22" t="e">
            <v>#VALUE!</v>
          </cell>
        </row>
        <row r="23">
          <cell r="S23">
            <v>36008</v>
          </cell>
          <cell r="T23">
            <v>303967.741935484</v>
          </cell>
        </row>
        <row r="24">
          <cell r="S24">
            <v>36039</v>
          </cell>
          <cell r="T24">
            <v>218666.666666667</v>
          </cell>
        </row>
        <row r="25">
          <cell r="S25">
            <v>36069</v>
          </cell>
          <cell r="T25">
            <v>226161.290322581</v>
          </cell>
        </row>
        <row r="26">
          <cell r="S26">
            <v>36100</v>
          </cell>
          <cell r="T26">
            <v>187466.666666667</v>
          </cell>
        </row>
        <row r="27">
          <cell r="S27">
            <v>36130</v>
          </cell>
          <cell r="T27">
            <v>59615.3846153846</v>
          </cell>
        </row>
        <row r="28">
          <cell r="S28">
            <v>36161</v>
          </cell>
          <cell r="T28">
            <v>100043.47826087</v>
          </cell>
        </row>
        <row r="29">
          <cell r="S29">
            <v>36192</v>
          </cell>
          <cell r="T29">
            <v>139500</v>
          </cell>
        </row>
        <row r="30">
          <cell r="S30">
            <v>36220</v>
          </cell>
          <cell r="T30">
            <v>280806.451612903</v>
          </cell>
        </row>
        <row r="31">
          <cell r="S31">
            <v>36251</v>
          </cell>
          <cell r="T31">
            <v>274400</v>
          </cell>
        </row>
        <row r="32">
          <cell r="S32">
            <v>36281</v>
          </cell>
          <cell r="T32">
            <v>325322.580645161</v>
          </cell>
        </row>
        <row r="33">
          <cell r="S33">
            <v>36312</v>
          </cell>
          <cell r="T33">
            <v>362200</v>
          </cell>
        </row>
        <row r="34">
          <cell r="S34">
            <v>36342</v>
          </cell>
          <cell r="T34">
            <v>362612.903225806</v>
          </cell>
        </row>
        <row r="35">
          <cell r="S35">
            <v>36373</v>
          </cell>
          <cell r="T35">
            <v>267580.64516129</v>
          </cell>
        </row>
        <row r="36">
          <cell r="S36">
            <v>36404</v>
          </cell>
          <cell r="T36">
            <v>254300</v>
          </cell>
        </row>
        <row r="37">
          <cell r="S37">
            <v>36434</v>
          </cell>
          <cell r="T37">
            <v>194419.35483871</v>
          </cell>
        </row>
        <row r="38">
          <cell r="S38">
            <v>36465</v>
          </cell>
          <cell r="T38">
            <v>110800</v>
          </cell>
        </row>
        <row r="39">
          <cell r="S39">
            <v>36495</v>
          </cell>
          <cell r="T39">
            <v>137157.258064516</v>
          </cell>
        </row>
        <row r="40">
          <cell r="S40">
            <v>36526</v>
          </cell>
          <cell r="T40">
            <v>78225.8064516129</v>
          </cell>
        </row>
        <row r="41">
          <cell r="S41">
            <v>36557</v>
          </cell>
          <cell r="T41">
            <v>163931.034482759</v>
          </cell>
        </row>
        <row r="42">
          <cell r="S42">
            <v>36586</v>
          </cell>
          <cell r="T42">
            <v>223225.806451613</v>
          </cell>
        </row>
        <row r="43">
          <cell r="S43">
            <v>36617</v>
          </cell>
          <cell r="T43">
            <v>188200</v>
          </cell>
        </row>
        <row r="44">
          <cell r="S44">
            <v>36647</v>
          </cell>
          <cell r="T44">
            <v>264612.903225806</v>
          </cell>
        </row>
        <row r="45">
          <cell r="S45">
            <v>36678</v>
          </cell>
          <cell r="T45">
            <v>342500</v>
          </cell>
        </row>
        <row r="46">
          <cell r="S46">
            <v>36708</v>
          </cell>
          <cell r="T46">
            <v>381354.838709677</v>
          </cell>
        </row>
        <row r="47">
          <cell r="S47">
            <v>36739</v>
          </cell>
          <cell r="T47">
            <v>424451.612903226</v>
          </cell>
        </row>
        <row r="48">
          <cell r="S48">
            <v>36770</v>
          </cell>
          <cell r="T48">
            <v>397033.333333333</v>
          </cell>
        </row>
        <row r="49">
          <cell r="S49">
            <v>36800</v>
          </cell>
          <cell r="T49">
            <v>312290.322580645</v>
          </cell>
        </row>
        <row r="50">
          <cell r="S50">
            <v>36831</v>
          </cell>
          <cell r="T50">
            <v>194333.333333333</v>
          </cell>
        </row>
        <row r="51">
          <cell r="S51">
            <v>36861</v>
          </cell>
          <cell r="T51">
            <v>303677.419354839</v>
          </cell>
        </row>
        <row r="52">
          <cell r="S52">
            <v>36892</v>
          </cell>
          <cell r="T52">
            <v>304222.222222222</v>
          </cell>
        </row>
        <row r="53">
          <cell r="S53">
            <v>36923</v>
          </cell>
          <cell r="T53" t="e">
            <v>#VALUE!</v>
          </cell>
        </row>
        <row r="54">
          <cell r="S54">
            <v>36951</v>
          </cell>
          <cell r="T54" t="e">
            <v>#VALUE!</v>
          </cell>
        </row>
        <row r="55">
          <cell r="S55">
            <v>36982</v>
          </cell>
          <cell r="T55" t="e">
            <v>#VALUE!</v>
          </cell>
        </row>
        <row r="56">
          <cell r="S56">
            <v>37012</v>
          </cell>
          <cell r="T56" t="e">
            <v>#VALUE!</v>
          </cell>
        </row>
        <row r="57">
          <cell r="S57">
            <v>37043</v>
          </cell>
          <cell r="T57" t="e">
            <v>#VALUE!</v>
          </cell>
        </row>
        <row r="58">
          <cell r="S58">
            <v>37073</v>
          </cell>
          <cell r="T58" t="e">
            <v>#VALUE!</v>
          </cell>
        </row>
        <row r="59">
          <cell r="S59">
            <v>37104</v>
          </cell>
          <cell r="T59" t="e">
            <v>#VALUE!</v>
          </cell>
        </row>
        <row r="60">
          <cell r="S60">
            <v>37135</v>
          </cell>
          <cell r="T60" t="e">
            <v>#VALUE!</v>
          </cell>
        </row>
        <row r="61">
          <cell r="S61">
            <v>37165</v>
          </cell>
          <cell r="T61" t="e">
            <v>#VALUE!</v>
          </cell>
        </row>
        <row r="62">
          <cell r="S62">
            <v>37196</v>
          </cell>
          <cell r="T62" t="e">
            <v>#VALUE!</v>
          </cell>
        </row>
        <row r="63">
          <cell r="S63">
            <v>37226</v>
          </cell>
          <cell r="T63" t="e">
            <v>#VALUE!</v>
          </cell>
        </row>
      </sheetData>
      <sheetData sheetId="11">
        <row r="8">
          <cell r="S8">
            <v>35551</v>
          </cell>
          <cell r="T8">
            <v>556612.903225806</v>
          </cell>
        </row>
        <row r="9">
          <cell r="S9">
            <v>35582</v>
          </cell>
          <cell r="T9">
            <v>533466.666666667</v>
          </cell>
        </row>
        <row r="10">
          <cell r="S10">
            <v>35612</v>
          </cell>
          <cell r="T10">
            <v>570645.161290323</v>
          </cell>
        </row>
        <row r="11">
          <cell r="S11">
            <v>35643</v>
          </cell>
          <cell r="T11">
            <v>529806.451612903</v>
          </cell>
        </row>
        <row r="12">
          <cell r="S12">
            <v>35674</v>
          </cell>
          <cell r="T12">
            <v>446800</v>
          </cell>
        </row>
        <row r="13">
          <cell r="S13">
            <v>35704</v>
          </cell>
          <cell r="T13">
            <v>444774.193548387</v>
          </cell>
        </row>
        <row r="14">
          <cell r="S14">
            <v>35735</v>
          </cell>
          <cell r="T14">
            <v>378333.333333333</v>
          </cell>
        </row>
        <row r="15">
          <cell r="S15">
            <v>35765</v>
          </cell>
          <cell r="T15">
            <v>313096.774193548</v>
          </cell>
        </row>
        <row r="16">
          <cell r="S16">
            <v>35796</v>
          </cell>
          <cell r="T16">
            <v>648032.258064516</v>
          </cell>
        </row>
        <row r="17">
          <cell r="S17">
            <v>35827</v>
          </cell>
          <cell r="T17">
            <v>534428.571428572</v>
          </cell>
        </row>
        <row r="18">
          <cell r="S18">
            <v>35855</v>
          </cell>
          <cell r="T18">
            <v>699193.548387097</v>
          </cell>
        </row>
        <row r="19">
          <cell r="S19">
            <v>35886</v>
          </cell>
          <cell r="T19">
            <v>626100</v>
          </cell>
        </row>
        <row r="20">
          <cell r="S20">
            <v>35916</v>
          </cell>
          <cell r="T20">
            <v>672643.6</v>
          </cell>
        </row>
        <row r="21">
          <cell r="S21">
            <v>35947</v>
          </cell>
          <cell r="T21">
            <v>676325.633333333</v>
          </cell>
        </row>
        <row r="22">
          <cell r="S22">
            <v>35977</v>
          </cell>
          <cell r="T22">
            <v>658084.35483871</v>
          </cell>
        </row>
        <row r="23">
          <cell r="S23">
            <v>36008</v>
          </cell>
          <cell r="T23">
            <v>693387.096774194</v>
          </cell>
        </row>
        <row r="24">
          <cell r="S24">
            <v>36039</v>
          </cell>
          <cell r="T24">
            <v>709000</v>
          </cell>
        </row>
        <row r="25">
          <cell r="S25">
            <v>36069</v>
          </cell>
          <cell r="T25">
            <v>643387.096774194</v>
          </cell>
        </row>
        <row r="26">
          <cell r="S26">
            <v>36100</v>
          </cell>
          <cell r="T26">
            <v>648366.666666667</v>
          </cell>
        </row>
        <row r="27">
          <cell r="S27">
            <v>36130</v>
          </cell>
          <cell r="T27">
            <v>650354.838709678</v>
          </cell>
        </row>
        <row r="28">
          <cell r="S28">
            <v>36161</v>
          </cell>
          <cell r="T28">
            <v>605000</v>
          </cell>
        </row>
        <row r="29">
          <cell r="S29">
            <v>36192</v>
          </cell>
          <cell r="T29">
            <v>679678.571428572</v>
          </cell>
        </row>
        <row r="30">
          <cell r="S30">
            <v>36220</v>
          </cell>
          <cell r="T30">
            <v>552806.451612903</v>
          </cell>
        </row>
        <row r="31">
          <cell r="S31">
            <v>36251</v>
          </cell>
          <cell r="T31">
            <v>585866.666666667</v>
          </cell>
        </row>
        <row r="32">
          <cell r="S32">
            <v>36281</v>
          </cell>
          <cell r="T32">
            <v>573419.35483871</v>
          </cell>
        </row>
        <row r="33">
          <cell r="S33">
            <v>36312</v>
          </cell>
          <cell r="T33">
            <v>613433.333333333</v>
          </cell>
        </row>
        <row r="34">
          <cell r="S34">
            <v>36342</v>
          </cell>
          <cell r="T34">
            <v>663451.612903226</v>
          </cell>
        </row>
        <row r="35">
          <cell r="S35">
            <v>36373</v>
          </cell>
          <cell r="T35">
            <v>626483.870967742</v>
          </cell>
        </row>
        <row r="36">
          <cell r="S36">
            <v>36404</v>
          </cell>
          <cell r="T36">
            <v>677400</v>
          </cell>
        </row>
        <row r="37">
          <cell r="S37">
            <v>36434</v>
          </cell>
          <cell r="T37">
            <v>721645.161290323</v>
          </cell>
        </row>
        <row r="38">
          <cell r="S38">
            <v>36465</v>
          </cell>
          <cell r="T38">
            <v>722433.333333333</v>
          </cell>
        </row>
        <row r="39">
          <cell r="S39">
            <v>36495</v>
          </cell>
          <cell r="T39">
            <v>695830.64516129</v>
          </cell>
        </row>
        <row r="40">
          <cell r="S40">
            <v>36526</v>
          </cell>
          <cell r="T40">
            <v>676967.741935484</v>
          </cell>
        </row>
        <row r="41">
          <cell r="S41">
            <v>36557</v>
          </cell>
          <cell r="T41">
            <v>674586.206896552</v>
          </cell>
        </row>
        <row r="42">
          <cell r="S42">
            <v>36586</v>
          </cell>
          <cell r="T42">
            <v>684709.677419355</v>
          </cell>
        </row>
        <row r="43">
          <cell r="S43">
            <v>36617</v>
          </cell>
          <cell r="T43">
            <v>608866.666666667</v>
          </cell>
        </row>
        <row r="44">
          <cell r="S44">
            <v>36647</v>
          </cell>
          <cell r="T44">
            <v>663548.387096774</v>
          </cell>
        </row>
        <row r="45">
          <cell r="S45">
            <v>36678</v>
          </cell>
          <cell r="T45">
            <v>696866.666666667</v>
          </cell>
        </row>
        <row r="46">
          <cell r="S46">
            <v>36708</v>
          </cell>
          <cell r="T46">
            <v>708645.161290323</v>
          </cell>
        </row>
        <row r="47">
          <cell r="S47">
            <v>36739</v>
          </cell>
          <cell r="T47">
            <v>711064.516129032</v>
          </cell>
        </row>
        <row r="48">
          <cell r="S48">
            <v>36770</v>
          </cell>
          <cell r="T48">
            <v>705933.333333333</v>
          </cell>
        </row>
        <row r="49">
          <cell r="S49">
            <v>36800</v>
          </cell>
          <cell r="T49">
            <v>703612.903225806</v>
          </cell>
        </row>
        <row r="50">
          <cell r="S50">
            <v>36831</v>
          </cell>
          <cell r="T50">
            <v>648266.666666667</v>
          </cell>
        </row>
        <row r="51">
          <cell r="S51">
            <v>36861</v>
          </cell>
          <cell r="T51">
            <v>737516.129032258</v>
          </cell>
        </row>
        <row r="52">
          <cell r="S52">
            <v>36892</v>
          </cell>
          <cell r="T52">
            <v>752444.444444445</v>
          </cell>
        </row>
        <row r="53">
          <cell r="S53">
            <v>36923</v>
          </cell>
          <cell r="T53" t="e">
            <v>#VALUE!</v>
          </cell>
        </row>
        <row r="54">
          <cell r="S54">
            <v>36951</v>
          </cell>
          <cell r="T54" t="e">
            <v>#VALUE!</v>
          </cell>
        </row>
        <row r="55">
          <cell r="S55">
            <v>36982</v>
          </cell>
          <cell r="T55" t="e">
            <v>#VALUE!</v>
          </cell>
        </row>
        <row r="56">
          <cell r="S56">
            <v>37012</v>
          </cell>
          <cell r="T56" t="e">
            <v>#VALUE!</v>
          </cell>
        </row>
        <row r="57">
          <cell r="S57">
            <v>37043</v>
          </cell>
          <cell r="T57" t="e">
            <v>#VALUE!</v>
          </cell>
        </row>
        <row r="58">
          <cell r="S58">
            <v>37073</v>
          </cell>
          <cell r="T58" t="e">
            <v>#VALUE!</v>
          </cell>
        </row>
        <row r="59">
          <cell r="S59">
            <v>37104</v>
          </cell>
          <cell r="T59" t="e">
            <v>#VALUE!</v>
          </cell>
        </row>
        <row r="60">
          <cell r="S60">
            <v>37135</v>
          </cell>
          <cell r="T60" t="e">
            <v>#VALUE!</v>
          </cell>
        </row>
        <row r="61">
          <cell r="S61">
            <v>37165</v>
          </cell>
          <cell r="T61" t="e">
            <v>#VALUE!</v>
          </cell>
        </row>
        <row r="62">
          <cell r="S62">
            <v>37196</v>
          </cell>
          <cell r="T62" t="e">
            <v>#VALUE!</v>
          </cell>
        </row>
        <row r="63">
          <cell r="S63">
            <v>37226</v>
          </cell>
          <cell r="T63" t="e">
            <v>#VALUE!</v>
          </cell>
        </row>
      </sheetData>
      <sheetData sheetId="12"/>
      <sheetData sheetId="13">
        <row r="5">
          <cell r="S5">
            <v>35551</v>
          </cell>
          <cell r="T5">
            <v>170967.741935484</v>
          </cell>
        </row>
        <row r="6">
          <cell r="S6">
            <v>35582</v>
          </cell>
          <cell r="T6">
            <v>207166.666666667</v>
          </cell>
        </row>
        <row r="7">
          <cell r="S7">
            <v>35612</v>
          </cell>
          <cell r="T7">
            <v>192935.483870968</v>
          </cell>
        </row>
        <row r="8">
          <cell r="S8">
            <v>35643</v>
          </cell>
          <cell r="T8">
            <v>187870.967741935</v>
          </cell>
        </row>
        <row r="9">
          <cell r="S9">
            <v>35674</v>
          </cell>
          <cell r="T9">
            <v>186400</v>
          </cell>
        </row>
        <row r="10">
          <cell r="S10">
            <v>35704</v>
          </cell>
          <cell r="T10">
            <v>198064.516129032</v>
          </cell>
        </row>
        <row r="11">
          <cell r="S11">
            <v>35735</v>
          </cell>
          <cell r="T11">
            <v>193266.666666667</v>
          </cell>
        </row>
        <row r="12">
          <cell r="S12">
            <v>35765</v>
          </cell>
          <cell r="T12">
            <v>194516.129032258</v>
          </cell>
        </row>
        <row r="13">
          <cell r="S13">
            <v>35796</v>
          </cell>
          <cell r="T13">
            <v>193580.64516129</v>
          </cell>
        </row>
        <row r="14">
          <cell r="S14">
            <v>35827</v>
          </cell>
          <cell r="T14">
            <v>181500</v>
          </cell>
        </row>
        <row r="15">
          <cell r="S15">
            <v>35855</v>
          </cell>
          <cell r="T15">
            <v>181225.806451613</v>
          </cell>
        </row>
        <row r="16">
          <cell r="S16">
            <v>35886</v>
          </cell>
          <cell r="T16">
            <v>202966.666666667</v>
          </cell>
        </row>
        <row r="17">
          <cell r="S17">
            <v>35916</v>
          </cell>
          <cell r="T17" t="e">
            <v>#VALUE!</v>
          </cell>
        </row>
        <row r="18">
          <cell r="S18">
            <v>35947</v>
          </cell>
          <cell r="T18" t="e">
            <v>#VALUE!</v>
          </cell>
        </row>
        <row r="19">
          <cell r="S19">
            <v>35977</v>
          </cell>
          <cell r="T19" t="e">
            <v>#VALUE!</v>
          </cell>
        </row>
        <row r="20">
          <cell r="S20">
            <v>36008</v>
          </cell>
          <cell r="T20">
            <v>256870.967741935</v>
          </cell>
        </row>
        <row r="21">
          <cell r="S21">
            <v>36039</v>
          </cell>
          <cell r="T21">
            <v>245620.689655172</v>
          </cell>
        </row>
        <row r="22">
          <cell r="S22">
            <v>36069</v>
          </cell>
          <cell r="T22">
            <v>199032.258064516</v>
          </cell>
        </row>
        <row r="23">
          <cell r="S23">
            <v>36100</v>
          </cell>
          <cell r="T23">
            <v>186833.333333333</v>
          </cell>
        </row>
        <row r="24">
          <cell r="S24">
            <v>36130</v>
          </cell>
          <cell r="T24">
            <v>191806.451612903</v>
          </cell>
        </row>
        <row r="25">
          <cell r="S25">
            <v>36161</v>
          </cell>
          <cell r="T25">
            <v>190096.774193548</v>
          </cell>
        </row>
        <row r="26">
          <cell r="S26">
            <v>36192</v>
          </cell>
          <cell r="T26">
            <v>185607.142857143</v>
          </cell>
        </row>
        <row r="27">
          <cell r="S27">
            <v>36220</v>
          </cell>
          <cell r="T27">
            <v>177774.193548387</v>
          </cell>
        </row>
        <row r="28">
          <cell r="S28">
            <v>36251</v>
          </cell>
          <cell r="T28">
            <v>179966.666666667</v>
          </cell>
        </row>
        <row r="29">
          <cell r="S29">
            <v>36281</v>
          </cell>
          <cell r="T29">
            <v>173580.64516129</v>
          </cell>
        </row>
        <row r="30">
          <cell r="S30">
            <v>36312</v>
          </cell>
          <cell r="T30">
            <v>246166.666666667</v>
          </cell>
        </row>
        <row r="31">
          <cell r="S31">
            <v>36342</v>
          </cell>
          <cell r="T31">
            <v>249193.548387097</v>
          </cell>
        </row>
        <row r="32">
          <cell r="S32">
            <v>36373</v>
          </cell>
          <cell r="T32">
            <v>264096.774193548</v>
          </cell>
        </row>
        <row r="33">
          <cell r="S33">
            <v>36404</v>
          </cell>
          <cell r="T33">
            <v>259800</v>
          </cell>
        </row>
        <row r="34">
          <cell r="S34">
            <v>36434</v>
          </cell>
          <cell r="T34">
            <v>255903.225806452</v>
          </cell>
        </row>
        <row r="35">
          <cell r="S35">
            <v>36465</v>
          </cell>
          <cell r="T35">
            <v>261500</v>
          </cell>
        </row>
        <row r="36">
          <cell r="S36">
            <v>36495</v>
          </cell>
          <cell r="T36">
            <v>265055.967741935</v>
          </cell>
        </row>
        <row r="37">
          <cell r="S37">
            <v>36526</v>
          </cell>
          <cell r="T37">
            <v>257645.161290323</v>
          </cell>
        </row>
        <row r="38">
          <cell r="S38">
            <v>36557</v>
          </cell>
          <cell r="T38">
            <v>269068.965517241</v>
          </cell>
        </row>
        <row r="39">
          <cell r="S39">
            <v>36586</v>
          </cell>
          <cell r="T39">
            <v>249967.741935484</v>
          </cell>
        </row>
        <row r="40">
          <cell r="S40">
            <v>36617</v>
          </cell>
          <cell r="T40">
            <v>245300</v>
          </cell>
        </row>
        <row r="41">
          <cell r="S41">
            <v>36647</v>
          </cell>
          <cell r="T41">
            <v>229612.903225806</v>
          </cell>
        </row>
        <row r="42">
          <cell r="S42">
            <v>36678</v>
          </cell>
          <cell r="T42">
            <v>252066.666666667</v>
          </cell>
        </row>
        <row r="43">
          <cell r="S43">
            <v>36708</v>
          </cell>
          <cell r="T43">
            <v>246645.161290323</v>
          </cell>
        </row>
        <row r="44">
          <cell r="S44">
            <v>36739</v>
          </cell>
          <cell r="T44">
            <v>271290.322580645</v>
          </cell>
        </row>
        <row r="45">
          <cell r="S45">
            <v>36770</v>
          </cell>
          <cell r="T45">
            <v>265033.333333333</v>
          </cell>
        </row>
        <row r="46">
          <cell r="S46">
            <v>36800</v>
          </cell>
          <cell r="T46">
            <v>277483.870967742</v>
          </cell>
        </row>
        <row r="47">
          <cell r="S47">
            <v>36831</v>
          </cell>
          <cell r="T47">
            <v>306533.333333333</v>
          </cell>
        </row>
        <row r="48">
          <cell r="S48">
            <v>36861</v>
          </cell>
          <cell r="T48">
            <v>297451.612903226</v>
          </cell>
        </row>
        <row r="49">
          <cell r="S49">
            <v>36892</v>
          </cell>
          <cell r="T49">
            <v>310333.333333333</v>
          </cell>
        </row>
        <row r="50">
          <cell r="S50">
            <v>36923</v>
          </cell>
          <cell r="T50" t="e">
            <v>#VALUE!</v>
          </cell>
        </row>
        <row r="51">
          <cell r="S51">
            <v>36951</v>
          </cell>
          <cell r="T51" t="e">
            <v>#VALUE!</v>
          </cell>
        </row>
        <row r="52">
          <cell r="S52">
            <v>36982</v>
          </cell>
          <cell r="T52" t="e">
            <v>#VALUE!</v>
          </cell>
        </row>
        <row r="53">
          <cell r="S53">
            <v>37012</v>
          </cell>
          <cell r="T53" t="e">
            <v>#VALUE!</v>
          </cell>
        </row>
        <row r="54">
          <cell r="S54">
            <v>37043</v>
          </cell>
          <cell r="T54" t="e">
            <v>#VALUE!</v>
          </cell>
        </row>
        <row r="55">
          <cell r="S55">
            <v>37073</v>
          </cell>
          <cell r="T55" t="e">
            <v>#VALUE!</v>
          </cell>
        </row>
        <row r="56">
          <cell r="S56">
            <v>37104</v>
          </cell>
          <cell r="T56" t="e">
            <v>#VALUE!</v>
          </cell>
        </row>
        <row r="57">
          <cell r="S57">
            <v>37135</v>
          </cell>
          <cell r="T57" t="e">
            <v>#VALUE!</v>
          </cell>
        </row>
        <row r="58">
          <cell r="S58">
            <v>37165</v>
          </cell>
          <cell r="T58" t="e">
            <v>#VALUE!</v>
          </cell>
        </row>
        <row r="59">
          <cell r="S59">
            <v>37196</v>
          </cell>
          <cell r="T59" t="e">
            <v>#VALUE!</v>
          </cell>
        </row>
        <row r="60">
          <cell r="S60">
            <v>37226</v>
          </cell>
          <cell r="T60" t="e">
            <v>#VALUE!</v>
          </cell>
        </row>
      </sheetData>
      <sheetData sheetId="14">
        <row r="4">
          <cell r="S4">
            <v>35551</v>
          </cell>
          <cell r="T4">
            <v>566806.451612903</v>
          </cell>
          <cell r="U4">
            <v>17571000</v>
          </cell>
        </row>
        <row r="5">
          <cell r="S5">
            <v>35582</v>
          </cell>
          <cell r="T5">
            <v>586100</v>
          </cell>
          <cell r="U5">
            <v>17583000</v>
          </cell>
        </row>
        <row r="6">
          <cell r="S6">
            <v>35612</v>
          </cell>
          <cell r="T6">
            <v>271741.935483871</v>
          </cell>
          <cell r="U6">
            <v>8424000</v>
          </cell>
        </row>
        <row r="7">
          <cell r="S7">
            <v>35643</v>
          </cell>
          <cell r="T7">
            <v>175032.258064516</v>
          </cell>
          <cell r="U7">
            <v>5426000</v>
          </cell>
        </row>
        <row r="8">
          <cell r="S8">
            <v>35674</v>
          </cell>
          <cell r="T8">
            <v>139866.666666667</v>
          </cell>
          <cell r="U8">
            <v>4196000</v>
          </cell>
        </row>
        <row r="9">
          <cell r="S9">
            <v>35704</v>
          </cell>
          <cell r="T9">
            <v>320000</v>
          </cell>
          <cell r="U9">
            <v>9920000</v>
          </cell>
        </row>
        <row r="10">
          <cell r="S10">
            <v>35735</v>
          </cell>
          <cell r="T10">
            <v>-34933.3333333333</v>
          </cell>
          <cell r="U10">
            <v>-1048000</v>
          </cell>
        </row>
        <row r="11">
          <cell r="S11">
            <v>35765</v>
          </cell>
          <cell r="T11">
            <v>-1209580.64516129</v>
          </cell>
          <cell r="U11">
            <v>-37497000</v>
          </cell>
        </row>
        <row r="12">
          <cell r="S12">
            <v>35796</v>
          </cell>
          <cell r="T12">
            <v>-490709.677419355</v>
          </cell>
          <cell r="U12">
            <v>-15212000</v>
          </cell>
        </row>
        <row r="13">
          <cell r="S13">
            <v>35827</v>
          </cell>
          <cell r="T13">
            <v>-656928.571428572</v>
          </cell>
          <cell r="U13">
            <v>-18394000</v>
          </cell>
        </row>
        <row r="14">
          <cell r="S14">
            <v>35855</v>
          </cell>
          <cell r="T14">
            <v>59258.064516129</v>
          </cell>
          <cell r="U14">
            <v>1837000</v>
          </cell>
        </row>
        <row r="15">
          <cell r="S15">
            <v>35886</v>
          </cell>
          <cell r="T15">
            <v>170233.333333333</v>
          </cell>
          <cell r="U15">
            <v>5107000</v>
          </cell>
        </row>
        <row r="16">
          <cell r="S16">
            <v>35916</v>
          </cell>
          <cell r="T16" t="e">
            <v>#VALUE!</v>
          </cell>
          <cell r="U16">
            <v>0</v>
          </cell>
        </row>
        <row r="17">
          <cell r="S17">
            <v>35947</v>
          </cell>
          <cell r="T17" t="e">
            <v>#VALUE!</v>
          </cell>
          <cell r="U17">
            <v>0</v>
          </cell>
        </row>
        <row r="18">
          <cell r="S18">
            <v>35977</v>
          </cell>
          <cell r="T18" t="e">
            <v>#VALUE!</v>
          </cell>
          <cell r="U18">
            <v>0</v>
          </cell>
        </row>
        <row r="19">
          <cell r="S19">
            <v>36008</v>
          </cell>
          <cell r="T19">
            <v>82322.5806451613</v>
          </cell>
          <cell r="U19">
            <v>2552000</v>
          </cell>
        </row>
        <row r="20">
          <cell r="S20">
            <v>36039</v>
          </cell>
          <cell r="T20">
            <v>184300</v>
          </cell>
          <cell r="U20">
            <v>5529000</v>
          </cell>
        </row>
        <row r="21">
          <cell r="S21">
            <v>36069</v>
          </cell>
          <cell r="T21">
            <v>521161.290322581</v>
          </cell>
          <cell r="U21">
            <v>16156000</v>
          </cell>
        </row>
        <row r="22">
          <cell r="S22">
            <v>36100</v>
          </cell>
          <cell r="T22">
            <v>184833.333333333</v>
          </cell>
          <cell r="U22">
            <v>5545000</v>
          </cell>
        </row>
        <row r="23">
          <cell r="S23">
            <v>36130</v>
          </cell>
          <cell r="T23">
            <v>-571354.838709678</v>
          </cell>
          <cell r="U23">
            <v>-17712000</v>
          </cell>
        </row>
        <row r="24">
          <cell r="S24">
            <v>36161</v>
          </cell>
          <cell r="T24">
            <v>-544838.709677419</v>
          </cell>
          <cell r="U24">
            <v>-16890000</v>
          </cell>
        </row>
        <row r="25">
          <cell r="S25">
            <v>36192</v>
          </cell>
          <cell r="T25">
            <v>-446642.857142857</v>
          </cell>
          <cell r="U25">
            <v>-12506000</v>
          </cell>
        </row>
        <row r="26">
          <cell r="S26">
            <v>36220</v>
          </cell>
          <cell r="T26">
            <v>-251032.258064516</v>
          </cell>
          <cell r="U26">
            <v>-7782000</v>
          </cell>
        </row>
        <row r="27">
          <cell r="S27">
            <v>36251</v>
          </cell>
          <cell r="T27">
            <v>-205733.333333333</v>
          </cell>
          <cell r="U27">
            <v>-6172000</v>
          </cell>
        </row>
        <row r="28">
          <cell r="S28">
            <v>36281</v>
          </cell>
          <cell r="T28">
            <v>559161.290322581</v>
          </cell>
          <cell r="U28">
            <v>17334000</v>
          </cell>
        </row>
        <row r="29">
          <cell r="S29">
            <v>36312</v>
          </cell>
          <cell r="T29">
            <v>412133.333333333</v>
          </cell>
          <cell r="U29">
            <v>12364000</v>
          </cell>
        </row>
        <row r="30">
          <cell r="S30">
            <v>36342</v>
          </cell>
          <cell r="T30">
            <v>282709.677419355</v>
          </cell>
          <cell r="U30">
            <v>8764000</v>
          </cell>
        </row>
        <row r="31">
          <cell r="S31">
            <v>36373</v>
          </cell>
          <cell r="T31">
            <v>18400</v>
          </cell>
          <cell r="U31">
            <v>552000</v>
          </cell>
        </row>
        <row r="32">
          <cell r="S32">
            <v>36404</v>
          </cell>
          <cell r="T32">
            <v>285233.333333333</v>
          </cell>
          <cell r="U32">
            <v>8557000</v>
          </cell>
        </row>
        <row r="33">
          <cell r="S33">
            <v>36434</v>
          </cell>
          <cell r="T33">
            <v>88129.0322580645</v>
          </cell>
          <cell r="U33">
            <v>2732000</v>
          </cell>
        </row>
        <row r="34">
          <cell r="S34">
            <v>36465</v>
          </cell>
          <cell r="T34">
            <v>150933.333333333</v>
          </cell>
          <cell r="U34">
            <v>4528000</v>
          </cell>
        </row>
        <row r="35">
          <cell r="S35">
            <v>36495</v>
          </cell>
          <cell r="T35">
            <v>-463645.161290323</v>
          </cell>
          <cell r="U35">
            <v>-14373000</v>
          </cell>
        </row>
        <row r="36">
          <cell r="S36">
            <v>36526</v>
          </cell>
          <cell r="T36">
            <v>-509516.129032258</v>
          </cell>
          <cell r="U36">
            <v>-15795000</v>
          </cell>
        </row>
        <row r="37">
          <cell r="S37">
            <v>36557</v>
          </cell>
          <cell r="T37">
            <v>-496482.75862069</v>
          </cell>
          <cell r="U37">
            <v>-14398000</v>
          </cell>
        </row>
        <row r="38">
          <cell r="S38">
            <v>36586</v>
          </cell>
          <cell r="T38">
            <v>30258.064516129</v>
          </cell>
          <cell r="U38">
            <v>938000</v>
          </cell>
        </row>
        <row r="39">
          <cell r="S39">
            <v>36617</v>
          </cell>
          <cell r="T39">
            <v>390966.666666667</v>
          </cell>
          <cell r="U39">
            <v>11729000</v>
          </cell>
        </row>
        <row r="40">
          <cell r="S40">
            <v>36647</v>
          </cell>
          <cell r="T40">
            <v>152645.161290323</v>
          </cell>
          <cell r="U40">
            <v>4732000</v>
          </cell>
        </row>
        <row r="41">
          <cell r="S41">
            <v>36678</v>
          </cell>
          <cell r="T41">
            <v>68500</v>
          </cell>
          <cell r="U41">
            <v>2055000</v>
          </cell>
        </row>
        <row r="42">
          <cell r="S42">
            <v>36708</v>
          </cell>
          <cell r="T42">
            <v>-37709.6774193548</v>
          </cell>
          <cell r="U42">
            <v>-1169000</v>
          </cell>
        </row>
        <row r="43">
          <cell r="S43">
            <v>36739</v>
          </cell>
          <cell r="T43">
            <v>-405161.290322581</v>
          </cell>
          <cell r="U43">
            <v>-12560000</v>
          </cell>
        </row>
        <row r="44">
          <cell r="S44">
            <v>36770</v>
          </cell>
          <cell r="T44">
            <v>118633.333333333</v>
          </cell>
          <cell r="U44">
            <v>3559000</v>
          </cell>
        </row>
        <row r="45">
          <cell r="S45">
            <v>36800</v>
          </cell>
          <cell r="T45">
            <v>254967.741935484</v>
          </cell>
          <cell r="U45">
            <v>7904000</v>
          </cell>
        </row>
        <row r="46">
          <cell r="S46">
            <v>36831</v>
          </cell>
          <cell r="T46">
            <v>-491766.666666667</v>
          </cell>
          <cell r="U46">
            <v>-14753000</v>
          </cell>
        </row>
        <row r="47">
          <cell r="S47">
            <v>36861</v>
          </cell>
          <cell r="T47">
            <v>4032.25806451613</v>
          </cell>
          <cell r="U47">
            <v>125000</v>
          </cell>
        </row>
        <row r="48">
          <cell r="S48">
            <v>36892</v>
          </cell>
          <cell r="T48">
            <v>256888.888888889</v>
          </cell>
          <cell r="U48">
            <v>2312000</v>
          </cell>
        </row>
        <row r="49">
          <cell r="S49">
            <v>36923</v>
          </cell>
          <cell r="T49" t="e">
            <v>#VALUE!</v>
          </cell>
          <cell r="U49">
            <v>0</v>
          </cell>
        </row>
        <row r="50">
          <cell r="S50">
            <v>36951</v>
          </cell>
          <cell r="T50" t="e">
            <v>#VALUE!</v>
          </cell>
          <cell r="U50">
            <v>0</v>
          </cell>
        </row>
        <row r="51">
          <cell r="S51">
            <v>36982</v>
          </cell>
          <cell r="T51" t="e">
            <v>#VALUE!</v>
          </cell>
          <cell r="U51">
            <v>0</v>
          </cell>
        </row>
        <row r="52">
          <cell r="S52">
            <v>37012</v>
          </cell>
          <cell r="T52" t="e">
            <v>#VALUE!</v>
          </cell>
          <cell r="U52">
            <v>0</v>
          </cell>
        </row>
        <row r="53">
          <cell r="S53">
            <v>37043</v>
          </cell>
          <cell r="T53" t="e">
            <v>#VALUE!</v>
          </cell>
          <cell r="U53">
            <v>0</v>
          </cell>
        </row>
        <row r="54">
          <cell r="S54">
            <v>37073</v>
          </cell>
          <cell r="T54" t="e">
            <v>#VALUE!</v>
          </cell>
          <cell r="U54">
            <v>0</v>
          </cell>
        </row>
        <row r="55">
          <cell r="S55">
            <v>37104</v>
          </cell>
          <cell r="T55" t="e">
            <v>#VALUE!</v>
          </cell>
          <cell r="U55">
            <v>0</v>
          </cell>
        </row>
        <row r="56">
          <cell r="S56">
            <v>37135</v>
          </cell>
          <cell r="T56" t="e">
            <v>#VALUE!</v>
          </cell>
          <cell r="U56">
            <v>0</v>
          </cell>
        </row>
        <row r="57">
          <cell r="S57">
            <v>37165</v>
          </cell>
          <cell r="T57" t="e">
            <v>#VALUE!</v>
          </cell>
          <cell r="U57">
            <v>0</v>
          </cell>
        </row>
        <row r="58">
          <cell r="S58">
            <v>37196</v>
          </cell>
          <cell r="T58" t="e">
            <v>#VALUE!</v>
          </cell>
          <cell r="U58">
            <v>0</v>
          </cell>
        </row>
        <row r="59">
          <cell r="S59">
            <v>37226</v>
          </cell>
          <cell r="T59" t="e">
            <v>#VALUE!</v>
          </cell>
          <cell r="U59">
            <v>0</v>
          </cell>
        </row>
      </sheetData>
      <sheetData sheetId="15">
        <row r="5">
          <cell r="U5">
            <v>35551</v>
          </cell>
          <cell r="V5">
            <v>2216129.03225806</v>
          </cell>
        </row>
        <row r="6">
          <cell r="U6">
            <v>35582</v>
          </cell>
          <cell r="V6">
            <v>2185300</v>
          </cell>
        </row>
        <row r="7">
          <cell r="U7">
            <v>35612</v>
          </cell>
          <cell r="V7">
            <v>2460935.48387097</v>
          </cell>
        </row>
        <row r="8">
          <cell r="U8">
            <v>35643</v>
          </cell>
          <cell r="V8">
            <v>2513838.70967742</v>
          </cell>
        </row>
        <row r="9">
          <cell r="U9">
            <v>35674</v>
          </cell>
          <cell r="V9">
            <v>2709566.66666667</v>
          </cell>
        </row>
        <row r="10">
          <cell r="U10">
            <v>35704</v>
          </cell>
          <cell r="V10">
            <v>2319903.22580645</v>
          </cell>
        </row>
        <row r="11">
          <cell r="U11">
            <v>35735</v>
          </cell>
          <cell r="V11">
            <v>2419633.33333333</v>
          </cell>
        </row>
        <row r="12">
          <cell r="U12">
            <v>35765</v>
          </cell>
          <cell r="V12">
            <v>3118516.12903226</v>
          </cell>
        </row>
        <row r="13">
          <cell r="U13">
            <v>35796</v>
          </cell>
          <cell r="V13">
            <v>2979709.67741935</v>
          </cell>
        </row>
        <row r="14">
          <cell r="U14">
            <v>35827</v>
          </cell>
          <cell r="V14">
            <v>3107285.71428571</v>
          </cell>
        </row>
        <row r="15">
          <cell r="U15">
            <v>35855</v>
          </cell>
          <cell r="V15">
            <v>2722354.83870968</v>
          </cell>
        </row>
        <row r="16">
          <cell r="U16">
            <v>35886</v>
          </cell>
          <cell r="V16">
            <v>2586866.66666667</v>
          </cell>
        </row>
        <row r="17">
          <cell r="U17">
            <v>35916</v>
          </cell>
          <cell r="V17" t="e">
            <v>#VALUE!</v>
          </cell>
        </row>
        <row r="18">
          <cell r="U18">
            <v>35947</v>
          </cell>
          <cell r="V18" t="e">
            <v>#VALUE!</v>
          </cell>
        </row>
        <row r="19">
          <cell r="U19">
            <v>35977</v>
          </cell>
          <cell r="V19" t="e">
            <v>#VALUE!</v>
          </cell>
        </row>
        <row r="20">
          <cell r="U20">
            <v>36008</v>
          </cell>
          <cell r="V20">
            <v>2905967.74193548</v>
          </cell>
        </row>
        <row r="21">
          <cell r="U21">
            <v>36039</v>
          </cell>
          <cell r="V21">
            <v>2551133.33333333</v>
          </cell>
        </row>
        <row r="22">
          <cell r="U22">
            <v>36069</v>
          </cell>
          <cell r="V22">
            <v>2319483.87096774</v>
          </cell>
        </row>
        <row r="23">
          <cell r="U23">
            <v>36100</v>
          </cell>
          <cell r="V23">
            <v>2501400</v>
          </cell>
        </row>
        <row r="24">
          <cell r="U24">
            <v>36130</v>
          </cell>
          <cell r="V24">
            <v>3137766.66666667</v>
          </cell>
        </row>
        <row r="25">
          <cell r="U25">
            <v>36161</v>
          </cell>
          <cell r="V25">
            <v>2987387.09677419</v>
          </cell>
        </row>
        <row r="26">
          <cell r="U26">
            <v>36192</v>
          </cell>
          <cell r="V26">
            <v>2933071.42857143</v>
          </cell>
        </row>
        <row r="27">
          <cell r="U27">
            <v>36220</v>
          </cell>
          <cell r="V27">
            <v>2835258.06451613</v>
          </cell>
        </row>
        <row r="28">
          <cell r="U28">
            <v>36251</v>
          </cell>
          <cell r="V28">
            <v>2801266.66666667</v>
          </cell>
        </row>
        <row r="29">
          <cell r="U29">
            <v>36281</v>
          </cell>
          <cell r="V29">
            <v>2214161.29032258</v>
          </cell>
        </row>
        <row r="30">
          <cell r="U30">
            <v>36312</v>
          </cell>
          <cell r="V30">
            <v>2421600</v>
          </cell>
        </row>
        <row r="31">
          <cell r="U31">
            <v>36342</v>
          </cell>
          <cell r="V31">
            <v>2643096.77419355</v>
          </cell>
        </row>
        <row r="32">
          <cell r="U32">
            <v>36373</v>
          </cell>
          <cell r="V32">
            <v>2706516.12903226</v>
          </cell>
        </row>
        <row r="33">
          <cell r="U33">
            <v>36404</v>
          </cell>
          <cell r="V33">
            <v>2645233.33333333</v>
          </cell>
        </row>
        <row r="34">
          <cell r="U34">
            <v>36434</v>
          </cell>
          <cell r="V34">
            <v>2964096.77419355</v>
          </cell>
        </row>
        <row r="35">
          <cell r="U35">
            <v>36465</v>
          </cell>
          <cell r="V35">
            <v>2738600</v>
          </cell>
        </row>
        <row r="36">
          <cell r="U36">
            <v>36495</v>
          </cell>
          <cell r="V36">
            <v>3114903.22580645</v>
          </cell>
        </row>
        <row r="37">
          <cell r="U37">
            <v>36526</v>
          </cell>
          <cell r="V37">
            <v>3123483.87096774</v>
          </cell>
        </row>
        <row r="38">
          <cell r="U38">
            <v>36557</v>
          </cell>
          <cell r="V38">
            <v>3069448.27586207</v>
          </cell>
        </row>
        <row r="39">
          <cell r="U39">
            <v>36586</v>
          </cell>
          <cell r="V39">
            <v>2825354.83870968</v>
          </cell>
        </row>
        <row r="40">
          <cell r="U40">
            <v>36617</v>
          </cell>
          <cell r="V40">
            <v>2422966.66666667</v>
          </cell>
        </row>
        <row r="41">
          <cell r="U41">
            <v>36647</v>
          </cell>
          <cell r="V41">
            <v>2665677.41935484</v>
          </cell>
        </row>
        <row r="42">
          <cell r="U42">
            <v>36678</v>
          </cell>
          <cell r="V42">
            <v>3097900</v>
          </cell>
        </row>
        <row r="43">
          <cell r="U43">
            <v>36708</v>
          </cell>
          <cell r="V43">
            <v>3320806.4516129</v>
          </cell>
        </row>
        <row r="44">
          <cell r="U44">
            <v>36739</v>
          </cell>
          <cell r="V44">
            <v>3616161.29032258</v>
          </cell>
        </row>
        <row r="45">
          <cell r="U45">
            <v>36770</v>
          </cell>
          <cell r="V45">
            <v>3191666.66666667</v>
          </cell>
        </row>
        <row r="46">
          <cell r="U46">
            <v>36800</v>
          </cell>
          <cell r="V46">
            <v>3104806.4516129</v>
          </cell>
        </row>
        <row r="47">
          <cell r="U47">
            <v>36831</v>
          </cell>
          <cell r="V47">
            <v>3509000</v>
          </cell>
        </row>
        <row r="48">
          <cell r="U48">
            <v>36861</v>
          </cell>
          <cell r="V48">
            <v>3433677.41935484</v>
          </cell>
        </row>
        <row r="49">
          <cell r="U49">
            <v>36892</v>
          </cell>
          <cell r="V49">
            <v>3323222.22222222</v>
          </cell>
        </row>
        <row r="50">
          <cell r="U50">
            <v>36923</v>
          </cell>
          <cell r="V50" t="e">
            <v>#VALUE!</v>
          </cell>
        </row>
        <row r="51">
          <cell r="U51">
            <v>36951</v>
          </cell>
          <cell r="V51" t="e">
            <v>#VALUE!</v>
          </cell>
        </row>
        <row r="52">
          <cell r="U52">
            <v>36982</v>
          </cell>
          <cell r="V52" t="e">
            <v>#VALUE!</v>
          </cell>
        </row>
        <row r="53">
          <cell r="U53">
            <v>37012</v>
          </cell>
          <cell r="V53" t="e">
            <v>#VALUE!</v>
          </cell>
        </row>
        <row r="54">
          <cell r="U54">
            <v>37043</v>
          </cell>
          <cell r="V54" t="e">
            <v>#VALUE!</v>
          </cell>
        </row>
        <row r="55">
          <cell r="U55">
            <v>37073</v>
          </cell>
          <cell r="V55" t="e">
            <v>#VALUE!</v>
          </cell>
        </row>
        <row r="56">
          <cell r="U56">
            <v>37104</v>
          </cell>
          <cell r="V56" t="e">
            <v>#VALUE!</v>
          </cell>
        </row>
        <row r="57">
          <cell r="U57">
            <v>37135</v>
          </cell>
          <cell r="V57" t="e">
            <v>#VALUE!</v>
          </cell>
        </row>
        <row r="58">
          <cell r="U58">
            <v>37165</v>
          </cell>
          <cell r="V58" t="e">
            <v>#VALUE!</v>
          </cell>
        </row>
        <row r="59">
          <cell r="U59">
            <v>37196</v>
          </cell>
          <cell r="V59" t="e">
            <v>#VALUE!</v>
          </cell>
        </row>
        <row r="60">
          <cell r="U60">
            <v>37226</v>
          </cell>
          <cell r="V60" t="e">
            <v>#VALUE!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Adjustments &amp; Maintanence"/>
      <sheetName val="Curves"/>
    </sheetNames>
    <sheetDataSet>
      <sheetData sheetId="0">
        <row r="1">
          <cell r="B1">
            <v>36881</v>
          </cell>
        </row>
        <row r="1">
          <cell r="E1">
            <v>0.32</v>
          </cell>
          <cell r="F1">
            <v>0.55</v>
          </cell>
          <cell r="G1">
            <v>0.13</v>
          </cell>
        </row>
        <row r="1">
          <cell r="P1">
            <v>1.03</v>
          </cell>
        </row>
        <row r="1">
          <cell r="S1">
            <v>0.011</v>
          </cell>
        </row>
        <row r="2">
          <cell r="C2" t="str">
            <v>SUPPLY</v>
          </cell>
        </row>
        <row r="2">
          <cell r="M2" t="str">
            <v>DEMAND</v>
          </cell>
        </row>
        <row r="2">
          <cell r="W2" t="str">
            <v>Storage</v>
          </cell>
        </row>
        <row r="3">
          <cell r="C3" t="str">
            <v>Malin</v>
          </cell>
          <cell r="D3" t="str">
            <v>In State</v>
          </cell>
          <cell r="E3" t="str">
            <v>TW</v>
          </cell>
          <cell r="F3" t="str">
            <v>EPNG</v>
          </cell>
          <cell r="G3" t="str">
            <v>Daggett</v>
          </cell>
          <cell r="H3" t="str">
            <v>Total Baja</v>
          </cell>
          <cell r="I3" t="str">
            <v>KRS</v>
          </cell>
          <cell r="J3" t="str">
            <v>Total Redwood</v>
          </cell>
          <cell r="K3" t="str">
            <v>Supply Adj.</v>
          </cell>
          <cell r="L3" t="str">
            <v>Total Supply</v>
          </cell>
          <cell r="M3" t="str">
            <v>Residential</v>
          </cell>
          <cell r="N3" t="str">
            <v>Industrial</v>
          </cell>
          <cell r="O3" t="str">
            <v>Power</v>
          </cell>
          <cell r="P3" t="str">
            <v>On-System</v>
          </cell>
          <cell r="Q3" t="str">
            <v>KRS</v>
          </cell>
          <cell r="R3" t="str">
            <v>SWG</v>
          </cell>
          <cell r="S3" t="str">
            <v>Fuel</v>
          </cell>
          <cell r="T3" t="str">
            <v>Total Demand</v>
          </cell>
          <cell r="U3" t="str">
            <v>PG&amp;E</v>
          </cell>
          <cell r="V3" t="str">
            <v>Wild Goose</v>
          </cell>
          <cell r="W3" t="str">
            <v>Total Storage</v>
          </cell>
          <cell r="X3" t="str">
            <v>Total Mo. Activity</v>
          </cell>
          <cell r="Y3" t="str">
            <v>System Bal</v>
          </cell>
        </row>
        <row r="4">
          <cell r="B4">
            <v>36342</v>
          </cell>
          <cell r="C4">
            <v>1718.93103448276</v>
          </cell>
          <cell r="D4">
            <v>136.793103448276</v>
          </cell>
          <cell r="E4">
            <v>94.1034482758621</v>
          </cell>
          <cell r="F4">
            <v>283.103448275862</v>
          </cell>
          <cell r="G4">
            <v>32.8275862068966</v>
          </cell>
          <cell r="H4">
            <v>410.034482758621</v>
          </cell>
          <cell r="I4">
            <v>6.51724137931035</v>
          </cell>
          <cell r="J4">
            <v>1360.51724137931</v>
          </cell>
        </row>
        <row r="4">
          <cell r="L4">
            <v>2272.27586206897</v>
          </cell>
        </row>
        <row r="4">
          <cell r="P4">
            <v>1703.93103448276</v>
          </cell>
          <cell r="Q4">
            <v>364.931034482759</v>
          </cell>
          <cell r="R4">
            <v>4</v>
          </cell>
          <cell r="S4">
            <v>37.9310344827586</v>
          </cell>
          <cell r="T4">
            <v>2110.79310344828</v>
          </cell>
          <cell r="U4">
            <v>-39.1289310344828</v>
          </cell>
          <cell r="V4">
            <v>0.009</v>
          </cell>
          <cell r="W4">
            <v>-39.1199310344828</v>
          </cell>
          <cell r="X4">
            <v>-1212.71786206897</v>
          </cell>
          <cell r="Y4">
            <v>100989</v>
          </cell>
        </row>
        <row r="5">
          <cell r="B5">
            <v>36373</v>
          </cell>
          <cell r="C5">
            <v>1788.82142857143</v>
          </cell>
          <cell r="D5">
            <v>134.178571428571</v>
          </cell>
          <cell r="E5">
            <v>26.3214285714286</v>
          </cell>
          <cell r="F5">
            <v>213.285714285714</v>
          </cell>
          <cell r="G5">
            <v>6.32142857142857</v>
          </cell>
          <cell r="H5">
            <v>245.928571428571</v>
          </cell>
          <cell r="I5">
            <v>4.17857142857143</v>
          </cell>
          <cell r="J5">
            <v>1520.92857142857</v>
          </cell>
        </row>
        <row r="5">
          <cell r="L5">
            <v>2173.10714285714</v>
          </cell>
        </row>
        <row r="5">
          <cell r="P5">
            <v>1901.03571428571</v>
          </cell>
          <cell r="Q5">
            <v>272.071428571429</v>
          </cell>
          <cell r="R5">
            <v>4</v>
          </cell>
          <cell r="S5">
            <v>38.0714285714286</v>
          </cell>
          <cell r="T5">
            <v>2215.17857142857</v>
          </cell>
          <cell r="U5">
            <v>-146.026714285714</v>
          </cell>
          <cell r="V5">
            <v>-9.16957142857143</v>
          </cell>
          <cell r="W5">
            <v>-155.196285714286</v>
          </cell>
          <cell r="X5">
            <v>-1981</v>
          </cell>
          <cell r="Y5">
            <v>99008</v>
          </cell>
        </row>
        <row r="6">
          <cell r="B6">
            <v>36404</v>
          </cell>
          <cell r="C6">
            <v>1851.89655172414</v>
          </cell>
          <cell r="D6">
            <v>131.758620689655</v>
          </cell>
          <cell r="E6">
            <v>75.4137931034483</v>
          </cell>
          <cell r="F6">
            <v>305.206896551724</v>
          </cell>
          <cell r="G6">
            <v>19.6551724137931</v>
          </cell>
          <cell r="H6">
            <v>400.275862068965</v>
          </cell>
          <cell r="I6">
            <v>10.0689655172414</v>
          </cell>
          <cell r="J6">
            <v>1592.10344827586</v>
          </cell>
        </row>
        <row r="6">
          <cell r="L6">
            <v>2394</v>
          </cell>
        </row>
        <row r="6">
          <cell r="P6">
            <v>1983.58620689655</v>
          </cell>
          <cell r="Q6">
            <v>269.862068965517</v>
          </cell>
          <cell r="R6">
            <v>4.10344827586207</v>
          </cell>
          <cell r="S6">
            <v>40.2413793103448</v>
          </cell>
          <cell r="T6">
            <v>2297.79310344828</v>
          </cell>
          <cell r="U6">
            <v>-56.3013448275862</v>
          </cell>
          <cell r="V6">
            <v>-1.54272413793103</v>
          </cell>
          <cell r="W6">
            <v>-57.8440689655172</v>
          </cell>
          <cell r="X6">
            <v>2011</v>
          </cell>
          <cell r="Y6">
            <v>101019</v>
          </cell>
        </row>
        <row r="7">
          <cell r="B7">
            <v>36434</v>
          </cell>
          <cell r="C7">
            <v>1840.38709677419</v>
          </cell>
          <cell r="D7">
            <v>139.935483870968</v>
          </cell>
          <cell r="E7">
            <v>125.096774193548</v>
          </cell>
          <cell r="F7">
            <v>393.516129032258</v>
          </cell>
          <cell r="G7">
            <v>65.3548387096774</v>
          </cell>
          <cell r="H7">
            <v>583.967741935484</v>
          </cell>
          <cell r="I7">
            <v>16.3225806451613</v>
          </cell>
          <cell r="J7">
            <v>1642.87096774194</v>
          </cell>
        </row>
        <row r="7">
          <cell r="L7">
            <v>2580.61290322581</v>
          </cell>
        </row>
        <row r="7">
          <cell r="P7">
            <v>2175.45161290323</v>
          </cell>
          <cell r="Q7">
            <v>213.838709677419</v>
          </cell>
          <cell r="R7">
            <v>7.16129032258065</v>
          </cell>
          <cell r="S7">
            <v>42.3548387096774</v>
          </cell>
          <cell r="T7">
            <v>2438.8064516129</v>
          </cell>
          <cell r="U7">
            <v>-19.4426129032258</v>
          </cell>
          <cell r="V7">
            <v>-10.6361612903226</v>
          </cell>
          <cell r="W7">
            <v>-30.0787741935484</v>
          </cell>
          <cell r="X7">
            <v>2504</v>
          </cell>
          <cell r="Y7">
            <v>103523</v>
          </cell>
        </row>
        <row r="8">
          <cell r="B8">
            <v>36465</v>
          </cell>
          <cell r="C8">
            <v>1751.72413793103</v>
          </cell>
          <cell r="D8">
            <v>138.862068965517</v>
          </cell>
          <cell r="E8">
            <v>162.620689655172</v>
          </cell>
          <cell r="F8">
            <v>328.51724137931</v>
          </cell>
          <cell r="G8">
            <v>110.827586206897</v>
          </cell>
          <cell r="H8">
            <v>601.965517241379</v>
          </cell>
          <cell r="I8">
            <v>30.2068965517241</v>
          </cell>
          <cell r="J8">
            <v>1639.79310344828</v>
          </cell>
        </row>
        <row r="8">
          <cell r="L8">
            <v>2522.75862068966</v>
          </cell>
        </row>
        <row r="8">
          <cell r="P8">
            <v>2223.55172413793</v>
          </cell>
          <cell r="Q8">
            <v>142.137931034483</v>
          </cell>
          <cell r="R8">
            <v>12.2413793103448</v>
          </cell>
          <cell r="S8">
            <v>41.8275862068966</v>
          </cell>
          <cell r="T8">
            <v>2419.75862068966</v>
          </cell>
          <cell r="U8">
            <v>-35.7841034482759</v>
          </cell>
          <cell r="V8">
            <v>-12.7576666666667</v>
          </cell>
          <cell r="W8">
            <v>-48.5417701149425</v>
          </cell>
          <cell r="X8">
            <v>1212</v>
          </cell>
          <cell r="Y8">
            <v>104735</v>
          </cell>
        </row>
        <row r="9">
          <cell r="B9">
            <v>36495</v>
          </cell>
          <cell r="C9">
            <v>1727.29032258065</v>
          </cell>
          <cell r="D9">
            <v>151.129032258065</v>
          </cell>
          <cell r="E9">
            <v>183</v>
          </cell>
          <cell r="F9">
            <v>353.387096774194</v>
          </cell>
          <cell r="G9">
            <v>169.096774193548</v>
          </cell>
          <cell r="H9">
            <v>705.483870967742</v>
          </cell>
          <cell r="I9">
            <v>28.9032258064516</v>
          </cell>
          <cell r="J9">
            <v>1601.67741935484</v>
          </cell>
        </row>
        <row r="9">
          <cell r="L9">
            <v>2612.8064516129</v>
          </cell>
        </row>
        <row r="9">
          <cell r="P9">
            <v>2764.25806451613</v>
          </cell>
          <cell r="Q9">
            <v>154.516129032258</v>
          </cell>
          <cell r="R9">
            <v>18.9032258064516</v>
          </cell>
          <cell r="S9">
            <v>43.3225806451613</v>
          </cell>
          <cell r="T9">
            <v>2981</v>
          </cell>
          <cell r="U9">
            <v>-344.345838709677</v>
          </cell>
          <cell r="V9">
            <v>-90.249064516129</v>
          </cell>
          <cell r="W9">
            <v>-434.594903225806</v>
          </cell>
          <cell r="X9">
            <v>-12286</v>
          </cell>
          <cell r="Y9">
            <v>92449</v>
          </cell>
        </row>
        <row r="10">
          <cell r="B10">
            <v>36526</v>
          </cell>
          <cell r="C10">
            <v>1680.45161290323</v>
          </cell>
          <cell r="D10">
            <v>153.064516129032</v>
          </cell>
          <cell r="E10">
            <v>134.774193548387</v>
          </cell>
          <cell r="F10">
            <v>327.516129032258</v>
          </cell>
          <cell r="G10">
            <v>104.41935483871</v>
          </cell>
          <cell r="H10">
            <v>566.709677419355</v>
          </cell>
          <cell r="I10">
            <v>33.5806451612903</v>
          </cell>
          <cell r="J10">
            <v>1605.83870967742</v>
          </cell>
        </row>
        <row r="10">
          <cell r="L10">
            <v>2433.8064516129</v>
          </cell>
        </row>
        <row r="10">
          <cell r="P10">
            <v>2630.77419354839</v>
          </cell>
          <cell r="Q10">
            <v>108.193548387097</v>
          </cell>
          <cell r="R10">
            <v>16</v>
          </cell>
          <cell r="S10">
            <v>41.4516129032258</v>
          </cell>
          <cell r="T10">
            <v>2796.41935483871</v>
          </cell>
          <cell r="U10">
            <v>-485.249064516129</v>
          </cell>
          <cell r="V10">
            <v>-123.184548387097</v>
          </cell>
          <cell r="W10">
            <v>-608.433612903226</v>
          </cell>
          <cell r="X10">
            <v>-13412</v>
          </cell>
          <cell r="Y10">
            <v>79037</v>
          </cell>
        </row>
        <row r="11">
          <cell r="B11">
            <v>36557</v>
          </cell>
          <cell r="C11">
            <v>1744.10344827586</v>
          </cell>
          <cell r="D11">
            <v>157.586206896552</v>
          </cell>
          <cell r="E11">
            <v>134.758620689655</v>
          </cell>
          <cell r="F11">
            <v>285.344827586207</v>
          </cell>
          <cell r="G11">
            <v>154.724137931035</v>
          </cell>
          <cell r="H11">
            <v>574.827586206897</v>
          </cell>
          <cell r="I11">
            <v>24.4137931034483</v>
          </cell>
          <cell r="J11">
            <v>1590.68965517241</v>
          </cell>
        </row>
        <row r="11">
          <cell r="L11">
            <v>2500.93103448276</v>
          </cell>
        </row>
        <row r="11">
          <cell r="P11">
            <v>2454.20689655172</v>
          </cell>
          <cell r="Q11">
            <v>177.827586206897</v>
          </cell>
          <cell r="R11">
            <v>15.8965517241379</v>
          </cell>
          <cell r="S11">
            <v>41.1724137931035</v>
          </cell>
          <cell r="T11">
            <v>2689.10344827586</v>
          </cell>
          <cell r="U11">
            <v>-495.611689655172</v>
          </cell>
          <cell r="V11">
            <v>-89.6461724137931</v>
          </cell>
          <cell r="W11">
            <v>-585.257862068965</v>
          </cell>
          <cell r="X11">
            <v>-8006</v>
          </cell>
          <cell r="Y11">
            <v>71031</v>
          </cell>
        </row>
        <row r="12">
          <cell r="B12">
            <v>36586</v>
          </cell>
          <cell r="C12">
            <v>1790.83870967742</v>
          </cell>
          <cell r="D12">
            <v>160.483870967742</v>
          </cell>
          <cell r="E12">
            <v>179</v>
          </cell>
          <cell r="F12">
            <v>256.774193548387</v>
          </cell>
          <cell r="G12">
            <v>143.516129032258</v>
          </cell>
          <cell r="H12">
            <v>579.290322580645</v>
          </cell>
          <cell r="I12">
            <v>22.4838709677419</v>
          </cell>
          <cell r="J12">
            <v>1611.41935483871</v>
          </cell>
        </row>
        <row r="12">
          <cell r="L12">
            <v>2553.09677419355</v>
          </cell>
        </row>
        <row r="12">
          <cell r="P12">
            <v>2118.09677419355</v>
          </cell>
          <cell r="Q12">
            <v>201.903225806452</v>
          </cell>
          <cell r="R12">
            <v>13</v>
          </cell>
          <cell r="S12">
            <v>41.6774193548387</v>
          </cell>
          <cell r="T12">
            <v>2374.67741935484</v>
          </cell>
          <cell r="U12">
            <v>-267.216806451613</v>
          </cell>
          <cell r="V12">
            <v>-37.8297096774194</v>
          </cell>
          <cell r="W12">
            <v>-305.046516129032</v>
          </cell>
          <cell r="X12">
            <v>4211</v>
          </cell>
          <cell r="Y12">
            <v>75242</v>
          </cell>
        </row>
        <row r="13">
          <cell r="B13">
            <v>36617</v>
          </cell>
          <cell r="C13">
            <v>1774.26666666667</v>
          </cell>
          <cell r="D13">
            <v>160.066666666667</v>
          </cell>
          <cell r="E13">
            <v>74.6666666666667</v>
          </cell>
          <cell r="F13">
            <v>246.733333333333</v>
          </cell>
          <cell r="G13">
            <v>51.2</v>
          </cell>
          <cell r="H13">
            <v>372.6</v>
          </cell>
          <cell r="I13">
            <v>0</v>
          </cell>
          <cell r="J13">
            <v>1586.1</v>
          </cell>
        </row>
        <row r="13">
          <cell r="L13">
            <v>2306.93333333333</v>
          </cell>
        </row>
        <row r="13">
          <cell r="P13">
            <v>1763.16666666667</v>
          </cell>
          <cell r="Q13">
            <v>188.166666666667</v>
          </cell>
          <cell r="R13">
            <v>12.8</v>
          </cell>
          <cell r="S13">
            <v>37.0333333333333</v>
          </cell>
          <cell r="T13">
            <v>2001.16666666667</v>
          </cell>
          <cell r="U13">
            <v>0.009</v>
          </cell>
          <cell r="V13">
            <v>0.009</v>
          </cell>
          <cell r="W13">
            <v>0.018</v>
          </cell>
          <cell r="X13">
            <v>9947</v>
          </cell>
          <cell r="Y13">
            <v>85189</v>
          </cell>
        </row>
        <row r="14">
          <cell r="B14">
            <v>36647</v>
          </cell>
          <cell r="C14">
            <v>1864.77419354839</v>
          </cell>
          <cell r="D14">
            <v>155.58064516129</v>
          </cell>
          <cell r="E14">
            <v>132.290322580645</v>
          </cell>
          <cell r="F14">
            <v>237.677419354839</v>
          </cell>
          <cell r="G14">
            <v>45.3225806451613</v>
          </cell>
          <cell r="H14">
            <v>415.290322580645</v>
          </cell>
          <cell r="I14">
            <v>0</v>
          </cell>
          <cell r="J14">
            <v>1599.96774193548</v>
          </cell>
        </row>
        <row r="14">
          <cell r="L14">
            <v>2435.64516129032</v>
          </cell>
        </row>
        <row r="14">
          <cell r="P14">
            <v>1902.38709677419</v>
          </cell>
          <cell r="Q14">
            <v>264.806451612903</v>
          </cell>
          <cell r="R14">
            <v>6.93548387096774</v>
          </cell>
          <cell r="S14">
            <v>33.7096774193548</v>
          </cell>
          <cell r="T14">
            <v>2207.83870967742</v>
          </cell>
          <cell r="U14">
            <v>0.009</v>
          </cell>
          <cell r="V14">
            <v>-8.23616129032258</v>
          </cell>
          <cell r="W14">
            <v>-8.22716129032258</v>
          </cell>
          <cell r="X14">
            <v>7471.39999999999</v>
          </cell>
          <cell r="Y14">
            <v>92660.4</v>
          </cell>
        </row>
        <row r="15">
          <cell r="B15">
            <v>36678</v>
          </cell>
          <cell r="C15">
            <v>1852.56666666667</v>
          </cell>
          <cell r="D15">
            <v>147.166666666667</v>
          </cell>
          <cell r="E15">
            <v>259.7</v>
          </cell>
          <cell r="F15">
            <v>299.7</v>
          </cell>
          <cell r="G15">
            <v>28.8</v>
          </cell>
          <cell r="H15">
            <v>588.2</v>
          </cell>
          <cell r="I15">
            <v>0</v>
          </cell>
          <cell r="J15">
            <v>1515.5</v>
          </cell>
        </row>
        <row r="15">
          <cell r="L15">
            <v>2587.93333333333</v>
          </cell>
        </row>
        <row r="15">
          <cell r="P15">
            <v>2096.66666666667</v>
          </cell>
          <cell r="Q15">
            <v>337.066666666667</v>
          </cell>
          <cell r="R15">
            <v>5</v>
          </cell>
          <cell r="S15">
            <v>36.2333333333333</v>
          </cell>
          <cell r="T15">
            <v>2474.96666666667</v>
          </cell>
          <cell r="U15">
            <v>0.009</v>
          </cell>
          <cell r="V15">
            <v>-24.8876666666667</v>
          </cell>
          <cell r="W15">
            <v>-24.8786666666667</v>
          </cell>
          <cell r="X15">
            <v>4060.10000000001</v>
          </cell>
          <cell r="Y15">
            <v>96720.5</v>
          </cell>
        </row>
        <row r="16">
          <cell r="B16">
            <v>36708</v>
          </cell>
          <cell r="C16">
            <v>1844.35483870968</v>
          </cell>
          <cell r="D16">
            <v>143.193548387097</v>
          </cell>
          <cell r="E16">
            <v>244.806451612903</v>
          </cell>
          <cell r="F16">
            <v>363.129032258065</v>
          </cell>
          <cell r="G16">
            <v>6.70967741935484</v>
          </cell>
          <cell r="H16">
            <v>614.645161290323</v>
          </cell>
          <cell r="I16">
            <v>0</v>
          </cell>
          <cell r="J16">
            <v>1476.1935483871</v>
          </cell>
        </row>
        <row r="16">
          <cell r="L16">
            <v>2602.1935483871</v>
          </cell>
        </row>
        <row r="16">
          <cell r="P16">
            <v>2189.48387096774</v>
          </cell>
          <cell r="Q16">
            <v>368.161290322581</v>
          </cell>
          <cell r="R16">
            <v>4</v>
          </cell>
          <cell r="S16">
            <v>36.3548387096774</v>
          </cell>
          <cell r="T16">
            <v>2598</v>
          </cell>
          <cell r="U16">
            <v>-67.3135806451613</v>
          </cell>
          <cell r="V16">
            <v>-20.1845483870968</v>
          </cell>
          <cell r="W16">
            <v>-87.4981290322581</v>
          </cell>
          <cell r="X16">
            <v>696</v>
          </cell>
          <cell r="Y16">
            <v>97416.5</v>
          </cell>
        </row>
        <row r="17">
          <cell r="B17">
            <v>36739</v>
          </cell>
          <cell r="C17">
            <v>1851.8064516129</v>
          </cell>
          <cell r="D17">
            <v>160.516129032258</v>
          </cell>
          <cell r="E17">
            <v>241.612903225806</v>
          </cell>
          <cell r="F17">
            <v>504.967741935484</v>
          </cell>
          <cell r="G17">
            <v>10.0967741935484</v>
          </cell>
          <cell r="H17">
            <v>756.677419354839</v>
          </cell>
          <cell r="I17">
            <v>0</v>
          </cell>
          <cell r="J17">
            <v>1429.35483870968</v>
          </cell>
        </row>
        <row r="17">
          <cell r="L17">
            <v>2769</v>
          </cell>
        </row>
        <row r="17">
          <cell r="P17">
            <v>2553.16129032258</v>
          </cell>
          <cell r="Q17">
            <v>422.451612903226</v>
          </cell>
          <cell r="R17">
            <v>4</v>
          </cell>
          <cell r="S17">
            <v>38.5806451612903</v>
          </cell>
          <cell r="T17">
            <v>3018.1935483871</v>
          </cell>
          <cell r="U17">
            <v>-221.055516129032</v>
          </cell>
          <cell r="V17">
            <v>30.8345161290323</v>
          </cell>
          <cell r="W17">
            <v>-190.221</v>
          </cell>
          <cell r="X17">
            <v>-6930</v>
          </cell>
          <cell r="Y17">
            <v>90486.5</v>
          </cell>
        </row>
        <row r="18">
          <cell r="B18">
            <v>36770</v>
          </cell>
          <cell r="C18">
            <v>1812.5</v>
          </cell>
          <cell r="D18">
            <v>162.9</v>
          </cell>
          <cell r="E18">
            <v>232.633333333333</v>
          </cell>
          <cell r="F18">
            <v>572.1</v>
          </cell>
          <cell r="G18">
            <v>18.4333333333333</v>
          </cell>
          <cell r="H18">
            <v>823.166666666667</v>
          </cell>
          <cell r="I18">
            <v>0</v>
          </cell>
          <cell r="J18">
            <v>1416.23333333333</v>
          </cell>
        </row>
        <row r="18">
          <cell r="L18">
            <v>2798.56666666667</v>
          </cell>
        </row>
        <row r="18">
          <cell r="O18">
            <v>0</v>
          </cell>
          <cell r="P18">
            <v>2501.23333333333</v>
          </cell>
          <cell r="Q18">
            <v>396.266666666667</v>
          </cell>
          <cell r="R18">
            <v>4.06666666666667</v>
          </cell>
          <cell r="S18">
            <v>39.8666666666667</v>
          </cell>
          <cell r="T18">
            <v>2941.43333333333</v>
          </cell>
          <cell r="U18">
            <v>-103.224333333333</v>
          </cell>
          <cell r="V18">
            <v>33.17</v>
          </cell>
          <cell r="W18">
            <v>-70.0543333333333</v>
          </cell>
          <cell r="X18">
            <v>-2143</v>
          </cell>
          <cell r="Y18">
            <v>88343.5</v>
          </cell>
        </row>
        <row r="19">
          <cell r="B19">
            <v>36800</v>
          </cell>
          <cell r="C19">
            <v>1789.58064516129</v>
          </cell>
          <cell r="D19">
            <v>164.645161290323</v>
          </cell>
          <cell r="E19">
            <v>275.064516129032</v>
          </cell>
          <cell r="F19">
            <v>607.225806451613</v>
          </cell>
          <cell r="G19">
            <v>6.45161290322581</v>
          </cell>
          <cell r="H19">
            <v>888.741935483871</v>
          </cell>
          <cell r="I19">
            <v>0</v>
          </cell>
          <cell r="J19">
            <v>1477.74193548387</v>
          </cell>
        </row>
        <row r="19">
          <cell r="L19">
            <v>2842.96774193548</v>
          </cell>
        </row>
        <row r="19">
          <cell r="O19">
            <v>0</v>
          </cell>
          <cell r="P19">
            <v>2397.87096774194</v>
          </cell>
          <cell r="Q19">
            <v>311.838709677419</v>
          </cell>
          <cell r="R19">
            <v>6.19354838709678</v>
          </cell>
          <cell r="S19">
            <v>39.1290322580645</v>
          </cell>
          <cell r="T19">
            <v>2755.03225806452</v>
          </cell>
          <cell r="U19">
            <v>-14.2813225806452</v>
          </cell>
          <cell r="V19">
            <v>36.77</v>
          </cell>
          <cell r="W19">
            <v>22.4886774193548</v>
          </cell>
          <cell r="X19">
            <v>3177</v>
          </cell>
          <cell r="Y19">
            <v>91520.5</v>
          </cell>
        </row>
        <row r="20">
          <cell r="B20">
            <v>36831</v>
          </cell>
          <cell r="C20">
            <v>1661.96666666667</v>
          </cell>
          <cell r="D20">
            <v>150</v>
          </cell>
          <cell r="E20">
            <v>304</v>
          </cell>
          <cell r="F20">
            <v>522.5</v>
          </cell>
          <cell r="G20">
            <v>123.5</v>
          </cell>
          <cell r="H20">
            <v>950</v>
          </cell>
          <cell r="I20">
            <v>0</v>
          </cell>
          <cell r="J20">
            <v>1465.3</v>
          </cell>
        </row>
        <row r="20">
          <cell r="L20">
            <v>2761.96666666667</v>
          </cell>
        </row>
        <row r="20">
          <cell r="O20">
            <v>0</v>
          </cell>
          <cell r="P20">
            <v>2973.3</v>
          </cell>
          <cell r="Q20">
            <v>196.666666666667</v>
          </cell>
          <cell r="R20">
            <v>15.3666666666667</v>
          </cell>
          <cell r="S20">
            <v>38.0666666666667</v>
          </cell>
          <cell r="T20">
            <v>3223.4</v>
          </cell>
          <cell r="U20">
            <v>-410.657666666667</v>
          </cell>
          <cell r="V20">
            <v>28.5033333333333</v>
          </cell>
          <cell r="W20">
            <v>-382.154333333333</v>
          </cell>
          <cell r="X20">
            <v>-12361</v>
          </cell>
          <cell r="Y20">
            <v>79159.5</v>
          </cell>
        </row>
        <row r="21">
          <cell r="B21">
            <v>36861</v>
          </cell>
          <cell r="C21">
            <v>1708.52380952381</v>
          </cell>
          <cell r="D21">
            <v>151</v>
          </cell>
          <cell r="E21">
            <v>304</v>
          </cell>
          <cell r="F21">
            <v>522.5</v>
          </cell>
          <cell r="G21">
            <v>123.5</v>
          </cell>
          <cell r="H21">
            <v>950</v>
          </cell>
          <cell r="I21">
            <v>0</v>
          </cell>
          <cell r="J21">
            <v>1422.95238095238</v>
          </cell>
          <cell r="K21">
            <v>0</v>
          </cell>
          <cell r="L21">
            <v>2809.52380952381</v>
          </cell>
        </row>
        <row r="21">
          <cell r="O21">
            <v>1</v>
          </cell>
          <cell r="P21">
            <v>2850.04761904762</v>
          </cell>
          <cell r="Q21">
            <v>285.571428571429</v>
          </cell>
          <cell r="R21">
            <v>14.3809523809524</v>
          </cell>
          <cell r="S21">
            <v>40.5714285714286</v>
          </cell>
          <cell r="T21">
            <v>3190.57142857143</v>
          </cell>
          <cell r="U21">
            <v>-212.419571428571</v>
          </cell>
          <cell r="V21">
            <v>26.0080952380952</v>
          </cell>
          <cell r="W21">
            <v>-186.411476190476</v>
          </cell>
          <cell r="X21">
            <v>-5778.75576190476</v>
          </cell>
          <cell r="Y21">
            <v>73380.7442380952</v>
          </cell>
        </row>
        <row r="22">
          <cell r="B22">
            <v>36892</v>
          </cell>
          <cell r="C22">
            <v>1650</v>
          </cell>
          <cell r="D22">
            <v>150</v>
          </cell>
          <cell r="E22">
            <v>320</v>
          </cell>
          <cell r="F22">
            <v>550</v>
          </cell>
          <cell r="G22">
            <v>130</v>
          </cell>
          <cell r="H22">
            <v>1000</v>
          </cell>
          <cell r="I22">
            <v>0</v>
          </cell>
          <cell r="J22">
            <v>1400</v>
          </cell>
          <cell r="K22">
            <v>0</v>
          </cell>
          <cell r="L22">
            <v>2800</v>
          </cell>
        </row>
        <row r="22">
          <cell r="O22">
            <v>0</v>
          </cell>
          <cell r="P22">
            <v>2962.31290322581</v>
          </cell>
          <cell r="Q22">
            <v>250</v>
          </cell>
          <cell r="R22">
            <v>9</v>
          </cell>
          <cell r="S22">
            <v>30.8</v>
          </cell>
          <cell r="T22">
            <v>3252.11290322581</v>
          </cell>
        </row>
        <row r="22">
          <cell r="W22">
            <v>-452.112903225806</v>
          </cell>
          <cell r="X22">
            <v>-14015.5</v>
          </cell>
          <cell r="Y22">
            <v>59365.2442380952</v>
          </cell>
        </row>
        <row r="23">
          <cell r="B23">
            <v>36923</v>
          </cell>
          <cell r="C23">
            <v>1650</v>
          </cell>
          <cell r="D23">
            <v>150</v>
          </cell>
          <cell r="E23">
            <v>320</v>
          </cell>
          <cell r="F23">
            <v>550</v>
          </cell>
          <cell r="G23">
            <v>130</v>
          </cell>
          <cell r="H23">
            <v>1000</v>
          </cell>
          <cell r="I23">
            <v>0</v>
          </cell>
          <cell r="J23">
            <v>1400</v>
          </cell>
          <cell r="K23">
            <v>0</v>
          </cell>
          <cell r="L23">
            <v>2800</v>
          </cell>
        </row>
        <row r="23">
          <cell r="O23">
            <v>0</v>
          </cell>
          <cell r="P23">
            <v>2876.91724137931</v>
          </cell>
          <cell r="Q23">
            <v>250</v>
          </cell>
          <cell r="R23">
            <v>9</v>
          </cell>
          <cell r="S23">
            <v>30.8</v>
          </cell>
          <cell r="T23">
            <v>3166.71724137931</v>
          </cell>
        </row>
        <row r="23">
          <cell r="W23">
            <v>-366.717241379311</v>
          </cell>
          <cell r="X23">
            <v>-10268.0827586207</v>
          </cell>
          <cell r="Y23">
            <v>49097.1614794746</v>
          </cell>
        </row>
        <row r="24">
          <cell r="B24">
            <v>36951</v>
          </cell>
          <cell r="C24">
            <v>1650</v>
          </cell>
          <cell r="D24">
            <v>150</v>
          </cell>
          <cell r="E24">
            <v>320</v>
          </cell>
          <cell r="F24">
            <v>550</v>
          </cell>
          <cell r="G24">
            <v>130</v>
          </cell>
          <cell r="H24">
            <v>1000</v>
          </cell>
          <cell r="I24">
            <v>0</v>
          </cell>
          <cell r="J24">
            <v>1400</v>
          </cell>
          <cell r="K24">
            <v>0</v>
          </cell>
          <cell r="L24">
            <v>2800</v>
          </cell>
        </row>
        <row r="24">
          <cell r="O24">
            <v>0</v>
          </cell>
          <cell r="P24">
            <v>2374.00161290323</v>
          </cell>
          <cell r="Q24">
            <v>250</v>
          </cell>
          <cell r="R24">
            <v>9</v>
          </cell>
          <cell r="S24">
            <v>30.8</v>
          </cell>
          <cell r="T24">
            <v>2663.80161290323</v>
          </cell>
        </row>
        <row r="24">
          <cell r="W24">
            <v>136.198387096773</v>
          </cell>
          <cell r="X24">
            <v>4222.14999999997</v>
          </cell>
          <cell r="Y24">
            <v>53319.3114794745</v>
          </cell>
        </row>
        <row r="25">
          <cell r="B25">
            <v>36982</v>
          </cell>
          <cell r="C25">
            <v>1850</v>
          </cell>
          <cell r="D25">
            <v>150</v>
          </cell>
          <cell r="E25">
            <v>256</v>
          </cell>
          <cell r="F25">
            <v>440</v>
          </cell>
          <cell r="G25">
            <v>104</v>
          </cell>
          <cell r="H25">
            <v>800</v>
          </cell>
          <cell r="I25">
            <v>0</v>
          </cell>
          <cell r="J25">
            <v>1550</v>
          </cell>
          <cell r="K25">
            <v>0</v>
          </cell>
          <cell r="L25">
            <v>2800</v>
          </cell>
        </row>
        <row r="25">
          <cell r="O25">
            <v>0</v>
          </cell>
          <cell r="P25">
            <v>1851.325</v>
          </cell>
          <cell r="Q25">
            <v>300</v>
          </cell>
          <cell r="R25">
            <v>9</v>
          </cell>
          <cell r="S25">
            <v>30.8</v>
          </cell>
          <cell r="T25">
            <v>2191.125</v>
          </cell>
        </row>
        <row r="25">
          <cell r="W25">
            <v>608.875</v>
          </cell>
          <cell r="X25">
            <v>18266.25</v>
          </cell>
          <cell r="Y25">
            <v>71585.5614794745</v>
          </cell>
        </row>
        <row r="26">
          <cell r="B26">
            <v>37012</v>
          </cell>
          <cell r="C26">
            <v>1850</v>
          </cell>
          <cell r="D26">
            <v>150</v>
          </cell>
          <cell r="E26">
            <v>256</v>
          </cell>
          <cell r="F26">
            <v>440</v>
          </cell>
          <cell r="G26">
            <v>104</v>
          </cell>
          <cell r="H26">
            <v>800</v>
          </cell>
          <cell r="I26">
            <v>0</v>
          </cell>
          <cell r="J26">
            <v>1550</v>
          </cell>
          <cell r="K26">
            <v>0</v>
          </cell>
          <cell r="L26">
            <v>2800</v>
          </cell>
        </row>
        <row r="26">
          <cell r="O26">
            <v>0</v>
          </cell>
          <cell r="P26">
            <v>1997.5064516129</v>
          </cell>
          <cell r="Q26">
            <v>300</v>
          </cell>
          <cell r="R26">
            <v>9</v>
          </cell>
          <cell r="S26">
            <v>30.8</v>
          </cell>
          <cell r="T26">
            <v>2337.3064516129</v>
          </cell>
        </row>
        <row r="26">
          <cell r="W26">
            <v>462.693548387097</v>
          </cell>
          <cell r="X26">
            <v>14343.5</v>
          </cell>
          <cell r="Y26">
            <v>85929.0614794745</v>
          </cell>
        </row>
        <row r="27">
          <cell r="B27">
            <v>37043</v>
          </cell>
          <cell r="C27">
            <v>1850</v>
          </cell>
          <cell r="D27">
            <v>150</v>
          </cell>
          <cell r="E27">
            <v>256</v>
          </cell>
          <cell r="F27">
            <v>440</v>
          </cell>
          <cell r="G27">
            <v>104</v>
          </cell>
          <cell r="H27">
            <v>800</v>
          </cell>
          <cell r="I27">
            <v>0</v>
          </cell>
          <cell r="J27">
            <v>1550</v>
          </cell>
          <cell r="K27">
            <v>0</v>
          </cell>
          <cell r="L27">
            <v>2800</v>
          </cell>
        </row>
        <row r="27">
          <cell r="O27">
            <v>0</v>
          </cell>
          <cell r="P27">
            <v>2096.66666666667</v>
          </cell>
          <cell r="Q27">
            <v>300</v>
          </cell>
          <cell r="R27">
            <v>9</v>
          </cell>
          <cell r="S27">
            <v>30.8</v>
          </cell>
          <cell r="T27">
            <v>2436.46666666667</v>
          </cell>
        </row>
        <row r="27">
          <cell r="W27">
            <v>363.533333333333</v>
          </cell>
          <cell r="X27">
            <v>10906</v>
          </cell>
          <cell r="Y27">
            <v>96835.0614794745</v>
          </cell>
        </row>
        <row r="28">
          <cell r="B28">
            <v>37073</v>
          </cell>
          <cell r="C28">
            <v>1850</v>
          </cell>
          <cell r="D28">
            <v>150</v>
          </cell>
          <cell r="E28">
            <v>256</v>
          </cell>
          <cell r="F28">
            <v>440</v>
          </cell>
          <cell r="G28">
            <v>104</v>
          </cell>
          <cell r="H28">
            <v>800</v>
          </cell>
          <cell r="I28">
            <v>0</v>
          </cell>
          <cell r="J28">
            <v>1550</v>
          </cell>
          <cell r="K28">
            <v>0</v>
          </cell>
          <cell r="L28">
            <v>2800</v>
          </cell>
        </row>
        <row r="28">
          <cell r="O28">
            <v>0</v>
          </cell>
          <cell r="P28">
            <v>2189.48387096774</v>
          </cell>
          <cell r="Q28">
            <v>300</v>
          </cell>
          <cell r="R28">
            <v>9</v>
          </cell>
          <cell r="S28">
            <v>30.8</v>
          </cell>
          <cell r="T28">
            <v>2529.28387096774</v>
          </cell>
        </row>
        <row r="28">
          <cell r="W28">
            <v>270.716129032258</v>
          </cell>
          <cell r="X28">
            <v>8392.19999999999</v>
          </cell>
          <cell r="Y28">
            <v>105227.261479475</v>
          </cell>
        </row>
        <row r="29">
          <cell r="B29">
            <v>37104</v>
          </cell>
          <cell r="C29">
            <v>1850</v>
          </cell>
          <cell r="D29">
            <v>150</v>
          </cell>
          <cell r="E29">
            <v>256</v>
          </cell>
          <cell r="F29">
            <v>440</v>
          </cell>
          <cell r="G29">
            <v>104</v>
          </cell>
          <cell r="H29">
            <v>800</v>
          </cell>
          <cell r="I29">
            <v>0</v>
          </cell>
          <cell r="J29">
            <v>1550</v>
          </cell>
          <cell r="K29">
            <v>0</v>
          </cell>
          <cell r="L29">
            <v>2800</v>
          </cell>
        </row>
        <row r="29">
          <cell r="O29">
            <v>0</v>
          </cell>
          <cell r="P29">
            <v>2603.16129032258</v>
          </cell>
          <cell r="Q29">
            <v>300</v>
          </cell>
          <cell r="R29">
            <v>9</v>
          </cell>
          <cell r="S29">
            <v>30.8</v>
          </cell>
          <cell r="T29">
            <v>2942.96129032258</v>
          </cell>
        </row>
        <row r="29">
          <cell r="W29">
            <v>-142.961290322581</v>
          </cell>
          <cell r="X29">
            <v>-4431.80000000002</v>
          </cell>
          <cell r="Y29">
            <v>100795.461479474</v>
          </cell>
        </row>
        <row r="30">
          <cell r="B30">
            <v>37135</v>
          </cell>
          <cell r="C30">
            <v>1850</v>
          </cell>
          <cell r="D30">
            <v>150</v>
          </cell>
          <cell r="E30">
            <v>352</v>
          </cell>
          <cell r="F30">
            <v>605</v>
          </cell>
          <cell r="G30">
            <v>143</v>
          </cell>
          <cell r="H30">
            <v>1100</v>
          </cell>
          <cell r="I30">
            <v>0</v>
          </cell>
          <cell r="J30">
            <v>1550</v>
          </cell>
          <cell r="K30">
            <v>0</v>
          </cell>
          <cell r="L30">
            <v>3100</v>
          </cell>
        </row>
        <row r="30">
          <cell r="O30">
            <v>0</v>
          </cell>
          <cell r="P30">
            <v>2551.23333333333</v>
          </cell>
          <cell r="Q30">
            <v>300</v>
          </cell>
          <cell r="R30">
            <v>9</v>
          </cell>
          <cell r="S30">
            <v>34.1</v>
          </cell>
          <cell r="T30">
            <v>2894.33333333333</v>
          </cell>
        </row>
        <row r="30">
          <cell r="W30">
            <v>205.666666666667</v>
          </cell>
          <cell r="X30">
            <v>6170</v>
          </cell>
          <cell r="Y30">
            <v>106965.461479474</v>
          </cell>
        </row>
        <row r="31">
          <cell r="B31">
            <v>37165</v>
          </cell>
          <cell r="C31">
            <v>1850</v>
          </cell>
          <cell r="D31">
            <v>150</v>
          </cell>
          <cell r="E31">
            <v>352</v>
          </cell>
          <cell r="F31">
            <v>605</v>
          </cell>
          <cell r="G31">
            <v>143</v>
          </cell>
          <cell r="H31">
            <v>1100</v>
          </cell>
          <cell r="I31">
            <v>0</v>
          </cell>
          <cell r="J31">
            <v>1550</v>
          </cell>
          <cell r="K31">
            <v>0</v>
          </cell>
          <cell r="L31">
            <v>3100</v>
          </cell>
        </row>
        <row r="31">
          <cell r="O31">
            <v>120</v>
          </cell>
          <cell r="P31">
            <v>2567.87096774194</v>
          </cell>
          <cell r="Q31">
            <v>300</v>
          </cell>
          <cell r="R31">
            <v>9</v>
          </cell>
          <cell r="S31">
            <v>34.1</v>
          </cell>
          <cell r="T31">
            <v>2910.97096774194</v>
          </cell>
        </row>
        <row r="31">
          <cell r="W31">
            <v>189.029032258065</v>
          </cell>
          <cell r="X31">
            <v>5859.9</v>
          </cell>
          <cell r="Y31">
            <v>112825.361479474</v>
          </cell>
        </row>
        <row r="32">
          <cell r="B32">
            <v>37196</v>
          </cell>
          <cell r="C32">
            <v>1650</v>
          </cell>
          <cell r="D32">
            <v>150</v>
          </cell>
          <cell r="E32">
            <v>320</v>
          </cell>
          <cell r="F32">
            <v>550</v>
          </cell>
          <cell r="G32">
            <v>130</v>
          </cell>
          <cell r="H32">
            <v>1000</v>
          </cell>
          <cell r="I32">
            <v>0</v>
          </cell>
          <cell r="J32">
            <v>1500</v>
          </cell>
          <cell r="K32">
            <v>0</v>
          </cell>
          <cell r="L32">
            <v>2800</v>
          </cell>
        </row>
        <row r="32">
          <cell r="O32">
            <v>120</v>
          </cell>
          <cell r="P32">
            <v>3143.3</v>
          </cell>
          <cell r="Q32">
            <v>150</v>
          </cell>
          <cell r="R32">
            <v>9</v>
          </cell>
          <cell r="S32">
            <v>30.8</v>
          </cell>
          <cell r="T32">
            <v>3333.1</v>
          </cell>
        </row>
        <row r="32">
          <cell r="W32">
            <v>-533.1</v>
          </cell>
          <cell r="X32">
            <v>-15993</v>
          </cell>
          <cell r="Y32">
            <v>96832.3614794745</v>
          </cell>
        </row>
        <row r="33">
          <cell r="B33">
            <v>37226</v>
          </cell>
          <cell r="C33">
            <v>1650</v>
          </cell>
          <cell r="D33">
            <v>150</v>
          </cell>
          <cell r="E33">
            <v>320</v>
          </cell>
          <cell r="F33">
            <v>550</v>
          </cell>
          <cell r="G33">
            <v>130</v>
          </cell>
          <cell r="H33">
            <v>1000</v>
          </cell>
          <cell r="I33">
            <v>0</v>
          </cell>
          <cell r="J33">
            <v>1500</v>
          </cell>
          <cell r="K33">
            <v>0</v>
          </cell>
          <cell r="L33">
            <v>2800</v>
          </cell>
        </row>
        <row r="33">
          <cell r="O33">
            <v>120</v>
          </cell>
          <cell r="P33">
            <v>2969.04761904762</v>
          </cell>
          <cell r="Q33">
            <v>150</v>
          </cell>
          <cell r="R33">
            <v>9</v>
          </cell>
          <cell r="S33">
            <v>30.8</v>
          </cell>
          <cell r="T33">
            <v>3158.84761904762</v>
          </cell>
        </row>
        <row r="33">
          <cell r="W33">
            <v>-358.847619047619</v>
          </cell>
          <cell r="X33">
            <v>-11124.2761904762</v>
          </cell>
          <cell r="Y33">
            <v>85708.0852889983</v>
          </cell>
        </row>
        <row r="34">
          <cell r="B34">
            <v>37257</v>
          </cell>
          <cell r="C34">
            <v>1650</v>
          </cell>
          <cell r="D34">
            <v>150</v>
          </cell>
          <cell r="E34">
            <v>320</v>
          </cell>
          <cell r="F34">
            <v>550</v>
          </cell>
          <cell r="G34">
            <v>130</v>
          </cell>
          <cell r="H34">
            <v>1000</v>
          </cell>
          <cell r="I34">
            <v>0</v>
          </cell>
          <cell r="J34">
            <v>1500</v>
          </cell>
          <cell r="K34">
            <v>0</v>
          </cell>
          <cell r="L34">
            <v>2800</v>
          </cell>
        </row>
        <row r="34">
          <cell r="O34">
            <v>120</v>
          </cell>
          <cell r="P34">
            <v>3132.31290322581</v>
          </cell>
          <cell r="Q34">
            <v>150</v>
          </cell>
          <cell r="R34">
            <v>9</v>
          </cell>
          <cell r="S34">
            <v>30.8</v>
          </cell>
          <cell r="T34">
            <v>3322.11290322581</v>
          </cell>
        </row>
        <row r="34">
          <cell r="W34">
            <v>-522.112903225806</v>
          </cell>
          <cell r="X34">
            <v>-16185.5</v>
          </cell>
          <cell r="Y34">
            <v>69522.5852889983</v>
          </cell>
        </row>
        <row r="35">
          <cell r="B35">
            <v>37288</v>
          </cell>
          <cell r="C35">
            <v>1650</v>
          </cell>
          <cell r="D35">
            <v>150</v>
          </cell>
          <cell r="E35">
            <v>320</v>
          </cell>
          <cell r="F35">
            <v>550</v>
          </cell>
          <cell r="G35">
            <v>130</v>
          </cell>
          <cell r="H35">
            <v>1000</v>
          </cell>
          <cell r="I35">
            <v>0</v>
          </cell>
          <cell r="J35">
            <v>1500</v>
          </cell>
          <cell r="K35">
            <v>0</v>
          </cell>
          <cell r="L35">
            <v>2800</v>
          </cell>
        </row>
        <row r="35">
          <cell r="O35">
            <v>120</v>
          </cell>
          <cell r="P35">
            <v>3046.91724137931</v>
          </cell>
          <cell r="Q35">
            <v>150</v>
          </cell>
          <cell r="R35">
            <v>9</v>
          </cell>
          <cell r="S35">
            <v>30.8</v>
          </cell>
          <cell r="T35">
            <v>3236.71724137931</v>
          </cell>
        </row>
        <row r="35">
          <cell r="W35">
            <v>-436.717241379311</v>
          </cell>
          <cell r="X35">
            <v>-12228.0827586207</v>
          </cell>
          <cell r="Y35">
            <v>57294.5025303776</v>
          </cell>
        </row>
        <row r="36">
          <cell r="B36">
            <v>37316</v>
          </cell>
          <cell r="C36">
            <v>1650</v>
          </cell>
          <cell r="D36">
            <v>150</v>
          </cell>
          <cell r="E36">
            <v>320</v>
          </cell>
          <cell r="F36">
            <v>550</v>
          </cell>
          <cell r="G36">
            <v>130</v>
          </cell>
          <cell r="H36">
            <v>1000</v>
          </cell>
          <cell r="I36">
            <v>0</v>
          </cell>
          <cell r="J36">
            <v>1500</v>
          </cell>
          <cell r="K36">
            <v>0</v>
          </cell>
          <cell r="L36">
            <v>2800</v>
          </cell>
        </row>
        <row r="36">
          <cell r="O36">
            <v>120</v>
          </cell>
          <cell r="P36">
            <v>2494.00161290323</v>
          </cell>
          <cell r="Q36">
            <v>150</v>
          </cell>
          <cell r="R36">
            <v>9</v>
          </cell>
          <cell r="S36">
            <v>30.8</v>
          </cell>
          <cell r="T36">
            <v>2683.80161290323</v>
          </cell>
        </row>
        <row r="36">
          <cell r="W36">
            <v>116.198387096773</v>
          </cell>
          <cell r="X36">
            <v>3602.14999999997</v>
          </cell>
          <cell r="Y36">
            <v>60896.6525303776</v>
          </cell>
        </row>
        <row r="37">
          <cell r="B37">
            <v>37347</v>
          </cell>
          <cell r="C37">
            <v>1850</v>
          </cell>
          <cell r="D37">
            <v>150</v>
          </cell>
          <cell r="E37">
            <v>256</v>
          </cell>
          <cell r="F37">
            <v>440</v>
          </cell>
          <cell r="G37">
            <v>104</v>
          </cell>
          <cell r="H37">
            <v>800</v>
          </cell>
          <cell r="I37">
            <v>0</v>
          </cell>
          <cell r="J37">
            <v>1500</v>
          </cell>
          <cell r="K37">
            <v>0</v>
          </cell>
          <cell r="L37">
            <v>2800</v>
          </cell>
        </row>
        <row r="37">
          <cell r="O37">
            <v>120</v>
          </cell>
          <cell r="P37">
            <v>1971.325</v>
          </cell>
          <cell r="Q37">
            <v>350</v>
          </cell>
          <cell r="R37">
            <v>9</v>
          </cell>
          <cell r="S37">
            <v>30.8</v>
          </cell>
          <cell r="T37">
            <v>2361.125</v>
          </cell>
        </row>
        <row r="37">
          <cell r="W37">
            <v>438.875</v>
          </cell>
          <cell r="X37">
            <v>13166.25</v>
          </cell>
          <cell r="Y37">
            <v>74062.9025303776</v>
          </cell>
        </row>
        <row r="38">
          <cell r="B38">
            <v>37377</v>
          </cell>
          <cell r="C38">
            <v>1850</v>
          </cell>
          <cell r="D38">
            <v>150</v>
          </cell>
          <cell r="E38">
            <v>256</v>
          </cell>
          <cell r="F38">
            <v>440</v>
          </cell>
          <cell r="G38">
            <v>104</v>
          </cell>
          <cell r="H38">
            <v>800</v>
          </cell>
          <cell r="I38">
            <v>0</v>
          </cell>
          <cell r="J38">
            <v>1500</v>
          </cell>
          <cell r="K38">
            <v>0</v>
          </cell>
          <cell r="L38">
            <v>2800</v>
          </cell>
        </row>
        <row r="38">
          <cell r="O38">
            <v>120</v>
          </cell>
          <cell r="P38">
            <v>2117.5064516129</v>
          </cell>
          <cell r="Q38">
            <v>350</v>
          </cell>
          <cell r="R38">
            <v>9</v>
          </cell>
          <cell r="S38">
            <v>30.8</v>
          </cell>
          <cell r="T38">
            <v>2507.3064516129</v>
          </cell>
        </row>
        <row r="38">
          <cell r="W38">
            <v>292.693548387097</v>
          </cell>
          <cell r="X38">
            <v>9073.5</v>
          </cell>
          <cell r="Y38">
            <v>83136.4025303776</v>
          </cell>
        </row>
        <row r="39">
          <cell r="B39">
            <v>37408</v>
          </cell>
          <cell r="C39">
            <v>1850</v>
          </cell>
          <cell r="D39">
            <v>150</v>
          </cell>
          <cell r="E39">
            <v>256</v>
          </cell>
          <cell r="F39">
            <v>440</v>
          </cell>
          <cell r="G39">
            <v>104</v>
          </cell>
          <cell r="H39">
            <v>800</v>
          </cell>
          <cell r="I39">
            <v>0</v>
          </cell>
          <cell r="J39">
            <v>1500</v>
          </cell>
          <cell r="K39">
            <v>0</v>
          </cell>
          <cell r="L39">
            <v>2800</v>
          </cell>
        </row>
        <row r="39">
          <cell r="O39">
            <v>0</v>
          </cell>
          <cell r="P39">
            <v>2096.66666666667</v>
          </cell>
          <cell r="Q39">
            <v>350</v>
          </cell>
          <cell r="R39">
            <v>9</v>
          </cell>
          <cell r="S39">
            <v>30.8</v>
          </cell>
          <cell r="T39">
            <v>2486.46666666667</v>
          </cell>
        </row>
        <row r="39">
          <cell r="W39">
            <v>313.533333333333</v>
          </cell>
          <cell r="X39">
            <v>9405.99999999999</v>
          </cell>
          <cell r="Y39">
            <v>92542.4025303775</v>
          </cell>
        </row>
        <row r="40">
          <cell r="B40">
            <v>37438</v>
          </cell>
          <cell r="C40">
            <v>1850</v>
          </cell>
          <cell r="D40">
            <v>150</v>
          </cell>
          <cell r="E40">
            <v>256</v>
          </cell>
          <cell r="F40">
            <v>440</v>
          </cell>
          <cell r="G40">
            <v>104</v>
          </cell>
          <cell r="H40">
            <v>800</v>
          </cell>
          <cell r="I40">
            <v>0</v>
          </cell>
          <cell r="J40">
            <v>1500</v>
          </cell>
          <cell r="K40">
            <v>0</v>
          </cell>
          <cell r="L40">
            <v>2800</v>
          </cell>
        </row>
        <row r="40">
          <cell r="O40">
            <v>0</v>
          </cell>
          <cell r="P40">
            <v>2189.48387096774</v>
          </cell>
          <cell r="Q40">
            <v>350</v>
          </cell>
          <cell r="R40">
            <v>9</v>
          </cell>
          <cell r="S40">
            <v>30.8</v>
          </cell>
          <cell r="T40">
            <v>2579.28387096774</v>
          </cell>
        </row>
        <row r="40">
          <cell r="W40">
            <v>220.716129032258</v>
          </cell>
          <cell r="X40">
            <v>6842.19999999999</v>
          </cell>
          <cell r="Y40">
            <v>99384.6025303775</v>
          </cell>
        </row>
        <row r="41">
          <cell r="B41">
            <v>37469</v>
          </cell>
          <cell r="C41">
            <v>1850</v>
          </cell>
          <cell r="D41">
            <v>150</v>
          </cell>
          <cell r="E41">
            <v>256</v>
          </cell>
          <cell r="F41">
            <v>440</v>
          </cell>
          <cell r="G41">
            <v>104</v>
          </cell>
          <cell r="H41">
            <v>800</v>
          </cell>
          <cell r="I41">
            <v>0</v>
          </cell>
          <cell r="J41">
            <v>1500</v>
          </cell>
          <cell r="K41">
            <v>0</v>
          </cell>
          <cell r="L41">
            <v>2800</v>
          </cell>
        </row>
        <row r="41">
          <cell r="O41">
            <v>0</v>
          </cell>
          <cell r="P41">
            <v>2603.16129032258</v>
          </cell>
          <cell r="Q41">
            <v>350</v>
          </cell>
          <cell r="R41">
            <v>9</v>
          </cell>
          <cell r="S41">
            <v>30.8</v>
          </cell>
          <cell r="T41">
            <v>2992.96129032258</v>
          </cell>
        </row>
        <row r="41">
          <cell r="W41">
            <v>-192.961290322581</v>
          </cell>
          <cell r="X41">
            <v>-5981.80000000002</v>
          </cell>
          <cell r="Y41">
            <v>93402.8025303775</v>
          </cell>
        </row>
        <row r="42">
          <cell r="B42">
            <v>37500</v>
          </cell>
          <cell r="C42">
            <v>1850</v>
          </cell>
          <cell r="D42">
            <v>150</v>
          </cell>
          <cell r="E42">
            <v>256</v>
          </cell>
          <cell r="F42">
            <v>440</v>
          </cell>
          <cell r="G42">
            <v>104</v>
          </cell>
          <cell r="H42">
            <v>800</v>
          </cell>
          <cell r="I42">
            <v>0</v>
          </cell>
          <cell r="J42">
            <v>1500</v>
          </cell>
          <cell r="K42">
            <v>0</v>
          </cell>
          <cell r="L42">
            <v>2800</v>
          </cell>
        </row>
        <row r="42">
          <cell r="O42">
            <v>0</v>
          </cell>
          <cell r="P42">
            <v>2551.23333333333</v>
          </cell>
          <cell r="Q42">
            <v>350</v>
          </cell>
          <cell r="R42">
            <v>9</v>
          </cell>
          <cell r="S42">
            <v>30.8</v>
          </cell>
          <cell r="T42">
            <v>2941.03333333333</v>
          </cell>
        </row>
        <row r="42">
          <cell r="W42">
            <v>-141.033333333334</v>
          </cell>
          <cell r="X42">
            <v>-4231.00000000001</v>
          </cell>
          <cell r="Y42">
            <v>89171.8025303775</v>
          </cell>
        </row>
        <row r="43">
          <cell r="B43">
            <v>37530</v>
          </cell>
          <cell r="C43">
            <v>1850</v>
          </cell>
          <cell r="D43">
            <v>150</v>
          </cell>
          <cell r="E43">
            <v>256</v>
          </cell>
          <cell r="F43">
            <v>440</v>
          </cell>
          <cell r="G43">
            <v>104</v>
          </cell>
          <cell r="H43">
            <v>800</v>
          </cell>
          <cell r="I43">
            <v>0</v>
          </cell>
          <cell r="J43">
            <v>1500</v>
          </cell>
          <cell r="K43">
            <v>0</v>
          </cell>
          <cell r="L43">
            <v>2800</v>
          </cell>
        </row>
        <row r="43">
          <cell r="O43">
            <v>0</v>
          </cell>
          <cell r="P43">
            <v>2447.87096774194</v>
          </cell>
          <cell r="Q43">
            <v>350</v>
          </cell>
          <cell r="R43">
            <v>9</v>
          </cell>
          <cell r="S43">
            <v>30.8</v>
          </cell>
          <cell r="T43">
            <v>2837.67096774194</v>
          </cell>
        </row>
        <row r="43">
          <cell r="W43">
            <v>-37.6709677419358</v>
          </cell>
          <cell r="X43">
            <v>-1167.80000000001</v>
          </cell>
          <cell r="Y43">
            <v>88004.0025303775</v>
          </cell>
        </row>
        <row r="44">
          <cell r="B44">
            <v>37561</v>
          </cell>
          <cell r="C44">
            <v>1650</v>
          </cell>
          <cell r="D44">
            <v>150</v>
          </cell>
          <cell r="E44">
            <v>256</v>
          </cell>
          <cell r="F44">
            <v>440</v>
          </cell>
          <cell r="G44">
            <v>104</v>
          </cell>
          <cell r="H44">
            <v>800</v>
          </cell>
          <cell r="I44">
            <v>0</v>
          </cell>
          <cell r="J44">
            <v>1650</v>
          </cell>
          <cell r="K44">
            <v>0</v>
          </cell>
          <cell r="L44">
            <v>2600</v>
          </cell>
        </row>
        <row r="44">
          <cell r="O44">
            <v>356.4</v>
          </cell>
          <cell r="P44">
            <v>3379.7</v>
          </cell>
          <cell r="Q44">
            <v>0</v>
          </cell>
          <cell r="R44">
            <v>9</v>
          </cell>
          <cell r="S44">
            <v>28.6</v>
          </cell>
          <cell r="T44">
            <v>3417.3</v>
          </cell>
        </row>
        <row r="44">
          <cell r="W44">
            <v>-817.3</v>
          </cell>
          <cell r="X44">
            <v>-24519</v>
          </cell>
          <cell r="Y44">
            <v>63485.0025303775</v>
          </cell>
        </row>
        <row r="45">
          <cell r="B45">
            <v>37591</v>
          </cell>
          <cell r="C45">
            <v>1650</v>
          </cell>
          <cell r="D45">
            <v>150</v>
          </cell>
          <cell r="E45">
            <v>256</v>
          </cell>
          <cell r="F45">
            <v>440</v>
          </cell>
          <cell r="G45">
            <v>104</v>
          </cell>
          <cell r="H45">
            <v>800</v>
          </cell>
          <cell r="I45">
            <v>0</v>
          </cell>
          <cell r="J45">
            <v>1650</v>
          </cell>
          <cell r="K45">
            <v>0</v>
          </cell>
          <cell r="L45">
            <v>2600</v>
          </cell>
        </row>
        <row r="45">
          <cell r="O45">
            <v>356.4</v>
          </cell>
          <cell r="P45">
            <v>3205.44761904762</v>
          </cell>
          <cell r="Q45">
            <v>0</v>
          </cell>
          <cell r="R45">
            <v>9</v>
          </cell>
          <cell r="S45">
            <v>28.6</v>
          </cell>
          <cell r="T45">
            <v>3243.04761904762</v>
          </cell>
        </row>
        <row r="45">
          <cell r="W45">
            <v>-643.047619047619</v>
          </cell>
          <cell r="X45">
            <v>-19934.4761904762</v>
          </cell>
          <cell r="Y45">
            <v>43550.5263399013</v>
          </cell>
        </row>
        <row r="46">
          <cell r="B46">
            <v>37622</v>
          </cell>
        </row>
        <row r="48">
          <cell r="C48" t="str">
            <v>Malin Assumptions</v>
          </cell>
        </row>
        <row r="48">
          <cell r="H48" t="str">
            <v>Winter Peak Day</v>
          </cell>
          <cell r="I48" t="str">
            <v>Supply</v>
          </cell>
          <cell r="J48" t="str">
            <v>Demand</v>
          </cell>
        </row>
        <row r="49">
          <cell r="C49" t="str">
            <v>Summer: If Aeco/Malin &gt; variable, 1850, 1700</v>
          </cell>
        </row>
        <row r="49">
          <cell r="H49">
            <v>36509</v>
          </cell>
          <cell r="I49">
            <v>3553</v>
          </cell>
          <cell r="J49">
            <v>3492</v>
          </cell>
          <cell r="K49">
            <v>36531</v>
          </cell>
        </row>
        <row r="50">
          <cell r="C50" t="str">
            <v>Winter: If Socal/Malin &gt; variable, 1800, 1650</v>
          </cell>
        </row>
        <row r="51">
          <cell r="H51" t="str">
            <v>SF</v>
          </cell>
          <cell r="I51" t="str">
            <v>55 / 44</v>
          </cell>
          <cell r="J51" t="str">
            <v>56 / 38</v>
          </cell>
        </row>
        <row r="52">
          <cell r="C52" t="str">
            <v>Baja Assumptions</v>
          </cell>
        </row>
        <row r="52">
          <cell r="H52" t="str">
            <v>Sacr</v>
          </cell>
          <cell r="I52" t="str">
            <v>57 / 30</v>
          </cell>
          <cell r="J52" t="str">
            <v>52 / 29</v>
          </cell>
        </row>
        <row r="53">
          <cell r="C53" t="str">
            <v>If Socal/SJ &gt;$0.60, 800, 650</v>
          </cell>
        </row>
        <row r="53">
          <cell r="H53" t="str">
            <v>Summer Peak Day</v>
          </cell>
        </row>
        <row r="54">
          <cell r="I54" t="str">
            <v>Supply</v>
          </cell>
          <cell r="J54" t="str">
            <v>Demand</v>
          </cell>
        </row>
        <row r="55">
          <cell r="C55" t="str">
            <v>KRS Supply Assumptions</v>
          </cell>
        </row>
        <row r="55">
          <cell r="H55">
            <v>36732</v>
          </cell>
          <cell r="I55">
            <v>3169</v>
          </cell>
          <cell r="J55">
            <v>3063</v>
          </cell>
          <cell r="K55">
            <v>36737</v>
          </cell>
        </row>
        <row r="56">
          <cell r="C56" t="str">
            <v>Summer: Supply of 50</v>
          </cell>
        </row>
        <row r="56">
          <cell r="H56" t="str">
            <v>SF</v>
          </cell>
          <cell r="I56" t="str">
            <v>69 / 53</v>
          </cell>
          <cell r="J56" t="str">
            <v>71 / 54</v>
          </cell>
        </row>
        <row r="57">
          <cell r="C57" t="str">
            <v>Winter: Supply of 150</v>
          </cell>
        </row>
        <row r="57">
          <cell r="H57" t="str">
            <v>Sacr</v>
          </cell>
          <cell r="I57" t="str">
            <v>95 / 60</v>
          </cell>
          <cell r="J57" t="str">
            <v>99 / 64</v>
          </cell>
        </row>
        <row r="59">
          <cell r="C59" t="str">
            <v>KRS Demand Assumptions</v>
          </cell>
        </row>
        <row r="60">
          <cell r="C60" t="str">
            <v>If Socal/Malin &gt; variable, 300,150</v>
          </cell>
        </row>
        <row r="61">
          <cell r="C61" t="str">
            <v>If Malin &gt; Socal, 0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urveFetch"/>
      <sheetName val="Sheet2"/>
      <sheetName val="Sheet3"/>
    </sheetNames>
    <sheetDataSet>
      <sheetData sheetId="0">
        <row r="8">
          <cell r="D8">
            <v>36923</v>
          </cell>
          <cell r="E8">
            <v>9.689</v>
          </cell>
          <cell r="F8">
            <v>-0.77</v>
          </cell>
          <cell r="G8">
            <v>-0.39</v>
          </cell>
          <cell r="H8">
            <v>-0.935</v>
          </cell>
          <cell r="I8">
            <v>-0.31849893366158</v>
          </cell>
          <cell r="J8">
            <v>0</v>
          </cell>
          <cell r="K8">
            <v>-0.2</v>
          </cell>
          <cell r="L8">
            <v>0.1</v>
          </cell>
          <cell r="M8">
            <v>0.005</v>
          </cell>
          <cell r="N8">
            <v>0.061176023550389</v>
          </cell>
          <cell r="O8">
            <v>-0.15</v>
          </cell>
          <cell r="P8">
            <v>-0.12</v>
          </cell>
        </row>
        <row r="8">
          <cell r="R8">
            <v>-0.28</v>
          </cell>
          <cell r="S8">
            <v>143</v>
          </cell>
        </row>
        <row r="9">
          <cell r="D9">
            <v>36951</v>
          </cell>
          <cell r="E9">
            <v>9.018</v>
          </cell>
          <cell r="F9">
            <v>-0.75</v>
          </cell>
          <cell r="G9">
            <v>-0.34</v>
          </cell>
          <cell r="H9">
            <v>-0.915</v>
          </cell>
          <cell r="I9">
            <v>-0.24963121600058</v>
          </cell>
          <cell r="J9">
            <v>0</v>
          </cell>
          <cell r="K9">
            <v>-0.3</v>
          </cell>
          <cell r="L9">
            <v>0.1</v>
          </cell>
          <cell r="M9">
            <v>0.005</v>
          </cell>
          <cell r="N9">
            <v>0.059592077785632</v>
          </cell>
          <cell r="O9">
            <v>-0.15</v>
          </cell>
          <cell r="P9">
            <v>-0.12</v>
          </cell>
        </row>
        <row r="9">
          <cell r="R9">
            <v>-0.26</v>
          </cell>
          <cell r="S9">
            <v>140</v>
          </cell>
        </row>
        <row r="10">
          <cell r="D10">
            <v>36982</v>
          </cell>
          <cell r="E10">
            <v>6.57</v>
          </cell>
          <cell r="F10">
            <v>-0.58</v>
          </cell>
          <cell r="G10">
            <v>-0.155</v>
          </cell>
          <cell r="H10">
            <v>-0.72</v>
          </cell>
          <cell r="I10">
            <v>-0.245</v>
          </cell>
          <cell r="J10">
            <v>0.245</v>
          </cell>
          <cell r="K10">
            <v>-0.105</v>
          </cell>
          <cell r="L10">
            <v>0.345</v>
          </cell>
          <cell r="M10">
            <v>0.0025</v>
          </cell>
          <cell r="N10">
            <v>0.057939147652589</v>
          </cell>
          <cell r="O10">
            <v>-0.105</v>
          </cell>
          <cell r="P10">
            <v>-0.13</v>
          </cell>
        </row>
        <row r="10">
          <cell r="R10">
            <v>-0.08</v>
          </cell>
          <cell r="S10">
            <v>150</v>
          </cell>
        </row>
        <row r="11">
          <cell r="D11">
            <v>37012</v>
          </cell>
          <cell r="E11">
            <v>5.86</v>
          </cell>
          <cell r="F11">
            <v>-0.58</v>
          </cell>
          <cell r="G11">
            <v>-0.135</v>
          </cell>
          <cell r="H11">
            <v>-0.72</v>
          </cell>
          <cell r="I11">
            <v>-0.245</v>
          </cell>
          <cell r="J11">
            <v>0.725</v>
          </cell>
          <cell r="K11">
            <v>0.375</v>
          </cell>
          <cell r="L11">
            <v>0.825</v>
          </cell>
          <cell r="M11">
            <v>0.0025</v>
          </cell>
          <cell r="N11">
            <v>0.056896271286551</v>
          </cell>
          <cell r="O11">
            <v>-0.105</v>
          </cell>
          <cell r="P11">
            <v>-0.115</v>
          </cell>
        </row>
        <row r="11">
          <cell r="R11">
            <v>-0.07</v>
          </cell>
          <cell r="S11">
            <v>155</v>
          </cell>
        </row>
        <row r="12">
          <cell r="D12">
            <v>37043</v>
          </cell>
          <cell r="E12">
            <v>5.78</v>
          </cell>
          <cell r="F12">
            <v>-0.58</v>
          </cell>
          <cell r="G12">
            <v>-0.155</v>
          </cell>
          <cell r="H12">
            <v>-0.72</v>
          </cell>
          <cell r="I12">
            <v>-0.245</v>
          </cell>
          <cell r="J12">
            <v>1.125</v>
          </cell>
          <cell r="K12">
            <v>0.775</v>
          </cell>
          <cell r="L12">
            <v>1.225</v>
          </cell>
          <cell r="M12">
            <v>0.0025</v>
          </cell>
          <cell r="N12">
            <v>0.056021129654109</v>
          </cell>
          <cell r="O12">
            <v>-0.105</v>
          </cell>
          <cell r="P12">
            <v>-0.11</v>
          </cell>
        </row>
        <row r="12">
          <cell r="R12">
            <v>-0.07</v>
          </cell>
          <cell r="S12">
            <v>230</v>
          </cell>
        </row>
        <row r="13">
          <cell r="D13">
            <v>37073</v>
          </cell>
          <cell r="E13">
            <v>5.76</v>
          </cell>
          <cell r="F13">
            <v>-0.53</v>
          </cell>
          <cell r="G13">
            <v>-0.06</v>
          </cell>
          <cell r="H13">
            <v>-0.93</v>
          </cell>
          <cell r="I13">
            <v>-0.245</v>
          </cell>
          <cell r="J13">
            <v>1.71</v>
          </cell>
          <cell r="K13">
            <v>1.26</v>
          </cell>
          <cell r="L13">
            <v>1.61</v>
          </cell>
          <cell r="M13">
            <v>0.0025</v>
          </cell>
          <cell r="N13">
            <v>0.055251028269775</v>
          </cell>
          <cell r="O13">
            <v>-0.105</v>
          </cell>
          <cell r="P13">
            <v>-0.11</v>
          </cell>
        </row>
        <row r="13">
          <cell r="R13">
            <v>-0.04</v>
          </cell>
          <cell r="S13">
            <v>305</v>
          </cell>
        </row>
        <row r="14">
          <cell r="D14">
            <v>37104</v>
          </cell>
          <cell r="E14">
            <v>5.74</v>
          </cell>
          <cell r="F14">
            <v>-0.53</v>
          </cell>
          <cell r="G14">
            <v>-0.02</v>
          </cell>
          <cell r="H14">
            <v>-0.93</v>
          </cell>
          <cell r="I14">
            <v>-0.245</v>
          </cell>
          <cell r="J14">
            <v>1.82</v>
          </cell>
          <cell r="K14">
            <v>1.37</v>
          </cell>
          <cell r="L14">
            <v>1.72</v>
          </cell>
          <cell r="M14">
            <v>0.0025</v>
          </cell>
          <cell r="N14">
            <v>0.054601637133072</v>
          </cell>
          <cell r="O14">
            <v>-0.105</v>
          </cell>
          <cell r="P14">
            <v>-0.11</v>
          </cell>
        </row>
        <row r="14">
          <cell r="R14">
            <v>-0.01</v>
          </cell>
          <cell r="S14">
            <v>320</v>
          </cell>
        </row>
        <row r="15">
          <cell r="D15">
            <v>37135</v>
          </cell>
          <cell r="E15">
            <v>5.705</v>
          </cell>
          <cell r="F15">
            <v>-0.53</v>
          </cell>
          <cell r="G15">
            <v>-0.02</v>
          </cell>
          <cell r="H15">
            <v>-0.93</v>
          </cell>
          <cell r="I15">
            <v>-0.245</v>
          </cell>
          <cell r="J15">
            <v>1.72</v>
          </cell>
          <cell r="K15">
            <v>1.27</v>
          </cell>
          <cell r="L15">
            <v>1.62</v>
          </cell>
          <cell r="M15">
            <v>0.0025</v>
          </cell>
          <cell r="N15">
            <v>0.053952246136856</v>
          </cell>
          <cell r="O15">
            <v>-0.105</v>
          </cell>
          <cell r="P15">
            <v>-0.105</v>
          </cell>
        </row>
        <row r="15">
          <cell r="R15">
            <v>-0.01</v>
          </cell>
          <cell r="S15">
            <v>310</v>
          </cell>
        </row>
        <row r="16">
          <cell r="D16">
            <v>37165</v>
          </cell>
          <cell r="E16">
            <v>5.69</v>
          </cell>
          <cell r="F16">
            <v>-0.57</v>
          </cell>
          <cell r="G16">
            <v>-0.04</v>
          </cell>
          <cell r="H16">
            <v>-0.87</v>
          </cell>
          <cell r="I16">
            <v>-0.245</v>
          </cell>
          <cell r="J16">
            <v>0.75</v>
          </cell>
          <cell r="K16">
            <v>0.35</v>
          </cell>
          <cell r="L16">
            <v>0.8</v>
          </cell>
          <cell r="M16">
            <v>0.0025</v>
          </cell>
          <cell r="N16">
            <v>0.053425903275085</v>
          </cell>
          <cell r="O16">
            <v>-0.105</v>
          </cell>
          <cell r="P16">
            <v>-0.1</v>
          </cell>
        </row>
        <row r="16">
          <cell r="R16">
            <v>-0.015</v>
          </cell>
          <cell r="S16">
            <v>140</v>
          </cell>
        </row>
        <row r="17">
          <cell r="D17">
            <v>37196</v>
          </cell>
          <cell r="E17">
            <v>5.782</v>
          </cell>
          <cell r="F17">
            <v>-0.305</v>
          </cell>
          <cell r="G17">
            <v>-0.05</v>
          </cell>
          <cell r="H17">
            <v>-0.36</v>
          </cell>
          <cell r="I17">
            <v>-0.17</v>
          </cell>
          <cell r="J17">
            <v>1.21</v>
          </cell>
          <cell r="K17">
            <v>1.21</v>
          </cell>
          <cell r="L17">
            <v>1.54</v>
          </cell>
          <cell r="M17">
            <v>0.005</v>
          </cell>
          <cell r="N17">
            <v>0.053047545558333</v>
          </cell>
          <cell r="O17">
            <v>0.838</v>
          </cell>
          <cell r="P17">
            <v>-0.13</v>
          </cell>
        </row>
        <row r="17">
          <cell r="R17">
            <v>-0.04</v>
          </cell>
          <cell r="S17">
            <v>110</v>
          </cell>
        </row>
        <row r="18">
          <cell r="D18">
            <v>37226</v>
          </cell>
          <cell r="E18">
            <v>5.892</v>
          </cell>
          <cell r="F18">
            <v>-0.305</v>
          </cell>
          <cell r="G18">
            <v>-0.05</v>
          </cell>
          <cell r="H18">
            <v>-0.36</v>
          </cell>
          <cell r="I18">
            <v>-0.17</v>
          </cell>
          <cell r="J18">
            <v>1.21</v>
          </cell>
          <cell r="K18">
            <v>1.21</v>
          </cell>
          <cell r="L18">
            <v>1.54</v>
          </cell>
          <cell r="M18">
            <v>0.005</v>
          </cell>
          <cell r="N18">
            <v>0.05268139297466</v>
          </cell>
          <cell r="O18">
            <v>0.943</v>
          </cell>
          <cell r="P18">
            <v>-0.1325</v>
          </cell>
        </row>
        <row r="18">
          <cell r="R18">
            <v>-0.04</v>
          </cell>
          <cell r="S18">
            <v>95</v>
          </cell>
        </row>
        <row r="19">
          <cell r="D19">
            <v>37257</v>
          </cell>
          <cell r="E19">
            <v>5.897</v>
          </cell>
          <cell r="F19">
            <v>-0.305</v>
          </cell>
          <cell r="G19">
            <v>-0.05</v>
          </cell>
          <cell r="H19">
            <v>-0.36</v>
          </cell>
          <cell r="I19">
            <v>-0.17</v>
          </cell>
          <cell r="J19">
            <v>1.2025</v>
          </cell>
          <cell r="K19">
            <v>1.2025</v>
          </cell>
          <cell r="L19">
            <v>1.5325</v>
          </cell>
          <cell r="M19">
            <v>0.005</v>
          </cell>
          <cell r="N19">
            <v>0.052414134879175</v>
          </cell>
          <cell r="O19">
            <v>0.963</v>
          </cell>
          <cell r="P19">
            <v>-0.135</v>
          </cell>
        </row>
        <row r="19">
          <cell r="R19">
            <v>-0.04</v>
          </cell>
          <cell r="S19">
            <v>95</v>
          </cell>
        </row>
        <row r="20">
          <cell r="D20">
            <v>37288</v>
          </cell>
          <cell r="E20">
            <v>5.642</v>
          </cell>
          <cell r="F20">
            <v>-0.305</v>
          </cell>
          <cell r="G20">
            <v>-0.05</v>
          </cell>
          <cell r="H20">
            <v>-0.36</v>
          </cell>
          <cell r="I20">
            <v>-0.17</v>
          </cell>
          <cell r="J20">
            <v>1.2025</v>
          </cell>
          <cell r="K20">
            <v>1.2025</v>
          </cell>
          <cell r="L20">
            <v>1.5325</v>
          </cell>
          <cell r="M20">
            <v>0.005</v>
          </cell>
          <cell r="N20">
            <v>0.052300706915378</v>
          </cell>
          <cell r="O20">
            <v>0.858</v>
          </cell>
          <cell r="P20">
            <v>-0.1275</v>
          </cell>
        </row>
        <row r="20">
          <cell r="R20">
            <v>-0.04</v>
          </cell>
          <cell r="S20">
            <v>85</v>
          </cell>
        </row>
        <row r="21">
          <cell r="D21">
            <v>37316</v>
          </cell>
          <cell r="E21">
            <v>5.272</v>
          </cell>
          <cell r="F21">
            <v>-0.305</v>
          </cell>
          <cell r="G21">
            <v>-0.05</v>
          </cell>
          <cell r="H21">
            <v>-0.36</v>
          </cell>
          <cell r="I21">
            <v>-0.17</v>
          </cell>
          <cell r="J21">
            <v>1.2025</v>
          </cell>
          <cell r="K21">
            <v>1.2025</v>
          </cell>
          <cell r="L21">
            <v>1.5325</v>
          </cell>
          <cell r="M21">
            <v>0.005</v>
          </cell>
          <cell r="N21">
            <v>0.052198255855</v>
          </cell>
          <cell r="O21">
            <v>0.648</v>
          </cell>
          <cell r="P21">
            <v>-0.125</v>
          </cell>
        </row>
        <row r="21">
          <cell r="R21">
            <v>-0.04</v>
          </cell>
          <cell r="S21">
            <v>75</v>
          </cell>
        </row>
        <row r="22">
          <cell r="D22">
            <v>37347</v>
          </cell>
          <cell r="E22">
            <v>4.48</v>
          </cell>
          <cell r="F22">
            <v>-0.325</v>
          </cell>
          <cell r="G22">
            <v>-0.06</v>
          </cell>
          <cell r="H22">
            <v>-0.64</v>
          </cell>
          <cell r="I22">
            <v>-0.405</v>
          </cell>
          <cell r="J22">
            <v>1.055</v>
          </cell>
          <cell r="K22">
            <v>0.655</v>
          </cell>
          <cell r="L22">
            <v>1.155</v>
          </cell>
          <cell r="M22">
            <v>0.0035</v>
          </cell>
          <cell r="N22">
            <v>0.052105314501698</v>
          </cell>
          <cell r="O22">
            <v>-0.1</v>
          </cell>
          <cell r="P22">
            <v>-0.13</v>
          </cell>
        </row>
        <row r="22">
          <cell r="R22">
            <v>-0.04</v>
          </cell>
          <cell r="S22">
            <v>75</v>
          </cell>
        </row>
        <row r="23">
          <cell r="D23">
            <v>37377</v>
          </cell>
          <cell r="E23">
            <v>4.28</v>
          </cell>
          <cell r="F23">
            <v>-0.325</v>
          </cell>
          <cell r="G23">
            <v>-0.06</v>
          </cell>
          <cell r="H23">
            <v>-0.64</v>
          </cell>
          <cell r="I23">
            <v>-0.405</v>
          </cell>
          <cell r="J23">
            <v>1.055</v>
          </cell>
          <cell r="K23">
            <v>0.655</v>
          </cell>
          <cell r="L23">
            <v>1.155</v>
          </cell>
          <cell r="M23">
            <v>0.0035</v>
          </cell>
          <cell r="N23">
            <v>0.052042141088287</v>
          </cell>
          <cell r="O23">
            <v>-0.1</v>
          </cell>
          <cell r="P23">
            <v>-0.13</v>
          </cell>
        </row>
        <row r="23">
          <cell r="R23">
            <v>-0.04</v>
          </cell>
          <cell r="S23">
            <v>80</v>
          </cell>
        </row>
        <row r="24">
          <cell r="D24">
            <v>37408</v>
          </cell>
          <cell r="E24">
            <v>4.24</v>
          </cell>
          <cell r="F24">
            <v>-0.325</v>
          </cell>
          <cell r="G24">
            <v>-0.06</v>
          </cell>
          <cell r="H24">
            <v>-0.64</v>
          </cell>
          <cell r="I24">
            <v>-0.405</v>
          </cell>
          <cell r="J24">
            <v>1.055</v>
          </cell>
          <cell r="K24">
            <v>0.655</v>
          </cell>
          <cell r="L24">
            <v>1.155</v>
          </cell>
          <cell r="M24">
            <v>0.0035</v>
          </cell>
          <cell r="N24">
            <v>0.051976861895827</v>
          </cell>
          <cell r="O24">
            <v>-0.1</v>
          </cell>
          <cell r="P24">
            <v>-0.13</v>
          </cell>
        </row>
        <row r="24">
          <cell r="R24">
            <v>-0.04</v>
          </cell>
          <cell r="S24">
            <v>105</v>
          </cell>
        </row>
        <row r="25">
          <cell r="D25">
            <v>37438</v>
          </cell>
          <cell r="E25">
            <v>4.243</v>
          </cell>
          <cell r="F25">
            <v>-0.325</v>
          </cell>
          <cell r="G25">
            <v>-0.06</v>
          </cell>
          <cell r="H25">
            <v>-0.64</v>
          </cell>
          <cell r="I25">
            <v>-0.405</v>
          </cell>
          <cell r="J25">
            <v>1.74</v>
          </cell>
          <cell r="K25">
            <v>1.34</v>
          </cell>
          <cell r="L25">
            <v>1.84</v>
          </cell>
          <cell r="M25">
            <v>0.0035</v>
          </cell>
          <cell r="N25">
            <v>0.051944181534062</v>
          </cell>
          <cell r="O25">
            <v>-0.1</v>
          </cell>
          <cell r="P25">
            <v>-0.13</v>
          </cell>
        </row>
        <row r="25">
          <cell r="R25">
            <v>-0.04</v>
          </cell>
          <cell r="S25">
            <v>155</v>
          </cell>
        </row>
        <row r="26">
          <cell r="D26">
            <v>37469</v>
          </cell>
          <cell r="E26">
            <v>4.243</v>
          </cell>
          <cell r="F26">
            <v>-0.325</v>
          </cell>
          <cell r="G26">
            <v>-0.06</v>
          </cell>
          <cell r="H26">
            <v>-0.64</v>
          </cell>
          <cell r="I26">
            <v>-0.405</v>
          </cell>
          <cell r="J26">
            <v>1.74</v>
          </cell>
          <cell r="K26">
            <v>1.34</v>
          </cell>
          <cell r="L26">
            <v>1.84</v>
          </cell>
          <cell r="M26">
            <v>0.0035</v>
          </cell>
          <cell r="N26">
            <v>0.051960475846886</v>
          </cell>
          <cell r="O26">
            <v>-0.1</v>
          </cell>
          <cell r="P26">
            <v>-0.13</v>
          </cell>
        </row>
        <row r="26">
          <cell r="R26">
            <v>-0.04</v>
          </cell>
          <cell r="S26">
            <v>170</v>
          </cell>
        </row>
        <row r="27">
          <cell r="D27">
            <v>37500</v>
          </cell>
          <cell r="E27">
            <v>4.243</v>
          </cell>
          <cell r="F27">
            <v>-0.325</v>
          </cell>
          <cell r="G27">
            <v>-0.06</v>
          </cell>
          <cell r="H27">
            <v>-0.64</v>
          </cell>
          <cell r="I27">
            <v>-0.405</v>
          </cell>
          <cell r="J27">
            <v>1.74</v>
          </cell>
          <cell r="K27">
            <v>1.34</v>
          </cell>
          <cell r="L27">
            <v>1.84</v>
          </cell>
          <cell r="M27">
            <v>0.0035</v>
          </cell>
          <cell r="N27">
            <v>0.051976770159798</v>
          </cell>
          <cell r="O27">
            <v>-0.1</v>
          </cell>
          <cell r="P27">
            <v>-0.13</v>
          </cell>
        </row>
        <row r="27">
          <cell r="R27">
            <v>-0.04</v>
          </cell>
          <cell r="S27">
            <v>160</v>
          </cell>
        </row>
        <row r="28">
          <cell r="D28">
            <v>37530</v>
          </cell>
          <cell r="E28">
            <v>4.268</v>
          </cell>
          <cell r="F28">
            <v>-0.325</v>
          </cell>
          <cell r="G28">
            <v>-0.06</v>
          </cell>
          <cell r="H28">
            <v>-0.64</v>
          </cell>
          <cell r="I28">
            <v>-0.405</v>
          </cell>
          <cell r="J28">
            <v>1.14</v>
          </cell>
          <cell r="K28">
            <v>0.74</v>
          </cell>
          <cell r="L28">
            <v>1.24</v>
          </cell>
          <cell r="M28">
            <v>0.0035</v>
          </cell>
          <cell r="N28">
            <v>0.052004965429686</v>
          </cell>
          <cell r="O28">
            <v>-0.1</v>
          </cell>
          <cell r="P28">
            <v>-0.13</v>
          </cell>
        </row>
        <row r="28">
          <cell r="R28">
            <v>-0.04</v>
          </cell>
          <cell r="S28">
            <v>105</v>
          </cell>
        </row>
        <row r="29">
          <cell r="D29">
            <v>37561</v>
          </cell>
          <cell r="E29">
            <v>4.371</v>
          </cell>
          <cell r="F29">
            <v>-0.21</v>
          </cell>
          <cell r="G29">
            <v>-0.04</v>
          </cell>
          <cell r="H29">
            <v>-0.25</v>
          </cell>
          <cell r="I29">
            <v>-0.25</v>
          </cell>
          <cell r="J29">
            <v>0.81</v>
          </cell>
          <cell r="K29">
            <v>0.81</v>
          </cell>
          <cell r="L29">
            <v>0.965</v>
          </cell>
          <cell r="M29">
            <v>0.006</v>
          </cell>
          <cell r="N29">
            <v>0.052051898402674</v>
          </cell>
          <cell r="O29">
            <v>0.254</v>
          </cell>
          <cell r="P29">
            <v>-0.13</v>
          </cell>
        </row>
        <row r="29">
          <cell r="R29">
            <v>-0.03</v>
          </cell>
          <cell r="S29">
            <v>75</v>
          </cell>
        </row>
        <row r="30">
          <cell r="D30">
            <v>37591</v>
          </cell>
          <cell r="E30">
            <v>4.474</v>
          </cell>
          <cell r="F30">
            <v>-0.21</v>
          </cell>
          <cell r="G30">
            <v>-0.04</v>
          </cell>
          <cell r="H30">
            <v>-0.25</v>
          </cell>
          <cell r="I30">
            <v>-0.25</v>
          </cell>
          <cell r="J30">
            <v>0.81</v>
          </cell>
          <cell r="K30">
            <v>0.81</v>
          </cell>
          <cell r="L30">
            <v>0.965</v>
          </cell>
          <cell r="M30">
            <v>0.006</v>
          </cell>
          <cell r="N30">
            <v>0.052097317409492</v>
          </cell>
          <cell r="O30">
            <v>0.314</v>
          </cell>
          <cell r="P30">
            <v>-0.1325</v>
          </cell>
        </row>
        <row r="30">
          <cell r="R30">
            <v>-0.03</v>
          </cell>
          <cell r="S30">
            <v>60</v>
          </cell>
        </row>
        <row r="31">
          <cell r="D31">
            <v>37622</v>
          </cell>
          <cell r="E31">
            <v>4.506</v>
          </cell>
          <cell r="F31">
            <v>-0.21</v>
          </cell>
          <cell r="G31">
            <v>-0.04</v>
          </cell>
          <cell r="H31">
            <v>-0.25</v>
          </cell>
          <cell r="I31">
            <v>-0.25</v>
          </cell>
          <cell r="J31">
            <v>0.81</v>
          </cell>
          <cell r="K31">
            <v>0.81</v>
          </cell>
          <cell r="L31">
            <v>0.965</v>
          </cell>
          <cell r="M31">
            <v>0.005</v>
          </cell>
          <cell r="N31">
            <v>0.052160533633526</v>
          </cell>
          <cell r="O31">
            <v>0.394</v>
          </cell>
          <cell r="P31">
            <v>-0.135</v>
          </cell>
        </row>
        <row r="31">
          <cell r="R31">
            <v>-0.03</v>
          </cell>
          <cell r="S31">
            <v>69.3504</v>
          </cell>
        </row>
        <row r="32">
          <cell r="D32">
            <v>37653</v>
          </cell>
          <cell r="E32">
            <v>4.331</v>
          </cell>
          <cell r="F32">
            <v>-0.21</v>
          </cell>
          <cell r="G32">
            <v>-0.04</v>
          </cell>
          <cell r="H32">
            <v>-0.25</v>
          </cell>
          <cell r="I32">
            <v>-0.25</v>
          </cell>
          <cell r="J32">
            <v>0.81</v>
          </cell>
          <cell r="K32">
            <v>0.81</v>
          </cell>
          <cell r="L32">
            <v>0.965</v>
          </cell>
          <cell r="M32">
            <v>0.005</v>
          </cell>
          <cell r="N32">
            <v>0.052243522376796</v>
          </cell>
          <cell r="O32">
            <v>0.254</v>
          </cell>
          <cell r="P32">
            <v>-0.1275</v>
          </cell>
        </row>
        <row r="32">
          <cell r="R32">
            <v>-0.03</v>
          </cell>
          <cell r="S32">
            <v>59.3504</v>
          </cell>
        </row>
        <row r="33">
          <cell r="D33">
            <v>37681</v>
          </cell>
          <cell r="E33">
            <v>4.094</v>
          </cell>
          <cell r="F33">
            <v>-0.21</v>
          </cell>
          <cell r="G33">
            <v>-0.04</v>
          </cell>
          <cell r="H33">
            <v>-0.25</v>
          </cell>
          <cell r="I33">
            <v>-0.25</v>
          </cell>
          <cell r="J33">
            <v>0.81</v>
          </cell>
          <cell r="K33">
            <v>0.81</v>
          </cell>
          <cell r="L33">
            <v>0.965</v>
          </cell>
          <cell r="M33">
            <v>0.005</v>
          </cell>
          <cell r="N33">
            <v>0.052318479953338</v>
          </cell>
          <cell r="O33">
            <v>0.034</v>
          </cell>
          <cell r="P33">
            <v>-0.125</v>
          </cell>
        </row>
        <row r="33">
          <cell r="R33">
            <v>-0.03</v>
          </cell>
          <cell r="S33">
            <v>49.3504</v>
          </cell>
        </row>
        <row r="34">
          <cell r="D34">
            <v>37712</v>
          </cell>
          <cell r="E34">
            <v>3.792</v>
          </cell>
          <cell r="F34">
            <v>-0.255</v>
          </cell>
          <cell r="G34">
            <v>-0.04</v>
          </cell>
          <cell r="H34">
            <v>-0.345</v>
          </cell>
          <cell r="I34">
            <v>-0.38</v>
          </cell>
          <cell r="J34">
            <v>0.86</v>
          </cell>
          <cell r="K34">
            <v>0.12</v>
          </cell>
          <cell r="L34">
            <v>1.015</v>
          </cell>
          <cell r="M34">
            <v>0.005</v>
          </cell>
          <cell r="N34">
            <v>0.052390719145196</v>
          </cell>
          <cell r="O34">
            <v>-0.125</v>
          </cell>
          <cell r="P34">
            <v>-0.13</v>
          </cell>
        </row>
        <row r="34">
          <cell r="R34">
            <v>-0.03</v>
          </cell>
          <cell r="S34">
            <v>49.2198</v>
          </cell>
        </row>
        <row r="35">
          <cell r="D35">
            <v>37742</v>
          </cell>
          <cell r="E35">
            <v>3.717</v>
          </cell>
          <cell r="F35">
            <v>-0.255</v>
          </cell>
          <cell r="G35">
            <v>-0.04</v>
          </cell>
          <cell r="H35">
            <v>-0.345</v>
          </cell>
          <cell r="I35">
            <v>-0.38</v>
          </cell>
          <cell r="J35">
            <v>0.86</v>
          </cell>
          <cell r="K35">
            <v>0.12</v>
          </cell>
          <cell r="L35">
            <v>1.015</v>
          </cell>
          <cell r="M35">
            <v>0.005</v>
          </cell>
          <cell r="N35">
            <v>0.052446569137629</v>
          </cell>
          <cell r="O35">
            <v>-0.125</v>
          </cell>
          <cell r="P35">
            <v>-0.13</v>
          </cell>
        </row>
        <row r="35">
          <cell r="R35">
            <v>-0.03</v>
          </cell>
          <cell r="S35">
            <v>54.2198</v>
          </cell>
        </row>
        <row r="36">
          <cell r="D36">
            <v>37773</v>
          </cell>
          <cell r="E36">
            <v>3.721</v>
          </cell>
          <cell r="F36">
            <v>-0.255</v>
          </cell>
          <cell r="G36">
            <v>-0.04</v>
          </cell>
          <cell r="H36">
            <v>-0.345</v>
          </cell>
          <cell r="I36">
            <v>-0.38</v>
          </cell>
          <cell r="J36">
            <v>0.86</v>
          </cell>
          <cell r="K36">
            <v>0.12</v>
          </cell>
          <cell r="L36">
            <v>1.015</v>
          </cell>
          <cell r="M36">
            <v>0.005</v>
          </cell>
          <cell r="N36">
            <v>0.052504280797569</v>
          </cell>
          <cell r="O36">
            <v>-0.125</v>
          </cell>
          <cell r="P36">
            <v>-0.13</v>
          </cell>
        </row>
        <row r="36">
          <cell r="R36">
            <v>-0.03</v>
          </cell>
          <cell r="S36">
            <v>79.2198</v>
          </cell>
        </row>
        <row r="37">
          <cell r="D37">
            <v>37803</v>
          </cell>
          <cell r="E37">
            <v>3.736</v>
          </cell>
          <cell r="F37">
            <v>-0.255</v>
          </cell>
          <cell r="G37">
            <v>-0.04</v>
          </cell>
          <cell r="H37">
            <v>-0.345</v>
          </cell>
          <cell r="I37">
            <v>-0.38</v>
          </cell>
          <cell r="J37">
            <v>0.86</v>
          </cell>
          <cell r="K37">
            <v>0.12</v>
          </cell>
          <cell r="L37">
            <v>1.015</v>
          </cell>
          <cell r="M37">
            <v>0.005</v>
          </cell>
          <cell r="N37">
            <v>0.05256263927285</v>
          </cell>
          <cell r="O37">
            <v>-0.125</v>
          </cell>
          <cell r="P37">
            <v>-0.13</v>
          </cell>
        </row>
        <row r="37">
          <cell r="R37">
            <v>-0.03</v>
          </cell>
          <cell r="S37">
            <v>113.681</v>
          </cell>
        </row>
        <row r="38">
          <cell r="D38">
            <v>37834</v>
          </cell>
          <cell r="E38">
            <v>3.736</v>
          </cell>
          <cell r="F38">
            <v>-0.255</v>
          </cell>
          <cell r="G38">
            <v>-0.04</v>
          </cell>
          <cell r="H38">
            <v>-0.345</v>
          </cell>
          <cell r="I38">
            <v>-0.38</v>
          </cell>
          <cell r="J38">
            <v>0.86</v>
          </cell>
          <cell r="K38">
            <v>0.12</v>
          </cell>
          <cell r="L38">
            <v>1.015</v>
          </cell>
          <cell r="M38">
            <v>0.005</v>
          </cell>
          <cell r="N38">
            <v>0.05262654499343</v>
          </cell>
          <cell r="O38">
            <v>-0.125</v>
          </cell>
          <cell r="P38">
            <v>-0.13</v>
          </cell>
        </row>
        <row r="38">
          <cell r="R38">
            <v>-0.03</v>
          </cell>
          <cell r="S38">
            <v>128.681</v>
          </cell>
        </row>
        <row r="39">
          <cell r="D39">
            <v>37865</v>
          </cell>
          <cell r="E39">
            <v>3.757</v>
          </cell>
          <cell r="F39">
            <v>-0.255</v>
          </cell>
          <cell r="G39">
            <v>-0.04</v>
          </cell>
          <cell r="H39">
            <v>-0.345</v>
          </cell>
          <cell r="I39">
            <v>-0.38</v>
          </cell>
          <cell r="J39">
            <v>0.86</v>
          </cell>
          <cell r="K39">
            <v>0.12</v>
          </cell>
          <cell r="L39">
            <v>1.015</v>
          </cell>
          <cell r="M39">
            <v>0.005</v>
          </cell>
          <cell r="N39">
            <v>0.052690450715373</v>
          </cell>
          <cell r="O39">
            <v>-0.125</v>
          </cell>
          <cell r="P39">
            <v>-0.13</v>
          </cell>
        </row>
        <row r="39">
          <cell r="R39">
            <v>-0.03</v>
          </cell>
          <cell r="S39">
            <v>118.681</v>
          </cell>
        </row>
        <row r="40">
          <cell r="D40">
            <v>37895</v>
          </cell>
          <cell r="E40">
            <v>3.782</v>
          </cell>
          <cell r="F40">
            <v>-0.255</v>
          </cell>
          <cell r="G40">
            <v>-0.04</v>
          </cell>
          <cell r="H40">
            <v>-0.345</v>
          </cell>
          <cell r="I40">
            <v>-0.38</v>
          </cell>
          <cell r="J40">
            <v>0.86</v>
          </cell>
          <cell r="K40">
            <v>0.12</v>
          </cell>
          <cell r="L40">
            <v>1.015</v>
          </cell>
          <cell r="M40">
            <v>0.005</v>
          </cell>
          <cell r="N40">
            <v>0.052754917920649</v>
          </cell>
          <cell r="O40">
            <v>-0.125</v>
          </cell>
          <cell r="P40">
            <v>-0.13</v>
          </cell>
        </row>
        <row r="40">
          <cell r="R40">
            <v>-0.03</v>
          </cell>
          <cell r="S40">
            <v>81.0357</v>
          </cell>
        </row>
        <row r="41">
          <cell r="D41">
            <v>37926</v>
          </cell>
          <cell r="E41">
            <v>3.917</v>
          </cell>
          <cell r="F41">
            <v>-0.2</v>
          </cell>
          <cell r="G41">
            <v>-0.03</v>
          </cell>
          <cell r="H41">
            <v>-0.29</v>
          </cell>
          <cell r="I41">
            <v>-0.3</v>
          </cell>
          <cell r="J41">
            <v>0.45</v>
          </cell>
          <cell r="K41">
            <v>0.4</v>
          </cell>
          <cell r="L41">
            <v>0.605</v>
          </cell>
          <cell r="M41">
            <v>0.005</v>
          </cell>
          <cell r="N41">
            <v>0.052824826296393</v>
          </cell>
          <cell r="O41">
            <v>0.064</v>
          </cell>
          <cell r="P41">
            <v>-0.14</v>
          </cell>
        </row>
        <row r="41">
          <cell r="R41">
            <v>-0.02</v>
          </cell>
          <cell r="S41">
            <v>51.0357</v>
          </cell>
        </row>
        <row r="42">
          <cell r="D42">
            <v>37956</v>
          </cell>
          <cell r="E42">
            <v>4.042</v>
          </cell>
          <cell r="F42">
            <v>-0.2</v>
          </cell>
          <cell r="G42">
            <v>-0.03</v>
          </cell>
          <cell r="H42">
            <v>-0.29</v>
          </cell>
          <cell r="I42">
            <v>-0.3</v>
          </cell>
          <cell r="J42">
            <v>0.45</v>
          </cell>
          <cell r="K42">
            <v>0.4</v>
          </cell>
          <cell r="L42">
            <v>0.605</v>
          </cell>
          <cell r="M42">
            <v>0.005</v>
          </cell>
          <cell r="N42">
            <v>0.052892479564793</v>
          </cell>
          <cell r="O42">
            <v>0.144</v>
          </cell>
          <cell r="P42">
            <v>-0.1425</v>
          </cell>
        </row>
        <row r="42">
          <cell r="R42">
            <v>-0.02</v>
          </cell>
          <cell r="S42">
            <v>36.0357</v>
          </cell>
        </row>
        <row r="43">
          <cell r="D43">
            <v>37987</v>
          </cell>
          <cell r="E43">
            <v>4.057</v>
          </cell>
          <cell r="F43">
            <v>-0.2</v>
          </cell>
          <cell r="G43">
            <v>-0.03</v>
          </cell>
          <cell r="H43">
            <v>-0.29</v>
          </cell>
          <cell r="I43">
            <v>-0.3</v>
          </cell>
          <cell r="J43">
            <v>0.45</v>
          </cell>
          <cell r="K43">
            <v>0.4</v>
          </cell>
          <cell r="L43">
            <v>0.605</v>
          </cell>
          <cell r="M43">
            <v>0.005</v>
          </cell>
          <cell r="N43">
            <v>0.052970726045983</v>
          </cell>
          <cell r="O43">
            <v>0.224</v>
          </cell>
          <cell r="P43">
            <v>-0.145</v>
          </cell>
        </row>
        <row r="43">
          <cell r="R43">
            <v>-0.02</v>
          </cell>
          <cell r="S43">
            <v>57.2669</v>
          </cell>
        </row>
        <row r="44">
          <cell r="D44">
            <v>38018</v>
          </cell>
          <cell r="E44">
            <v>3.961</v>
          </cell>
          <cell r="F44">
            <v>-0.2</v>
          </cell>
          <cell r="G44">
            <v>-0.03</v>
          </cell>
          <cell r="H44">
            <v>-0.29</v>
          </cell>
          <cell r="I44">
            <v>-0.3</v>
          </cell>
          <cell r="J44">
            <v>0.45</v>
          </cell>
          <cell r="K44">
            <v>0.4</v>
          </cell>
          <cell r="L44">
            <v>0.605</v>
          </cell>
          <cell r="M44">
            <v>0.005</v>
          </cell>
          <cell r="N44">
            <v>0.053057866505192</v>
          </cell>
          <cell r="O44">
            <v>0.084</v>
          </cell>
          <cell r="P44">
            <v>-0.1375</v>
          </cell>
        </row>
        <row r="44">
          <cell r="R44">
            <v>-0.02</v>
          </cell>
          <cell r="S44">
            <v>47.2669</v>
          </cell>
        </row>
        <row r="45">
          <cell r="D45">
            <v>38047</v>
          </cell>
          <cell r="E45">
            <v>3.824</v>
          </cell>
          <cell r="F45">
            <v>-0.2</v>
          </cell>
          <cell r="G45">
            <v>-0.03</v>
          </cell>
          <cell r="H45">
            <v>-0.29</v>
          </cell>
          <cell r="I45">
            <v>-0.3</v>
          </cell>
          <cell r="J45">
            <v>0.45</v>
          </cell>
          <cell r="K45">
            <v>0.4</v>
          </cell>
          <cell r="L45">
            <v>0.605</v>
          </cell>
          <cell r="M45">
            <v>0.005</v>
          </cell>
          <cell r="N45">
            <v>0.053139385001584</v>
          </cell>
          <cell r="O45">
            <v>-0.116</v>
          </cell>
          <cell r="P45">
            <v>-0.135</v>
          </cell>
        </row>
        <row r="45">
          <cell r="R45">
            <v>-0.02</v>
          </cell>
          <cell r="S45">
            <v>37.2669</v>
          </cell>
        </row>
        <row r="46">
          <cell r="D46">
            <v>38078</v>
          </cell>
          <cell r="E46">
            <v>3.642</v>
          </cell>
          <cell r="F46">
            <v>-0.24</v>
          </cell>
          <cell r="G46">
            <v>0</v>
          </cell>
          <cell r="H46">
            <v>-0.35</v>
          </cell>
          <cell r="I46">
            <v>-0.4</v>
          </cell>
          <cell r="J46">
            <v>0.5</v>
          </cell>
          <cell r="K46">
            <v>0.12</v>
          </cell>
          <cell r="L46">
            <v>0.4</v>
          </cell>
          <cell r="M46">
            <v>0.005</v>
          </cell>
          <cell r="N46">
            <v>0.053216404856448</v>
          </cell>
          <cell r="O46">
            <v>-0.25</v>
          </cell>
          <cell r="P46">
            <v>-0.14</v>
          </cell>
        </row>
        <row r="46">
          <cell r="R46">
            <v>0</v>
          </cell>
          <cell r="S46">
            <v>36.7986</v>
          </cell>
        </row>
        <row r="47">
          <cell r="D47">
            <v>38108</v>
          </cell>
          <cell r="E47">
            <v>3.617</v>
          </cell>
          <cell r="F47">
            <v>-0.24</v>
          </cell>
          <cell r="G47">
            <v>0</v>
          </cell>
          <cell r="H47">
            <v>-0.35</v>
          </cell>
          <cell r="I47">
            <v>-0.4</v>
          </cell>
          <cell r="J47">
            <v>0.5</v>
          </cell>
          <cell r="K47">
            <v>0.12</v>
          </cell>
          <cell r="L47">
            <v>0.4</v>
          </cell>
          <cell r="M47">
            <v>0.005</v>
          </cell>
          <cell r="N47">
            <v>0.05328049312101</v>
          </cell>
          <cell r="O47">
            <v>-0.25</v>
          </cell>
          <cell r="P47">
            <v>-0.14</v>
          </cell>
        </row>
        <row r="47">
          <cell r="R47">
            <v>0</v>
          </cell>
          <cell r="S47">
            <v>41.7986</v>
          </cell>
        </row>
        <row r="48">
          <cell r="D48">
            <v>38139</v>
          </cell>
          <cell r="E48">
            <v>3.646</v>
          </cell>
          <cell r="F48">
            <v>-0.24</v>
          </cell>
          <cell r="G48">
            <v>0</v>
          </cell>
          <cell r="H48">
            <v>-0.35</v>
          </cell>
          <cell r="I48">
            <v>-0.4</v>
          </cell>
          <cell r="J48">
            <v>0.5</v>
          </cell>
          <cell r="K48">
            <v>0.12</v>
          </cell>
          <cell r="L48">
            <v>0.4</v>
          </cell>
          <cell r="M48">
            <v>0.005</v>
          </cell>
          <cell r="N48">
            <v>0.053346717662497</v>
          </cell>
          <cell r="O48">
            <v>-0.25</v>
          </cell>
          <cell r="P48">
            <v>-0.14</v>
          </cell>
        </row>
        <row r="48">
          <cell r="R48">
            <v>0</v>
          </cell>
          <cell r="S48">
            <v>66.7986</v>
          </cell>
        </row>
        <row r="49">
          <cell r="D49">
            <v>38169</v>
          </cell>
          <cell r="E49">
            <v>3.676</v>
          </cell>
          <cell r="F49">
            <v>-0.24</v>
          </cell>
          <cell r="G49">
            <v>0</v>
          </cell>
          <cell r="H49">
            <v>-0.35</v>
          </cell>
          <cell r="I49">
            <v>-0.4</v>
          </cell>
          <cell r="J49">
            <v>0.5</v>
          </cell>
          <cell r="K49">
            <v>0.12</v>
          </cell>
          <cell r="L49">
            <v>0.4</v>
          </cell>
          <cell r="M49">
            <v>0.005</v>
          </cell>
          <cell r="N49">
            <v>0.0534114967138</v>
          </cell>
          <cell r="O49">
            <v>-0.25</v>
          </cell>
          <cell r="P49">
            <v>-0.14</v>
          </cell>
        </row>
        <row r="49">
          <cell r="R49">
            <v>0</v>
          </cell>
          <cell r="S49">
            <v>81.1059</v>
          </cell>
        </row>
        <row r="50">
          <cell r="D50">
            <v>38200</v>
          </cell>
          <cell r="E50">
            <v>3.696</v>
          </cell>
          <cell r="F50">
            <v>-0.24</v>
          </cell>
          <cell r="G50">
            <v>0</v>
          </cell>
          <cell r="H50">
            <v>-0.35</v>
          </cell>
          <cell r="I50">
            <v>-0.4</v>
          </cell>
          <cell r="J50">
            <v>0.5</v>
          </cell>
          <cell r="K50">
            <v>0.12</v>
          </cell>
          <cell r="L50">
            <v>0.4</v>
          </cell>
          <cell r="M50">
            <v>0.005</v>
          </cell>
          <cell r="N50">
            <v>0.053479194331415</v>
          </cell>
          <cell r="O50">
            <v>-0.25</v>
          </cell>
          <cell r="P50">
            <v>-0.14</v>
          </cell>
        </row>
        <row r="50">
          <cell r="R50">
            <v>0</v>
          </cell>
          <cell r="S50">
            <v>96.1059</v>
          </cell>
        </row>
        <row r="51">
          <cell r="D51">
            <v>38231</v>
          </cell>
          <cell r="E51">
            <v>3.717</v>
          </cell>
          <cell r="F51">
            <v>-0.24</v>
          </cell>
          <cell r="G51">
            <v>0</v>
          </cell>
          <cell r="H51">
            <v>-0.35</v>
          </cell>
          <cell r="I51">
            <v>-0.4</v>
          </cell>
          <cell r="J51">
            <v>0.5</v>
          </cell>
          <cell r="K51">
            <v>0.12</v>
          </cell>
          <cell r="L51">
            <v>0.4</v>
          </cell>
          <cell r="M51">
            <v>0.005</v>
          </cell>
          <cell r="N51">
            <v>0.053546891950557</v>
          </cell>
          <cell r="O51">
            <v>-0.25</v>
          </cell>
          <cell r="P51">
            <v>-0.14</v>
          </cell>
        </row>
        <row r="51">
          <cell r="R51">
            <v>0</v>
          </cell>
          <cell r="S51">
            <v>86.1059</v>
          </cell>
        </row>
        <row r="52">
          <cell r="D52">
            <v>38261</v>
          </cell>
          <cell r="E52">
            <v>3.747</v>
          </cell>
          <cell r="F52">
            <v>-0.24</v>
          </cell>
          <cell r="G52">
            <v>0</v>
          </cell>
          <cell r="H52">
            <v>-0.35</v>
          </cell>
          <cell r="I52">
            <v>-0.4</v>
          </cell>
          <cell r="J52">
            <v>0.5</v>
          </cell>
          <cell r="K52">
            <v>0.12</v>
          </cell>
          <cell r="L52">
            <v>0.4</v>
          </cell>
          <cell r="M52">
            <v>0.005</v>
          </cell>
          <cell r="N52">
            <v>0.053612624184503</v>
          </cell>
          <cell r="O52">
            <v>-0.25</v>
          </cell>
          <cell r="P52">
            <v>-0.14</v>
          </cell>
        </row>
        <row r="52">
          <cell r="R52">
            <v>0</v>
          </cell>
          <cell r="S52">
            <v>70.6096</v>
          </cell>
        </row>
        <row r="53">
          <cell r="D53">
            <v>38292</v>
          </cell>
          <cell r="E53">
            <v>3.887</v>
          </cell>
          <cell r="F53">
            <v>-0.19</v>
          </cell>
          <cell r="G53">
            <v>0.01</v>
          </cell>
          <cell r="H53">
            <v>-0.29</v>
          </cell>
          <cell r="I53">
            <v>-0.37</v>
          </cell>
          <cell r="J53">
            <v>0.4</v>
          </cell>
          <cell r="K53">
            <v>0.35</v>
          </cell>
          <cell r="L53">
            <v>0.3</v>
          </cell>
          <cell r="M53">
            <v>0.005</v>
          </cell>
          <cell r="N53">
            <v>0.053680757692278</v>
          </cell>
          <cell r="O53">
            <v>0</v>
          </cell>
          <cell r="P53">
            <v>-0.15</v>
          </cell>
        </row>
        <row r="53">
          <cell r="R53">
            <v>0.01</v>
          </cell>
          <cell r="S53">
            <v>40.6096</v>
          </cell>
        </row>
        <row r="54">
          <cell r="D54">
            <v>38322</v>
          </cell>
          <cell r="E54">
            <v>4.012</v>
          </cell>
          <cell r="F54">
            <v>-0.19</v>
          </cell>
          <cell r="G54">
            <v>0.01</v>
          </cell>
          <cell r="H54">
            <v>-0.29</v>
          </cell>
          <cell r="I54">
            <v>-0.37</v>
          </cell>
          <cell r="J54">
            <v>0.4</v>
          </cell>
          <cell r="K54">
            <v>0.35</v>
          </cell>
          <cell r="L54">
            <v>0.3</v>
          </cell>
          <cell r="M54">
            <v>0.005</v>
          </cell>
          <cell r="N54">
            <v>0.053746693346437</v>
          </cell>
          <cell r="O54">
            <v>0.06</v>
          </cell>
          <cell r="P54">
            <v>-0.1525</v>
          </cell>
        </row>
        <row r="54">
          <cell r="R54">
            <v>0.01</v>
          </cell>
          <cell r="S54">
            <v>25.6096</v>
          </cell>
        </row>
        <row r="55">
          <cell r="D55">
            <v>38353</v>
          </cell>
          <cell r="E55">
            <v>4.062</v>
          </cell>
          <cell r="F55">
            <v>-0.19</v>
          </cell>
          <cell r="G55">
            <v>0.01</v>
          </cell>
          <cell r="H55">
            <v>-0.29</v>
          </cell>
          <cell r="I55">
            <v>-0.37</v>
          </cell>
          <cell r="J55">
            <v>0.4</v>
          </cell>
          <cell r="K55">
            <v>0.35</v>
          </cell>
          <cell r="L55">
            <v>0.3</v>
          </cell>
          <cell r="M55">
            <v>0.005</v>
          </cell>
          <cell r="N55">
            <v>0.053821659880109</v>
          </cell>
          <cell r="O55">
            <v>0.13</v>
          </cell>
          <cell r="P55">
            <v>-0.155</v>
          </cell>
        </row>
        <row r="55">
          <cell r="R55">
            <v>0.01</v>
          </cell>
          <cell r="S55">
            <v>53.9973</v>
          </cell>
        </row>
        <row r="56">
          <cell r="D56">
            <v>38384</v>
          </cell>
          <cell r="E56">
            <v>3.966</v>
          </cell>
          <cell r="F56">
            <v>-0.19</v>
          </cell>
          <cell r="G56">
            <v>0.01</v>
          </cell>
          <cell r="H56">
            <v>-0.29</v>
          </cell>
          <cell r="I56">
            <v>-0.37</v>
          </cell>
          <cell r="J56">
            <v>0.4</v>
          </cell>
          <cell r="K56">
            <v>0.35</v>
          </cell>
          <cell r="L56">
            <v>0.3</v>
          </cell>
          <cell r="M56">
            <v>0.005</v>
          </cell>
          <cell r="N56">
            <v>0.053902253611098</v>
          </cell>
          <cell r="O56">
            <v>0</v>
          </cell>
          <cell r="P56">
            <v>-0.1475</v>
          </cell>
        </row>
        <row r="56">
          <cell r="R56">
            <v>0.01</v>
          </cell>
          <cell r="S56">
            <v>43.9973</v>
          </cell>
        </row>
        <row r="57">
          <cell r="D57">
            <v>38412</v>
          </cell>
          <cell r="E57">
            <v>3.829</v>
          </cell>
          <cell r="F57">
            <v>-0.19</v>
          </cell>
          <cell r="G57">
            <v>0.01</v>
          </cell>
          <cell r="H57">
            <v>-0.29</v>
          </cell>
          <cell r="I57">
            <v>-0.37</v>
          </cell>
          <cell r="J57">
            <v>0.4</v>
          </cell>
          <cell r="K57">
            <v>0.35</v>
          </cell>
          <cell r="L57">
            <v>0.3</v>
          </cell>
          <cell r="M57">
            <v>0.005</v>
          </cell>
          <cell r="N57">
            <v>0.053975047950626</v>
          </cell>
          <cell r="O57">
            <v>-0.18</v>
          </cell>
          <cell r="P57">
            <v>-0.145</v>
          </cell>
        </row>
        <row r="57">
          <cell r="R57">
            <v>0.01</v>
          </cell>
          <cell r="S57">
            <v>33.9973</v>
          </cell>
        </row>
        <row r="58">
          <cell r="D58">
            <v>38443</v>
          </cell>
          <cell r="E58">
            <v>3.647</v>
          </cell>
          <cell r="F58">
            <v>-0.235</v>
          </cell>
          <cell r="G58">
            <v>0.01</v>
          </cell>
          <cell r="H58">
            <v>-0.355</v>
          </cell>
          <cell r="I58">
            <v>-0.46</v>
          </cell>
          <cell r="J58">
            <v>0.34</v>
          </cell>
          <cell r="K58">
            <v>0.12</v>
          </cell>
          <cell r="L58">
            <v>0.24</v>
          </cell>
          <cell r="M58">
            <v>0.005</v>
          </cell>
          <cell r="N58">
            <v>0.054045986037367</v>
          </cell>
          <cell r="O58">
            <v>-0.29</v>
          </cell>
          <cell r="P58">
            <v>-0.15</v>
          </cell>
        </row>
        <row r="58">
          <cell r="R58">
            <v>0.01</v>
          </cell>
          <cell r="S58">
            <v>33.3297</v>
          </cell>
        </row>
        <row r="59">
          <cell r="D59">
            <v>38473</v>
          </cell>
          <cell r="E59">
            <v>3.622</v>
          </cell>
          <cell r="F59">
            <v>-0.235</v>
          </cell>
          <cell r="G59">
            <v>0.01</v>
          </cell>
          <cell r="H59">
            <v>-0.355</v>
          </cell>
          <cell r="I59">
            <v>-0.46</v>
          </cell>
          <cell r="J59">
            <v>0.34</v>
          </cell>
          <cell r="K59">
            <v>0.12</v>
          </cell>
          <cell r="L59">
            <v>0.24</v>
          </cell>
          <cell r="M59">
            <v>0.005</v>
          </cell>
          <cell r="N59">
            <v>0.05410694059654</v>
          </cell>
          <cell r="O59">
            <v>-0.29</v>
          </cell>
          <cell r="P59">
            <v>-0.15</v>
          </cell>
        </row>
        <row r="59">
          <cell r="R59">
            <v>0.01</v>
          </cell>
          <cell r="S59">
            <v>38.3297</v>
          </cell>
        </row>
        <row r="60">
          <cell r="D60">
            <v>38504</v>
          </cell>
          <cell r="E60">
            <v>3.651</v>
          </cell>
          <cell r="F60">
            <v>-0.235</v>
          </cell>
          <cell r="G60">
            <v>0.01</v>
          </cell>
          <cell r="H60">
            <v>-0.355</v>
          </cell>
          <cell r="I60">
            <v>-0.46</v>
          </cell>
          <cell r="J60">
            <v>0.34</v>
          </cell>
          <cell r="K60">
            <v>0.12</v>
          </cell>
          <cell r="L60">
            <v>0.24</v>
          </cell>
          <cell r="M60">
            <v>0.005</v>
          </cell>
          <cell r="N60">
            <v>0.054169926975653</v>
          </cell>
          <cell r="O60">
            <v>-0.29</v>
          </cell>
          <cell r="P60">
            <v>-0.15</v>
          </cell>
        </row>
        <row r="60">
          <cell r="R60">
            <v>0.01</v>
          </cell>
          <cell r="S60">
            <v>63.3297</v>
          </cell>
        </row>
        <row r="61">
          <cell r="D61">
            <v>38534</v>
          </cell>
          <cell r="E61">
            <v>3.681</v>
          </cell>
          <cell r="F61">
            <v>-0.235</v>
          </cell>
          <cell r="G61">
            <v>0.01</v>
          </cell>
          <cell r="H61">
            <v>-0.355</v>
          </cell>
          <cell r="I61">
            <v>-0.46</v>
          </cell>
          <cell r="J61">
            <v>0.34</v>
          </cell>
          <cell r="K61">
            <v>0.12</v>
          </cell>
          <cell r="L61">
            <v>0.24</v>
          </cell>
          <cell r="M61">
            <v>0.005</v>
          </cell>
          <cell r="N61">
            <v>0.054230881537343</v>
          </cell>
          <cell r="O61">
            <v>-0.29</v>
          </cell>
          <cell r="P61">
            <v>-0.15</v>
          </cell>
        </row>
        <row r="61">
          <cell r="R61">
            <v>0.01</v>
          </cell>
          <cell r="S61">
            <v>68.658</v>
          </cell>
        </row>
        <row r="62">
          <cell r="D62">
            <v>38565</v>
          </cell>
          <cell r="E62">
            <v>3.701</v>
          </cell>
          <cell r="F62">
            <v>-0.235</v>
          </cell>
          <cell r="G62">
            <v>0.01</v>
          </cell>
          <cell r="H62">
            <v>-0.355</v>
          </cell>
          <cell r="I62">
            <v>-0.46</v>
          </cell>
          <cell r="J62">
            <v>0.34</v>
          </cell>
          <cell r="K62">
            <v>0.12</v>
          </cell>
          <cell r="L62">
            <v>0.24</v>
          </cell>
          <cell r="M62">
            <v>0.005</v>
          </cell>
          <cell r="N62">
            <v>0.054293867919058</v>
          </cell>
          <cell r="O62">
            <v>-0.29</v>
          </cell>
          <cell r="P62">
            <v>-0.15</v>
          </cell>
        </row>
        <row r="62">
          <cell r="R62">
            <v>0.01</v>
          </cell>
          <cell r="S62">
            <v>83.658</v>
          </cell>
        </row>
        <row r="63">
          <cell r="D63">
            <v>38596</v>
          </cell>
          <cell r="E63">
            <v>3.722</v>
          </cell>
          <cell r="F63">
            <v>-0.235</v>
          </cell>
          <cell r="G63">
            <v>0.01</v>
          </cell>
          <cell r="H63">
            <v>-0.355</v>
          </cell>
          <cell r="I63">
            <v>-0.46</v>
          </cell>
          <cell r="J63">
            <v>0.34</v>
          </cell>
          <cell r="K63">
            <v>0.12</v>
          </cell>
          <cell r="L63">
            <v>0.24</v>
          </cell>
          <cell r="M63">
            <v>0.005</v>
          </cell>
          <cell r="N63">
            <v>0.054356854302094</v>
          </cell>
          <cell r="O63">
            <v>-0.29</v>
          </cell>
          <cell r="P63">
            <v>-0.15</v>
          </cell>
        </row>
        <row r="63">
          <cell r="R63">
            <v>0.01</v>
          </cell>
          <cell r="S63">
            <v>73.658</v>
          </cell>
        </row>
        <row r="64">
          <cell r="D64">
            <v>38626</v>
          </cell>
          <cell r="E64">
            <v>3.752</v>
          </cell>
          <cell r="F64">
            <v>-0.235</v>
          </cell>
          <cell r="G64">
            <v>0.01</v>
          </cell>
          <cell r="H64">
            <v>-0.355</v>
          </cell>
          <cell r="I64">
            <v>-0.46</v>
          </cell>
          <cell r="J64">
            <v>0.34</v>
          </cell>
          <cell r="K64">
            <v>0.12</v>
          </cell>
          <cell r="L64">
            <v>0.24</v>
          </cell>
          <cell r="M64">
            <v>0.005</v>
          </cell>
          <cell r="N64">
            <v>0.054417808867581</v>
          </cell>
          <cell r="O64">
            <v>-0.29</v>
          </cell>
          <cell r="P64">
            <v>-0.15</v>
          </cell>
        </row>
        <row r="64">
          <cell r="R64">
            <v>0.01</v>
          </cell>
          <cell r="S64">
            <v>67.939</v>
          </cell>
        </row>
        <row r="65">
          <cell r="D65">
            <v>38657</v>
          </cell>
          <cell r="E65">
            <v>3.892</v>
          </cell>
          <cell r="F65">
            <v>-0.19</v>
          </cell>
          <cell r="G65">
            <v>0.01</v>
          </cell>
          <cell r="H65">
            <v>-0.29</v>
          </cell>
          <cell r="I65">
            <v>-0.48</v>
          </cell>
          <cell r="J65">
            <v>0.3</v>
          </cell>
          <cell r="K65">
            <v>0.35</v>
          </cell>
          <cell r="L65">
            <v>0.2</v>
          </cell>
          <cell r="M65">
            <v>0.005</v>
          </cell>
          <cell r="N65">
            <v>0.054480795253218</v>
          </cell>
          <cell r="O65">
            <v>0</v>
          </cell>
          <cell r="P65">
            <v>-0.15</v>
          </cell>
        </row>
        <row r="65">
          <cell r="R65">
            <v>0.01</v>
          </cell>
          <cell r="S65">
            <v>37.939</v>
          </cell>
        </row>
        <row r="66">
          <cell r="D66">
            <v>38687</v>
          </cell>
          <cell r="E66">
            <v>4.017</v>
          </cell>
          <cell r="F66">
            <v>-0.19</v>
          </cell>
          <cell r="G66">
            <v>0.01</v>
          </cell>
          <cell r="H66">
            <v>-0.29</v>
          </cell>
          <cell r="I66">
            <v>-0.48</v>
          </cell>
          <cell r="J66">
            <v>0.3</v>
          </cell>
          <cell r="K66">
            <v>0.35</v>
          </cell>
          <cell r="L66">
            <v>0.2</v>
          </cell>
          <cell r="M66">
            <v>0.005</v>
          </cell>
          <cell r="N66">
            <v>0.054541749821222</v>
          </cell>
          <cell r="O66">
            <v>0.06</v>
          </cell>
          <cell r="P66">
            <v>-0.1525</v>
          </cell>
        </row>
        <row r="66">
          <cell r="R66">
            <v>0.01</v>
          </cell>
          <cell r="S66">
            <v>22.939</v>
          </cell>
        </row>
        <row r="67">
          <cell r="D67">
            <v>38718</v>
          </cell>
          <cell r="E67">
            <v>4.087</v>
          </cell>
          <cell r="F67">
            <v>-0.19</v>
          </cell>
          <cell r="G67">
            <v>0.01</v>
          </cell>
          <cell r="H67">
            <v>-0.29</v>
          </cell>
          <cell r="I67">
            <v>-0.48</v>
          </cell>
          <cell r="J67">
            <v>0.3</v>
          </cell>
          <cell r="K67">
            <v>0.35</v>
          </cell>
          <cell r="L67">
            <v>0.2</v>
          </cell>
          <cell r="M67">
            <v>0.005</v>
          </cell>
          <cell r="N67">
            <v>0.05460473620946</v>
          </cell>
          <cell r="O67">
            <v>0.13</v>
          </cell>
          <cell r="P67">
            <v>-0.155</v>
          </cell>
        </row>
        <row r="67">
          <cell r="R67">
            <v>0.01</v>
          </cell>
          <cell r="S67">
            <v>53.4495</v>
          </cell>
        </row>
        <row r="68">
          <cell r="D68">
            <v>38749</v>
          </cell>
          <cell r="E68">
            <v>3.991</v>
          </cell>
          <cell r="F68">
            <v>-0.19</v>
          </cell>
          <cell r="G68">
            <v>0.01</v>
          </cell>
          <cell r="H68">
            <v>-0.29</v>
          </cell>
          <cell r="I68">
            <v>-0.48</v>
          </cell>
          <cell r="J68">
            <v>0.3</v>
          </cell>
          <cell r="K68">
            <v>0.35</v>
          </cell>
          <cell r="L68">
            <v>0.2</v>
          </cell>
          <cell r="M68">
            <v>0.005</v>
          </cell>
          <cell r="N68">
            <v>0.054667092481866</v>
          </cell>
          <cell r="O68">
            <v>0</v>
          </cell>
          <cell r="P68">
            <v>-0.1475</v>
          </cell>
        </row>
        <row r="68">
          <cell r="R68">
            <v>0.01</v>
          </cell>
          <cell r="S68">
            <v>43.4495</v>
          </cell>
        </row>
        <row r="69">
          <cell r="D69">
            <v>38777</v>
          </cell>
          <cell r="E69">
            <v>3.854</v>
          </cell>
          <cell r="F69">
            <v>-0.19</v>
          </cell>
          <cell r="G69">
            <v>0.01</v>
          </cell>
          <cell r="H69">
            <v>-0.29</v>
          </cell>
          <cell r="I69">
            <v>-0.48</v>
          </cell>
          <cell r="J69">
            <v>0.3</v>
          </cell>
          <cell r="K69">
            <v>0.35</v>
          </cell>
          <cell r="L69">
            <v>0.2</v>
          </cell>
          <cell r="M69">
            <v>0.005</v>
          </cell>
          <cell r="N69">
            <v>0.054723181448196</v>
          </cell>
          <cell r="O69">
            <v>-0.18</v>
          </cell>
          <cell r="P69">
            <v>-0.145</v>
          </cell>
        </row>
        <row r="69">
          <cell r="R69">
            <v>0.01</v>
          </cell>
          <cell r="S69">
            <v>33.4495</v>
          </cell>
        </row>
        <row r="70">
          <cell r="D70">
            <v>38808</v>
          </cell>
          <cell r="E70">
            <v>3.672</v>
          </cell>
          <cell r="F70">
            <v>-0.235</v>
          </cell>
          <cell r="G70">
            <v>0.01</v>
          </cell>
          <cell r="H70">
            <v>-0.355</v>
          </cell>
          <cell r="I70">
            <v>-0.55</v>
          </cell>
          <cell r="J70">
            <v>0.34</v>
          </cell>
          <cell r="K70">
            <v>0.12</v>
          </cell>
          <cell r="L70">
            <v>0.24</v>
          </cell>
          <cell r="M70">
            <v>0.005</v>
          </cell>
          <cell r="N70">
            <v>0.054785279947854</v>
          </cell>
          <cell r="O70">
            <v>-0.29</v>
          </cell>
          <cell r="P70">
            <v>-0.15</v>
          </cell>
        </row>
        <row r="70">
          <cell r="R70">
            <v>0.01</v>
          </cell>
          <cell r="S70">
            <v>32.5844</v>
          </cell>
        </row>
        <row r="71">
          <cell r="D71">
            <v>38838</v>
          </cell>
          <cell r="E71">
            <v>3.647</v>
          </cell>
          <cell r="F71">
            <v>-0.235</v>
          </cell>
          <cell r="G71">
            <v>0.01</v>
          </cell>
          <cell r="H71">
            <v>-0.355</v>
          </cell>
          <cell r="I71">
            <v>-0.55</v>
          </cell>
          <cell r="J71">
            <v>0.34</v>
          </cell>
          <cell r="K71">
            <v>0.12</v>
          </cell>
          <cell r="L71">
            <v>0.24</v>
          </cell>
          <cell r="M71">
            <v>0.005</v>
          </cell>
          <cell r="N71">
            <v>0.054845375271327</v>
          </cell>
          <cell r="O71">
            <v>-0.29</v>
          </cell>
          <cell r="P71">
            <v>-0.15</v>
          </cell>
        </row>
        <row r="71">
          <cell r="R71">
            <v>0.01</v>
          </cell>
          <cell r="S71">
            <v>37.5844</v>
          </cell>
        </row>
        <row r="72">
          <cell r="D72">
            <v>38869</v>
          </cell>
          <cell r="E72">
            <v>3.676</v>
          </cell>
          <cell r="F72">
            <v>-0.235</v>
          </cell>
          <cell r="G72">
            <v>0.01</v>
          </cell>
          <cell r="H72">
            <v>-0.355</v>
          </cell>
          <cell r="I72">
            <v>-0.55</v>
          </cell>
          <cell r="J72">
            <v>0.34</v>
          </cell>
          <cell r="K72">
            <v>0.12</v>
          </cell>
          <cell r="L72">
            <v>0.24</v>
          </cell>
          <cell r="M72">
            <v>0.005</v>
          </cell>
          <cell r="N72">
            <v>0.054907473773513</v>
          </cell>
          <cell r="O72">
            <v>-0.29</v>
          </cell>
          <cell r="P72">
            <v>-0.15</v>
          </cell>
        </row>
        <row r="72">
          <cell r="R72">
            <v>0.01</v>
          </cell>
          <cell r="S72">
            <v>62.5844</v>
          </cell>
        </row>
        <row r="73">
          <cell r="D73">
            <v>38899</v>
          </cell>
          <cell r="E73">
            <v>3.706</v>
          </cell>
          <cell r="F73">
            <v>-0.235</v>
          </cell>
          <cell r="G73">
            <v>0.01</v>
          </cell>
          <cell r="H73">
            <v>-0.355</v>
          </cell>
          <cell r="I73">
            <v>-0.55</v>
          </cell>
          <cell r="J73">
            <v>0.34</v>
          </cell>
          <cell r="K73">
            <v>0.12</v>
          </cell>
          <cell r="L73">
            <v>0.24</v>
          </cell>
          <cell r="M73">
            <v>0.005</v>
          </cell>
          <cell r="N73">
            <v>0.054967569099432</v>
          </cell>
          <cell r="O73">
            <v>-0.29</v>
          </cell>
          <cell r="P73">
            <v>-0.15</v>
          </cell>
        </row>
        <row r="73">
          <cell r="R73">
            <v>0.01</v>
          </cell>
          <cell r="S73">
            <v>62.3529</v>
          </cell>
        </row>
        <row r="74">
          <cell r="D74">
            <v>38930</v>
          </cell>
          <cell r="E74">
            <v>3.726</v>
          </cell>
          <cell r="F74">
            <v>-0.235</v>
          </cell>
          <cell r="G74">
            <v>0.01</v>
          </cell>
          <cell r="H74">
            <v>-0.355</v>
          </cell>
          <cell r="I74">
            <v>-0.55</v>
          </cell>
          <cell r="J74">
            <v>0.34</v>
          </cell>
          <cell r="K74">
            <v>0.12</v>
          </cell>
          <cell r="L74">
            <v>0.24</v>
          </cell>
          <cell r="M74">
            <v>0.005</v>
          </cell>
          <cell r="N74">
            <v>0.055029667604146</v>
          </cell>
          <cell r="O74">
            <v>-0.29</v>
          </cell>
          <cell r="P74">
            <v>-0.15</v>
          </cell>
        </row>
        <row r="74">
          <cell r="R74">
            <v>0.01</v>
          </cell>
          <cell r="S74">
            <v>77.3529</v>
          </cell>
        </row>
        <row r="75">
          <cell r="D75">
            <v>38961</v>
          </cell>
          <cell r="E75">
            <v>3.747</v>
          </cell>
          <cell r="F75">
            <v>-0.235</v>
          </cell>
          <cell r="G75">
            <v>0.01</v>
          </cell>
          <cell r="H75">
            <v>-0.355</v>
          </cell>
          <cell r="I75">
            <v>-0.55</v>
          </cell>
          <cell r="J75">
            <v>0.34</v>
          </cell>
          <cell r="K75">
            <v>0.12</v>
          </cell>
          <cell r="L75">
            <v>0.24</v>
          </cell>
          <cell r="M75">
            <v>0.005</v>
          </cell>
          <cell r="N75">
            <v>0.055091766110143</v>
          </cell>
          <cell r="O75">
            <v>-0.29</v>
          </cell>
          <cell r="P75">
            <v>-0.15</v>
          </cell>
        </row>
        <row r="75">
          <cell r="R75">
            <v>0.01</v>
          </cell>
          <cell r="S75">
            <v>67.3529</v>
          </cell>
        </row>
        <row r="76">
          <cell r="D76">
            <v>38991</v>
          </cell>
          <cell r="E76">
            <v>3.777</v>
          </cell>
          <cell r="F76">
            <v>-0.235</v>
          </cell>
          <cell r="G76">
            <v>0.01</v>
          </cell>
          <cell r="H76">
            <v>-0.355</v>
          </cell>
          <cell r="I76">
            <v>-0.55</v>
          </cell>
          <cell r="J76">
            <v>0.34</v>
          </cell>
          <cell r="K76">
            <v>0.12</v>
          </cell>
          <cell r="L76">
            <v>0.24</v>
          </cell>
          <cell r="M76">
            <v>0.005</v>
          </cell>
          <cell r="N76">
            <v>0.055151861439751</v>
          </cell>
          <cell r="O76">
            <v>-0.29</v>
          </cell>
          <cell r="P76">
            <v>-0.15</v>
          </cell>
        </row>
        <row r="76">
          <cell r="R76">
            <v>0.01</v>
          </cell>
          <cell r="S76">
            <v>67.5404</v>
          </cell>
        </row>
        <row r="77">
          <cell r="D77">
            <v>39022</v>
          </cell>
          <cell r="E77">
            <v>3.917</v>
          </cell>
          <cell r="F77">
            <v>-0.19</v>
          </cell>
          <cell r="G77">
            <v>0.01</v>
          </cell>
          <cell r="H77">
            <v>-0.29</v>
          </cell>
          <cell r="I77">
            <v>-0.52</v>
          </cell>
          <cell r="J77">
            <v>0.3</v>
          </cell>
          <cell r="K77">
            <v>0.35</v>
          </cell>
          <cell r="L77">
            <v>0.2</v>
          </cell>
          <cell r="M77">
            <v>0.005</v>
          </cell>
          <cell r="N77">
            <v>0.055213959948276</v>
          </cell>
          <cell r="O77">
            <v>0</v>
          </cell>
          <cell r="P77">
            <v>-0.15</v>
          </cell>
        </row>
        <row r="77">
          <cell r="R77">
            <v>0.01</v>
          </cell>
          <cell r="S77">
            <v>37.5404</v>
          </cell>
        </row>
        <row r="78">
          <cell r="D78">
            <v>39052</v>
          </cell>
          <cell r="E78">
            <v>4.042</v>
          </cell>
          <cell r="F78">
            <v>-0.19</v>
          </cell>
          <cell r="G78">
            <v>0.01</v>
          </cell>
          <cell r="H78">
            <v>-0.29</v>
          </cell>
          <cell r="I78">
            <v>-0.52</v>
          </cell>
          <cell r="J78">
            <v>0.3</v>
          </cell>
          <cell r="K78">
            <v>0.35</v>
          </cell>
          <cell r="L78">
            <v>0.2</v>
          </cell>
          <cell r="M78">
            <v>0.005</v>
          </cell>
          <cell r="N78">
            <v>0.055274055280329</v>
          </cell>
          <cell r="O78">
            <v>0.06</v>
          </cell>
          <cell r="P78">
            <v>-0.1525</v>
          </cell>
        </row>
        <row r="78">
          <cell r="R78">
            <v>0.01</v>
          </cell>
          <cell r="S78">
            <v>22.5404</v>
          </cell>
        </row>
        <row r="79">
          <cell r="D79">
            <v>39083</v>
          </cell>
          <cell r="E79">
            <v>4.122</v>
          </cell>
          <cell r="F79">
            <v>-0.19</v>
          </cell>
          <cell r="G79">
            <v>0.01</v>
          </cell>
          <cell r="H79">
            <v>-0.29</v>
          </cell>
          <cell r="I79">
            <v>-0.52</v>
          </cell>
          <cell r="J79">
            <v>0.3</v>
          </cell>
          <cell r="K79">
            <v>0.35</v>
          </cell>
          <cell r="L79">
            <v>0.2</v>
          </cell>
          <cell r="M79">
            <v>0.005</v>
          </cell>
          <cell r="N79">
            <v>0.055336153791381</v>
          </cell>
          <cell r="O79">
            <v>0.13</v>
          </cell>
          <cell r="P79">
            <v>-0.155</v>
          </cell>
        </row>
        <row r="79">
          <cell r="R79">
            <v>0</v>
          </cell>
          <cell r="S79">
            <v>52.3083</v>
          </cell>
        </row>
        <row r="80">
          <cell r="D80">
            <v>39114</v>
          </cell>
          <cell r="E80">
            <v>4.026</v>
          </cell>
          <cell r="F80">
            <v>-0.19</v>
          </cell>
          <cell r="G80">
            <v>0.01</v>
          </cell>
          <cell r="H80">
            <v>-0.29</v>
          </cell>
          <cell r="I80">
            <v>-0.52</v>
          </cell>
          <cell r="J80">
            <v>0.3</v>
          </cell>
          <cell r="K80">
            <v>0.35</v>
          </cell>
          <cell r="L80">
            <v>0.2</v>
          </cell>
          <cell r="M80">
            <v>0.005</v>
          </cell>
          <cell r="N80">
            <v>0.055398252303717</v>
          </cell>
          <cell r="O80">
            <v>0</v>
          </cell>
          <cell r="P80">
            <v>-0.1475</v>
          </cell>
        </row>
        <row r="80">
          <cell r="R80">
            <v>0</v>
          </cell>
          <cell r="S80">
            <v>42.3083</v>
          </cell>
        </row>
        <row r="81">
          <cell r="D81">
            <v>39142</v>
          </cell>
          <cell r="E81">
            <v>3.889</v>
          </cell>
          <cell r="F81">
            <v>-0.19</v>
          </cell>
          <cell r="G81">
            <v>0.01</v>
          </cell>
          <cell r="H81">
            <v>-0.29</v>
          </cell>
          <cell r="I81">
            <v>-0.52</v>
          </cell>
          <cell r="J81">
            <v>0.3</v>
          </cell>
          <cell r="K81">
            <v>0.35</v>
          </cell>
          <cell r="L81">
            <v>0.2</v>
          </cell>
          <cell r="M81">
            <v>0.005</v>
          </cell>
          <cell r="N81">
            <v>0.055454341283705</v>
          </cell>
          <cell r="O81">
            <v>-0.18</v>
          </cell>
          <cell r="P81">
            <v>-0.145</v>
          </cell>
        </row>
        <row r="81">
          <cell r="R81">
            <v>0</v>
          </cell>
          <cell r="S81">
            <v>32.3083</v>
          </cell>
        </row>
        <row r="82">
          <cell r="D82">
            <v>39173</v>
          </cell>
          <cell r="E82">
            <v>3.707</v>
          </cell>
          <cell r="F82">
            <v>-0.235</v>
          </cell>
          <cell r="G82">
            <v>0.01</v>
          </cell>
          <cell r="H82">
            <v>-0.355</v>
          </cell>
          <cell r="I82">
            <v>-0.585</v>
          </cell>
          <cell r="J82">
            <v>0.34</v>
          </cell>
          <cell r="K82">
            <v>0.12</v>
          </cell>
          <cell r="L82">
            <v>0.24</v>
          </cell>
          <cell r="M82">
            <v>0.005</v>
          </cell>
          <cell r="N82">
            <v>0.055516439798485</v>
          </cell>
          <cell r="O82">
            <v>-0.29</v>
          </cell>
          <cell r="P82">
            <v>-0.15</v>
          </cell>
        </row>
        <row r="82">
          <cell r="R82">
            <v>0</v>
          </cell>
          <cell r="S82">
            <v>31.342</v>
          </cell>
        </row>
        <row r="83">
          <cell r="D83">
            <v>39203</v>
          </cell>
          <cell r="E83">
            <v>3.682</v>
          </cell>
          <cell r="F83">
            <v>-0.235</v>
          </cell>
          <cell r="G83">
            <v>0.01</v>
          </cell>
          <cell r="H83">
            <v>-0.355</v>
          </cell>
          <cell r="I83">
            <v>-0.585</v>
          </cell>
          <cell r="J83">
            <v>0.34</v>
          </cell>
          <cell r="K83">
            <v>0.12</v>
          </cell>
          <cell r="L83">
            <v>0.24</v>
          </cell>
          <cell r="M83">
            <v>0.005</v>
          </cell>
          <cell r="N83">
            <v>0.055576535136592</v>
          </cell>
          <cell r="O83">
            <v>-0.29</v>
          </cell>
          <cell r="P83">
            <v>-0.15</v>
          </cell>
        </row>
        <row r="83">
          <cell r="R83">
            <v>0</v>
          </cell>
          <cell r="S83">
            <v>36.342</v>
          </cell>
        </row>
        <row r="84">
          <cell r="D84">
            <v>39234</v>
          </cell>
          <cell r="E84">
            <v>3.711</v>
          </cell>
          <cell r="F84">
            <v>-0.235</v>
          </cell>
          <cell r="G84">
            <v>0.01</v>
          </cell>
          <cell r="H84">
            <v>-0.355</v>
          </cell>
          <cell r="I84">
            <v>-0.585</v>
          </cell>
          <cell r="J84">
            <v>0.34</v>
          </cell>
          <cell r="K84">
            <v>0.12</v>
          </cell>
          <cell r="L84">
            <v>0</v>
          </cell>
          <cell r="M84">
            <v>0.005</v>
          </cell>
          <cell r="N84">
            <v>0.055638633653899</v>
          </cell>
          <cell r="O84">
            <v>-0.29</v>
          </cell>
          <cell r="P84">
            <v>-0.15</v>
          </cell>
        </row>
        <row r="84">
          <cell r="R84">
            <v>0</v>
          </cell>
          <cell r="S84">
            <v>61.342</v>
          </cell>
        </row>
        <row r="85">
          <cell r="D85">
            <v>39264</v>
          </cell>
          <cell r="E85">
            <v>3.741</v>
          </cell>
          <cell r="F85">
            <v>-0.235</v>
          </cell>
          <cell r="G85">
            <v>0.01</v>
          </cell>
          <cell r="H85">
            <v>-0.355</v>
          </cell>
          <cell r="I85">
            <v>-0.585</v>
          </cell>
          <cell r="J85">
            <v>0.34</v>
          </cell>
          <cell r="K85">
            <v>0.12</v>
          </cell>
          <cell r="L85">
            <v>0</v>
          </cell>
          <cell r="M85">
            <v>0.005</v>
          </cell>
          <cell r="N85">
            <v>0.055698728994451</v>
          </cell>
          <cell r="O85">
            <v>-0.29</v>
          </cell>
          <cell r="P85">
            <v>-0.15</v>
          </cell>
        </row>
        <row r="85">
          <cell r="R85">
            <v>0</v>
          </cell>
          <cell r="S85">
            <v>57.7517</v>
          </cell>
        </row>
        <row r="86">
          <cell r="D86">
            <v>39295</v>
          </cell>
          <cell r="E86">
            <v>3.761</v>
          </cell>
          <cell r="F86">
            <v>-0.235</v>
          </cell>
          <cell r="G86">
            <v>0.01</v>
          </cell>
          <cell r="H86">
            <v>-0.355</v>
          </cell>
          <cell r="I86">
            <v>-0.585</v>
          </cell>
          <cell r="J86">
            <v>0.34</v>
          </cell>
          <cell r="K86">
            <v>0.12</v>
          </cell>
          <cell r="L86">
            <v>0</v>
          </cell>
          <cell r="M86">
            <v>0.005</v>
          </cell>
          <cell r="N86">
            <v>0.055760827514284</v>
          </cell>
          <cell r="O86">
            <v>-0.29</v>
          </cell>
          <cell r="P86">
            <v>-0.15</v>
          </cell>
        </row>
        <row r="86">
          <cell r="R86">
            <v>0</v>
          </cell>
          <cell r="S86">
            <v>72.7517</v>
          </cell>
        </row>
        <row r="87">
          <cell r="D87">
            <v>39326</v>
          </cell>
          <cell r="E87">
            <v>3.782</v>
          </cell>
          <cell r="F87">
            <v>-0.235</v>
          </cell>
          <cell r="G87">
            <v>0.01</v>
          </cell>
          <cell r="H87">
            <v>-0.355</v>
          </cell>
          <cell r="I87">
            <v>-0.585</v>
          </cell>
          <cell r="J87">
            <v>0.34</v>
          </cell>
          <cell r="K87">
            <v>0.12</v>
          </cell>
          <cell r="L87">
            <v>0</v>
          </cell>
          <cell r="M87">
            <v>0.005</v>
          </cell>
          <cell r="N87">
            <v>0.055822926035402</v>
          </cell>
          <cell r="O87">
            <v>-0.29</v>
          </cell>
          <cell r="P87">
            <v>-0.15</v>
          </cell>
        </row>
        <row r="87">
          <cell r="R87">
            <v>0</v>
          </cell>
          <cell r="S87">
            <v>62.7517</v>
          </cell>
        </row>
        <row r="88">
          <cell r="D88">
            <v>39356</v>
          </cell>
          <cell r="E88">
            <v>3.812</v>
          </cell>
          <cell r="F88">
            <v>-0.235</v>
          </cell>
          <cell r="G88">
            <v>0.01</v>
          </cell>
          <cell r="H88">
            <v>-0.355</v>
          </cell>
          <cell r="I88">
            <v>-0.585</v>
          </cell>
          <cell r="J88">
            <v>0.34</v>
          </cell>
          <cell r="K88">
            <v>0.12</v>
          </cell>
          <cell r="L88">
            <v>0</v>
          </cell>
          <cell r="M88">
            <v>0.005</v>
          </cell>
          <cell r="N88">
            <v>0.055883021379641</v>
          </cell>
          <cell r="O88">
            <v>-0.29</v>
          </cell>
          <cell r="P88">
            <v>-0.15</v>
          </cell>
        </row>
        <row r="88">
          <cell r="R88">
            <v>0</v>
          </cell>
          <cell r="S88">
            <v>66.5446</v>
          </cell>
        </row>
        <row r="89">
          <cell r="D89">
            <v>39387</v>
          </cell>
          <cell r="E89">
            <v>3.952</v>
          </cell>
          <cell r="F89">
            <v>-0.19</v>
          </cell>
          <cell r="G89">
            <v>0.01</v>
          </cell>
          <cell r="H89">
            <v>-0.29</v>
          </cell>
          <cell r="I89">
            <v>-0.52</v>
          </cell>
          <cell r="J89">
            <v>0.3</v>
          </cell>
          <cell r="K89">
            <v>0.35</v>
          </cell>
          <cell r="L89">
            <v>0</v>
          </cell>
          <cell r="M89">
            <v>0.005</v>
          </cell>
          <cell r="N89">
            <v>0.055945119903284</v>
          </cell>
          <cell r="O89">
            <v>0</v>
          </cell>
          <cell r="P89">
            <v>-0.15</v>
          </cell>
        </row>
        <row r="89">
          <cell r="R89">
            <v>0</v>
          </cell>
          <cell r="S89">
            <v>36.5446</v>
          </cell>
        </row>
        <row r="90">
          <cell r="D90">
            <v>39417</v>
          </cell>
          <cell r="E90">
            <v>4.077</v>
          </cell>
          <cell r="F90">
            <v>-0.19</v>
          </cell>
          <cell r="G90">
            <v>0.01</v>
          </cell>
          <cell r="H90">
            <v>-0.29</v>
          </cell>
          <cell r="I90">
            <v>-0.52</v>
          </cell>
          <cell r="J90">
            <v>0.3</v>
          </cell>
          <cell r="K90">
            <v>0.35</v>
          </cell>
          <cell r="L90">
            <v>0</v>
          </cell>
          <cell r="M90">
            <v>0.005</v>
          </cell>
          <cell r="N90">
            <v>0.056005215249969</v>
          </cell>
          <cell r="O90">
            <v>0.06</v>
          </cell>
          <cell r="P90">
            <v>-0.1525</v>
          </cell>
        </row>
        <row r="90">
          <cell r="R90">
            <v>0</v>
          </cell>
          <cell r="S90">
            <v>21.5446</v>
          </cell>
        </row>
        <row r="91">
          <cell r="D91">
            <v>39448</v>
          </cell>
          <cell r="E91">
            <v>4.167</v>
          </cell>
          <cell r="F91">
            <v>-0.19</v>
          </cell>
          <cell r="G91">
            <v>0.01</v>
          </cell>
          <cell r="H91">
            <v>-0.29</v>
          </cell>
          <cell r="I91">
            <v>-0.52</v>
          </cell>
          <cell r="J91">
            <v>0.3</v>
          </cell>
          <cell r="K91">
            <v>0.35</v>
          </cell>
          <cell r="L91">
            <v>0</v>
          </cell>
          <cell r="M91">
            <v>0.005</v>
          </cell>
          <cell r="N91">
            <v>0.056067313776138</v>
          </cell>
          <cell r="O91">
            <v>0.13</v>
          </cell>
          <cell r="P91">
            <v>-0.155</v>
          </cell>
        </row>
        <row r="91">
          <cell r="R91">
            <v>0</v>
          </cell>
          <cell r="S91">
            <v>51.381</v>
          </cell>
        </row>
        <row r="92">
          <cell r="D92">
            <v>39479</v>
          </cell>
          <cell r="E92">
            <v>4.071</v>
          </cell>
          <cell r="F92">
            <v>-0.19</v>
          </cell>
          <cell r="G92">
            <v>0.01</v>
          </cell>
          <cell r="H92">
            <v>-0.29</v>
          </cell>
          <cell r="I92">
            <v>-0.52</v>
          </cell>
          <cell r="J92">
            <v>0.3</v>
          </cell>
          <cell r="K92">
            <v>0.35</v>
          </cell>
          <cell r="L92">
            <v>0</v>
          </cell>
          <cell r="M92">
            <v>0.005</v>
          </cell>
          <cell r="N92">
            <v>0.056123663616545</v>
          </cell>
          <cell r="O92">
            <v>0</v>
          </cell>
          <cell r="P92">
            <v>-0.1475</v>
          </cell>
        </row>
        <row r="92">
          <cell r="R92">
            <v>0</v>
          </cell>
          <cell r="S92">
            <v>41.381</v>
          </cell>
        </row>
        <row r="93">
          <cell r="D93">
            <v>39508</v>
          </cell>
          <cell r="E93">
            <v>3.934</v>
          </cell>
          <cell r="F93">
            <v>-0.19</v>
          </cell>
          <cell r="G93">
            <v>0.01</v>
          </cell>
          <cell r="H93">
            <v>-0.29</v>
          </cell>
          <cell r="I93">
            <v>-0.52</v>
          </cell>
          <cell r="J93">
            <v>0.3</v>
          </cell>
          <cell r="K93">
            <v>0.35</v>
          </cell>
          <cell r="L93">
            <v>0</v>
          </cell>
          <cell r="M93">
            <v>0.005</v>
          </cell>
          <cell r="N93">
            <v>0.056174177973567</v>
          </cell>
          <cell r="O93">
            <v>-0.18</v>
          </cell>
          <cell r="P93">
            <v>-0.145</v>
          </cell>
        </row>
        <row r="93">
          <cell r="R93">
            <v>0</v>
          </cell>
          <cell r="S93">
            <v>31.381</v>
          </cell>
        </row>
        <row r="94">
          <cell r="D94">
            <v>39539</v>
          </cell>
          <cell r="E94">
            <v>3.752</v>
          </cell>
          <cell r="F94">
            <v>-0.235</v>
          </cell>
          <cell r="G94">
            <v>0.01</v>
          </cell>
          <cell r="H94">
            <v>-0.355</v>
          </cell>
          <cell r="I94">
            <v>-0.595</v>
          </cell>
          <cell r="J94">
            <v>0.34</v>
          </cell>
          <cell r="K94">
            <v>0.12</v>
          </cell>
          <cell r="L94">
            <v>0</v>
          </cell>
          <cell r="M94">
            <v>0.005</v>
          </cell>
          <cell r="N94">
            <v>0.056228176080288</v>
          </cell>
          <cell r="O94">
            <v>-0.29</v>
          </cell>
          <cell r="P94">
            <v>-0.15</v>
          </cell>
        </row>
        <row r="94">
          <cell r="R94">
            <v>0</v>
          </cell>
          <cell r="S94">
            <v>30.3605</v>
          </cell>
        </row>
        <row r="95">
          <cell r="D95">
            <v>39569</v>
          </cell>
          <cell r="E95">
            <v>3.727</v>
          </cell>
          <cell r="F95">
            <v>-0.235</v>
          </cell>
          <cell r="G95">
            <v>0.01</v>
          </cell>
          <cell r="H95">
            <v>-0.355</v>
          </cell>
          <cell r="I95">
            <v>-0.595</v>
          </cell>
          <cell r="J95">
            <v>0.34</v>
          </cell>
          <cell r="K95">
            <v>0.12</v>
          </cell>
          <cell r="L95">
            <v>0</v>
          </cell>
          <cell r="M95">
            <v>0.005</v>
          </cell>
          <cell r="N95">
            <v>0.056280432313522</v>
          </cell>
          <cell r="O95">
            <v>-0.29</v>
          </cell>
          <cell r="P95">
            <v>-0.15</v>
          </cell>
        </row>
        <row r="95">
          <cell r="R95">
            <v>0</v>
          </cell>
          <cell r="S95">
            <v>35.3605</v>
          </cell>
        </row>
        <row r="96">
          <cell r="D96">
            <v>39600</v>
          </cell>
          <cell r="E96">
            <v>3.756</v>
          </cell>
          <cell r="F96">
            <v>-0.235</v>
          </cell>
          <cell r="G96">
            <v>0.01</v>
          </cell>
          <cell r="H96">
            <v>-0.355</v>
          </cell>
          <cell r="I96">
            <v>-0.595</v>
          </cell>
          <cell r="J96">
            <v>0.34</v>
          </cell>
          <cell r="K96">
            <v>0.12</v>
          </cell>
          <cell r="L96">
            <v>0</v>
          </cell>
          <cell r="M96">
            <v>0.005</v>
          </cell>
          <cell r="N96">
            <v>0.056334430422153</v>
          </cell>
          <cell r="O96">
            <v>-0.29</v>
          </cell>
          <cell r="P96">
            <v>-0.15</v>
          </cell>
        </row>
        <row r="96">
          <cell r="R96">
            <v>0</v>
          </cell>
          <cell r="S96">
            <v>60.3605</v>
          </cell>
        </row>
        <row r="97">
          <cell r="D97">
            <v>39630</v>
          </cell>
          <cell r="E97">
            <v>3.786</v>
          </cell>
          <cell r="F97">
            <v>-0.235</v>
          </cell>
          <cell r="G97">
            <v>0.01</v>
          </cell>
          <cell r="H97">
            <v>-0.355</v>
          </cell>
          <cell r="I97">
            <v>-0.595</v>
          </cell>
          <cell r="J97">
            <v>0.34</v>
          </cell>
          <cell r="K97">
            <v>0.12</v>
          </cell>
          <cell r="L97">
            <v>0</v>
          </cell>
          <cell r="M97">
            <v>0.005</v>
          </cell>
          <cell r="N97">
            <v>0.056386686657236</v>
          </cell>
          <cell r="O97">
            <v>-0.29</v>
          </cell>
          <cell r="P97">
            <v>-0.15</v>
          </cell>
        </row>
        <row r="97">
          <cell r="R97">
            <v>0</v>
          </cell>
          <cell r="S97">
            <v>54.4691</v>
          </cell>
        </row>
        <row r="98">
          <cell r="D98">
            <v>39661</v>
          </cell>
          <cell r="E98">
            <v>3.806</v>
          </cell>
          <cell r="F98">
            <v>-0.235</v>
          </cell>
          <cell r="G98">
            <v>0.01</v>
          </cell>
          <cell r="H98">
            <v>-0.355</v>
          </cell>
          <cell r="I98">
            <v>-0.595</v>
          </cell>
          <cell r="J98">
            <v>0.34</v>
          </cell>
          <cell r="K98">
            <v>0.12</v>
          </cell>
          <cell r="L98">
            <v>0</v>
          </cell>
          <cell r="M98">
            <v>0.005</v>
          </cell>
          <cell r="N98">
            <v>0.056440684767776</v>
          </cell>
          <cell r="O98">
            <v>-0.29</v>
          </cell>
          <cell r="P98">
            <v>-0.15</v>
          </cell>
        </row>
        <row r="98">
          <cell r="R98">
            <v>0</v>
          </cell>
          <cell r="S98">
            <v>69.4691</v>
          </cell>
        </row>
        <row r="99">
          <cell r="D99">
            <v>39692</v>
          </cell>
          <cell r="E99">
            <v>3.827</v>
          </cell>
          <cell r="F99">
            <v>-0.235</v>
          </cell>
          <cell r="G99">
            <v>0.01</v>
          </cell>
          <cell r="H99">
            <v>-0.355</v>
          </cell>
          <cell r="I99">
            <v>-0.595</v>
          </cell>
          <cell r="J99">
            <v>0.34</v>
          </cell>
          <cell r="K99">
            <v>0.12</v>
          </cell>
          <cell r="L99">
            <v>0</v>
          </cell>
          <cell r="M99">
            <v>0.005</v>
          </cell>
          <cell r="N99">
            <v>0.056494682879287</v>
          </cell>
          <cell r="O99">
            <v>-0.29</v>
          </cell>
          <cell r="P99">
            <v>-0.15</v>
          </cell>
        </row>
        <row r="99">
          <cell r="R99">
            <v>0</v>
          </cell>
          <cell r="S99">
            <v>59.4691</v>
          </cell>
        </row>
        <row r="100">
          <cell r="D100">
            <v>39722</v>
          </cell>
          <cell r="E100">
            <v>3.857</v>
          </cell>
          <cell r="F100">
            <v>-0.235</v>
          </cell>
          <cell r="G100">
            <v>0.01</v>
          </cell>
          <cell r="H100">
            <v>-0.355</v>
          </cell>
          <cell r="I100">
            <v>-0.595</v>
          </cell>
          <cell r="J100">
            <v>0.34</v>
          </cell>
          <cell r="K100">
            <v>0.12</v>
          </cell>
          <cell r="L100">
            <v>0</v>
          </cell>
          <cell r="M100">
            <v>0.005</v>
          </cell>
          <cell r="N100">
            <v>0.056546939117157</v>
          </cell>
          <cell r="O100">
            <v>-0.29</v>
          </cell>
          <cell r="P100">
            <v>-0.15</v>
          </cell>
        </row>
        <row r="100">
          <cell r="R100">
            <v>0</v>
          </cell>
          <cell r="S100">
            <v>65.7633</v>
          </cell>
        </row>
        <row r="101">
          <cell r="D101">
            <v>39753</v>
          </cell>
          <cell r="E101">
            <v>3.997</v>
          </cell>
          <cell r="F101">
            <v>-0.19</v>
          </cell>
          <cell r="G101">
            <v>0.01</v>
          </cell>
          <cell r="H101">
            <v>-0.29</v>
          </cell>
          <cell r="I101">
            <v>-0.5</v>
          </cell>
          <cell r="J101">
            <v>0.3</v>
          </cell>
          <cell r="K101">
            <v>0</v>
          </cell>
          <cell r="L101">
            <v>0</v>
          </cell>
          <cell r="M101">
            <v>0.005</v>
          </cell>
          <cell r="N101">
            <v>0.056600937230578</v>
          </cell>
          <cell r="O101">
            <v>0</v>
          </cell>
          <cell r="P101">
            <v>-0.15</v>
          </cell>
        </row>
        <row r="101">
          <cell r="R101">
            <v>0</v>
          </cell>
          <cell r="S101">
            <v>35.7633</v>
          </cell>
        </row>
        <row r="102">
          <cell r="D102">
            <v>39783</v>
          </cell>
          <cell r="E102">
            <v>4.122</v>
          </cell>
          <cell r="F102">
            <v>-0.19</v>
          </cell>
          <cell r="G102">
            <v>0.01</v>
          </cell>
          <cell r="H102">
            <v>-0.29</v>
          </cell>
          <cell r="I102">
            <v>-0.5</v>
          </cell>
          <cell r="J102">
            <v>0.3</v>
          </cell>
          <cell r="K102">
            <v>0</v>
          </cell>
          <cell r="L102">
            <v>0</v>
          </cell>
          <cell r="M102">
            <v>0.005</v>
          </cell>
          <cell r="N102">
            <v>0.056653193470296</v>
          </cell>
          <cell r="O102">
            <v>0.06</v>
          </cell>
          <cell r="P102">
            <v>-0.1525</v>
          </cell>
        </row>
        <row r="102">
          <cell r="R102">
            <v>0</v>
          </cell>
          <cell r="S102">
            <v>20.7633</v>
          </cell>
        </row>
        <row r="103">
          <cell r="D103">
            <v>39814</v>
          </cell>
          <cell r="E103">
            <v>4.222</v>
          </cell>
          <cell r="F103">
            <v>-0.19</v>
          </cell>
          <cell r="G103">
            <v>0.01</v>
          </cell>
          <cell r="H103">
            <v>-0.29</v>
          </cell>
          <cell r="I103">
            <v>-0.5</v>
          </cell>
          <cell r="J103">
            <v>0.3</v>
          </cell>
          <cell r="K103">
            <v>0</v>
          </cell>
          <cell r="L103">
            <v>0</v>
          </cell>
          <cell r="M103">
            <v>0.005</v>
          </cell>
          <cell r="N103">
            <v>0.056707191585626</v>
          </cell>
          <cell r="O103">
            <v>0.13</v>
          </cell>
          <cell r="P103">
            <v>-0.155</v>
          </cell>
        </row>
        <row r="103">
          <cell r="R103">
            <v>0</v>
          </cell>
          <cell r="S103">
            <v>51.0669</v>
          </cell>
        </row>
        <row r="104">
          <cell r="D104">
            <v>39845</v>
          </cell>
          <cell r="E104">
            <v>4.126</v>
          </cell>
          <cell r="F104">
            <v>-0.19</v>
          </cell>
          <cell r="G104">
            <v>0.01</v>
          </cell>
          <cell r="H104">
            <v>-0.29</v>
          </cell>
          <cell r="I104">
            <v>-0.5</v>
          </cell>
          <cell r="J104">
            <v>0.3</v>
          </cell>
          <cell r="K104">
            <v>0</v>
          </cell>
          <cell r="L104">
            <v>0</v>
          </cell>
          <cell r="M104">
            <v>0.005</v>
          </cell>
          <cell r="N104">
            <v>0.056761189701926</v>
          </cell>
          <cell r="O104">
            <v>0</v>
          </cell>
          <cell r="P104">
            <v>-0.1475</v>
          </cell>
        </row>
        <row r="104">
          <cell r="R104">
            <v>0</v>
          </cell>
          <cell r="S104">
            <v>41.0669</v>
          </cell>
        </row>
        <row r="105">
          <cell r="D105">
            <v>39873</v>
          </cell>
          <cell r="E105">
            <v>3.989</v>
          </cell>
          <cell r="F105">
            <v>-0.19</v>
          </cell>
          <cell r="G105">
            <v>0.01</v>
          </cell>
          <cell r="H105">
            <v>-0.29</v>
          </cell>
          <cell r="I105">
            <v>-0.5</v>
          </cell>
          <cell r="J105">
            <v>0.3</v>
          </cell>
          <cell r="K105">
            <v>0</v>
          </cell>
          <cell r="L105">
            <v>0</v>
          </cell>
          <cell r="M105">
            <v>0.005</v>
          </cell>
          <cell r="N105">
            <v>0.056809962194903</v>
          </cell>
          <cell r="O105">
            <v>-0.18</v>
          </cell>
          <cell r="P105">
            <v>-0.145</v>
          </cell>
        </row>
        <row r="105">
          <cell r="R105">
            <v>0</v>
          </cell>
          <cell r="S105">
            <v>31.0669</v>
          </cell>
        </row>
        <row r="106">
          <cell r="D106">
            <v>39904</v>
          </cell>
          <cell r="E106">
            <v>3.807</v>
          </cell>
          <cell r="F106">
            <v>-0.235</v>
          </cell>
          <cell r="G106">
            <v>0.01</v>
          </cell>
          <cell r="H106">
            <v>-0.355</v>
          </cell>
          <cell r="I106">
            <v>-0.6</v>
          </cell>
          <cell r="J106">
            <v>0.34</v>
          </cell>
          <cell r="K106">
            <v>0</v>
          </cell>
          <cell r="L106">
            <v>0</v>
          </cell>
          <cell r="M106">
            <v>0.005</v>
          </cell>
          <cell r="N106">
            <v>0.05686396031305</v>
          </cell>
          <cell r="O106">
            <v>-0.29</v>
          </cell>
          <cell r="P106">
            <v>-0.15</v>
          </cell>
        </row>
        <row r="106">
          <cell r="R106">
            <v>0</v>
          </cell>
          <cell r="S106">
            <v>30.0111</v>
          </cell>
        </row>
        <row r="107">
          <cell r="D107">
            <v>39934</v>
          </cell>
          <cell r="E107">
            <v>3.782</v>
          </cell>
          <cell r="F107">
            <v>-0.235</v>
          </cell>
          <cell r="G107">
            <v>0.01</v>
          </cell>
          <cell r="H107">
            <v>-0.355</v>
          </cell>
          <cell r="I107">
            <v>-0.6</v>
          </cell>
          <cell r="J107">
            <v>0.34</v>
          </cell>
          <cell r="K107">
            <v>0</v>
          </cell>
          <cell r="L107">
            <v>0</v>
          </cell>
          <cell r="M107">
            <v>0.005</v>
          </cell>
          <cell r="N107">
            <v>0.056916216557341</v>
          </cell>
          <cell r="O107">
            <v>-0.29</v>
          </cell>
          <cell r="P107">
            <v>-0.15</v>
          </cell>
        </row>
        <row r="107">
          <cell r="R107">
            <v>0</v>
          </cell>
          <cell r="S107">
            <v>35.0111</v>
          </cell>
        </row>
        <row r="108">
          <cell r="D108">
            <v>39965</v>
          </cell>
          <cell r="E108">
            <v>3.811</v>
          </cell>
          <cell r="F108">
            <v>-0.235</v>
          </cell>
          <cell r="G108">
            <v>0.01</v>
          </cell>
          <cell r="H108">
            <v>-0.355</v>
          </cell>
          <cell r="I108">
            <v>-0.6</v>
          </cell>
          <cell r="J108">
            <v>0.34</v>
          </cell>
          <cell r="K108">
            <v>0</v>
          </cell>
          <cell r="L108">
            <v>0</v>
          </cell>
          <cell r="M108">
            <v>0.005</v>
          </cell>
          <cell r="N108">
            <v>0.056970214677398</v>
          </cell>
          <cell r="O108">
            <v>-0.29</v>
          </cell>
          <cell r="P108">
            <v>-0.15</v>
          </cell>
        </row>
        <row r="108">
          <cell r="R108">
            <v>0</v>
          </cell>
          <cell r="S108">
            <v>60.0111</v>
          </cell>
        </row>
        <row r="109">
          <cell r="D109">
            <v>39995</v>
          </cell>
          <cell r="E109">
            <v>3.841</v>
          </cell>
          <cell r="F109">
            <v>-0.235</v>
          </cell>
          <cell r="G109">
            <v>0.01</v>
          </cell>
          <cell r="H109">
            <v>-0.355</v>
          </cell>
          <cell r="I109">
            <v>-0.6</v>
          </cell>
          <cell r="J109">
            <v>0.34</v>
          </cell>
          <cell r="K109">
            <v>0</v>
          </cell>
          <cell r="L109">
            <v>0</v>
          </cell>
          <cell r="M109">
            <v>0.005</v>
          </cell>
          <cell r="N109">
            <v>0.057022470923538</v>
          </cell>
          <cell r="O109">
            <v>-0.29</v>
          </cell>
          <cell r="P109">
            <v>-0.15</v>
          </cell>
        </row>
        <row r="109">
          <cell r="R109">
            <v>0</v>
          </cell>
          <cell r="S109">
            <v>52.3394</v>
          </cell>
        </row>
        <row r="110">
          <cell r="D110">
            <v>40026</v>
          </cell>
          <cell r="E110">
            <v>3.861</v>
          </cell>
          <cell r="F110">
            <v>-0.235</v>
          </cell>
          <cell r="G110">
            <v>0.01</v>
          </cell>
          <cell r="H110">
            <v>-0.355</v>
          </cell>
          <cell r="I110">
            <v>-0.6</v>
          </cell>
          <cell r="J110">
            <v>0.34</v>
          </cell>
          <cell r="K110">
            <v>0</v>
          </cell>
          <cell r="L110">
            <v>0</v>
          </cell>
          <cell r="M110">
            <v>0.005</v>
          </cell>
          <cell r="N110">
            <v>0.057076469045504</v>
          </cell>
          <cell r="O110">
            <v>-0.29</v>
          </cell>
          <cell r="P110">
            <v>-0.15</v>
          </cell>
        </row>
        <row r="110">
          <cell r="R110">
            <v>0</v>
          </cell>
          <cell r="S110">
            <v>67.3394</v>
          </cell>
        </row>
        <row r="111">
          <cell r="D111">
            <v>40057</v>
          </cell>
          <cell r="E111">
            <v>3.882</v>
          </cell>
          <cell r="F111">
            <v>-0.235</v>
          </cell>
          <cell r="G111">
            <v>0.01</v>
          </cell>
          <cell r="H111">
            <v>-0.355</v>
          </cell>
          <cell r="I111">
            <v>-0.6</v>
          </cell>
          <cell r="J111">
            <v>0.34</v>
          </cell>
          <cell r="K111">
            <v>0</v>
          </cell>
          <cell r="L111">
            <v>0</v>
          </cell>
          <cell r="M111">
            <v>0.005</v>
          </cell>
          <cell r="N111">
            <v>0.057130467168439</v>
          </cell>
          <cell r="O111">
            <v>-0.29</v>
          </cell>
          <cell r="P111">
            <v>-0.15</v>
          </cell>
        </row>
        <row r="111">
          <cell r="R111">
            <v>0</v>
          </cell>
          <cell r="S111">
            <v>57.3394</v>
          </cell>
        </row>
        <row r="112">
          <cell r="D112">
            <v>40087</v>
          </cell>
          <cell r="E112">
            <v>3.912</v>
          </cell>
          <cell r="F112">
            <v>-0.235</v>
          </cell>
          <cell r="G112">
            <v>0.01</v>
          </cell>
          <cell r="H112">
            <v>-0.355</v>
          </cell>
          <cell r="I112">
            <v>-0.6</v>
          </cell>
          <cell r="J112">
            <v>0.34</v>
          </cell>
          <cell r="K112">
            <v>0</v>
          </cell>
          <cell r="L112">
            <v>0</v>
          </cell>
          <cell r="M112">
            <v>0.005</v>
          </cell>
          <cell r="N112">
            <v>0.057182723417365</v>
          </cell>
          <cell r="O112">
            <v>-0.29</v>
          </cell>
          <cell r="P112">
            <v>-0.15</v>
          </cell>
        </row>
        <row r="112">
          <cell r="R112">
            <v>0</v>
          </cell>
          <cell r="S112">
            <v>65.5826</v>
          </cell>
        </row>
        <row r="113">
          <cell r="D113">
            <v>40118</v>
          </cell>
          <cell r="E113">
            <v>4.052</v>
          </cell>
          <cell r="F113">
            <v>-0.19</v>
          </cell>
          <cell r="G113">
            <v>0.01</v>
          </cell>
          <cell r="H113">
            <v>-0.29</v>
          </cell>
          <cell r="I113">
            <v>-0.57</v>
          </cell>
          <cell r="J113">
            <v>0.3</v>
          </cell>
          <cell r="K113">
            <v>0</v>
          </cell>
          <cell r="L113">
            <v>0</v>
          </cell>
          <cell r="M113">
            <v>0.005</v>
          </cell>
          <cell r="N113">
            <v>0.05723672154221</v>
          </cell>
          <cell r="O113">
            <v>0</v>
          </cell>
          <cell r="P113">
            <v>-0.15</v>
          </cell>
        </row>
        <row r="113">
          <cell r="R113">
            <v>0</v>
          </cell>
          <cell r="S113">
            <v>35.5826</v>
          </cell>
        </row>
        <row r="114">
          <cell r="D114">
            <v>40148</v>
          </cell>
          <cell r="E114">
            <v>4.177</v>
          </cell>
          <cell r="F114">
            <v>-0.19</v>
          </cell>
          <cell r="G114">
            <v>0.01</v>
          </cell>
          <cell r="H114">
            <v>-0.29</v>
          </cell>
          <cell r="I114">
            <v>-0.57</v>
          </cell>
          <cell r="J114">
            <v>0.3</v>
          </cell>
          <cell r="K114">
            <v>0</v>
          </cell>
          <cell r="L114">
            <v>0</v>
          </cell>
          <cell r="M114">
            <v>0.005</v>
          </cell>
          <cell r="N114">
            <v>0.057288977792984</v>
          </cell>
          <cell r="O114">
            <v>0.06</v>
          </cell>
          <cell r="P114">
            <v>-0.1525</v>
          </cell>
        </row>
        <row r="114">
          <cell r="R114">
            <v>0</v>
          </cell>
          <cell r="S114">
            <v>20.5826</v>
          </cell>
        </row>
        <row r="115">
          <cell r="D115">
            <v>40179</v>
          </cell>
          <cell r="E115">
            <v>4.287</v>
          </cell>
          <cell r="F115">
            <v>-0.19</v>
          </cell>
          <cell r="G115">
            <v>0.01</v>
          </cell>
          <cell r="H115">
            <v>-0.29</v>
          </cell>
          <cell r="I115">
            <v>-0.57</v>
          </cell>
          <cell r="J115">
            <v>0.3</v>
          </cell>
          <cell r="K115">
            <v>0</v>
          </cell>
          <cell r="L115">
            <v>0</v>
          </cell>
          <cell r="M115">
            <v>0.005</v>
          </cell>
          <cell r="N115">
            <v>0.057342975919737</v>
          </cell>
          <cell r="O115">
            <v>0.13</v>
          </cell>
          <cell r="P115">
            <v>-0.155</v>
          </cell>
        </row>
        <row r="115">
          <cell r="R115">
            <v>0</v>
          </cell>
          <cell r="S115">
            <v>51.4104</v>
          </cell>
        </row>
        <row r="116">
          <cell r="D116">
            <v>40210</v>
          </cell>
          <cell r="E116">
            <v>4.191</v>
          </cell>
          <cell r="F116">
            <v>-0.19</v>
          </cell>
          <cell r="G116">
            <v>0.01</v>
          </cell>
          <cell r="H116">
            <v>-0.29</v>
          </cell>
          <cell r="I116">
            <v>-0.57</v>
          </cell>
          <cell r="J116">
            <v>0.3</v>
          </cell>
          <cell r="K116">
            <v>0</v>
          </cell>
          <cell r="L116">
            <v>0</v>
          </cell>
          <cell r="M116">
            <v>0.005</v>
          </cell>
          <cell r="N116">
            <v>0.057396974047461</v>
          </cell>
          <cell r="O116">
            <v>0</v>
          </cell>
          <cell r="P116">
            <v>-0.1475</v>
          </cell>
        </row>
        <row r="116">
          <cell r="R116">
            <v>0</v>
          </cell>
          <cell r="S116">
            <v>41.4104</v>
          </cell>
        </row>
        <row r="117">
          <cell r="D117">
            <v>40238</v>
          </cell>
          <cell r="E117">
            <v>4.054</v>
          </cell>
          <cell r="F117">
            <v>-0.19</v>
          </cell>
          <cell r="G117">
            <v>0.01</v>
          </cell>
          <cell r="H117">
            <v>-0.29</v>
          </cell>
          <cell r="I117">
            <v>-0.57</v>
          </cell>
          <cell r="J117">
            <v>0.3</v>
          </cell>
          <cell r="K117">
            <v>0</v>
          </cell>
          <cell r="L117">
            <v>0</v>
          </cell>
          <cell r="M117">
            <v>0.005</v>
          </cell>
          <cell r="N117">
            <v>0.057445746550755</v>
          </cell>
          <cell r="O117">
            <v>-0.18</v>
          </cell>
          <cell r="P117">
            <v>-0.145</v>
          </cell>
        </row>
        <row r="117">
          <cell r="R117">
            <v>0</v>
          </cell>
          <cell r="S117">
            <v>31.4104</v>
          </cell>
        </row>
        <row r="118">
          <cell r="D118">
            <v>40269</v>
          </cell>
          <cell r="E118">
            <v>3.872</v>
          </cell>
          <cell r="F118">
            <v>-0.235</v>
          </cell>
          <cell r="G118">
            <v>0.01</v>
          </cell>
          <cell r="H118">
            <v>-0.355</v>
          </cell>
          <cell r="I118">
            <v>-0.57</v>
          </cell>
          <cell r="J118">
            <v>0.34</v>
          </cell>
          <cell r="K118">
            <v>0</v>
          </cell>
          <cell r="L118">
            <v>0</v>
          </cell>
          <cell r="M118">
            <v>0.005</v>
          </cell>
          <cell r="N118">
            <v>0.057499744680325</v>
          </cell>
          <cell r="O118">
            <v>-0.29</v>
          </cell>
          <cell r="P118">
            <v>-0.15</v>
          </cell>
        </row>
        <row r="118">
          <cell r="R118">
            <v>0</v>
          </cell>
          <cell r="S118">
            <v>30.3192</v>
          </cell>
        </row>
        <row r="119">
          <cell r="D119">
            <v>40299</v>
          </cell>
          <cell r="E119">
            <v>3.847</v>
          </cell>
          <cell r="F119">
            <v>-0.235</v>
          </cell>
          <cell r="G119">
            <v>0.01</v>
          </cell>
          <cell r="H119">
            <v>-0.355</v>
          </cell>
          <cell r="I119">
            <v>-0.57</v>
          </cell>
          <cell r="J119">
            <v>0.34</v>
          </cell>
          <cell r="K119">
            <v>0</v>
          </cell>
          <cell r="L119">
            <v>0</v>
          </cell>
          <cell r="M119">
            <v>0.005</v>
          </cell>
          <cell r="N119">
            <v>0.057552000935671</v>
          </cell>
          <cell r="O119">
            <v>-0.29</v>
          </cell>
          <cell r="P119">
            <v>-0.15</v>
          </cell>
        </row>
        <row r="119">
          <cell r="R119">
            <v>0</v>
          </cell>
          <cell r="S119">
            <v>35.3192</v>
          </cell>
        </row>
        <row r="120">
          <cell r="D120">
            <v>40330</v>
          </cell>
          <cell r="E120">
            <v>3.876</v>
          </cell>
          <cell r="F120">
            <v>-0.235</v>
          </cell>
          <cell r="G120">
            <v>0.01</v>
          </cell>
          <cell r="H120">
            <v>-0.355</v>
          </cell>
          <cell r="I120">
            <v>-0.57</v>
          </cell>
          <cell r="J120">
            <v>0.34</v>
          </cell>
          <cell r="K120">
            <v>0</v>
          </cell>
          <cell r="L120">
            <v>0</v>
          </cell>
          <cell r="M120">
            <v>0.005</v>
          </cell>
          <cell r="N120">
            <v>0.05760599906715</v>
          </cell>
          <cell r="O120">
            <v>-0.29</v>
          </cell>
          <cell r="P120">
            <v>-0.15</v>
          </cell>
        </row>
        <row r="120">
          <cell r="R120">
            <v>0</v>
          </cell>
          <cell r="S120">
            <v>60.3192</v>
          </cell>
        </row>
        <row r="121">
          <cell r="D121">
            <v>40360</v>
          </cell>
          <cell r="E121">
            <v>3.906</v>
          </cell>
          <cell r="F121">
            <v>-0.235</v>
          </cell>
          <cell r="G121">
            <v>0.01</v>
          </cell>
          <cell r="H121">
            <v>-0.355</v>
          </cell>
          <cell r="I121">
            <v>-0.57</v>
          </cell>
          <cell r="J121">
            <v>0.34</v>
          </cell>
          <cell r="K121">
            <v>0</v>
          </cell>
          <cell r="L121">
            <v>0</v>
          </cell>
          <cell r="M121">
            <v>0.005</v>
          </cell>
          <cell r="N121">
            <v>0.057658255324343</v>
          </cell>
          <cell r="O121">
            <v>-0.29</v>
          </cell>
          <cell r="P121">
            <v>-0.15</v>
          </cell>
        </row>
        <row r="121">
          <cell r="R121">
            <v>0</v>
          </cell>
          <cell r="S121">
            <v>51.278</v>
          </cell>
        </row>
        <row r="122">
          <cell r="D122">
            <v>40391</v>
          </cell>
          <cell r="E122">
            <v>3.926</v>
          </cell>
          <cell r="F122">
            <v>-0.235</v>
          </cell>
          <cell r="G122">
            <v>0.01</v>
          </cell>
          <cell r="H122">
            <v>-0.355</v>
          </cell>
          <cell r="I122">
            <v>-0.57</v>
          </cell>
          <cell r="J122">
            <v>0.34</v>
          </cell>
          <cell r="K122">
            <v>0</v>
          </cell>
          <cell r="L122">
            <v>0</v>
          </cell>
          <cell r="M122">
            <v>0.005</v>
          </cell>
          <cell r="N122">
            <v>0.05771225345773</v>
          </cell>
          <cell r="O122">
            <v>-0.29</v>
          </cell>
          <cell r="P122">
            <v>-0.15</v>
          </cell>
        </row>
        <row r="122">
          <cell r="R122">
            <v>0</v>
          </cell>
          <cell r="S122">
            <v>66.278</v>
          </cell>
        </row>
        <row r="123">
          <cell r="D123">
            <v>40422</v>
          </cell>
          <cell r="E123">
            <v>3.947</v>
          </cell>
          <cell r="F123">
            <v>-0.235</v>
          </cell>
          <cell r="G123">
            <v>0.01</v>
          </cell>
          <cell r="H123">
            <v>-0.355</v>
          </cell>
          <cell r="I123">
            <v>-0.57</v>
          </cell>
          <cell r="J123">
            <v>0.34</v>
          </cell>
          <cell r="K123">
            <v>0</v>
          </cell>
          <cell r="L123">
            <v>0</v>
          </cell>
          <cell r="M123">
            <v>0.005</v>
          </cell>
          <cell r="N123">
            <v>0.057766251592087</v>
          </cell>
          <cell r="O123">
            <v>-0.29</v>
          </cell>
          <cell r="P123">
            <v>-0.15</v>
          </cell>
        </row>
        <row r="123">
          <cell r="R123">
            <v>0</v>
          </cell>
          <cell r="S123">
            <v>56.278</v>
          </cell>
        </row>
        <row r="124">
          <cell r="D124">
            <v>40452</v>
          </cell>
          <cell r="E124">
            <v>3.977</v>
          </cell>
          <cell r="F124">
            <v>-0.235</v>
          </cell>
          <cell r="G124">
            <v>0.01</v>
          </cell>
          <cell r="H124">
            <v>-0.355</v>
          </cell>
          <cell r="I124">
            <v>-0.57</v>
          </cell>
          <cell r="J124">
            <v>0.34</v>
          </cell>
          <cell r="K124">
            <v>0</v>
          </cell>
          <cell r="L124">
            <v>0</v>
          </cell>
          <cell r="M124">
            <v>0.005</v>
          </cell>
          <cell r="N124">
            <v>0.057818507852065</v>
          </cell>
          <cell r="O124">
            <v>-0.29</v>
          </cell>
          <cell r="P124">
            <v>-0.15</v>
          </cell>
        </row>
        <row r="124">
          <cell r="R124">
            <v>0</v>
          </cell>
          <cell r="S124">
            <v>66.0041</v>
          </cell>
        </row>
        <row r="125">
          <cell r="D125">
            <v>40483</v>
          </cell>
          <cell r="E125">
            <v>4.117</v>
          </cell>
          <cell r="F125">
            <v>-0.19</v>
          </cell>
          <cell r="G125">
            <v>0.01</v>
          </cell>
          <cell r="H125">
            <v>-0.29</v>
          </cell>
          <cell r="I125">
            <v>-0.57</v>
          </cell>
          <cell r="J125">
            <v>0.3</v>
          </cell>
          <cell r="K125">
            <v>0</v>
          </cell>
          <cell r="L125">
            <v>0</v>
          </cell>
          <cell r="M125">
            <v>0.005</v>
          </cell>
          <cell r="N125">
            <v>0.057872505988331</v>
          </cell>
          <cell r="O125">
            <v>0</v>
          </cell>
          <cell r="P125">
            <v>-0.15</v>
          </cell>
        </row>
        <row r="125">
          <cell r="R125">
            <v>0</v>
          </cell>
          <cell r="S125">
            <v>36.0041</v>
          </cell>
        </row>
        <row r="126">
          <cell r="D126">
            <v>40513</v>
          </cell>
          <cell r="E126">
            <v>4.242</v>
          </cell>
          <cell r="F126">
            <v>-0.19</v>
          </cell>
          <cell r="G126">
            <v>0.01</v>
          </cell>
          <cell r="H126">
            <v>-0.29</v>
          </cell>
          <cell r="I126">
            <v>-0.57</v>
          </cell>
          <cell r="J126">
            <v>0.3</v>
          </cell>
          <cell r="K126">
            <v>0</v>
          </cell>
          <cell r="L126">
            <v>0</v>
          </cell>
          <cell r="M126">
            <v>0.005</v>
          </cell>
          <cell r="N126">
            <v>0.057924762250156</v>
          </cell>
          <cell r="O126">
            <v>0.06</v>
          </cell>
          <cell r="P126">
            <v>-0.1525</v>
          </cell>
        </row>
        <row r="126">
          <cell r="R126">
            <v>0</v>
          </cell>
          <cell r="S126">
            <v>21.0041</v>
          </cell>
        </row>
        <row r="127">
          <cell r="D127">
            <v>40544</v>
          </cell>
          <cell r="E127">
            <v>4.362</v>
          </cell>
          <cell r="F127">
            <v>-0.19</v>
          </cell>
          <cell r="G127">
            <v>0.01</v>
          </cell>
          <cell r="H127">
            <v>-0.29</v>
          </cell>
          <cell r="I127">
            <v>-0.57</v>
          </cell>
          <cell r="J127">
            <v>0.3</v>
          </cell>
          <cell r="K127">
            <v>0</v>
          </cell>
          <cell r="L127">
            <v>0</v>
          </cell>
          <cell r="M127">
            <v>0.005</v>
          </cell>
          <cell r="N127">
            <v>0.05797876038833</v>
          </cell>
          <cell r="O127">
            <v>0.13</v>
          </cell>
          <cell r="P127">
            <v>-0.155</v>
          </cell>
        </row>
        <row r="127">
          <cell r="R127">
            <v>0</v>
          </cell>
          <cell r="S127">
            <v>52.0634</v>
          </cell>
        </row>
        <row r="128">
          <cell r="D128">
            <v>40575</v>
          </cell>
          <cell r="E128">
            <v>4.266</v>
          </cell>
          <cell r="F128">
            <v>-0.19</v>
          </cell>
          <cell r="G128">
            <v>0.01</v>
          </cell>
          <cell r="H128">
            <v>-0.29</v>
          </cell>
          <cell r="I128">
            <v>-0.57</v>
          </cell>
          <cell r="J128">
            <v>0.3</v>
          </cell>
          <cell r="K128">
            <v>0</v>
          </cell>
          <cell r="L128">
            <v>0</v>
          </cell>
          <cell r="M128">
            <v>0.005</v>
          </cell>
          <cell r="N128">
            <v>0.058014434424911</v>
          </cell>
          <cell r="O128">
            <v>0</v>
          </cell>
          <cell r="P128">
            <v>-0.1475</v>
          </cell>
        </row>
        <row r="128">
          <cell r="R128">
            <v>0</v>
          </cell>
          <cell r="S128">
            <v>42.0634</v>
          </cell>
        </row>
        <row r="129">
          <cell r="D129">
            <v>40603</v>
          </cell>
          <cell r="E129">
            <v>4.129</v>
          </cell>
          <cell r="F129">
            <v>-0.19</v>
          </cell>
          <cell r="G129">
            <v>0.01</v>
          </cell>
          <cell r="H129">
            <v>-0.29</v>
          </cell>
          <cell r="I129">
            <v>-0.57</v>
          </cell>
          <cell r="J129">
            <v>0.3</v>
          </cell>
          <cell r="K129">
            <v>0</v>
          </cell>
          <cell r="L129">
            <v>0</v>
          </cell>
          <cell r="M129">
            <v>0.005</v>
          </cell>
          <cell r="N129">
            <v>0.058039885352926</v>
          </cell>
          <cell r="O129">
            <v>-0.18</v>
          </cell>
          <cell r="P129">
            <v>-0.145</v>
          </cell>
        </row>
        <row r="129">
          <cell r="R129">
            <v>0</v>
          </cell>
          <cell r="S129">
            <v>32.0634</v>
          </cell>
        </row>
        <row r="130">
          <cell r="D130">
            <v>40634</v>
          </cell>
          <cell r="E130">
            <v>3.947</v>
          </cell>
          <cell r="F130">
            <v>-0.19</v>
          </cell>
          <cell r="G130">
            <v>0.01</v>
          </cell>
          <cell r="H130">
            <v>0</v>
          </cell>
          <cell r="I130">
            <v>-0.57</v>
          </cell>
          <cell r="J130">
            <v>0.34</v>
          </cell>
          <cell r="K130">
            <v>0</v>
          </cell>
          <cell r="L130">
            <v>0</v>
          </cell>
          <cell r="M130">
            <v>0.005</v>
          </cell>
          <cell r="N130">
            <v>0.058068063166337</v>
          </cell>
          <cell r="O130">
            <v>-0.29</v>
          </cell>
          <cell r="P130">
            <v>-0.15</v>
          </cell>
        </row>
        <row r="130">
          <cell r="R130">
            <v>0</v>
          </cell>
          <cell r="S130">
            <v>30.9313</v>
          </cell>
        </row>
        <row r="131">
          <cell r="D131">
            <v>40664</v>
          </cell>
          <cell r="E131">
            <v>3.922</v>
          </cell>
          <cell r="F131">
            <v>-0.19</v>
          </cell>
          <cell r="G131">
            <v>0.01</v>
          </cell>
          <cell r="H131">
            <v>0</v>
          </cell>
          <cell r="I131">
            <v>-0.57</v>
          </cell>
          <cell r="J131">
            <v>0.34</v>
          </cell>
          <cell r="K131">
            <v>0</v>
          </cell>
          <cell r="L131">
            <v>0</v>
          </cell>
          <cell r="M131">
            <v>0.005</v>
          </cell>
          <cell r="N131">
            <v>0.058095332018277</v>
          </cell>
          <cell r="O131">
            <v>-0.29</v>
          </cell>
          <cell r="P131">
            <v>-0.15</v>
          </cell>
        </row>
        <row r="131">
          <cell r="R131">
            <v>0</v>
          </cell>
          <cell r="S131">
            <v>35.9313</v>
          </cell>
        </row>
        <row r="132">
          <cell r="D132">
            <v>40695</v>
          </cell>
          <cell r="E132">
            <v>3.951</v>
          </cell>
          <cell r="F132">
            <v>-0.19</v>
          </cell>
          <cell r="G132">
            <v>0.01</v>
          </cell>
          <cell r="H132">
            <v>0</v>
          </cell>
          <cell r="I132">
            <v>-0.57</v>
          </cell>
          <cell r="J132">
            <v>0.34</v>
          </cell>
          <cell r="K132">
            <v>0</v>
          </cell>
          <cell r="L132">
            <v>0</v>
          </cell>
          <cell r="M132">
            <v>0.005</v>
          </cell>
          <cell r="N132">
            <v>0.058123509832207</v>
          </cell>
          <cell r="O132">
            <v>-0.29</v>
          </cell>
          <cell r="P132">
            <v>-0.15</v>
          </cell>
        </row>
        <row r="132">
          <cell r="R132">
            <v>0</v>
          </cell>
          <cell r="S132">
            <v>60.9313</v>
          </cell>
        </row>
        <row r="133">
          <cell r="D133">
            <v>40725</v>
          </cell>
          <cell r="E133">
            <v>3.981</v>
          </cell>
          <cell r="F133">
            <v>-0.19</v>
          </cell>
          <cell r="G133">
            <v>0.01</v>
          </cell>
          <cell r="H133">
            <v>0</v>
          </cell>
          <cell r="I133">
            <v>-0.57</v>
          </cell>
          <cell r="J133">
            <v>0.34</v>
          </cell>
          <cell r="K133">
            <v>0</v>
          </cell>
          <cell r="L133">
            <v>0</v>
          </cell>
          <cell r="M133">
            <v>0.005</v>
          </cell>
          <cell r="N133">
            <v>0.058150778684649</v>
          </cell>
          <cell r="O133">
            <v>-0.29</v>
          </cell>
          <cell r="P133">
            <v>-0.15</v>
          </cell>
        </row>
        <row r="133">
          <cell r="R133">
            <v>0</v>
          </cell>
          <cell r="S133">
            <v>50.7271</v>
          </cell>
        </row>
        <row r="134">
          <cell r="D134">
            <v>40756</v>
          </cell>
          <cell r="E134">
            <v>4.001</v>
          </cell>
          <cell r="F134">
            <v>-0.19</v>
          </cell>
          <cell r="G134">
            <v>0.01</v>
          </cell>
          <cell r="H134">
            <v>0</v>
          </cell>
          <cell r="I134">
            <v>-0.57</v>
          </cell>
          <cell r="J134">
            <v>0.34</v>
          </cell>
          <cell r="K134">
            <v>0</v>
          </cell>
          <cell r="L134">
            <v>0</v>
          </cell>
          <cell r="M134">
            <v>0.005</v>
          </cell>
          <cell r="N134">
            <v>0.058178956499099</v>
          </cell>
          <cell r="O134">
            <v>-0.29</v>
          </cell>
          <cell r="P134">
            <v>-0.15</v>
          </cell>
        </row>
        <row r="134">
          <cell r="R134">
            <v>0</v>
          </cell>
          <cell r="S134">
            <v>65.7271</v>
          </cell>
        </row>
        <row r="135">
          <cell r="D135">
            <v>40787</v>
          </cell>
          <cell r="E135">
            <v>4.022</v>
          </cell>
          <cell r="F135">
            <v>-0.19</v>
          </cell>
          <cell r="G135">
            <v>0.01</v>
          </cell>
          <cell r="H135">
            <v>0</v>
          </cell>
          <cell r="I135">
            <v>-0.57</v>
          </cell>
          <cell r="J135">
            <v>0.34</v>
          </cell>
          <cell r="K135">
            <v>0</v>
          </cell>
          <cell r="L135">
            <v>0</v>
          </cell>
          <cell r="M135">
            <v>0.005</v>
          </cell>
          <cell r="N135">
            <v>0.058207134313813</v>
          </cell>
          <cell r="O135">
            <v>-0.29</v>
          </cell>
          <cell r="P135">
            <v>-0.15</v>
          </cell>
        </row>
        <row r="135">
          <cell r="R135">
            <v>0</v>
          </cell>
          <cell r="S135">
            <v>55.7271</v>
          </cell>
        </row>
        <row r="136">
          <cell r="D136">
            <v>40817</v>
          </cell>
          <cell r="E136">
            <v>4.052</v>
          </cell>
          <cell r="F136">
            <v>-0.19</v>
          </cell>
          <cell r="G136">
            <v>0.01</v>
          </cell>
          <cell r="H136">
            <v>0</v>
          </cell>
          <cell r="I136">
            <v>-0.57</v>
          </cell>
          <cell r="J136">
            <v>0.34</v>
          </cell>
          <cell r="K136">
            <v>0</v>
          </cell>
          <cell r="L136">
            <v>0</v>
          </cell>
          <cell r="M136">
            <v>0.005</v>
          </cell>
          <cell r="N136">
            <v>0.058234403167014</v>
          </cell>
          <cell r="O136">
            <v>-0.29</v>
          </cell>
          <cell r="P136">
            <v>-0.15</v>
          </cell>
        </row>
        <row r="136">
          <cell r="R136">
            <v>0</v>
          </cell>
          <cell r="S136">
            <v>66.6899</v>
          </cell>
        </row>
        <row r="137">
          <cell r="D137">
            <v>40848</v>
          </cell>
          <cell r="E137">
            <v>4.192</v>
          </cell>
          <cell r="F137">
            <v>-0.19</v>
          </cell>
          <cell r="G137">
            <v>0.01</v>
          </cell>
          <cell r="H137">
            <v>0</v>
          </cell>
          <cell r="I137">
            <v>-0.57</v>
          </cell>
          <cell r="J137">
            <v>0.3</v>
          </cell>
          <cell r="K137">
            <v>0</v>
          </cell>
          <cell r="L137">
            <v>0</v>
          </cell>
          <cell r="M137">
            <v>0.005</v>
          </cell>
          <cell r="N137">
            <v>0.058262580982247</v>
          </cell>
          <cell r="O137">
            <v>0</v>
          </cell>
          <cell r="P137">
            <v>-0.15</v>
          </cell>
        </row>
        <row r="137">
          <cell r="R137">
            <v>0</v>
          </cell>
          <cell r="S137">
            <v>36.6899</v>
          </cell>
        </row>
        <row r="138">
          <cell r="D138">
            <v>40878</v>
          </cell>
          <cell r="E138">
            <v>4.317</v>
          </cell>
          <cell r="F138">
            <v>-0.19</v>
          </cell>
          <cell r="G138">
            <v>0.01</v>
          </cell>
          <cell r="H138">
            <v>0</v>
          </cell>
          <cell r="I138">
            <v>-0.57</v>
          </cell>
          <cell r="J138">
            <v>0.3</v>
          </cell>
          <cell r="K138">
            <v>0</v>
          </cell>
          <cell r="L138">
            <v>0</v>
          </cell>
          <cell r="M138">
            <v>0.005</v>
          </cell>
          <cell r="N138">
            <v>0.058289849835951</v>
          </cell>
          <cell r="O138">
            <v>0.06</v>
          </cell>
          <cell r="P138">
            <v>-0.1525</v>
          </cell>
        </row>
        <row r="138">
          <cell r="R138">
            <v>0</v>
          </cell>
          <cell r="S138">
            <v>21.6899</v>
          </cell>
        </row>
        <row r="139">
          <cell r="D139">
            <v>40909</v>
          </cell>
          <cell r="E139">
            <v>4.442</v>
          </cell>
          <cell r="F139">
            <v>-0.19</v>
          </cell>
          <cell r="G139">
            <v>0.01</v>
          </cell>
          <cell r="H139">
            <v>0</v>
          </cell>
          <cell r="I139">
            <v>-0.57</v>
          </cell>
          <cell r="J139">
            <v>0.3</v>
          </cell>
          <cell r="K139">
            <v>0</v>
          </cell>
          <cell r="L139">
            <v>0</v>
          </cell>
          <cell r="M139">
            <v>0.005</v>
          </cell>
          <cell r="N139">
            <v>0.058318027651704</v>
          </cell>
          <cell r="O139">
            <v>0.13</v>
          </cell>
          <cell r="P139">
            <v>-0.155</v>
          </cell>
        </row>
        <row r="139">
          <cell r="R139">
            <v>0</v>
          </cell>
          <cell r="S139">
            <v>52.6944</v>
          </cell>
        </row>
        <row r="140">
          <cell r="D140">
            <v>40940</v>
          </cell>
          <cell r="E140">
            <v>4.346</v>
          </cell>
          <cell r="F140">
            <v>-0.19</v>
          </cell>
          <cell r="G140">
            <v>0.01</v>
          </cell>
          <cell r="H140">
            <v>0</v>
          </cell>
          <cell r="I140">
            <v>-0.57</v>
          </cell>
          <cell r="J140">
            <v>0.3</v>
          </cell>
          <cell r="K140">
            <v>0</v>
          </cell>
          <cell r="L140">
            <v>0</v>
          </cell>
          <cell r="M140">
            <v>0.005</v>
          </cell>
          <cell r="N140">
            <v>0.058346205467721</v>
          </cell>
          <cell r="O140">
            <v>0</v>
          </cell>
          <cell r="P140">
            <v>-0.1475</v>
          </cell>
        </row>
        <row r="140">
          <cell r="R140">
            <v>0</v>
          </cell>
          <cell r="S140">
            <v>42.6944</v>
          </cell>
        </row>
        <row r="141">
          <cell r="D141">
            <v>40969</v>
          </cell>
          <cell r="E141">
            <v>4.209</v>
          </cell>
          <cell r="F141">
            <v>-0.19</v>
          </cell>
          <cell r="G141">
            <v>0.01</v>
          </cell>
          <cell r="H141">
            <v>0</v>
          </cell>
          <cell r="I141">
            <v>-0.57</v>
          </cell>
          <cell r="J141">
            <v>0.3</v>
          </cell>
          <cell r="K141">
            <v>0</v>
          </cell>
          <cell r="L141">
            <v>0</v>
          </cell>
          <cell r="M141">
            <v>0.005</v>
          </cell>
          <cell r="N141">
            <v>0.058372565360363</v>
          </cell>
          <cell r="O141">
            <v>-0.18</v>
          </cell>
          <cell r="P141">
            <v>-0.145</v>
          </cell>
        </row>
        <row r="141">
          <cell r="R141">
            <v>0</v>
          </cell>
          <cell r="S141">
            <v>32.6944</v>
          </cell>
        </row>
        <row r="142">
          <cell r="D142">
            <v>41000</v>
          </cell>
          <cell r="E142">
            <v>4.027</v>
          </cell>
          <cell r="F142">
            <v>-0.19</v>
          </cell>
          <cell r="G142">
            <v>0.01</v>
          </cell>
          <cell r="H142">
            <v>0</v>
          </cell>
          <cell r="I142">
            <v>-0.57</v>
          </cell>
          <cell r="J142">
            <v>0.34</v>
          </cell>
          <cell r="K142">
            <v>0</v>
          </cell>
          <cell r="L142">
            <v>0</v>
          </cell>
          <cell r="M142">
            <v>0.005</v>
          </cell>
          <cell r="N142">
            <v>0.058400743176891</v>
          </cell>
          <cell r="O142">
            <v>-0.29</v>
          </cell>
          <cell r="P142">
            <v>-0.15</v>
          </cell>
        </row>
        <row r="142">
          <cell r="R142">
            <v>0</v>
          </cell>
          <cell r="S142">
            <v>31.5244</v>
          </cell>
        </row>
        <row r="143">
          <cell r="D143">
            <v>41030</v>
          </cell>
          <cell r="E143">
            <v>4.002</v>
          </cell>
          <cell r="F143">
            <v>-0.19</v>
          </cell>
          <cell r="G143">
            <v>0.01</v>
          </cell>
          <cell r="H143">
            <v>0</v>
          </cell>
          <cell r="I143">
            <v>-0.57</v>
          </cell>
          <cell r="J143">
            <v>0.34</v>
          </cell>
          <cell r="K143">
            <v>0</v>
          </cell>
          <cell r="L143">
            <v>0</v>
          </cell>
          <cell r="M143">
            <v>0.005</v>
          </cell>
          <cell r="N143">
            <v>0.058428012031848</v>
          </cell>
          <cell r="O143">
            <v>-0.29</v>
          </cell>
          <cell r="P143">
            <v>-0.15</v>
          </cell>
        </row>
        <row r="143">
          <cell r="R143">
            <v>0</v>
          </cell>
          <cell r="S143">
            <v>36.5244</v>
          </cell>
        </row>
        <row r="144">
          <cell r="D144">
            <v>41061</v>
          </cell>
          <cell r="E144">
            <v>4.031</v>
          </cell>
          <cell r="F144">
            <v>-0.19</v>
          </cell>
          <cell r="G144">
            <v>0.01</v>
          </cell>
          <cell r="H144">
            <v>0</v>
          </cell>
          <cell r="I144">
            <v>-0.57</v>
          </cell>
          <cell r="J144">
            <v>0.34</v>
          </cell>
          <cell r="K144">
            <v>0</v>
          </cell>
          <cell r="L144">
            <v>0</v>
          </cell>
          <cell r="M144">
            <v>0.005</v>
          </cell>
          <cell r="N144">
            <v>0.058456189848896</v>
          </cell>
          <cell r="O144">
            <v>-0.29</v>
          </cell>
          <cell r="P144">
            <v>-0.15</v>
          </cell>
        </row>
        <row r="144">
          <cell r="R144">
            <v>0</v>
          </cell>
          <cell r="S144">
            <v>61.5244</v>
          </cell>
        </row>
        <row r="145">
          <cell r="D145">
            <v>41091</v>
          </cell>
          <cell r="E145">
            <v>4.061</v>
          </cell>
          <cell r="F145">
            <v>-0.19</v>
          </cell>
          <cell r="G145">
            <v>0.01</v>
          </cell>
          <cell r="H145">
            <v>0</v>
          </cell>
          <cell r="I145">
            <v>-0.57</v>
          </cell>
          <cell r="J145">
            <v>0.34</v>
          </cell>
          <cell r="K145">
            <v>0</v>
          </cell>
          <cell r="L145">
            <v>0</v>
          </cell>
          <cell r="M145">
            <v>0.005</v>
          </cell>
          <cell r="N145">
            <v>0.058483458704354</v>
          </cell>
          <cell r="O145">
            <v>-0.29</v>
          </cell>
          <cell r="P145">
            <v>-0.15</v>
          </cell>
        </row>
        <row r="145">
          <cell r="R145">
            <v>0</v>
          </cell>
          <cell r="S145">
            <v>50.2413</v>
          </cell>
        </row>
        <row r="146">
          <cell r="D146">
            <v>41122</v>
          </cell>
          <cell r="E146">
            <v>4.081</v>
          </cell>
          <cell r="F146">
            <v>-0.19</v>
          </cell>
          <cell r="G146">
            <v>0.01</v>
          </cell>
          <cell r="H146">
            <v>0</v>
          </cell>
          <cell r="I146">
            <v>-0.57</v>
          </cell>
          <cell r="J146">
            <v>0.34</v>
          </cell>
          <cell r="K146">
            <v>0</v>
          </cell>
          <cell r="L146">
            <v>0</v>
          </cell>
          <cell r="M146">
            <v>0.005</v>
          </cell>
          <cell r="N146">
            <v>0.058511636521921</v>
          </cell>
          <cell r="O146">
            <v>-0.29</v>
          </cell>
          <cell r="P146">
            <v>-0.15</v>
          </cell>
        </row>
        <row r="146">
          <cell r="R146">
            <v>0</v>
          </cell>
          <cell r="S146">
            <v>65.2413</v>
          </cell>
        </row>
        <row r="147">
          <cell r="D147">
            <v>41153</v>
          </cell>
          <cell r="E147">
            <v>4.102</v>
          </cell>
          <cell r="F147">
            <v>-0.19</v>
          </cell>
          <cell r="G147">
            <v>0.01</v>
          </cell>
          <cell r="H147">
            <v>0</v>
          </cell>
          <cell r="I147">
            <v>-0.57</v>
          </cell>
          <cell r="J147">
            <v>0.34</v>
          </cell>
          <cell r="K147">
            <v>0</v>
          </cell>
          <cell r="L147">
            <v>0</v>
          </cell>
          <cell r="M147">
            <v>0.005</v>
          </cell>
          <cell r="N147">
            <v>0.058539814339753</v>
          </cell>
          <cell r="O147">
            <v>-0.29</v>
          </cell>
          <cell r="P147">
            <v>-0.15</v>
          </cell>
        </row>
        <row r="147">
          <cell r="R147">
            <v>0</v>
          </cell>
          <cell r="S147">
            <v>55.2413</v>
          </cell>
        </row>
        <row r="148">
          <cell r="D148">
            <v>41183</v>
          </cell>
          <cell r="E148">
            <v>4.132</v>
          </cell>
          <cell r="F148">
            <v>-0.19</v>
          </cell>
          <cell r="G148">
            <v>0.01</v>
          </cell>
          <cell r="H148">
            <v>0</v>
          </cell>
          <cell r="I148">
            <v>-0.57</v>
          </cell>
          <cell r="J148">
            <v>0.34</v>
          </cell>
          <cell r="K148">
            <v>0</v>
          </cell>
          <cell r="L148">
            <v>0</v>
          </cell>
          <cell r="M148">
            <v>0.005</v>
          </cell>
          <cell r="N148">
            <v>0.05856708319597</v>
          </cell>
          <cell r="O148">
            <v>-0.29</v>
          </cell>
          <cell r="P148">
            <v>-0.15</v>
          </cell>
        </row>
        <row r="148">
          <cell r="R148">
            <v>0</v>
          </cell>
          <cell r="S148">
            <v>67.3514</v>
          </cell>
        </row>
        <row r="149">
          <cell r="D149">
            <v>41214</v>
          </cell>
          <cell r="E149">
            <v>4.272</v>
          </cell>
          <cell r="F149">
            <v>-0.19</v>
          </cell>
          <cell r="G149">
            <v>0.01</v>
          </cell>
          <cell r="H149">
            <v>0</v>
          </cell>
          <cell r="I149">
            <v>-0.57</v>
          </cell>
          <cell r="J149">
            <v>0.3</v>
          </cell>
          <cell r="K149">
            <v>0</v>
          </cell>
          <cell r="L149">
            <v>0</v>
          </cell>
          <cell r="M149">
            <v>0.005</v>
          </cell>
          <cell r="N149">
            <v>0.05859526101432</v>
          </cell>
          <cell r="O149">
            <v>0</v>
          </cell>
          <cell r="P149">
            <v>-0.15</v>
          </cell>
        </row>
        <row r="149">
          <cell r="R149">
            <v>0</v>
          </cell>
          <cell r="S149">
            <v>37.3514</v>
          </cell>
        </row>
        <row r="150">
          <cell r="D150">
            <v>41244</v>
          </cell>
          <cell r="E150">
            <v>4.397</v>
          </cell>
          <cell r="F150">
            <v>-0.19</v>
          </cell>
          <cell r="G150">
            <v>0.01</v>
          </cell>
          <cell r="H150">
            <v>0</v>
          </cell>
          <cell r="I150">
            <v>-0.57</v>
          </cell>
          <cell r="J150">
            <v>0.3</v>
          </cell>
          <cell r="K150">
            <v>0</v>
          </cell>
          <cell r="L150">
            <v>0</v>
          </cell>
          <cell r="M150">
            <v>0.005</v>
          </cell>
          <cell r="N150">
            <v>0.058622529871041</v>
          </cell>
          <cell r="O150">
            <v>0.06</v>
          </cell>
          <cell r="P150">
            <v>-0.1525</v>
          </cell>
        </row>
        <row r="150">
          <cell r="R150">
            <v>0</v>
          </cell>
          <cell r="S150">
            <v>22.3514</v>
          </cell>
        </row>
        <row r="151">
          <cell r="D151">
            <v>41275</v>
          </cell>
          <cell r="E151">
            <v>4.527</v>
          </cell>
          <cell r="F151">
            <v>-0.19</v>
          </cell>
          <cell r="G151">
            <v>0.01</v>
          </cell>
          <cell r="H151">
            <v>0</v>
          </cell>
          <cell r="I151">
            <v>-0.57</v>
          </cell>
          <cell r="J151">
            <v>0.3</v>
          </cell>
          <cell r="K151">
            <v>0</v>
          </cell>
          <cell r="L151">
            <v>0</v>
          </cell>
          <cell r="M151">
            <v>0.005</v>
          </cell>
          <cell r="N151">
            <v>0.058650707689911</v>
          </cell>
          <cell r="O151">
            <v>0.13</v>
          </cell>
          <cell r="P151">
            <v>-0.155</v>
          </cell>
        </row>
        <row r="151">
          <cell r="R151">
            <v>0</v>
          </cell>
          <cell r="S151">
            <v>53.0174</v>
          </cell>
        </row>
        <row r="152">
          <cell r="D152">
            <v>41306</v>
          </cell>
          <cell r="E152">
            <v>4.431</v>
          </cell>
          <cell r="F152">
            <v>-0.19</v>
          </cell>
          <cell r="G152">
            <v>0.01</v>
          </cell>
          <cell r="H152">
            <v>0</v>
          </cell>
          <cell r="I152">
            <v>-0.57</v>
          </cell>
          <cell r="J152">
            <v>0.3</v>
          </cell>
          <cell r="K152">
            <v>0</v>
          </cell>
          <cell r="L152">
            <v>0</v>
          </cell>
          <cell r="M152">
            <v>0.005</v>
          </cell>
          <cell r="N152">
            <v>0.058678885509045</v>
          </cell>
          <cell r="O152">
            <v>0</v>
          </cell>
          <cell r="P152">
            <v>-0.1475</v>
          </cell>
        </row>
        <row r="152">
          <cell r="R152">
            <v>0</v>
          </cell>
          <cell r="S152">
            <v>43.0174</v>
          </cell>
        </row>
        <row r="153">
          <cell r="D153">
            <v>41334</v>
          </cell>
          <cell r="E153">
            <v>4.294</v>
          </cell>
          <cell r="F153">
            <v>-0.19</v>
          </cell>
          <cell r="G153">
            <v>0.01</v>
          </cell>
          <cell r="H153">
            <v>0</v>
          </cell>
          <cell r="I153">
            <v>-0.57</v>
          </cell>
          <cell r="J153">
            <v>0.3</v>
          </cell>
          <cell r="K153">
            <v>0</v>
          </cell>
          <cell r="L153">
            <v>0</v>
          </cell>
          <cell r="M153">
            <v>0.005</v>
          </cell>
          <cell r="N153">
            <v>0.058704336442684</v>
          </cell>
          <cell r="O153">
            <v>-0.18</v>
          </cell>
          <cell r="P153">
            <v>-0.145</v>
          </cell>
        </row>
        <row r="153">
          <cell r="R153">
            <v>0</v>
          </cell>
          <cell r="S153">
            <v>33.0174</v>
          </cell>
        </row>
        <row r="154">
          <cell r="D154">
            <v>41365</v>
          </cell>
          <cell r="E154">
            <v>4.112</v>
          </cell>
          <cell r="F154">
            <v>-0.19</v>
          </cell>
          <cell r="G154">
            <v>0.01</v>
          </cell>
          <cell r="H154">
            <v>0</v>
          </cell>
          <cell r="I154">
            <v>-0.57</v>
          </cell>
          <cell r="J154">
            <v>0.34</v>
          </cell>
          <cell r="K154">
            <v>0</v>
          </cell>
          <cell r="L154">
            <v>0</v>
          </cell>
          <cell r="M154">
            <v>0.005</v>
          </cell>
          <cell r="N154">
            <v>0.05873251426232</v>
          </cell>
          <cell r="O154">
            <v>-0.29</v>
          </cell>
          <cell r="P154">
            <v>-0.15</v>
          </cell>
        </row>
        <row r="154">
          <cell r="R154">
            <v>0</v>
          </cell>
          <cell r="S154">
            <v>31.851</v>
          </cell>
        </row>
        <row r="155">
          <cell r="D155">
            <v>41395</v>
          </cell>
          <cell r="E155">
            <v>4.087</v>
          </cell>
          <cell r="F155">
            <v>-0.19</v>
          </cell>
          <cell r="G155">
            <v>0.01</v>
          </cell>
          <cell r="H155">
            <v>0</v>
          </cell>
          <cell r="I155">
            <v>-0.57</v>
          </cell>
          <cell r="J155">
            <v>0.34</v>
          </cell>
          <cell r="K155">
            <v>0</v>
          </cell>
          <cell r="L155">
            <v>0</v>
          </cell>
          <cell r="M155">
            <v>0.005</v>
          </cell>
          <cell r="N155">
            <v>0.058759783120284</v>
          </cell>
          <cell r="O155">
            <v>-0.29</v>
          </cell>
          <cell r="P155">
            <v>-0.15</v>
          </cell>
        </row>
        <row r="155">
          <cell r="R155">
            <v>0</v>
          </cell>
          <cell r="S155">
            <v>36.851</v>
          </cell>
        </row>
        <row r="156">
          <cell r="D156">
            <v>41426</v>
          </cell>
          <cell r="E156">
            <v>4.116</v>
          </cell>
          <cell r="F156">
            <v>-0.19</v>
          </cell>
          <cell r="G156">
            <v>0.01</v>
          </cell>
          <cell r="H156">
            <v>0</v>
          </cell>
          <cell r="I156">
            <v>-0.57</v>
          </cell>
          <cell r="J156">
            <v>0.34</v>
          </cell>
          <cell r="K156">
            <v>0</v>
          </cell>
          <cell r="L156">
            <v>0</v>
          </cell>
          <cell r="M156">
            <v>0.005</v>
          </cell>
          <cell r="N156">
            <v>0.05878796094044</v>
          </cell>
          <cell r="O156">
            <v>-0.29</v>
          </cell>
          <cell r="P156">
            <v>-0.15</v>
          </cell>
        </row>
        <row r="156">
          <cell r="R156">
            <v>0</v>
          </cell>
          <cell r="S156">
            <v>61.851</v>
          </cell>
        </row>
        <row r="157">
          <cell r="D157">
            <v>41456</v>
          </cell>
          <cell r="E157">
            <v>4.146</v>
          </cell>
          <cell r="F157">
            <v>-0.19</v>
          </cell>
          <cell r="G157">
            <v>0.01</v>
          </cell>
          <cell r="H157">
            <v>0</v>
          </cell>
          <cell r="I157">
            <v>-0.57</v>
          </cell>
          <cell r="J157">
            <v>0.34</v>
          </cell>
          <cell r="K157">
            <v>0</v>
          </cell>
          <cell r="L157">
            <v>0</v>
          </cell>
          <cell r="M157">
            <v>0.005</v>
          </cell>
          <cell r="N157">
            <v>0.058815229798907</v>
          </cell>
          <cell r="O157">
            <v>-0.29</v>
          </cell>
          <cell r="P157">
            <v>-0.15</v>
          </cell>
        </row>
        <row r="157">
          <cell r="R157">
            <v>0</v>
          </cell>
          <cell r="S157">
            <v>50.6716</v>
          </cell>
        </row>
        <row r="158">
          <cell r="D158">
            <v>41487</v>
          </cell>
          <cell r="E158">
            <v>4.166</v>
          </cell>
          <cell r="F158">
            <v>-0.19</v>
          </cell>
          <cell r="G158">
            <v>0.01</v>
          </cell>
          <cell r="H158">
            <v>0</v>
          </cell>
          <cell r="I158">
            <v>-0.57</v>
          </cell>
          <cell r="J158">
            <v>0.34</v>
          </cell>
          <cell r="K158">
            <v>0</v>
          </cell>
          <cell r="L158">
            <v>0</v>
          </cell>
          <cell r="M158">
            <v>0.005</v>
          </cell>
          <cell r="N158">
            <v>0.058843407619582</v>
          </cell>
          <cell r="O158">
            <v>-0.29</v>
          </cell>
          <cell r="P158">
            <v>-0.15</v>
          </cell>
        </row>
        <row r="158">
          <cell r="R158">
            <v>0</v>
          </cell>
          <cell r="S158">
            <v>65.6716</v>
          </cell>
        </row>
        <row r="159">
          <cell r="D159">
            <v>41518</v>
          </cell>
          <cell r="E159">
            <v>4.187</v>
          </cell>
          <cell r="F159">
            <v>-0.19</v>
          </cell>
          <cell r="G159">
            <v>0.01</v>
          </cell>
          <cell r="H159">
            <v>0</v>
          </cell>
          <cell r="I159">
            <v>-0.57</v>
          </cell>
          <cell r="J159">
            <v>0.34</v>
          </cell>
          <cell r="K159">
            <v>0</v>
          </cell>
          <cell r="L159">
            <v>0</v>
          </cell>
          <cell r="M159">
            <v>0.005</v>
          </cell>
          <cell r="N159">
            <v>0.058871585440522</v>
          </cell>
          <cell r="O159">
            <v>-0.29</v>
          </cell>
          <cell r="P159">
            <v>-0.15</v>
          </cell>
        </row>
        <row r="159">
          <cell r="R159">
            <v>0</v>
          </cell>
          <cell r="S159">
            <v>55.6716</v>
          </cell>
        </row>
        <row r="160">
          <cell r="D160">
            <v>41548</v>
          </cell>
          <cell r="E160">
            <v>4.217</v>
          </cell>
          <cell r="F160">
            <v>-0.19</v>
          </cell>
          <cell r="G160">
            <v>0.01</v>
          </cell>
          <cell r="H160">
            <v>0</v>
          </cell>
          <cell r="I160">
            <v>-0.57</v>
          </cell>
          <cell r="J160">
            <v>0.34</v>
          </cell>
          <cell r="K160">
            <v>0</v>
          </cell>
          <cell r="L160">
            <v>0</v>
          </cell>
          <cell r="M160">
            <v>0.005</v>
          </cell>
          <cell r="N160">
            <v>0.058898854299747</v>
          </cell>
          <cell r="O160">
            <v>-0.29</v>
          </cell>
          <cell r="P160">
            <v>-0.15</v>
          </cell>
        </row>
        <row r="160">
          <cell r="R160">
            <v>0</v>
          </cell>
          <cell r="S160">
            <v>67.6715</v>
          </cell>
        </row>
        <row r="161">
          <cell r="D161">
            <v>41579</v>
          </cell>
          <cell r="E161">
            <v>4.357</v>
          </cell>
          <cell r="F161">
            <v>-0.19</v>
          </cell>
          <cell r="G161">
            <v>0.01</v>
          </cell>
          <cell r="H161">
            <v>0</v>
          </cell>
          <cell r="I161">
            <v>-0.57</v>
          </cell>
          <cell r="J161">
            <v>0.12</v>
          </cell>
          <cell r="K161">
            <v>0</v>
          </cell>
          <cell r="L161">
            <v>0</v>
          </cell>
          <cell r="M161">
            <v>0.005</v>
          </cell>
          <cell r="N161">
            <v>0.058927032121206</v>
          </cell>
          <cell r="O161">
            <v>0</v>
          </cell>
          <cell r="P161">
            <v>-0.15</v>
          </cell>
        </row>
        <row r="161">
          <cell r="R161">
            <v>0</v>
          </cell>
          <cell r="S161">
            <v>37.6715</v>
          </cell>
        </row>
        <row r="162">
          <cell r="D162">
            <v>41609</v>
          </cell>
          <cell r="E162">
            <v>4.482</v>
          </cell>
          <cell r="F162">
            <v>-0.19</v>
          </cell>
          <cell r="G162">
            <v>0.01</v>
          </cell>
          <cell r="H162">
            <v>0</v>
          </cell>
          <cell r="I162">
            <v>-0.57</v>
          </cell>
          <cell r="J162">
            <v>0.12</v>
          </cell>
          <cell r="K162">
            <v>0</v>
          </cell>
          <cell r="L162">
            <v>0</v>
          </cell>
          <cell r="M162">
            <v>0.005</v>
          </cell>
          <cell r="N162">
            <v>0.058954300980933</v>
          </cell>
          <cell r="O162">
            <v>0.06</v>
          </cell>
          <cell r="P162">
            <v>-0.1525</v>
          </cell>
        </row>
        <row r="162">
          <cell r="R162">
            <v>0</v>
          </cell>
          <cell r="S162">
            <v>22.6715</v>
          </cell>
        </row>
        <row r="163">
          <cell r="D163">
            <v>41640</v>
          </cell>
          <cell r="E163">
            <v>4.617</v>
          </cell>
          <cell r="F163">
            <v>-0.19</v>
          </cell>
          <cell r="G163">
            <v>0.01</v>
          </cell>
          <cell r="H163">
            <v>0</v>
          </cell>
          <cell r="I163">
            <v>-0.57</v>
          </cell>
          <cell r="J163">
            <v>0.12</v>
          </cell>
          <cell r="K163">
            <v>0</v>
          </cell>
          <cell r="L163">
            <v>0</v>
          </cell>
          <cell r="M163">
            <v>0.005</v>
          </cell>
          <cell r="N163">
            <v>0.058982478802911</v>
          </cell>
          <cell r="O163">
            <v>0.13</v>
          </cell>
          <cell r="P163">
            <v>-0.155</v>
          </cell>
        </row>
        <row r="163">
          <cell r="R163">
            <v>0</v>
          </cell>
          <cell r="S163">
            <v>53.2432</v>
          </cell>
        </row>
        <row r="164">
          <cell r="D164">
            <v>41671</v>
          </cell>
          <cell r="E164">
            <v>4.521</v>
          </cell>
          <cell r="F164">
            <v>-0.19</v>
          </cell>
          <cell r="G164">
            <v>0.01</v>
          </cell>
          <cell r="H164">
            <v>0</v>
          </cell>
          <cell r="I164">
            <v>-0.57</v>
          </cell>
          <cell r="J164">
            <v>0.12</v>
          </cell>
          <cell r="K164">
            <v>0</v>
          </cell>
          <cell r="L164">
            <v>0</v>
          </cell>
          <cell r="M164">
            <v>0.005</v>
          </cell>
          <cell r="N164">
            <v>0.059010656625153</v>
          </cell>
          <cell r="O164">
            <v>0</v>
          </cell>
          <cell r="P164">
            <v>-0.1475</v>
          </cell>
        </row>
        <row r="164">
          <cell r="R164">
            <v>0</v>
          </cell>
          <cell r="S164">
            <v>43.2432</v>
          </cell>
        </row>
        <row r="165">
          <cell r="D165">
            <v>41699</v>
          </cell>
          <cell r="E165">
            <v>4.384</v>
          </cell>
          <cell r="F165">
            <v>-0.19</v>
          </cell>
          <cell r="G165">
            <v>0.01</v>
          </cell>
          <cell r="H165">
            <v>0</v>
          </cell>
          <cell r="I165">
            <v>-0.57</v>
          </cell>
          <cell r="J165">
            <v>0.12</v>
          </cell>
          <cell r="K165">
            <v>0</v>
          </cell>
          <cell r="L165">
            <v>0</v>
          </cell>
          <cell r="M165">
            <v>0.005</v>
          </cell>
          <cell r="N165">
            <v>0.059036107561599</v>
          </cell>
          <cell r="O165">
            <v>-0.18</v>
          </cell>
          <cell r="P165">
            <v>-0.145</v>
          </cell>
        </row>
        <row r="165">
          <cell r="R165">
            <v>0</v>
          </cell>
          <cell r="S165">
            <v>33.2432</v>
          </cell>
        </row>
        <row r="166">
          <cell r="D166">
            <v>41730</v>
          </cell>
          <cell r="E166">
            <v>4.202</v>
          </cell>
          <cell r="F166">
            <v>-0.19</v>
          </cell>
          <cell r="G166">
            <v>0.01</v>
          </cell>
          <cell r="H166">
            <v>0</v>
          </cell>
          <cell r="I166">
            <v>-0.57</v>
          </cell>
          <cell r="J166">
            <v>0.295</v>
          </cell>
          <cell r="K166">
            <v>0</v>
          </cell>
          <cell r="L166">
            <v>0</v>
          </cell>
          <cell r="M166">
            <v>0.005</v>
          </cell>
          <cell r="N166">
            <v>0.059064285384344</v>
          </cell>
          <cell r="O166">
            <v>-0.29</v>
          </cell>
          <cell r="P166">
            <v>-0.15</v>
          </cell>
        </row>
        <row r="166">
          <cell r="R166">
            <v>0</v>
          </cell>
          <cell r="S166">
            <v>32.0812</v>
          </cell>
        </row>
        <row r="167">
          <cell r="D167">
            <v>41760</v>
          </cell>
          <cell r="E167">
            <v>4.177</v>
          </cell>
          <cell r="F167">
            <v>-0.19</v>
          </cell>
          <cell r="G167">
            <v>0.01</v>
          </cell>
          <cell r="H167">
            <v>0</v>
          </cell>
          <cell r="I167">
            <v>-0.57</v>
          </cell>
          <cell r="J167">
            <v>0.295</v>
          </cell>
          <cell r="K167">
            <v>0</v>
          </cell>
          <cell r="L167">
            <v>0</v>
          </cell>
          <cell r="M167">
            <v>0.005</v>
          </cell>
          <cell r="N167">
            <v>0.059091554245315</v>
          </cell>
          <cell r="O167">
            <v>-0.29</v>
          </cell>
          <cell r="P167">
            <v>-0.15</v>
          </cell>
        </row>
        <row r="167">
          <cell r="R167">
            <v>0</v>
          </cell>
          <cell r="S167">
            <v>37.0812</v>
          </cell>
        </row>
        <row r="168">
          <cell r="D168">
            <v>41791</v>
          </cell>
          <cell r="E168">
            <v>4.206</v>
          </cell>
          <cell r="F168">
            <v>-0.19</v>
          </cell>
          <cell r="G168">
            <v>0.01</v>
          </cell>
          <cell r="H168">
            <v>0</v>
          </cell>
          <cell r="I168">
            <v>-0.57</v>
          </cell>
          <cell r="J168">
            <v>0.295</v>
          </cell>
          <cell r="K168">
            <v>0</v>
          </cell>
          <cell r="L168">
            <v>0</v>
          </cell>
          <cell r="M168">
            <v>0.005</v>
          </cell>
          <cell r="N168">
            <v>0.059119732068579</v>
          </cell>
          <cell r="O168">
            <v>-0.29</v>
          </cell>
          <cell r="P168">
            <v>-0.15</v>
          </cell>
        </row>
        <row r="168">
          <cell r="R168">
            <v>0</v>
          </cell>
          <cell r="S168">
            <v>62.0812</v>
          </cell>
        </row>
        <row r="169">
          <cell r="D169">
            <v>41821</v>
          </cell>
          <cell r="E169">
            <v>4.236</v>
          </cell>
          <cell r="F169">
            <v>-0.19</v>
          </cell>
          <cell r="G169">
            <v>0.01</v>
          </cell>
          <cell r="H169">
            <v>0</v>
          </cell>
          <cell r="I169">
            <v>-0.57</v>
          </cell>
          <cell r="J169">
            <v>0.295</v>
          </cell>
          <cell r="K169">
            <v>0</v>
          </cell>
          <cell r="L169">
            <v>0</v>
          </cell>
          <cell r="M169">
            <v>0.005</v>
          </cell>
          <cell r="N169">
            <v>0.059147000930054</v>
          </cell>
          <cell r="O169">
            <v>-0.29</v>
          </cell>
          <cell r="P169">
            <v>-0.15</v>
          </cell>
        </row>
        <row r="169">
          <cell r="R169">
            <v>0</v>
          </cell>
          <cell r="S169">
            <v>51.0112</v>
          </cell>
        </row>
        <row r="170">
          <cell r="D170">
            <v>41852</v>
          </cell>
          <cell r="E170">
            <v>4.256</v>
          </cell>
          <cell r="F170">
            <v>-0.19</v>
          </cell>
          <cell r="G170">
            <v>0.01</v>
          </cell>
          <cell r="H170">
            <v>0</v>
          </cell>
          <cell r="I170">
            <v>-0.57</v>
          </cell>
          <cell r="J170">
            <v>0.295</v>
          </cell>
          <cell r="K170">
            <v>0</v>
          </cell>
          <cell r="L170">
            <v>0</v>
          </cell>
          <cell r="M170">
            <v>0.005</v>
          </cell>
          <cell r="N170">
            <v>0.059175178753837</v>
          </cell>
          <cell r="O170">
            <v>-0.29</v>
          </cell>
          <cell r="P170">
            <v>-0.15</v>
          </cell>
        </row>
        <row r="170">
          <cell r="R170">
            <v>0</v>
          </cell>
          <cell r="S170">
            <v>66.0112</v>
          </cell>
        </row>
        <row r="171">
          <cell r="D171">
            <v>41883</v>
          </cell>
          <cell r="E171">
            <v>4.277</v>
          </cell>
          <cell r="F171">
            <v>-0.19</v>
          </cell>
          <cell r="G171">
            <v>0.01</v>
          </cell>
          <cell r="H171">
            <v>0</v>
          </cell>
          <cell r="I171">
            <v>-0.57</v>
          </cell>
          <cell r="J171">
            <v>0.295</v>
          </cell>
          <cell r="K171">
            <v>0</v>
          </cell>
          <cell r="L171">
            <v>0</v>
          </cell>
          <cell r="M171">
            <v>0.005</v>
          </cell>
          <cell r="N171">
            <v>0.059203356577884</v>
          </cell>
          <cell r="O171">
            <v>-0.29</v>
          </cell>
          <cell r="P171">
            <v>-0.15</v>
          </cell>
        </row>
        <row r="171">
          <cell r="R171">
            <v>0</v>
          </cell>
          <cell r="S171">
            <v>56.0112</v>
          </cell>
        </row>
        <row r="172">
          <cell r="D172">
            <v>41913</v>
          </cell>
          <cell r="E172">
            <v>4.307</v>
          </cell>
          <cell r="F172">
            <v>-0.19</v>
          </cell>
          <cell r="G172">
            <v>0.01</v>
          </cell>
          <cell r="H172">
            <v>0</v>
          </cell>
          <cell r="I172">
            <v>-0.57</v>
          </cell>
          <cell r="J172">
            <v>0.295</v>
          </cell>
          <cell r="K172">
            <v>0</v>
          </cell>
          <cell r="L172">
            <v>0</v>
          </cell>
          <cell r="M172">
            <v>0.005</v>
          </cell>
          <cell r="N172">
            <v>0.059230625440116</v>
          </cell>
          <cell r="O172">
            <v>-0.29</v>
          </cell>
          <cell r="P172">
            <v>-0.15</v>
          </cell>
        </row>
        <row r="172">
          <cell r="R172">
            <v>0</v>
          </cell>
          <cell r="S172">
            <v>67.887</v>
          </cell>
        </row>
        <row r="173">
          <cell r="D173">
            <v>41944</v>
          </cell>
          <cell r="E173">
            <v>4.447</v>
          </cell>
          <cell r="F173">
            <v>-0.19</v>
          </cell>
          <cell r="G173">
            <v>0.01</v>
          </cell>
          <cell r="H173">
            <v>0</v>
          </cell>
          <cell r="I173">
            <v>-0.57</v>
          </cell>
          <cell r="J173">
            <v>0.12</v>
          </cell>
          <cell r="K173">
            <v>0</v>
          </cell>
          <cell r="L173">
            <v>0</v>
          </cell>
          <cell r="M173">
            <v>0.005</v>
          </cell>
          <cell r="N173">
            <v>0.059258803264683</v>
          </cell>
          <cell r="O173">
            <v>0</v>
          </cell>
          <cell r="P173">
            <v>-0.15</v>
          </cell>
        </row>
        <row r="173">
          <cell r="R173">
            <v>0</v>
          </cell>
          <cell r="S173">
            <v>37.887</v>
          </cell>
        </row>
        <row r="174">
          <cell r="D174">
            <v>41974</v>
          </cell>
          <cell r="E174">
            <v>4.572</v>
          </cell>
          <cell r="F174">
            <v>-0.19</v>
          </cell>
          <cell r="G174">
            <v>0.01</v>
          </cell>
          <cell r="H174">
            <v>0</v>
          </cell>
          <cell r="I174">
            <v>-0.57</v>
          </cell>
          <cell r="J174">
            <v>0.12</v>
          </cell>
          <cell r="K174">
            <v>0</v>
          </cell>
          <cell r="L174">
            <v>0</v>
          </cell>
          <cell r="M174">
            <v>0.005</v>
          </cell>
          <cell r="N174">
            <v>0.059286072127418</v>
          </cell>
          <cell r="O174">
            <v>0.06</v>
          </cell>
          <cell r="P174">
            <v>-0.1525</v>
          </cell>
        </row>
        <row r="174">
          <cell r="R174">
            <v>0</v>
          </cell>
          <cell r="S174">
            <v>22.887</v>
          </cell>
        </row>
        <row r="175">
          <cell r="D175">
            <v>42005</v>
          </cell>
          <cell r="E175">
            <v>4.712</v>
          </cell>
          <cell r="F175">
            <v>-0.19</v>
          </cell>
          <cell r="G175">
            <v>0.01</v>
          </cell>
          <cell r="H175">
            <v>0</v>
          </cell>
        </row>
        <row r="175">
          <cell r="J175">
            <v>0.12</v>
          </cell>
          <cell r="K175">
            <v>0</v>
          </cell>
          <cell r="L175">
            <v>0</v>
          </cell>
          <cell r="M175">
            <v>0.005</v>
          </cell>
          <cell r="N175">
            <v>0.059314249952503</v>
          </cell>
        </row>
        <row r="175">
          <cell r="P175">
            <v>-0.155</v>
          </cell>
        </row>
        <row r="175">
          <cell r="R175">
            <v>0</v>
          </cell>
          <cell r="S175">
            <v>53.469</v>
          </cell>
        </row>
        <row r="176">
          <cell r="D176">
            <v>42036</v>
          </cell>
          <cell r="E176">
            <v>4.616</v>
          </cell>
          <cell r="F176">
            <v>-0.19</v>
          </cell>
          <cell r="G176">
            <v>0.01</v>
          </cell>
          <cell r="H176">
            <v>0</v>
          </cell>
        </row>
        <row r="176">
          <cell r="J176">
            <v>0.12</v>
          </cell>
          <cell r="K176">
            <v>0</v>
          </cell>
          <cell r="L176">
            <v>0</v>
          </cell>
          <cell r="M176">
            <v>0.005</v>
          </cell>
          <cell r="N176">
            <v>0.059342427777853</v>
          </cell>
        </row>
        <row r="176">
          <cell r="P176">
            <v>-0.1475</v>
          </cell>
        </row>
        <row r="176">
          <cell r="R176">
            <v>0</v>
          </cell>
          <cell r="S176">
            <v>43.469</v>
          </cell>
        </row>
        <row r="177">
          <cell r="D177">
            <v>42064</v>
          </cell>
          <cell r="E177">
            <v>4.479</v>
          </cell>
          <cell r="F177">
            <v>-0.19</v>
          </cell>
          <cell r="G177">
            <v>0.01</v>
          </cell>
          <cell r="H177">
            <v>0</v>
          </cell>
        </row>
        <row r="177">
          <cell r="J177">
            <v>0.12</v>
          </cell>
          <cell r="K177">
            <v>0</v>
          </cell>
          <cell r="L177">
            <v>0</v>
          </cell>
          <cell r="M177">
            <v>0.005</v>
          </cell>
          <cell r="N177">
            <v>0.059367878717105</v>
          </cell>
        </row>
        <row r="177">
          <cell r="P177">
            <v>-0.145</v>
          </cell>
        </row>
        <row r="177">
          <cell r="R177">
            <v>0</v>
          </cell>
          <cell r="S177">
            <v>33.469</v>
          </cell>
        </row>
        <row r="178">
          <cell r="D178">
            <v>42095</v>
          </cell>
          <cell r="E178">
            <v>4.297</v>
          </cell>
          <cell r="F178">
            <v>-0.19</v>
          </cell>
          <cell r="G178">
            <v>0.01</v>
          </cell>
          <cell r="H178">
            <v>0</v>
          </cell>
        </row>
        <row r="178">
          <cell r="J178">
            <v>0.295</v>
          </cell>
          <cell r="K178">
            <v>0</v>
          </cell>
          <cell r="L178">
            <v>0</v>
          </cell>
          <cell r="M178">
            <v>0.005</v>
          </cell>
          <cell r="N178">
            <v>0.059396056542957</v>
          </cell>
        </row>
        <row r="178">
          <cell r="P178">
            <v>-0.15</v>
          </cell>
        </row>
        <row r="178">
          <cell r="R178">
            <v>0</v>
          </cell>
          <cell r="S178">
            <v>32.3115</v>
          </cell>
        </row>
        <row r="179">
          <cell r="D179">
            <v>42125</v>
          </cell>
          <cell r="E179">
            <v>4.272</v>
          </cell>
          <cell r="F179">
            <v>-0.19</v>
          </cell>
          <cell r="G179">
            <v>0.01</v>
          </cell>
          <cell r="H179">
            <v>0</v>
          </cell>
        </row>
        <row r="179">
          <cell r="J179">
            <v>0.295</v>
          </cell>
          <cell r="K179">
            <v>0</v>
          </cell>
          <cell r="L179">
            <v>0</v>
          </cell>
          <cell r="M179">
            <v>0.005</v>
          </cell>
          <cell r="N179">
            <v>0.059423325406936</v>
          </cell>
        </row>
        <row r="179">
          <cell r="P179">
            <v>-0.15</v>
          </cell>
        </row>
        <row r="179">
          <cell r="R179">
            <v>0</v>
          </cell>
          <cell r="S179">
            <v>37.3115</v>
          </cell>
        </row>
        <row r="180">
          <cell r="D180">
            <v>42156</v>
          </cell>
          <cell r="E180">
            <v>4.301</v>
          </cell>
          <cell r="F180">
            <v>-0.19</v>
          </cell>
          <cell r="G180">
            <v>0.01</v>
          </cell>
          <cell r="H180">
            <v>0</v>
          </cell>
        </row>
        <row r="180">
          <cell r="J180">
            <v>0.295</v>
          </cell>
          <cell r="K180">
            <v>0</v>
          </cell>
          <cell r="L180">
            <v>0</v>
          </cell>
          <cell r="M180">
            <v>0.005</v>
          </cell>
          <cell r="N180">
            <v>0.059451503233307</v>
          </cell>
        </row>
        <row r="180">
          <cell r="P180">
            <v>-0.15</v>
          </cell>
        </row>
        <row r="180">
          <cell r="R180">
            <v>0</v>
          </cell>
          <cell r="S180">
            <v>62.3115</v>
          </cell>
        </row>
        <row r="181">
          <cell r="D181">
            <v>42186</v>
          </cell>
          <cell r="E181">
            <v>4.331</v>
          </cell>
          <cell r="F181">
            <v>-0.19</v>
          </cell>
          <cell r="G181">
            <v>0.01</v>
          </cell>
          <cell r="H181">
            <v>0</v>
          </cell>
        </row>
        <row r="181">
          <cell r="J181">
            <v>0.295</v>
          </cell>
          <cell r="K181">
            <v>0</v>
          </cell>
          <cell r="L181">
            <v>0</v>
          </cell>
          <cell r="M181">
            <v>0.005</v>
          </cell>
          <cell r="N181">
            <v>0.059478772097788</v>
          </cell>
        </row>
        <row r="181">
          <cell r="P181">
            <v>-0.15</v>
          </cell>
        </row>
        <row r="181">
          <cell r="R181">
            <v>0</v>
          </cell>
          <cell r="S181">
            <v>51.3508</v>
          </cell>
        </row>
        <row r="182">
          <cell r="D182">
            <v>42217</v>
          </cell>
          <cell r="E182">
            <v>4.351</v>
          </cell>
          <cell r="F182">
            <v>-0.19</v>
          </cell>
          <cell r="G182">
            <v>0</v>
          </cell>
          <cell r="H182">
            <v>0</v>
          </cell>
        </row>
        <row r="182">
          <cell r="J182">
            <v>0.295</v>
          </cell>
          <cell r="K182">
            <v>0</v>
          </cell>
          <cell r="L182">
            <v>0</v>
          </cell>
          <cell r="M182">
            <v>0.005</v>
          </cell>
          <cell r="N182">
            <v>0.059506949924679</v>
          </cell>
        </row>
        <row r="182">
          <cell r="P182">
            <v>-0.15</v>
          </cell>
        </row>
        <row r="182">
          <cell r="R182">
            <v>0</v>
          </cell>
          <cell r="S182">
            <v>66.3508</v>
          </cell>
        </row>
        <row r="183">
          <cell r="D183">
            <v>42248</v>
          </cell>
          <cell r="E183">
            <v>4.372</v>
          </cell>
          <cell r="F183">
            <v>-0.19</v>
          </cell>
          <cell r="G183">
            <v>0</v>
          </cell>
          <cell r="H183">
            <v>0</v>
          </cell>
        </row>
        <row r="183">
          <cell r="J183">
            <v>0.295</v>
          </cell>
          <cell r="K183">
            <v>0</v>
          </cell>
          <cell r="L183">
            <v>0</v>
          </cell>
          <cell r="M183">
            <v>0.005</v>
          </cell>
          <cell r="N183">
            <v>0.059535127751833</v>
          </cell>
        </row>
        <row r="183">
          <cell r="P183">
            <v>-0.15</v>
          </cell>
        </row>
        <row r="183">
          <cell r="R183">
            <v>0</v>
          </cell>
          <cell r="S183">
            <v>56.3508</v>
          </cell>
        </row>
        <row r="184">
          <cell r="D184">
            <v>42278</v>
          </cell>
          <cell r="E184">
            <v>4.402</v>
          </cell>
          <cell r="F184">
            <v>-0.19</v>
          </cell>
          <cell r="G184">
            <v>0</v>
          </cell>
          <cell r="H184">
            <v>0</v>
          </cell>
        </row>
        <row r="184">
          <cell r="J184">
            <v>0.295</v>
          </cell>
          <cell r="K184">
            <v>0</v>
          </cell>
          <cell r="L184">
            <v>0</v>
          </cell>
          <cell r="M184">
            <v>0.005</v>
          </cell>
          <cell r="N184">
            <v>0.059562396617072</v>
          </cell>
        </row>
        <row r="184">
          <cell r="P184">
            <v>-0.15</v>
          </cell>
        </row>
        <row r="184">
          <cell r="R184">
            <v>0</v>
          </cell>
          <cell r="S184">
            <v>68.1025</v>
          </cell>
        </row>
        <row r="185">
          <cell r="D185">
            <v>42309</v>
          </cell>
          <cell r="E185">
            <v>4.542</v>
          </cell>
          <cell r="F185">
            <v>-0.19</v>
          </cell>
          <cell r="G185">
            <v>0</v>
          </cell>
          <cell r="H185">
            <v>0</v>
          </cell>
        </row>
        <row r="185">
          <cell r="J185">
            <v>0.12</v>
          </cell>
          <cell r="K185">
            <v>0</v>
          </cell>
          <cell r="L185">
            <v>0</v>
          </cell>
          <cell r="M185">
            <v>0.005</v>
          </cell>
          <cell r="N185">
            <v>0.059590574444745</v>
          </cell>
        </row>
        <row r="185">
          <cell r="P185">
            <v>-0.15</v>
          </cell>
        </row>
        <row r="185">
          <cell r="R185">
            <v>0</v>
          </cell>
          <cell r="S185">
            <v>38.1025</v>
          </cell>
        </row>
        <row r="186">
          <cell r="D186">
            <v>42339</v>
          </cell>
          <cell r="E186">
            <v>4.667</v>
          </cell>
          <cell r="F186">
            <v>-0.19</v>
          </cell>
          <cell r="G186">
            <v>0</v>
          </cell>
          <cell r="H186">
            <v>0</v>
          </cell>
        </row>
        <row r="186">
          <cell r="J186">
            <v>0.12</v>
          </cell>
          <cell r="K186">
            <v>0</v>
          </cell>
          <cell r="L186">
            <v>0</v>
          </cell>
          <cell r="M186">
            <v>0.005</v>
          </cell>
          <cell r="N186">
            <v>0.059617843310487</v>
          </cell>
        </row>
        <row r="186">
          <cell r="P186">
            <v>-0.1525</v>
          </cell>
        </row>
        <row r="186">
          <cell r="R186">
            <v>0</v>
          </cell>
          <cell r="S186">
            <v>23.1025</v>
          </cell>
        </row>
        <row r="187">
          <cell r="D187">
            <v>42370</v>
          </cell>
          <cell r="E187">
            <v>4.812</v>
          </cell>
          <cell r="F187">
            <v>-0.19</v>
          </cell>
          <cell r="G187">
            <v>0</v>
          </cell>
          <cell r="H187">
            <v>0</v>
          </cell>
        </row>
        <row r="187">
          <cell r="J187">
            <v>0.12</v>
          </cell>
          <cell r="K187">
            <v>0</v>
          </cell>
          <cell r="L187">
            <v>0</v>
          </cell>
          <cell r="M187">
            <v>0.005</v>
          </cell>
          <cell r="N187">
            <v>0.05964602113868</v>
          </cell>
        </row>
        <row r="187">
          <cell r="P187">
            <v>-0.155</v>
          </cell>
        </row>
        <row r="187">
          <cell r="R187">
            <v>0</v>
          </cell>
          <cell r="S187">
            <v>53.6948</v>
          </cell>
        </row>
        <row r="188">
          <cell r="D188">
            <v>42401</v>
          </cell>
          <cell r="E188">
            <v>4.716</v>
          </cell>
          <cell r="F188">
            <v>-0.19</v>
          </cell>
          <cell r="G188">
            <v>0</v>
          </cell>
          <cell r="H188">
            <v>0</v>
          </cell>
        </row>
        <row r="188">
          <cell r="J188">
            <v>0.12</v>
          </cell>
          <cell r="K188">
            <v>0</v>
          </cell>
          <cell r="L188">
            <v>0</v>
          </cell>
          <cell r="M188">
            <v>0.005</v>
          </cell>
          <cell r="N188">
            <v>0.059674198967137</v>
          </cell>
        </row>
        <row r="188">
          <cell r="P188">
            <v>-0.1475</v>
          </cell>
        </row>
        <row r="188">
          <cell r="R188">
            <v>0</v>
          </cell>
          <cell r="S188">
            <v>43.6948</v>
          </cell>
        </row>
        <row r="189">
          <cell r="D189">
            <v>42430</v>
          </cell>
          <cell r="E189">
            <v>4.579</v>
          </cell>
          <cell r="F189">
            <v>-0.19</v>
          </cell>
          <cell r="G189">
            <v>0</v>
          </cell>
          <cell r="H189">
            <v>0</v>
          </cell>
        </row>
        <row r="189">
          <cell r="J189">
            <v>0.12</v>
          </cell>
          <cell r="K189">
            <v>0</v>
          </cell>
          <cell r="L189">
            <v>0</v>
          </cell>
          <cell r="M189">
            <v>0.005</v>
          </cell>
          <cell r="N189">
            <v>0.059700558871416</v>
          </cell>
        </row>
        <row r="189">
          <cell r="P189">
            <v>-0.145</v>
          </cell>
        </row>
        <row r="189">
          <cell r="R189">
            <v>0</v>
          </cell>
          <cell r="S189">
            <v>33.6948</v>
          </cell>
        </row>
        <row r="190">
          <cell r="D190">
            <v>42461</v>
          </cell>
          <cell r="E190">
            <v>4.397</v>
          </cell>
          <cell r="F190">
            <v>-0.19</v>
          </cell>
          <cell r="G190">
            <v>0</v>
          </cell>
          <cell r="H190">
            <v>0</v>
          </cell>
        </row>
        <row r="190">
          <cell r="J190">
            <v>0.295</v>
          </cell>
          <cell r="K190">
            <v>0</v>
          </cell>
          <cell r="L190">
            <v>0</v>
          </cell>
          <cell r="M190">
            <v>0.005</v>
          </cell>
          <cell r="N190">
            <v>0.059728736700383</v>
          </cell>
        </row>
        <row r="190">
          <cell r="P190">
            <v>-0.15</v>
          </cell>
        </row>
        <row r="190">
          <cell r="R190">
            <v>0</v>
          </cell>
          <cell r="S190">
            <v>32.5417</v>
          </cell>
        </row>
        <row r="191">
          <cell r="D191">
            <v>42491</v>
          </cell>
          <cell r="E191">
            <v>4.372</v>
          </cell>
          <cell r="F191">
            <v>-0.19</v>
          </cell>
          <cell r="G191">
            <v>0</v>
          </cell>
          <cell r="H191">
            <v>0</v>
          </cell>
        </row>
        <row r="191">
          <cell r="J191">
            <v>0.295</v>
          </cell>
          <cell r="K191">
            <v>0</v>
          </cell>
          <cell r="L191">
            <v>0</v>
          </cell>
          <cell r="M191">
            <v>0.005</v>
          </cell>
          <cell r="N191">
            <v>0.059756005567376</v>
          </cell>
        </row>
        <row r="191">
          <cell r="P191">
            <v>0</v>
          </cell>
        </row>
        <row r="191">
          <cell r="R191">
            <v>0</v>
          </cell>
          <cell r="S191">
            <v>37.5417</v>
          </cell>
        </row>
        <row r="192">
          <cell r="D192">
            <v>42522</v>
          </cell>
          <cell r="E192">
            <v>4.401</v>
          </cell>
          <cell r="F192">
            <v>-0.19</v>
          </cell>
          <cell r="G192">
            <v>0</v>
          </cell>
          <cell r="H192">
            <v>0</v>
          </cell>
        </row>
        <row r="192">
          <cell r="J192">
            <v>0.295</v>
          </cell>
          <cell r="K192">
            <v>0</v>
          </cell>
          <cell r="L192">
            <v>0</v>
          </cell>
          <cell r="M192">
            <v>0.005</v>
          </cell>
          <cell r="N192">
            <v>0.059784183396863</v>
          </cell>
        </row>
        <row r="192">
          <cell r="P192">
            <v>0</v>
          </cell>
        </row>
        <row r="192">
          <cell r="R192">
            <v>0</v>
          </cell>
          <cell r="S192">
            <v>62.5417</v>
          </cell>
        </row>
        <row r="193">
          <cell r="D193">
            <v>42552</v>
          </cell>
          <cell r="E193">
            <v>4.431</v>
          </cell>
          <cell r="F193">
            <v>-0.19</v>
          </cell>
          <cell r="G193">
            <v>0</v>
          </cell>
          <cell r="H193">
            <v>0</v>
          </cell>
        </row>
        <row r="193">
          <cell r="J193">
            <v>0.295</v>
          </cell>
          <cell r="K193">
            <v>0</v>
          </cell>
          <cell r="L193">
            <v>0</v>
          </cell>
          <cell r="M193">
            <v>0.005</v>
          </cell>
          <cell r="N193">
            <v>0.059811452264359</v>
          </cell>
        </row>
        <row r="193">
          <cell r="P193">
            <v>0</v>
          </cell>
        </row>
        <row r="193">
          <cell r="R193">
            <v>0</v>
          </cell>
          <cell r="S193">
            <v>51.6905</v>
          </cell>
        </row>
        <row r="194">
          <cell r="D194">
            <v>42583</v>
          </cell>
          <cell r="E194">
            <v>4.451</v>
          </cell>
          <cell r="F194">
            <v>-0.19</v>
          </cell>
          <cell r="G194">
            <v>0</v>
          </cell>
          <cell r="H194">
            <v>0</v>
          </cell>
        </row>
        <row r="194">
          <cell r="J194">
            <v>0.295</v>
          </cell>
          <cell r="K194">
            <v>0</v>
          </cell>
          <cell r="L194">
            <v>0</v>
          </cell>
          <cell r="M194">
            <v>0.005</v>
          </cell>
          <cell r="N194">
            <v>0.059839630094365</v>
          </cell>
        </row>
        <row r="194">
          <cell r="P194">
            <v>0</v>
          </cell>
        </row>
        <row r="194">
          <cell r="R194">
            <v>0</v>
          </cell>
          <cell r="S194">
            <v>66.6905</v>
          </cell>
        </row>
        <row r="195">
          <cell r="D195">
            <v>42614</v>
          </cell>
          <cell r="E195">
            <v>4.472</v>
          </cell>
          <cell r="F195">
            <v>-0.19</v>
          </cell>
          <cell r="G195">
            <v>0</v>
          </cell>
          <cell r="H195">
            <v>0</v>
          </cell>
        </row>
        <row r="195">
          <cell r="J195">
            <v>0.295</v>
          </cell>
          <cell r="K195">
            <v>0</v>
          </cell>
          <cell r="L195">
            <v>0</v>
          </cell>
          <cell r="M195">
            <v>0.005</v>
          </cell>
          <cell r="N195">
            <v>0.059867807924634</v>
          </cell>
        </row>
        <row r="195">
          <cell r="P195">
            <v>0</v>
          </cell>
        </row>
        <row r="195">
          <cell r="R195">
            <v>0</v>
          </cell>
          <cell r="S195">
            <v>56.6905</v>
          </cell>
        </row>
        <row r="196">
          <cell r="D196">
            <v>42644</v>
          </cell>
          <cell r="E196">
            <v>4.502</v>
          </cell>
          <cell r="F196">
            <v>-0.19</v>
          </cell>
          <cell r="G196">
            <v>0</v>
          </cell>
          <cell r="H196">
            <v>0</v>
          </cell>
        </row>
        <row r="196">
          <cell r="J196">
            <v>0.295</v>
          </cell>
          <cell r="K196">
            <v>0</v>
          </cell>
          <cell r="L196">
            <v>0</v>
          </cell>
          <cell r="M196">
            <v>0.005</v>
          </cell>
          <cell r="N196">
            <v>0.059895076792888</v>
          </cell>
        </row>
        <row r="196">
          <cell r="P196">
            <v>0</v>
          </cell>
        </row>
        <row r="196">
          <cell r="R196">
            <v>0</v>
          </cell>
          <cell r="S196">
            <v>68.3179</v>
          </cell>
        </row>
        <row r="197">
          <cell r="D197">
            <v>42675</v>
          </cell>
          <cell r="E197">
            <v>4.642</v>
          </cell>
          <cell r="F197">
            <v>-0.19</v>
          </cell>
          <cell r="G197">
            <v>0</v>
          </cell>
          <cell r="H197">
            <v>0</v>
          </cell>
        </row>
        <row r="197">
          <cell r="J197">
            <v>0.12</v>
          </cell>
          <cell r="K197">
            <v>0</v>
          </cell>
          <cell r="L197">
            <v>0</v>
          </cell>
          <cell r="M197">
            <v>0.005</v>
          </cell>
          <cell r="N197">
            <v>0.059923254623676</v>
          </cell>
        </row>
        <row r="197">
          <cell r="P197">
            <v>0</v>
          </cell>
        </row>
        <row r="197">
          <cell r="R197">
            <v>0</v>
          </cell>
          <cell r="S197">
            <v>38.3179</v>
          </cell>
        </row>
        <row r="198">
          <cell r="D198">
            <v>42705</v>
          </cell>
          <cell r="E198">
            <v>4.767</v>
          </cell>
          <cell r="F198">
            <v>-0.19</v>
          </cell>
          <cell r="G198">
            <v>0</v>
          </cell>
          <cell r="H198">
            <v>0</v>
          </cell>
        </row>
        <row r="198">
          <cell r="J198">
            <v>0.12</v>
          </cell>
          <cell r="K198">
            <v>0</v>
          </cell>
          <cell r="L198">
            <v>0</v>
          </cell>
          <cell r="M198">
            <v>0.005</v>
          </cell>
          <cell r="N198">
            <v>0.059950523492433</v>
          </cell>
        </row>
        <row r="198">
          <cell r="P198">
            <v>0</v>
          </cell>
        </row>
        <row r="198">
          <cell r="R198">
            <v>0</v>
          </cell>
          <cell r="S198">
            <v>23.3179</v>
          </cell>
        </row>
        <row r="199">
          <cell r="D199">
            <v>42736</v>
          </cell>
          <cell r="E199">
            <v>4.917</v>
          </cell>
          <cell r="F199">
            <v>-0.19</v>
          </cell>
          <cell r="G199">
            <v>0</v>
          </cell>
          <cell r="H199">
            <v>0</v>
          </cell>
        </row>
        <row r="199">
          <cell r="J199">
            <v>0.12</v>
          </cell>
          <cell r="K199">
            <v>0</v>
          </cell>
          <cell r="L199">
            <v>0</v>
          </cell>
          <cell r="M199">
            <v>0.005</v>
          </cell>
          <cell r="N199">
            <v>0.05997870132374</v>
          </cell>
        </row>
        <row r="199">
          <cell r="P199">
            <v>0</v>
          </cell>
        </row>
        <row r="199">
          <cell r="R199">
            <v>0</v>
          </cell>
          <cell r="S199">
            <v>53.9205</v>
          </cell>
        </row>
        <row r="200">
          <cell r="D200">
            <v>42767</v>
          </cell>
          <cell r="E200">
            <v>4.821</v>
          </cell>
          <cell r="F200">
            <v>-0.19</v>
          </cell>
          <cell r="G200">
            <v>0</v>
          </cell>
          <cell r="H200">
            <v>0</v>
          </cell>
        </row>
        <row r="200">
          <cell r="J200">
            <v>0.12</v>
          </cell>
          <cell r="K200">
            <v>0</v>
          </cell>
          <cell r="L200">
            <v>0</v>
          </cell>
          <cell r="M200">
            <v>0.005</v>
          </cell>
          <cell r="N200">
            <v>0.060006879155312</v>
          </cell>
        </row>
        <row r="200">
          <cell r="P200">
            <v>0</v>
          </cell>
        </row>
        <row r="200">
          <cell r="R200">
            <v>0</v>
          </cell>
          <cell r="S200">
            <v>43.9205</v>
          </cell>
        </row>
        <row r="201">
          <cell r="D201">
            <v>42795</v>
          </cell>
          <cell r="E201">
            <v>4.684</v>
          </cell>
          <cell r="F201">
            <v>-0.19</v>
          </cell>
          <cell r="G201">
            <v>0</v>
          </cell>
          <cell r="H201">
            <v>0</v>
          </cell>
        </row>
        <row r="201">
          <cell r="J201">
            <v>0.12</v>
          </cell>
          <cell r="K201">
            <v>0</v>
          </cell>
          <cell r="L201">
            <v>0</v>
          </cell>
          <cell r="M201">
            <v>0</v>
          </cell>
          <cell r="N201">
            <v>0.060032330100184</v>
          </cell>
        </row>
        <row r="201">
          <cell r="P201">
            <v>0</v>
          </cell>
        </row>
        <row r="201">
          <cell r="R201">
            <v>0</v>
          </cell>
          <cell r="S201">
            <v>33.9205</v>
          </cell>
        </row>
        <row r="202">
          <cell r="D202">
            <v>42826</v>
          </cell>
          <cell r="E202">
            <v>4.502</v>
          </cell>
          <cell r="F202">
            <v>-0.19</v>
          </cell>
          <cell r="G202">
            <v>0</v>
          </cell>
          <cell r="H202">
            <v>0</v>
          </cell>
        </row>
        <row r="202">
          <cell r="J202">
            <v>0.295</v>
          </cell>
          <cell r="K202">
            <v>0</v>
          </cell>
          <cell r="L202">
            <v>0</v>
          </cell>
          <cell r="M202">
            <v>0</v>
          </cell>
          <cell r="N202">
            <v>0.060060507932257</v>
          </cell>
        </row>
        <row r="202">
          <cell r="P202">
            <v>0</v>
          </cell>
        </row>
        <row r="202">
          <cell r="R202">
            <v>0</v>
          </cell>
          <cell r="S202">
            <v>32.7719</v>
          </cell>
        </row>
        <row r="203">
          <cell r="D203">
            <v>42856</v>
          </cell>
          <cell r="E203">
            <v>4.477</v>
          </cell>
          <cell r="F203">
            <v>-0.19</v>
          </cell>
          <cell r="G203">
            <v>0</v>
          </cell>
          <cell r="H203">
            <v>0</v>
          </cell>
        </row>
        <row r="203">
          <cell r="J203">
            <v>0.295</v>
          </cell>
          <cell r="K203">
            <v>0</v>
          </cell>
          <cell r="L203">
            <v>0</v>
          </cell>
          <cell r="M203">
            <v>0</v>
          </cell>
          <cell r="N203">
            <v>0.060087776802258</v>
          </cell>
        </row>
        <row r="203">
          <cell r="P203">
            <v>0</v>
          </cell>
        </row>
        <row r="203">
          <cell r="R203">
            <v>0</v>
          </cell>
          <cell r="S203">
            <v>37.7719</v>
          </cell>
        </row>
        <row r="204">
          <cell r="D204">
            <v>42887</v>
          </cell>
          <cell r="E204">
            <v>4.506</v>
          </cell>
          <cell r="F204">
            <v>-0.19</v>
          </cell>
          <cell r="G204">
            <v>0</v>
          </cell>
          <cell r="H204">
            <v>0</v>
          </cell>
        </row>
        <row r="204">
          <cell r="J204">
            <v>0.295</v>
          </cell>
          <cell r="K204">
            <v>0</v>
          </cell>
          <cell r="L204">
            <v>0</v>
          </cell>
          <cell r="M204">
            <v>0</v>
          </cell>
          <cell r="N204">
            <v>0.06011595463485</v>
          </cell>
        </row>
        <row r="204">
          <cell r="P204">
            <v>0</v>
          </cell>
        </row>
        <row r="204">
          <cell r="R204">
            <v>0</v>
          </cell>
          <cell r="S204">
            <v>62.7719</v>
          </cell>
        </row>
        <row r="205">
          <cell r="D205">
            <v>42917</v>
          </cell>
          <cell r="E205">
            <v>4.536</v>
          </cell>
          <cell r="F205">
            <v>-0.19</v>
          </cell>
          <cell r="G205">
            <v>0</v>
          </cell>
          <cell r="H205">
            <v>0</v>
          </cell>
        </row>
        <row r="205">
          <cell r="J205">
            <v>0.295</v>
          </cell>
          <cell r="K205">
            <v>0</v>
          </cell>
          <cell r="L205">
            <v>0</v>
          </cell>
          <cell r="M205">
            <v>0</v>
          </cell>
          <cell r="N205">
            <v>0.060143223505352</v>
          </cell>
        </row>
        <row r="205">
          <cell r="P205">
            <v>0</v>
          </cell>
        </row>
        <row r="205">
          <cell r="R205">
            <v>0</v>
          </cell>
          <cell r="S205">
            <v>52.0301</v>
          </cell>
        </row>
        <row r="206">
          <cell r="D206">
            <v>42948</v>
          </cell>
          <cell r="E206">
            <v>4.556</v>
          </cell>
          <cell r="F206">
            <v>-0.19</v>
          </cell>
          <cell r="G206">
            <v>0</v>
          </cell>
          <cell r="H206">
            <v>0</v>
          </cell>
        </row>
        <row r="206">
          <cell r="J206">
            <v>0.295</v>
          </cell>
          <cell r="K206">
            <v>0</v>
          </cell>
          <cell r="L206">
            <v>0</v>
          </cell>
          <cell r="M206">
            <v>0</v>
          </cell>
          <cell r="N206">
            <v>0.060171401338464</v>
          </cell>
        </row>
        <row r="206">
          <cell r="P206">
            <v>0</v>
          </cell>
        </row>
        <row r="206">
          <cell r="R206">
            <v>0</v>
          </cell>
          <cell r="S206">
            <v>67.0301</v>
          </cell>
        </row>
        <row r="207">
          <cell r="D207">
            <v>42979</v>
          </cell>
          <cell r="E207">
            <v>4.577</v>
          </cell>
          <cell r="F207">
            <v>-0.19</v>
          </cell>
          <cell r="G207">
            <v>0</v>
          </cell>
          <cell r="H207">
            <v>0</v>
          </cell>
        </row>
        <row r="207">
          <cell r="J207">
            <v>0.295</v>
          </cell>
          <cell r="K207">
            <v>0</v>
          </cell>
          <cell r="L207">
            <v>0</v>
          </cell>
          <cell r="M207">
            <v>0</v>
          </cell>
          <cell r="N207">
            <v>0.06019957917184</v>
          </cell>
        </row>
        <row r="207">
          <cell r="P207">
            <v>0</v>
          </cell>
        </row>
        <row r="207">
          <cell r="R207">
            <v>0</v>
          </cell>
          <cell r="S207">
            <v>57.0301</v>
          </cell>
        </row>
        <row r="208">
          <cell r="D208">
            <v>43009</v>
          </cell>
          <cell r="E208">
            <v>4.607</v>
          </cell>
          <cell r="F208">
            <v>-0.19</v>
          </cell>
          <cell r="G208">
            <v>0</v>
          </cell>
          <cell r="H208">
            <v>0</v>
          </cell>
        </row>
        <row r="208">
          <cell r="J208">
            <v>0.295</v>
          </cell>
          <cell r="K208">
            <v>0</v>
          </cell>
          <cell r="L208">
            <v>0</v>
          </cell>
          <cell r="M208">
            <v>0</v>
          </cell>
          <cell r="N208">
            <v>0.0602268480431</v>
          </cell>
        </row>
        <row r="208">
          <cell r="P208">
            <v>0</v>
          </cell>
        </row>
        <row r="208">
          <cell r="R208">
            <v>0</v>
          </cell>
          <cell r="S208">
            <v>68.5334</v>
          </cell>
        </row>
        <row r="209">
          <cell r="D209">
            <v>43040</v>
          </cell>
          <cell r="E209">
            <v>4.747</v>
          </cell>
          <cell r="F209">
            <v>-0.19</v>
          </cell>
          <cell r="G209">
            <v>0</v>
          </cell>
          <cell r="H209">
            <v>0</v>
          </cell>
        </row>
        <row r="209">
          <cell r="J209">
            <v>0.12</v>
          </cell>
          <cell r="K209">
            <v>0</v>
          </cell>
          <cell r="L209">
            <v>0</v>
          </cell>
          <cell r="M209">
            <v>0</v>
          </cell>
          <cell r="N209">
            <v>0.060255025877</v>
          </cell>
        </row>
        <row r="209">
          <cell r="R209">
            <v>0</v>
          </cell>
          <cell r="S209">
            <v>38.5334</v>
          </cell>
        </row>
        <row r="210">
          <cell r="D210">
            <v>43070</v>
          </cell>
          <cell r="E210">
            <v>4.872</v>
          </cell>
          <cell r="F210">
            <v>-0.19</v>
          </cell>
          <cell r="G210">
            <v>0</v>
          </cell>
          <cell r="H210">
            <v>0</v>
          </cell>
        </row>
        <row r="210">
          <cell r="J210">
            <v>0.12</v>
          </cell>
          <cell r="K210">
            <v>0</v>
          </cell>
          <cell r="L210">
            <v>0</v>
          </cell>
          <cell r="M210">
            <v>0</v>
          </cell>
          <cell r="N210">
            <v>0.060282294748757</v>
          </cell>
        </row>
        <row r="210">
          <cell r="R210">
            <v>0</v>
          </cell>
          <cell r="S210">
            <v>23.5334</v>
          </cell>
        </row>
        <row r="211">
          <cell r="D211">
            <v>43101</v>
          </cell>
          <cell r="E211">
            <v>5.027</v>
          </cell>
          <cell r="F211">
            <v>-0.19</v>
          </cell>
          <cell r="G211">
            <v>0</v>
          </cell>
          <cell r="H211">
            <v>0</v>
          </cell>
        </row>
        <row r="211">
          <cell r="J211">
            <v>0.12</v>
          </cell>
          <cell r="K211">
            <v>0</v>
          </cell>
          <cell r="L211">
            <v>0</v>
          </cell>
          <cell r="M211">
            <v>0</v>
          </cell>
          <cell r="N211">
            <v>0.06031047258317</v>
          </cell>
        </row>
        <row r="211">
          <cell r="R211">
            <v>0</v>
          </cell>
          <cell r="S211">
            <v>54.1463</v>
          </cell>
        </row>
        <row r="212">
          <cell r="D212">
            <v>43132</v>
          </cell>
          <cell r="E212">
            <v>4.931</v>
          </cell>
          <cell r="F212">
            <v>-0.19</v>
          </cell>
          <cell r="G212">
            <v>0</v>
          </cell>
          <cell r="H212">
            <v>0</v>
          </cell>
        </row>
        <row r="212">
          <cell r="J212">
            <v>0.12</v>
          </cell>
          <cell r="K212">
            <v>0</v>
          </cell>
          <cell r="L212">
            <v>0</v>
          </cell>
          <cell r="M212">
            <v>0</v>
          </cell>
          <cell r="N212">
            <v>0.060338650417848</v>
          </cell>
        </row>
        <row r="212">
          <cell r="R212">
            <v>0</v>
          </cell>
          <cell r="S212">
            <v>44.1463</v>
          </cell>
        </row>
        <row r="213">
          <cell r="D213">
            <v>43160</v>
          </cell>
          <cell r="E213">
            <v>4.794</v>
          </cell>
          <cell r="F213">
            <v>-0.19</v>
          </cell>
          <cell r="G213">
            <v>0</v>
          </cell>
          <cell r="H213">
            <v>0</v>
          </cell>
        </row>
        <row r="213">
          <cell r="J213">
            <v>0.12</v>
          </cell>
          <cell r="K213">
            <v>0</v>
          </cell>
          <cell r="L213">
            <v>0</v>
          </cell>
          <cell r="M213">
            <v>0</v>
          </cell>
          <cell r="N213">
            <v>0.060364101365525</v>
          </cell>
        </row>
        <row r="213">
          <cell r="R213">
            <v>0</v>
          </cell>
          <cell r="S213">
            <v>34.1463</v>
          </cell>
        </row>
        <row r="214">
          <cell r="D214">
            <v>43191</v>
          </cell>
          <cell r="E214">
            <v>4.612</v>
          </cell>
          <cell r="F214">
            <v>-0.19</v>
          </cell>
          <cell r="G214">
            <v>0</v>
          </cell>
          <cell r="H214">
            <v>0</v>
          </cell>
        </row>
        <row r="214">
          <cell r="J214">
            <v>0.295</v>
          </cell>
          <cell r="K214">
            <v>0</v>
          </cell>
          <cell r="L214">
            <v>0</v>
          </cell>
          <cell r="M214">
            <v>0</v>
          </cell>
          <cell r="N214">
            <v>0.060392279200705</v>
          </cell>
        </row>
        <row r="214">
          <cell r="R214">
            <v>0</v>
          </cell>
          <cell r="S214">
            <v>33.0021</v>
          </cell>
        </row>
        <row r="215">
          <cell r="D215">
            <v>43221</v>
          </cell>
          <cell r="E215">
            <v>4.587</v>
          </cell>
          <cell r="F215">
            <v>-0.19</v>
          </cell>
          <cell r="G215">
            <v>0</v>
          </cell>
          <cell r="H215">
            <v>0</v>
          </cell>
        </row>
        <row r="215">
          <cell r="J215">
            <v>0.295</v>
          </cell>
          <cell r="K215">
            <v>0</v>
          </cell>
          <cell r="L215">
            <v>0</v>
          </cell>
          <cell r="M215">
            <v>0</v>
          </cell>
          <cell r="N215">
            <v>0.06041954807371</v>
          </cell>
        </row>
        <row r="215">
          <cell r="R215">
            <v>0</v>
          </cell>
          <cell r="S215">
            <v>38.0021</v>
          </cell>
        </row>
        <row r="216">
          <cell r="D216">
            <v>43252</v>
          </cell>
          <cell r="E216">
            <v>4.616</v>
          </cell>
          <cell r="F216">
            <v>-0.19</v>
          </cell>
          <cell r="G216">
            <v>0</v>
          </cell>
          <cell r="H216">
            <v>0</v>
          </cell>
        </row>
        <row r="216">
          <cell r="J216">
            <v>0.295</v>
          </cell>
          <cell r="K216">
            <v>0</v>
          </cell>
          <cell r="L216">
            <v>0</v>
          </cell>
          <cell r="M216">
            <v>0</v>
          </cell>
          <cell r="N216">
            <v>0.060447725909409</v>
          </cell>
        </row>
        <row r="216">
          <cell r="R216">
            <v>0</v>
          </cell>
          <cell r="S216">
            <v>63.0021</v>
          </cell>
        </row>
        <row r="217">
          <cell r="D217">
            <v>43282</v>
          </cell>
          <cell r="E217">
            <v>4.646</v>
          </cell>
          <cell r="F217">
            <v>-0.19</v>
          </cell>
          <cell r="G217">
            <v>0</v>
          </cell>
          <cell r="H217">
            <v>0</v>
          </cell>
        </row>
        <row r="217">
          <cell r="J217">
            <v>0.295</v>
          </cell>
          <cell r="K217">
            <v>0</v>
          </cell>
          <cell r="L217">
            <v>0</v>
          </cell>
          <cell r="M217">
            <v>0</v>
          </cell>
          <cell r="N217">
            <v>0.060474994782917</v>
          </cell>
        </row>
        <row r="217">
          <cell r="R217">
            <v>0</v>
          </cell>
          <cell r="S217">
            <v>52.3698</v>
          </cell>
        </row>
        <row r="218">
          <cell r="D218">
            <v>43313</v>
          </cell>
          <cell r="E218">
            <v>4.666</v>
          </cell>
          <cell r="F218">
            <v>-0.19</v>
          </cell>
          <cell r="G218">
            <v>0</v>
          </cell>
          <cell r="H218">
            <v>0</v>
          </cell>
        </row>
        <row r="218">
          <cell r="J218">
            <v>0.295</v>
          </cell>
          <cell r="K218">
            <v>0</v>
          </cell>
          <cell r="L218">
            <v>0</v>
          </cell>
          <cell r="M218">
            <v>0</v>
          </cell>
          <cell r="N218">
            <v>0.060503172619134</v>
          </cell>
        </row>
        <row r="218">
          <cell r="R218">
            <v>0</v>
          </cell>
          <cell r="S218">
            <v>67.3698</v>
          </cell>
        </row>
        <row r="219">
          <cell r="D219">
            <v>43344</v>
          </cell>
          <cell r="E219">
            <v>4.687</v>
          </cell>
          <cell r="F219">
            <v>-0.19</v>
          </cell>
          <cell r="G219">
            <v>0</v>
          </cell>
          <cell r="H219">
            <v>0</v>
          </cell>
        </row>
        <row r="219">
          <cell r="J219">
            <v>0.295</v>
          </cell>
          <cell r="K219">
            <v>0</v>
          </cell>
          <cell r="L219">
            <v>0</v>
          </cell>
          <cell r="M219">
            <v>0</v>
          </cell>
          <cell r="N219">
            <v>0.060531350455615</v>
          </cell>
        </row>
        <row r="219">
          <cell r="R219">
            <v>0</v>
          </cell>
          <cell r="S219">
            <v>57.3698</v>
          </cell>
        </row>
        <row r="220">
          <cell r="D220">
            <v>43374</v>
          </cell>
          <cell r="E220">
            <v>4.717</v>
          </cell>
          <cell r="F220">
            <v>-0.19</v>
          </cell>
          <cell r="G220">
            <v>0</v>
          </cell>
          <cell r="H220">
            <v>0</v>
          </cell>
        </row>
        <row r="220">
          <cell r="J220">
            <v>0.295</v>
          </cell>
          <cell r="K220">
            <v>0</v>
          </cell>
          <cell r="L220">
            <v>0</v>
          </cell>
          <cell r="M220">
            <v>0</v>
          </cell>
          <cell r="N220">
            <v>0.060558619329881</v>
          </cell>
        </row>
        <row r="220">
          <cell r="R220">
            <v>0</v>
          </cell>
          <cell r="S220">
            <v>68.7489</v>
          </cell>
        </row>
        <row r="221">
          <cell r="D221">
            <v>43405</v>
          </cell>
          <cell r="E221">
            <v>4.857</v>
          </cell>
          <cell r="F221">
            <v>-0.19</v>
          </cell>
          <cell r="G221">
            <v>0</v>
          </cell>
          <cell r="H221">
            <v>0</v>
          </cell>
        </row>
        <row r="221">
          <cell r="J221">
            <v>0.12</v>
          </cell>
          <cell r="K221">
            <v>0</v>
          </cell>
          <cell r="L221">
            <v>0</v>
          </cell>
          <cell r="M221">
            <v>0</v>
          </cell>
          <cell r="N221">
            <v>0.060586797166881</v>
          </cell>
        </row>
        <row r="221">
          <cell r="R221">
            <v>0</v>
          </cell>
          <cell r="S221">
            <v>38.7489</v>
          </cell>
        </row>
        <row r="222">
          <cell r="D222">
            <v>43435</v>
          </cell>
          <cell r="E222">
            <v>4.982</v>
          </cell>
          <cell r="F222">
            <v>-0.19</v>
          </cell>
          <cell r="G222">
            <v>0</v>
          </cell>
          <cell r="H222">
            <v>0</v>
          </cell>
        </row>
        <row r="222">
          <cell r="J222">
            <v>0.12</v>
          </cell>
          <cell r="K222">
            <v>0</v>
          </cell>
          <cell r="L222">
            <v>0</v>
          </cell>
          <cell r="M222">
            <v>0</v>
          </cell>
          <cell r="N222">
            <v>0.060614066041648</v>
          </cell>
        </row>
        <row r="222">
          <cell r="R222">
            <v>0</v>
          </cell>
          <cell r="S222">
            <v>23.7489</v>
          </cell>
        </row>
        <row r="223">
          <cell r="D223">
            <v>43466</v>
          </cell>
          <cell r="E223">
            <v>5.137</v>
          </cell>
          <cell r="F223">
            <v>-0.19</v>
          </cell>
          <cell r="G223">
            <v>0</v>
          </cell>
          <cell r="H223">
            <v>0</v>
          </cell>
        </row>
        <row r="223">
          <cell r="J223">
            <v>0.12</v>
          </cell>
          <cell r="K223">
            <v>0</v>
          </cell>
          <cell r="L223">
            <v>0</v>
          </cell>
          <cell r="M223">
            <v>0</v>
          </cell>
          <cell r="N223">
            <v>0.060642243879168</v>
          </cell>
        </row>
        <row r="223">
          <cell r="R223">
            <v>0</v>
          </cell>
          <cell r="S223">
            <v>54.3721</v>
          </cell>
        </row>
        <row r="224">
          <cell r="D224">
            <v>43497</v>
          </cell>
          <cell r="E224">
            <v>5.041</v>
          </cell>
          <cell r="F224">
            <v>0</v>
          </cell>
          <cell r="G224">
            <v>0</v>
          </cell>
          <cell r="H224">
            <v>0</v>
          </cell>
        </row>
        <row r="224">
          <cell r="J224">
            <v>0.31</v>
          </cell>
          <cell r="K224">
            <v>0</v>
          </cell>
          <cell r="L224">
            <v>0</v>
          </cell>
          <cell r="M224">
            <v>0</v>
          </cell>
          <cell r="N224">
            <v>0.06067042171695</v>
          </cell>
        </row>
        <row r="224">
          <cell r="R224">
            <v>0</v>
          </cell>
          <cell r="S224">
            <v>44.3721</v>
          </cell>
        </row>
        <row r="225">
          <cell r="D225">
            <v>43525</v>
          </cell>
          <cell r="E225">
            <v>4.904</v>
          </cell>
          <cell r="F225">
            <v>0</v>
          </cell>
          <cell r="G225">
            <v>0</v>
          </cell>
          <cell r="H225">
            <v>0</v>
          </cell>
        </row>
        <row r="225">
          <cell r="J225">
            <v>0.31</v>
          </cell>
          <cell r="K225">
            <v>0</v>
          </cell>
          <cell r="L225">
            <v>0</v>
          </cell>
          <cell r="M225">
            <v>0</v>
          </cell>
          <cell r="N225">
            <v>0.060695872667432</v>
          </cell>
        </row>
        <row r="225">
          <cell r="R225">
            <v>0</v>
          </cell>
          <cell r="S225">
            <v>34.3721</v>
          </cell>
        </row>
        <row r="226">
          <cell r="D226">
            <v>43556</v>
          </cell>
          <cell r="E226">
            <v>4.722</v>
          </cell>
          <cell r="F226">
            <v>0</v>
          </cell>
          <cell r="G226">
            <v>0</v>
          </cell>
          <cell r="H226">
            <v>0</v>
          </cell>
        </row>
        <row r="226">
          <cell r="J226">
            <v>0.3775</v>
          </cell>
          <cell r="K226">
            <v>0</v>
          </cell>
          <cell r="L226">
            <v>0</v>
          </cell>
          <cell r="M226">
            <v>0</v>
          </cell>
          <cell r="N226">
            <v>0.060724050505717</v>
          </cell>
        </row>
        <row r="226">
          <cell r="R226">
            <v>0</v>
          </cell>
          <cell r="S226">
            <v>33.2323</v>
          </cell>
        </row>
        <row r="227">
          <cell r="D227">
            <v>43586</v>
          </cell>
          <cell r="E227">
            <v>4.697</v>
          </cell>
          <cell r="F227">
            <v>0</v>
          </cell>
          <cell r="G227">
            <v>0</v>
          </cell>
          <cell r="H227">
            <v>0</v>
          </cell>
        </row>
        <row r="227">
          <cell r="J227">
            <v>0.3775</v>
          </cell>
          <cell r="K227">
            <v>0</v>
          </cell>
          <cell r="L227">
            <v>0</v>
          </cell>
          <cell r="M227">
            <v>0</v>
          </cell>
          <cell r="N227">
            <v>0.060751319381728</v>
          </cell>
        </row>
        <row r="227">
          <cell r="R227">
            <v>0</v>
          </cell>
          <cell r="S227">
            <v>38.2323</v>
          </cell>
        </row>
        <row r="228">
          <cell r="D228">
            <v>43617</v>
          </cell>
          <cell r="E228">
            <v>4.726</v>
          </cell>
          <cell r="F228">
            <v>0</v>
          </cell>
          <cell r="G228">
            <v>0</v>
          </cell>
          <cell r="H228">
            <v>0</v>
          </cell>
        </row>
        <row r="228">
          <cell r="J228">
            <v>0.3775</v>
          </cell>
          <cell r="K228">
            <v>0</v>
          </cell>
          <cell r="L228">
            <v>0</v>
          </cell>
          <cell r="M228">
            <v>0</v>
          </cell>
          <cell r="N228">
            <v>0.060779497220532</v>
          </cell>
        </row>
        <row r="228">
          <cell r="R228">
            <v>0</v>
          </cell>
          <cell r="S228">
            <v>63.2323</v>
          </cell>
        </row>
        <row r="229">
          <cell r="D229">
            <v>43647</v>
          </cell>
          <cell r="E229">
            <v>4.756</v>
          </cell>
          <cell r="F229">
            <v>0</v>
          </cell>
          <cell r="G229">
            <v>0</v>
          </cell>
          <cell r="H229">
            <v>0</v>
          </cell>
        </row>
        <row r="229">
          <cell r="J229">
            <v>0.3775</v>
          </cell>
          <cell r="K229">
            <v>0</v>
          </cell>
          <cell r="L229">
            <v>0</v>
          </cell>
          <cell r="M229">
            <v>0</v>
          </cell>
          <cell r="N229">
            <v>0.060806766097045</v>
          </cell>
        </row>
        <row r="229">
          <cell r="R229">
            <v>0</v>
          </cell>
          <cell r="S229">
            <v>52.7094</v>
          </cell>
        </row>
        <row r="230">
          <cell r="D230">
            <v>43678</v>
          </cell>
          <cell r="E230">
            <v>4.776</v>
          </cell>
          <cell r="F230">
            <v>0</v>
          </cell>
          <cell r="G230">
            <v>0</v>
          </cell>
          <cell r="H230">
            <v>0</v>
          </cell>
        </row>
        <row r="230">
          <cell r="J230">
            <v>0.3775</v>
          </cell>
          <cell r="K230">
            <v>0</v>
          </cell>
          <cell r="L230">
            <v>0</v>
          </cell>
          <cell r="M230">
            <v>0</v>
          </cell>
          <cell r="N230">
            <v>0.060834943936367</v>
          </cell>
        </row>
        <row r="230">
          <cell r="R230">
            <v>0</v>
          </cell>
          <cell r="S230">
            <v>67.7094</v>
          </cell>
        </row>
        <row r="231">
          <cell r="D231">
            <v>43709</v>
          </cell>
          <cell r="E231">
            <v>4.797</v>
          </cell>
          <cell r="F231">
            <v>0</v>
          </cell>
          <cell r="G231">
            <v>0</v>
          </cell>
          <cell r="H231">
            <v>0</v>
          </cell>
        </row>
        <row r="231">
          <cell r="J231">
            <v>0.3775</v>
          </cell>
          <cell r="K231">
            <v>0</v>
          </cell>
          <cell r="L231">
            <v>0</v>
          </cell>
          <cell r="M231">
            <v>0</v>
          </cell>
          <cell r="N231">
            <v>0.060863121775954</v>
          </cell>
        </row>
        <row r="231">
          <cell r="R231">
            <v>0</v>
          </cell>
          <cell r="S231">
            <v>57.7094</v>
          </cell>
        </row>
        <row r="232">
          <cell r="D232">
            <v>43739</v>
          </cell>
          <cell r="E232">
            <v>4.827</v>
          </cell>
          <cell r="F232">
            <v>0</v>
          </cell>
          <cell r="G232">
            <v>0</v>
          </cell>
          <cell r="H232">
            <v>0</v>
          </cell>
        </row>
        <row r="232">
          <cell r="J232">
            <v>0.3775</v>
          </cell>
          <cell r="K232">
            <v>0</v>
          </cell>
          <cell r="L232">
            <v>0</v>
          </cell>
          <cell r="M232">
            <v>0</v>
          </cell>
          <cell r="N232">
            <v>0.060890390653224</v>
          </cell>
        </row>
        <row r="232">
          <cell r="R232">
            <v>0</v>
          </cell>
          <cell r="S232">
            <v>68.9643</v>
          </cell>
        </row>
        <row r="233">
          <cell r="D233">
            <v>43770</v>
          </cell>
          <cell r="E233">
            <v>4.967</v>
          </cell>
          <cell r="F233">
            <v>0</v>
          </cell>
          <cell r="G233">
            <v>0</v>
          </cell>
          <cell r="H233">
            <v>0</v>
          </cell>
        </row>
        <row r="233">
          <cell r="J233">
            <v>0.31</v>
          </cell>
          <cell r="K233">
            <v>0</v>
          </cell>
          <cell r="L233">
            <v>0</v>
          </cell>
          <cell r="M233">
            <v>0</v>
          </cell>
          <cell r="N233">
            <v>0.060918568493329</v>
          </cell>
        </row>
        <row r="233">
          <cell r="R233">
            <v>0</v>
          </cell>
          <cell r="S233">
            <v>38.9643</v>
          </cell>
        </row>
        <row r="234">
          <cell r="D234">
            <v>43800</v>
          </cell>
          <cell r="E234">
            <v>5.092</v>
          </cell>
          <cell r="F234">
            <v>0</v>
          </cell>
          <cell r="G234">
            <v>0</v>
          </cell>
          <cell r="H234">
            <v>0</v>
          </cell>
        </row>
        <row r="234">
          <cell r="J234">
            <v>0.31</v>
          </cell>
          <cell r="K234">
            <v>0</v>
          </cell>
          <cell r="L234">
            <v>0</v>
          </cell>
          <cell r="M234">
            <v>0</v>
          </cell>
          <cell r="N234">
            <v>0.060945837371102</v>
          </cell>
        </row>
        <row r="234">
          <cell r="R234">
            <v>0</v>
          </cell>
          <cell r="S234">
            <v>23.9643</v>
          </cell>
        </row>
        <row r="235">
          <cell r="D235">
            <v>43831</v>
          </cell>
          <cell r="E235">
            <v>5.247</v>
          </cell>
          <cell r="F235">
            <v>0</v>
          </cell>
          <cell r="G235">
            <v>0</v>
          </cell>
          <cell r="H235">
            <v>0</v>
          </cell>
        </row>
        <row r="235">
          <cell r="J235">
            <v>0.31</v>
          </cell>
          <cell r="K235">
            <v>0</v>
          </cell>
          <cell r="L235">
            <v>0</v>
          </cell>
          <cell r="M235">
            <v>0</v>
          </cell>
          <cell r="N235">
            <v>0.060974015211726</v>
          </cell>
        </row>
        <row r="235">
          <cell r="R235">
            <v>0</v>
          </cell>
          <cell r="S235">
            <v>54.5979</v>
          </cell>
        </row>
        <row r="236">
          <cell r="D236">
            <v>43862</v>
          </cell>
          <cell r="E236">
            <v>5.151</v>
          </cell>
          <cell r="F236">
            <v>0</v>
          </cell>
          <cell r="G236">
            <v>0</v>
          </cell>
          <cell r="H236">
            <v>0</v>
          </cell>
        </row>
        <row r="236">
          <cell r="J236">
            <v>0.31</v>
          </cell>
          <cell r="K236">
            <v>0</v>
          </cell>
          <cell r="L236">
            <v>0</v>
          </cell>
          <cell r="M236">
            <v>0</v>
          </cell>
          <cell r="N236">
            <v>0.061002193052614</v>
          </cell>
        </row>
        <row r="236">
          <cell r="R236">
            <v>0</v>
          </cell>
          <cell r="S236">
            <v>44.5979</v>
          </cell>
        </row>
        <row r="237">
          <cell r="D237">
            <v>43891</v>
          </cell>
          <cell r="E237">
            <v>5.014</v>
          </cell>
          <cell r="F237">
            <v>0</v>
          </cell>
          <cell r="G237">
            <v>0</v>
          </cell>
          <cell r="H237">
            <v>0</v>
          </cell>
        </row>
        <row r="237">
          <cell r="J237">
            <v>0.31</v>
          </cell>
          <cell r="K237">
            <v>0</v>
          </cell>
          <cell r="L237">
            <v>0</v>
          </cell>
          <cell r="M237">
            <v>0</v>
          </cell>
          <cell r="N237">
            <v>0.061028552968522</v>
          </cell>
        </row>
        <row r="237">
          <cell r="R237">
            <v>0</v>
          </cell>
          <cell r="S237">
            <v>34.5979</v>
          </cell>
        </row>
        <row r="238">
          <cell r="D238">
            <v>43922</v>
          </cell>
          <cell r="E238">
            <v>4.832</v>
          </cell>
          <cell r="F238">
            <v>0</v>
          </cell>
          <cell r="G238">
            <v>0</v>
          </cell>
          <cell r="H238">
            <v>0</v>
          </cell>
        </row>
        <row r="238">
          <cell r="J238">
            <v>0.3775</v>
          </cell>
          <cell r="K238">
            <v>0</v>
          </cell>
          <cell r="L238">
            <v>0</v>
          </cell>
          <cell r="M238">
            <v>0</v>
          </cell>
          <cell r="N238">
            <v>0.06105673080992</v>
          </cell>
        </row>
        <row r="238">
          <cell r="R238">
            <v>0</v>
          </cell>
          <cell r="S238">
            <v>33.4626</v>
          </cell>
        </row>
        <row r="239">
          <cell r="D239">
            <v>43952</v>
          </cell>
          <cell r="E239">
            <v>4.807</v>
          </cell>
          <cell r="F239">
            <v>0</v>
          </cell>
          <cell r="G239">
            <v>0</v>
          </cell>
          <cell r="H239">
            <v>0</v>
          </cell>
        </row>
        <row r="239">
          <cell r="J239">
            <v>0.3775</v>
          </cell>
          <cell r="K239">
            <v>0</v>
          </cell>
          <cell r="L239">
            <v>0</v>
          </cell>
          <cell r="M239">
            <v>0</v>
          </cell>
          <cell r="N239">
            <v>0.061083999688944</v>
          </cell>
        </row>
        <row r="239">
          <cell r="R239">
            <v>0</v>
          </cell>
          <cell r="S239">
            <v>38.4626</v>
          </cell>
        </row>
        <row r="240">
          <cell r="D240">
            <v>43983</v>
          </cell>
          <cell r="E240">
            <v>4.836</v>
          </cell>
          <cell r="F240">
            <v>0</v>
          </cell>
          <cell r="G240">
            <v>0</v>
          </cell>
          <cell r="H240">
            <v>0</v>
          </cell>
        </row>
        <row r="240">
          <cell r="J240">
            <v>0.3775</v>
          </cell>
          <cell r="K240">
            <v>0</v>
          </cell>
          <cell r="L240">
            <v>0</v>
          </cell>
          <cell r="M240">
            <v>0</v>
          </cell>
          <cell r="N240">
            <v>0.061112177530861</v>
          </cell>
        </row>
        <row r="240">
          <cell r="R240">
            <v>0</v>
          </cell>
          <cell r="S240">
            <v>63.4626</v>
          </cell>
        </row>
        <row r="241">
          <cell r="D241">
            <v>44013</v>
          </cell>
          <cell r="E241">
            <v>4.866</v>
          </cell>
          <cell r="F241">
            <v>0</v>
          </cell>
          <cell r="G241">
            <v>0</v>
          </cell>
          <cell r="H241">
            <v>0</v>
          </cell>
        </row>
        <row r="241">
          <cell r="J241">
            <v>0.3775</v>
          </cell>
          <cell r="K241">
            <v>0</v>
          </cell>
          <cell r="L241">
            <v>0</v>
          </cell>
          <cell r="M241">
            <v>0</v>
          </cell>
          <cell r="N241">
            <v>0.061139446410387</v>
          </cell>
        </row>
        <row r="241">
          <cell r="R241">
            <v>0</v>
          </cell>
          <cell r="S241">
            <v>53.0491</v>
          </cell>
        </row>
        <row r="242">
          <cell r="D242">
            <v>44044</v>
          </cell>
          <cell r="E242">
            <v>4.886</v>
          </cell>
          <cell r="F242">
            <v>0</v>
          </cell>
          <cell r="G242">
            <v>0</v>
          </cell>
          <cell r="H242">
            <v>0</v>
          </cell>
        </row>
        <row r="242">
          <cell r="J242">
            <v>0.3775</v>
          </cell>
          <cell r="K242">
            <v>0</v>
          </cell>
          <cell r="L242">
            <v>0</v>
          </cell>
          <cell r="M242">
            <v>0</v>
          </cell>
          <cell r="N242">
            <v>0.061167624252823</v>
          </cell>
        </row>
        <row r="242">
          <cell r="R242">
            <v>0</v>
          </cell>
          <cell r="S242">
            <v>68.0491</v>
          </cell>
        </row>
        <row r="243">
          <cell r="D243">
            <v>44075</v>
          </cell>
          <cell r="E243">
            <v>4.907</v>
          </cell>
          <cell r="F243">
            <v>0</v>
          </cell>
          <cell r="G243">
            <v>0</v>
          </cell>
          <cell r="H243">
            <v>0</v>
          </cell>
        </row>
        <row r="243">
          <cell r="J243">
            <v>0.3775</v>
          </cell>
          <cell r="K243">
            <v>0</v>
          </cell>
          <cell r="L243">
            <v>0</v>
          </cell>
          <cell r="M243">
            <v>0</v>
          </cell>
          <cell r="N243">
            <v>0.061195802095522</v>
          </cell>
        </row>
        <row r="243">
          <cell r="R243">
            <v>0</v>
          </cell>
          <cell r="S243">
            <v>58.0491</v>
          </cell>
        </row>
        <row r="244">
          <cell r="D244">
            <v>44105</v>
          </cell>
          <cell r="E244">
            <v>4.937</v>
          </cell>
          <cell r="F244">
            <v>0</v>
          </cell>
          <cell r="G244">
            <v>0</v>
          </cell>
          <cell r="H244">
            <v>0</v>
          </cell>
        </row>
        <row r="244">
          <cell r="J244">
            <v>0.3775</v>
          </cell>
          <cell r="K244">
            <v>0</v>
          </cell>
          <cell r="L244">
            <v>0</v>
          </cell>
          <cell r="M244">
            <v>0</v>
          </cell>
          <cell r="N244">
            <v>0.061223070975805</v>
          </cell>
        </row>
        <row r="244">
          <cell r="R244">
            <v>0</v>
          </cell>
          <cell r="S244">
            <v>69.1798</v>
          </cell>
        </row>
        <row r="245">
          <cell r="D245">
            <v>44136</v>
          </cell>
          <cell r="E245">
            <v>5.077</v>
          </cell>
          <cell r="F245">
            <v>0</v>
          </cell>
          <cell r="G245">
            <v>0</v>
          </cell>
          <cell r="H245">
            <v>0</v>
          </cell>
        </row>
        <row r="245">
          <cell r="J245">
            <v>0.33</v>
          </cell>
          <cell r="K245">
            <v>0</v>
          </cell>
          <cell r="L245">
            <v>0</v>
          </cell>
          <cell r="M245">
            <v>0</v>
          </cell>
          <cell r="N245">
            <v>0.061251248819024</v>
          </cell>
        </row>
        <row r="245">
          <cell r="R245">
            <v>0</v>
          </cell>
          <cell r="S245">
            <v>39.1798</v>
          </cell>
        </row>
        <row r="246">
          <cell r="D246">
            <v>44166</v>
          </cell>
          <cell r="E246">
            <v>5.202</v>
          </cell>
          <cell r="F246">
            <v>0</v>
          </cell>
          <cell r="G246">
            <v>0</v>
          </cell>
          <cell r="H246">
            <v>0</v>
          </cell>
        </row>
        <row r="246">
          <cell r="J246">
            <v>0.33</v>
          </cell>
          <cell r="K246">
            <v>0</v>
          </cell>
          <cell r="L246">
            <v>0</v>
          </cell>
          <cell r="M246">
            <v>0</v>
          </cell>
          <cell r="N246">
            <v>0.061278517699809</v>
          </cell>
        </row>
        <row r="246">
          <cell r="R246">
            <v>0</v>
          </cell>
          <cell r="S246">
            <v>24.1798</v>
          </cell>
        </row>
        <row r="247">
          <cell r="D247">
            <v>44197</v>
          </cell>
          <cell r="E247">
            <v>5.357</v>
          </cell>
          <cell r="F247">
            <v>0</v>
          </cell>
          <cell r="G247">
            <v>0</v>
          </cell>
          <cell r="H247">
            <v>0</v>
          </cell>
        </row>
        <row r="247">
          <cell r="J247">
            <v>0.33</v>
          </cell>
          <cell r="K247">
            <v>0</v>
          </cell>
          <cell r="L247">
            <v>0</v>
          </cell>
          <cell r="M247">
            <v>0</v>
          </cell>
          <cell r="N247">
            <v>0.061306695543545</v>
          </cell>
        </row>
        <row r="247">
          <cell r="R247">
            <v>0</v>
          </cell>
          <cell r="S247">
            <v>54.8237</v>
          </cell>
        </row>
        <row r="248">
          <cell r="D248">
            <v>44228</v>
          </cell>
          <cell r="E248">
            <v>5.261</v>
          </cell>
          <cell r="F248">
            <v>0</v>
          </cell>
          <cell r="G248">
            <v>0</v>
          </cell>
          <cell r="H248">
            <v>0</v>
          </cell>
        </row>
        <row r="248">
          <cell r="J248">
            <v>0.33</v>
          </cell>
          <cell r="K248">
            <v>0</v>
          </cell>
          <cell r="L248">
            <v>0</v>
          </cell>
          <cell r="M248">
            <v>0</v>
          </cell>
          <cell r="N248">
            <v>0.061318778824975</v>
          </cell>
        </row>
        <row r="248">
          <cell r="R248">
            <v>0</v>
          </cell>
          <cell r="S248">
            <v>44.8237</v>
          </cell>
        </row>
        <row r="249">
          <cell r="D249">
            <v>44256</v>
          </cell>
          <cell r="E249">
            <v>5.124</v>
          </cell>
          <cell r="F249">
            <v>0</v>
          </cell>
          <cell r="G249">
            <v>0</v>
          </cell>
          <cell r="H249">
            <v>0</v>
          </cell>
        </row>
        <row r="249">
          <cell r="J249">
            <v>0.33</v>
          </cell>
          <cell r="K249">
            <v>0</v>
          </cell>
          <cell r="L249">
            <v>0</v>
          </cell>
          <cell r="M249">
            <v>0</v>
          </cell>
          <cell r="N249">
            <v>0.061322770364127</v>
          </cell>
        </row>
        <row r="249">
          <cell r="R249">
            <v>0</v>
          </cell>
          <cell r="S249">
            <v>34.8237</v>
          </cell>
        </row>
        <row r="250">
          <cell r="D250">
            <v>44287</v>
          </cell>
          <cell r="E250">
            <v>4.942</v>
          </cell>
          <cell r="F250">
            <v>0</v>
          </cell>
          <cell r="G250">
            <v>0</v>
          </cell>
          <cell r="H250">
            <v>0</v>
          </cell>
        </row>
        <row r="250">
          <cell r="J250">
            <v>0.33</v>
          </cell>
          <cell r="K250">
            <v>0</v>
          </cell>
          <cell r="L250">
            <v>0</v>
          </cell>
          <cell r="M250">
            <v>0</v>
          </cell>
          <cell r="N250">
            <v>0.061327189568194</v>
          </cell>
        </row>
        <row r="250">
          <cell r="R250">
            <v>0</v>
          </cell>
          <cell r="S250">
            <v>33.6928</v>
          </cell>
        </row>
        <row r="251">
          <cell r="D251">
            <v>44317</v>
          </cell>
          <cell r="E251">
            <v>4.917</v>
          </cell>
          <cell r="F251">
            <v>0</v>
          </cell>
          <cell r="G251">
            <v>0</v>
          </cell>
          <cell r="H251">
            <v>0</v>
          </cell>
        </row>
        <row r="251">
          <cell r="J251">
            <v>0.33</v>
          </cell>
          <cell r="K251">
            <v>0</v>
          </cell>
          <cell r="L251">
            <v>0</v>
          </cell>
          <cell r="M251">
            <v>0</v>
          </cell>
          <cell r="N251">
            <v>0.061331466217297</v>
          </cell>
        </row>
        <row r="251">
          <cell r="R251">
            <v>0</v>
          </cell>
          <cell r="S251">
            <v>38.6928</v>
          </cell>
        </row>
        <row r="252">
          <cell r="D252">
            <v>44348</v>
          </cell>
          <cell r="E252">
            <v>4.946</v>
          </cell>
          <cell r="F252">
            <v>0</v>
          </cell>
          <cell r="G252">
            <v>0</v>
          </cell>
          <cell r="H252">
            <v>0</v>
          </cell>
        </row>
        <row r="252">
          <cell r="J252">
            <v>0.33</v>
          </cell>
          <cell r="K252">
            <v>0</v>
          </cell>
          <cell r="L252">
            <v>0</v>
          </cell>
          <cell r="M252">
            <v>0</v>
          </cell>
          <cell r="N252">
            <v>0.061335885421378</v>
          </cell>
        </row>
        <row r="252">
          <cell r="R252">
            <v>0</v>
          </cell>
          <cell r="S252">
            <v>63.6928</v>
          </cell>
        </row>
        <row r="253">
          <cell r="D253">
            <v>44378</v>
          </cell>
          <cell r="E253">
            <v>4.976</v>
          </cell>
          <cell r="F253">
            <v>0</v>
          </cell>
          <cell r="G253">
            <v>0</v>
          </cell>
          <cell r="H253">
            <v>0</v>
          </cell>
        </row>
        <row r="253">
          <cell r="J253">
            <v>0.33</v>
          </cell>
          <cell r="K253">
            <v>0</v>
          </cell>
          <cell r="L253">
            <v>0</v>
          </cell>
          <cell r="M253">
            <v>0</v>
          </cell>
          <cell r="N253">
            <v>0.061340162070493</v>
          </cell>
        </row>
        <row r="253">
          <cell r="R253">
            <v>0</v>
          </cell>
          <cell r="S253">
            <v>53.3887</v>
          </cell>
        </row>
        <row r="254">
          <cell r="D254">
            <v>44409</v>
          </cell>
          <cell r="E254">
            <v>4.996</v>
          </cell>
          <cell r="F254">
            <v>0</v>
          </cell>
          <cell r="G254">
            <v>0</v>
          </cell>
          <cell r="H254">
            <v>0</v>
          </cell>
        </row>
        <row r="254">
          <cell r="J254">
            <v>0.33</v>
          </cell>
          <cell r="K254">
            <v>0</v>
          </cell>
          <cell r="L254">
            <v>0</v>
          </cell>
          <cell r="M254">
            <v>0</v>
          </cell>
          <cell r="N254">
            <v>0.061344581274586</v>
          </cell>
        </row>
        <row r="254">
          <cell r="R254">
            <v>0</v>
          </cell>
          <cell r="S254">
            <v>68.3887</v>
          </cell>
        </row>
        <row r="255">
          <cell r="D255">
            <v>44440</v>
          </cell>
          <cell r="E255">
            <v>5.017</v>
          </cell>
          <cell r="F255">
            <v>0</v>
          </cell>
          <cell r="G255">
            <v>0</v>
          </cell>
          <cell r="H255">
            <v>0</v>
          </cell>
        </row>
        <row r="255">
          <cell r="J255">
            <v>0.33</v>
          </cell>
          <cell r="K255">
            <v>0</v>
          </cell>
          <cell r="L255">
            <v>0</v>
          </cell>
          <cell r="M255">
            <v>0</v>
          </cell>
          <cell r="N255">
            <v>0.061349000478686</v>
          </cell>
        </row>
        <row r="255">
          <cell r="R255">
            <v>0</v>
          </cell>
          <cell r="S255">
            <v>58.3887</v>
          </cell>
        </row>
        <row r="256">
          <cell r="D256">
            <v>44470</v>
          </cell>
          <cell r="E256">
            <v>5.047</v>
          </cell>
          <cell r="F256">
            <v>0</v>
          </cell>
          <cell r="G256">
            <v>0</v>
          </cell>
          <cell r="H256">
            <v>0</v>
          </cell>
        </row>
        <row r="256">
          <cell r="J256">
            <v>0.33</v>
          </cell>
          <cell r="K256">
            <v>0</v>
          </cell>
          <cell r="L256">
            <v>0</v>
          </cell>
          <cell r="M256">
            <v>0</v>
          </cell>
          <cell r="N256">
            <v>0.06135327712782</v>
          </cell>
        </row>
        <row r="256">
          <cell r="R256">
            <v>0</v>
          </cell>
          <cell r="S256">
            <v>69.3952</v>
          </cell>
        </row>
        <row r="257">
          <cell r="D257">
            <v>44501</v>
          </cell>
          <cell r="E257">
            <v>5.187</v>
          </cell>
          <cell r="F257">
            <v>0</v>
          </cell>
          <cell r="G257">
            <v>0</v>
          </cell>
          <cell r="H257">
            <v>0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0.061357696331932</v>
          </cell>
        </row>
        <row r="257">
          <cell r="R257">
            <v>0</v>
          </cell>
          <cell r="S257">
            <v>39.3952</v>
          </cell>
        </row>
        <row r="258">
          <cell r="D258">
            <v>44531</v>
          </cell>
          <cell r="E258">
            <v>5.312</v>
          </cell>
          <cell r="F258">
            <v>0</v>
          </cell>
          <cell r="G258">
            <v>0</v>
          </cell>
          <cell r="H258">
            <v>0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0.061361972981079</v>
          </cell>
        </row>
        <row r="258">
          <cell r="R258">
            <v>0</v>
          </cell>
          <cell r="S258">
            <v>24.3952</v>
          </cell>
        </row>
        <row r="259">
          <cell r="D259">
            <v>44562</v>
          </cell>
          <cell r="E259">
            <v>5.467</v>
          </cell>
          <cell r="F259">
            <v>0</v>
          </cell>
          <cell r="G259">
            <v>0</v>
          </cell>
          <cell r="H259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0.061366392185204</v>
          </cell>
        </row>
        <row r="259">
          <cell r="R259">
            <v>0</v>
          </cell>
          <cell r="S259">
            <v>55.0495</v>
          </cell>
        </row>
        <row r="260">
          <cell r="D260">
            <v>44593</v>
          </cell>
          <cell r="E260">
            <v>5.371</v>
          </cell>
          <cell r="F260">
            <v>0</v>
          </cell>
          <cell r="G260">
            <v>0</v>
          </cell>
          <cell r="H260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0.061370811389335</v>
          </cell>
        </row>
        <row r="260">
          <cell r="R260">
            <v>0</v>
          </cell>
          <cell r="S260">
            <v>45.0495</v>
          </cell>
        </row>
        <row r="261">
          <cell r="D261">
            <v>44621</v>
          </cell>
          <cell r="E261">
            <v>5.234</v>
          </cell>
          <cell r="F261">
            <v>0</v>
          </cell>
          <cell r="G261">
            <v>0</v>
          </cell>
          <cell r="H261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0.061374802928556</v>
          </cell>
        </row>
        <row r="261">
          <cell r="R261">
            <v>0</v>
          </cell>
          <cell r="S261">
            <v>35.0495</v>
          </cell>
        </row>
        <row r="262">
          <cell r="D262">
            <v>44652</v>
          </cell>
          <cell r="E262">
            <v>5.052</v>
          </cell>
          <cell r="F262">
            <v>0</v>
          </cell>
          <cell r="G262">
            <v>0</v>
          </cell>
          <cell r="H262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0.0613792221327</v>
          </cell>
        </row>
        <row r="262">
          <cell r="R262">
            <v>0</v>
          </cell>
          <cell r="S262">
            <v>33.923</v>
          </cell>
        </row>
        <row r="263">
          <cell r="D263">
            <v>44682</v>
          </cell>
          <cell r="E263">
            <v>5.027</v>
          </cell>
          <cell r="F263">
            <v>0</v>
          </cell>
          <cell r="G263">
            <v>0</v>
          </cell>
          <cell r="H263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0.061383498781877</v>
          </cell>
        </row>
        <row r="263">
          <cell r="R263">
            <v>0</v>
          </cell>
          <cell r="S263">
            <v>38.923</v>
          </cell>
        </row>
        <row r="264">
          <cell r="D264">
            <v>44713</v>
          </cell>
          <cell r="E264">
            <v>5.056</v>
          </cell>
          <cell r="F264">
            <v>0</v>
          </cell>
          <cell r="G264">
            <v>0</v>
          </cell>
          <cell r="H264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0.061387917986034</v>
          </cell>
        </row>
        <row r="264">
          <cell r="R264">
            <v>0</v>
          </cell>
          <cell r="S264">
            <v>63.923</v>
          </cell>
        </row>
        <row r="265">
          <cell r="D265">
            <v>44743</v>
          </cell>
          <cell r="E265">
            <v>5.086</v>
          </cell>
          <cell r="F265">
            <v>0</v>
          </cell>
          <cell r="G265">
            <v>0</v>
          </cell>
          <cell r="H265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0.061392194635224</v>
          </cell>
        </row>
        <row r="265">
          <cell r="R265">
            <v>0</v>
          </cell>
          <cell r="S265">
            <v>53.7283</v>
          </cell>
        </row>
        <row r="266">
          <cell r="D266">
            <v>44774</v>
          </cell>
          <cell r="E266">
            <v>5.106</v>
          </cell>
          <cell r="F266">
            <v>0</v>
          </cell>
          <cell r="G266">
            <v>0</v>
          </cell>
          <cell r="H266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0.061396613839392</v>
          </cell>
        </row>
        <row r="266">
          <cell r="R266">
            <v>0</v>
          </cell>
          <cell r="S266">
            <v>68.7283</v>
          </cell>
        </row>
        <row r="267">
          <cell r="D267">
            <v>44805</v>
          </cell>
          <cell r="E267">
            <v>5.127</v>
          </cell>
          <cell r="F267">
            <v>0</v>
          </cell>
          <cell r="G267">
            <v>0</v>
          </cell>
          <cell r="H267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0.061401033043568</v>
          </cell>
        </row>
        <row r="267">
          <cell r="R267">
            <v>0</v>
          </cell>
          <cell r="S267">
            <v>58.7283</v>
          </cell>
        </row>
        <row r="268">
          <cell r="D268">
            <v>44835</v>
          </cell>
          <cell r="E268">
            <v>5.157</v>
          </cell>
          <cell r="F268">
            <v>0</v>
          </cell>
          <cell r="G268">
            <v>0</v>
          </cell>
          <cell r="H268">
            <v>0</v>
          </cell>
        </row>
        <row r="268"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0.061405309692777</v>
          </cell>
        </row>
        <row r="268">
          <cell r="R268">
            <v>0</v>
          </cell>
          <cell r="S268">
            <v>69.6107</v>
          </cell>
        </row>
        <row r="269">
          <cell r="D269">
            <v>44866</v>
          </cell>
          <cell r="E269">
            <v>5.297</v>
          </cell>
          <cell r="F269">
            <v>0</v>
          </cell>
          <cell r="G269">
            <v>0</v>
          </cell>
          <cell r="H269">
            <v>0</v>
          </cell>
        </row>
        <row r="269"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0.061409728896965</v>
          </cell>
        </row>
        <row r="269">
          <cell r="R269">
            <v>0</v>
          </cell>
          <cell r="S269">
            <v>39.6107</v>
          </cell>
        </row>
        <row r="270">
          <cell r="D270">
            <v>44896</v>
          </cell>
          <cell r="E270">
            <v>5.422</v>
          </cell>
          <cell r="F270">
            <v>0</v>
          </cell>
          <cell r="G270">
            <v>0</v>
          </cell>
          <cell r="H270">
            <v>0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0.061414005546186</v>
          </cell>
        </row>
        <row r="270">
          <cell r="R270">
            <v>0</v>
          </cell>
          <cell r="S270">
            <v>24.6107</v>
          </cell>
        </row>
        <row r="271">
          <cell r="D271">
            <v>44927</v>
          </cell>
          <cell r="E271">
            <v>5.577</v>
          </cell>
          <cell r="F271">
            <v>0</v>
          </cell>
          <cell r="G271">
            <v>0</v>
          </cell>
          <cell r="H271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</row>
        <row r="271">
          <cell r="N271">
            <v>0.061418424750387</v>
          </cell>
        </row>
        <row r="271">
          <cell r="R271">
            <v>0</v>
          </cell>
          <cell r="S271">
            <v>55.2753</v>
          </cell>
        </row>
        <row r="272">
          <cell r="D272">
            <v>44958</v>
          </cell>
          <cell r="E272">
            <v>5.481</v>
          </cell>
          <cell r="F272">
            <v>0</v>
          </cell>
          <cell r="G272">
            <v>0</v>
          </cell>
          <cell r="H272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</row>
        <row r="272">
          <cell r="N272">
            <v>0.061422843954595</v>
          </cell>
        </row>
        <row r="272">
          <cell r="R272">
            <v>0</v>
          </cell>
          <cell r="S272">
            <v>45.2753</v>
          </cell>
        </row>
        <row r="273">
          <cell r="D273">
            <v>44986</v>
          </cell>
          <cell r="E273">
            <v>5.344</v>
          </cell>
          <cell r="F273">
            <v>0</v>
          </cell>
          <cell r="G273">
            <v>0</v>
          </cell>
          <cell r="H273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</row>
        <row r="273">
          <cell r="N273">
            <v>0.061426835493885</v>
          </cell>
        </row>
        <row r="273">
          <cell r="R273">
            <v>0</v>
          </cell>
          <cell r="S273">
            <v>35.2753</v>
          </cell>
        </row>
        <row r="274">
          <cell r="D274">
            <v>45017</v>
          </cell>
          <cell r="E274">
            <v>5.162</v>
          </cell>
          <cell r="F274">
            <v>0</v>
          </cell>
          <cell r="G274">
            <v>0</v>
          </cell>
          <cell r="H274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</row>
        <row r="274">
          <cell r="N274">
            <v>0.061431254698105</v>
          </cell>
        </row>
        <row r="274">
          <cell r="R274">
            <v>0</v>
          </cell>
          <cell r="S274">
            <v>34.1532</v>
          </cell>
        </row>
        <row r="275">
          <cell r="D275">
            <v>45047</v>
          </cell>
          <cell r="E275">
            <v>5.137</v>
          </cell>
          <cell r="F275">
            <v>0</v>
          </cell>
          <cell r="G275">
            <v>0</v>
          </cell>
          <cell r="H275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</row>
        <row r="275">
          <cell r="N275">
            <v>0.061435531347356</v>
          </cell>
        </row>
        <row r="275">
          <cell r="R275">
            <v>0</v>
          </cell>
          <cell r="S275">
            <v>39.1532</v>
          </cell>
        </row>
        <row r="276">
          <cell r="D276">
            <v>45078</v>
          </cell>
          <cell r="E276">
            <v>5.166</v>
          </cell>
          <cell r="F276">
            <v>0</v>
          </cell>
          <cell r="G276">
            <v>0</v>
          </cell>
          <cell r="H276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</row>
        <row r="276">
          <cell r="N276">
            <v>0.061439950551589</v>
          </cell>
        </row>
        <row r="276">
          <cell r="R276">
            <v>0</v>
          </cell>
          <cell r="S276">
            <v>64.1532</v>
          </cell>
        </row>
        <row r="277">
          <cell r="D277">
            <v>45108</v>
          </cell>
          <cell r="E277">
            <v>5.196</v>
          </cell>
          <cell r="F277">
            <v>0</v>
          </cell>
          <cell r="G277">
            <v>0</v>
          </cell>
          <cell r="H277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</row>
        <row r="277">
          <cell r="N277">
            <v>0.061444227200853</v>
          </cell>
        </row>
        <row r="277">
          <cell r="R277">
            <v>0</v>
          </cell>
          <cell r="S277">
            <v>54.068</v>
          </cell>
        </row>
        <row r="278">
          <cell r="D278">
            <v>45139</v>
          </cell>
          <cell r="E278">
            <v>5.216</v>
          </cell>
          <cell r="F278">
            <v>0</v>
          </cell>
          <cell r="G278">
            <v>0</v>
          </cell>
          <cell r="H278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</row>
        <row r="278">
          <cell r="N278">
            <v>0.061448646405098</v>
          </cell>
        </row>
        <row r="278">
          <cell r="R278">
            <v>0</v>
          </cell>
          <cell r="S278">
            <v>69.068</v>
          </cell>
        </row>
        <row r="279">
          <cell r="D279">
            <v>45170</v>
          </cell>
          <cell r="E279">
            <v>5.237</v>
          </cell>
          <cell r="F279">
            <v>0</v>
          </cell>
          <cell r="G279">
            <v>0</v>
          </cell>
          <cell r="H279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</row>
        <row r="279">
          <cell r="N279">
            <v>0.06145306560935</v>
          </cell>
        </row>
        <row r="279">
          <cell r="R279">
            <v>0</v>
          </cell>
          <cell r="S279">
            <v>59.068</v>
          </cell>
        </row>
        <row r="280">
          <cell r="D280">
            <v>45200</v>
          </cell>
          <cell r="E280">
            <v>5.267</v>
          </cell>
          <cell r="F280">
            <v>0</v>
          </cell>
          <cell r="G280">
            <v>0</v>
          </cell>
          <cell r="H280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</row>
        <row r="280">
          <cell r="N280">
            <v>0.061457342258632</v>
          </cell>
        </row>
        <row r="280">
          <cell r="R280">
            <v>0</v>
          </cell>
          <cell r="S280">
            <v>69.8262</v>
          </cell>
        </row>
        <row r="281">
          <cell r="D281">
            <v>45231</v>
          </cell>
          <cell r="E281">
            <v>5.407</v>
          </cell>
          <cell r="F281">
            <v>0</v>
          </cell>
          <cell r="G281">
            <v>0</v>
          </cell>
          <cell r="H281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</row>
        <row r="281">
          <cell r="N281">
            <v>0.061461761462897</v>
          </cell>
        </row>
        <row r="281">
          <cell r="R281">
            <v>0</v>
          </cell>
          <cell r="S281">
            <v>39.8262</v>
          </cell>
        </row>
        <row r="282">
          <cell r="D282">
            <v>45261</v>
          </cell>
          <cell r="E282">
            <v>5.532</v>
          </cell>
          <cell r="F282">
            <v>0</v>
          </cell>
          <cell r="G282">
            <v>0</v>
          </cell>
          <cell r="H282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</row>
        <row r="282">
          <cell r="N282">
            <v>0.061466038112192</v>
          </cell>
        </row>
        <row r="282">
          <cell r="R282">
            <v>0</v>
          </cell>
          <cell r="S282">
            <v>24.8262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3">
          <cell r="J283">
            <v>0</v>
          </cell>
          <cell r="K283">
            <v>0</v>
          </cell>
          <cell r="L283">
            <v>0</v>
          </cell>
        </row>
        <row r="283">
          <cell r="N283">
            <v>0.061470457316469</v>
          </cell>
        </row>
        <row r="283">
          <cell r="R283">
            <v>0</v>
          </cell>
          <cell r="S283">
            <v>55.501</v>
          </cell>
        </row>
        <row r="284">
          <cell r="F284">
            <v>0</v>
          </cell>
          <cell r="G284">
            <v>0</v>
          </cell>
          <cell r="H284">
            <v>0</v>
          </cell>
        </row>
        <row r="284">
          <cell r="J284">
            <v>0</v>
          </cell>
          <cell r="K284">
            <v>0</v>
          </cell>
          <cell r="L284">
            <v>0</v>
          </cell>
        </row>
        <row r="284">
          <cell r="N284">
            <v>0.061474876520753</v>
          </cell>
        </row>
        <row r="284">
          <cell r="R284">
            <v>0</v>
          </cell>
          <cell r="S284">
            <v>45.501</v>
          </cell>
        </row>
        <row r="285">
          <cell r="F285">
            <v>0</v>
          </cell>
          <cell r="G285">
            <v>0</v>
          </cell>
          <cell r="H285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</row>
        <row r="285">
          <cell r="N285">
            <v>0.06147901061509</v>
          </cell>
        </row>
        <row r="285">
          <cell r="R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</row>
        <row r="286">
          <cell r="N286">
            <v>0.061483429819386</v>
          </cell>
        </row>
        <row r="286">
          <cell r="R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</row>
        <row r="287">
          <cell r="N287">
            <v>0.061487706468712</v>
          </cell>
        </row>
        <row r="287">
          <cell r="R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</row>
        <row r="288">
          <cell r="N288">
            <v>0.061492125673021</v>
          </cell>
        </row>
        <row r="288">
          <cell r="R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</row>
        <row r="289">
          <cell r="N289">
            <v>0.061496402322358</v>
          </cell>
        </row>
        <row r="289">
          <cell r="R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</row>
        <row r="290">
          <cell r="N290">
            <v>0.06150082152668</v>
          </cell>
        </row>
        <row r="290">
          <cell r="R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</row>
        <row r="291">
          <cell r="N291">
            <v>0.061505240731009</v>
          </cell>
        </row>
        <row r="291">
          <cell r="R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</row>
        <row r="292">
          <cell r="N292">
            <v>0.061509517380366</v>
          </cell>
        </row>
        <row r="292">
          <cell r="R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</row>
        <row r="293">
          <cell r="N293">
            <v>0.061513936584707</v>
          </cell>
        </row>
        <row r="293">
          <cell r="R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</row>
        <row r="294">
          <cell r="N294">
            <v>0.061518213234076</v>
          </cell>
        </row>
        <row r="294">
          <cell r="R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</row>
        <row r="295">
          <cell r="N295">
            <v>0.06152263243843</v>
          </cell>
        </row>
        <row r="295">
          <cell r="R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</row>
        <row r="296">
          <cell r="J296">
            <v>0</v>
          </cell>
          <cell r="K296">
            <v>0</v>
          </cell>
          <cell r="L296">
            <v>0</v>
          </cell>
        </row>
        <row r="296">
          <cell r="N296">
            <v>0.06152705164279</v>
          </cell>
        </row>
        <row r="296">
          <cell r="R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</row>
        <row r="297">
          <cell r="J297">
            <v>0</v>
          </cell>
          <cell r="K297">
            <v>0</v>
          </cell>
          <cell r="L297">
            <v>0</v>
          </cell>
        </row>
        <row r="297">
          <cell r="N297">
            <v>0.061531043182218</v>
          </cell>
        </row>
        <row r="297">
          <cell r="R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</row>
        <row r="298">
          <cell r="J298">
            <v>0</v>
          </cell>
          <cell r="K298">
            <v>0</v>
          </cell>
          <cell r="L298">
            <v>0</v>
          </cell>
        </row>
        <row r="298">
          <cell r="N298">
            <v>0.061535462386591</v>
          </cell>
        </row>
        <row r="298">
          <cell r="R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</row>
        <row r="299">
          <cell r="J299">
            <v>0</v>
          </cell>
          <cell r="K299">
            <v>0</v>
          </cell>
          <cell r="L299">
            <v>0</v>
          </cell>
        </row>
        <row r="299">
          <cell r="N299">
            <v>0.061539739036</v>
          </cell>
        </row>
        <row r="299">
          <cell r="R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</row>
        <row r="300">
          <cell r="N300">
            <v>0.061544158240376</v>
          </cell>
        </row>
        <row r="300">
          <cell r="R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</row>
        <row r="301">
          <cell r="J301">
            <v>0</v>
          </cell>
          <cell r="K301">
            <v>0</v>
          </cell>
          <cell r="L301">
            <v>0</v>
          </cell>
        </row>
        <row r="301">
          <cell r="N301">
            <v>0.061548434889788</v>
          </cell>
        </row>
        <row r="301">
          <cell r="R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</row>
        <row r="302">
          <cell r="J302">
            <v>0</v>
          </cell>
          <cell r="K302">
            <v>0</v>
          </cell>
          <cell r="L302">
            <v>0</v>
          </cell>
        </row>
        <row r="302">
          <cell r="N302">
            <v>0.061552854094186</v>
          </cell>
        </row>
        <row r="302">
          <cell r="R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</row>
        <row r="303">
          <cell r="J303">
            <v>0</v>
          </cell>
          <cell r="K303">
            <v>0</v>
          </cell>
          <cell r="L303">
            <v>0</v>
          </cell>
        </row>
        <row r="303">
          <cell r="N303">
            <v>0.061557273298591</v>
          </cell>
        </row>
        <row r="303">
          <cell r="R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</row>
        <row r="304">
          <cell r="J304">
            <v>0</v>
          </cell>
          <cell r="K304">
            <v>0</v>
          </cell>
          <cell r="L304">
            <v>0</v>
          </cell>
        </row>
        <row r="304">
          <cell r="N304">
            <v>0.061561549948022</v>
          </cell>
        </row>
        <row r="304">
          <cell r="R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</row>
        <row r="305">
          <cell r="J305">
            <v>0</v>
          </cell>
          <cell r="K305">
            <v>0</v>
          </cell>
          <cell r="L305">
            <v>0</v>
          </cell>
        </row>
        <row r="305">
          <cell r="N305">
            <v>0.061565969152439</v>
          </cell>
        </row>
        <row r="305">
          <cell r="R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</row>
        <row r="306">
          <cell r="N306">
            <v>0.061570245801882</v>
          </cell>
        </row>
        <row r="306">
          <cell r="R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</row>
        <row r="307">
          <cell r="N307">
            <v>0.061574665006312</v>
          </cell>
        </row>
        <row r="307">
          <cell r="R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</row>
        <row r="308">
          <cell r="N308">
            <v>0.061579084210749</v>
          </cell>
        </row>
        <row r="308">
          <cell r="R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</row>
        <row r="309">
          <cell r="N309">
            <v>0.061583075750246</v>
          </cell>
        </row>
        <row r="309">
          <cell r="R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0">
          <cell r="J310">
            <v>0</v>
          </cell>
          <cell r="K310">
            <v>0</v>
          </cell>
          <cell r="L310">
            <v>0</v>
          </cell>
        </row>
        <row r="310">
          <cell r="N310">
            <v>0.061587494954695</v>
          </cell>
        </row>
        <row r="310">
          <cell r="R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</row>
        <row r="311">
          <cell r="J311">
            <v>0</v>
          </cell>
          <cell r="K311">
            <v>0</v>
          </cell>
          <cell r="L311">
            <v>0</v>
          </cell>
        </row>
        <row r="311">
          <cell r="N311">
            <v>0.061591771604168</v>
          </cell>
        </row>
        <row r="311">
          <cell r="R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</row>
        <row r="312">
          <cell r="N312">
            <v>0.061596190808631</v>
          </cell>
        </row>
        <row r="312">
          <cell r="R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</row>
        <row r="313">
          <cell r="J313">
            <v>0</v>
          </cell>
          <cell r="K313">
            <v>0</v>
          </cell>
          <cell r="L313">
            <v>0</v>
          </cell>
        </row>
        <row r="313">
          <cell r="N313">
            <v>0.061600467458116</v>
          </cell>
        </row>
        <row r="313">
          <cell r="R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4">
          <cell r="J314">
            <v>0</v>
          </cell>
          <cell r="K314">
            <v>0</v>
          </cell>
          <cell r="L314">
            <v>0</v>
          </cell>
        </row>
        <row r="314">
          <cell r="N314">
            <v>0.061604886662591</v>
          </cell>
        </row>
        <row r="314">
          <cell r="R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</row>
        <row r="315">
          <cell r="N315">
            <v>0.061609305867072</v>
          </cell>
        </row>
        <row r="315">
          <cell r="R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</row>
        <row r="316">
          <cell r="N316">
            <v>0.061613582516577</v>
          </cell>
        </row>
        <row r="316">
          <cell r="R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</row>
        <row r="317">
          <cell r="N317">
            <v>0.06161800172107</v>
          </cell>
        </row>
        <row r="317">
          <cell r="R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</row>
        <row r="318">
          <cell r="N318">
            <v>0.061622278370587</v>
          </cell>
        </row>
        <row r="318">
          <cell r="R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</row>
        <row r="319">
          <cell r="N319">
            <v>0.061626697575094</v>
          </cell>
        </row>
        <row r="319">
          <cell r="R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0">
          <cell r="J320">
            <v>0</v>
          </cell>
          <cell r="K320">
            <v>0</v>
          </cell>
          <cell r="L320">
            <v>0</v>
          </cell>
        </row>
        <row r="320">
          <cell r="N320">
            <v>0.061631116779607</v>
          </cell>
        </row>
        <row r="320">
          <cell r="R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</row>
        <row r="321">
          <cell r="J321">
            <v>0</v>
          </cell>
          <cell r="K321">
            <v>0</v>
          </cell>
          <cell r="L321">
            <v>0</v>
          </cell>
        </row>
        <row r="321">
          <cell r="N321">
            <v>0.061635108319173</v>
          </cell>
        </row>
        <row r="321">
          <cell r="R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2">
          <cell r="J322">
            <v>0</v>
          </cell>
          <cell r="K322">
            <v>0</v>
          </cell>
          <cell r="L322">
            <v>0</v>
          </cell>
        </row>
        <row r="322">
          <cell r="N322">
            <v>0.061639527523698</v>
          </cell>
        </row>
        <row r="322">
          <cell r="R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</row>
        <row r="323">
          <cell r="J323">
            <v>0</v>
          </cell>
          <cell r="K323">
            <v>0</v>
          </cell>
          <cell r="L323">
            <v>0</v>
          </cell>
        </row>
        <row r="323">
          <cell r="N323">
            <v>0.061643804173246</v>
          </cell>
        </row>
        <row r="323">
          <cell r="R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4">
          <cell r="J324">
            <v>0</v>
          </cell>
          <cell r="K324">
            <v>0</v>
          </cell>
          <cell r="L324">
            <v>0</v>
          </cell>
        </row>
        <row r="324">
          <cell r="N324">
            <v>0.061648223377784</v>
          </cell>
        </row>
        <row r="324">
          <cell r="R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</row>
        <row r="325">
          <cell r="N325">
            <v>0.061652500027343</v>
          </cell>
        </row>
        <row r="325">
          <cell r="R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</row>
        <row r="326">
          <cell r="N326">
            <v>0.061656919231895</v>
          </cell>
        </row>
        <row r="326">
          <cell r="R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</row>
        <row r="327">
          <cell r="N327">
            <v>0.061661338436452</v>
          </cell>
        </row>
        <row r="327">
          <cell r="R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</row>
        <row r="328">
          <cell r="N328">
            <v>0.06166561508603</v>
          </cell>
        </row>
        <row r="328">
          <cell r="R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</row>
        <row r="329">
          <cell r="N329">
            <v>0.0616700342906</v>
          </cell>
        </row>
        <row r="329">
          <cell r="R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</row>
        <row r="330">
          <cell r="N330">
            <v>0.061674310940191</v>
          </cell>
        </row>
        <row r="330">
          <cell r="R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</row>
        <row r="331">
          <cell r="N331">
            <v>0.061678730144774</v>
          </cell>
        </row>
        <row r="331">
          <cell r="R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</row>
        <row r="332">
          <cell r="N332">
            <v>0.061683149349364</v>
          </cell>
        </row>
        <row r="332">
          <cell r="R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</row>
        <row r="333">
          <cell r="N333">
            <v>0.061687283443986</v>
          </cell>
        </row>
        <row r="333">
          <cell r="R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</row>
        <row r="334">
          <cell r="N334">
            <v>0.061691702648587</v>
          </cell>
        </row>
        <row r="334">
          <cell r="R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</row>
        <row r="335">
          <cell r="N335">
            <v>0.061695979298209</v>
          </cell>
        </row>
        <row r="335">
          <cell r="R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</row>
        <row r="336">
          <cell r="N336">
            <v>0.061700398502824</v>
          </cell>
        </row>
        <row r="336">
          <cell r="R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</row>
        <row r="337">
          <cell r="N337">
            <v>0.061704675152457</v>
          </cell>
        </row>
        <row r="337">
          <cell r="R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</row>
        <row r="338">
          <cell r="N338">
            <v>0.061709094357085</v>
          </cell>
        </row>
        <row r="338">
          <cell r="R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</row>
        <row r="339">
          <cell r="N339">
            <v>0.061713513561719</v>
          </cell>
        </row>
        <row r="339">
          <cell r="R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</row>
        <row r="340">
          <cell r="N340">
            <v>0.061717790211371</v>
          </cell>
        </row>
        <row r="340">
          <cell r="R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</row>
        <row r="341">
          <cell r="N341">
            <v>0.061722209416018</v>
          </cell>
        </row>
        <row r="341">
          <cell r="R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2">
          <cell r="J342">
            <v>0</v>
          </cell>
          <cell r="K342">
            <v>0</v>
          </cell>
          <cell r="L342">
            <v>0</v>
          </cell>
        </row>
        <row r="342">
          <cell r="N342">
            <v>0.061726486065683</v>
          </cell>
        </row>
        <row r="342">
          <cell r="R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</row>
        <row r="343">
          <cell r="J343">
            <v>0</v>
          </cell>
          <cell r="K343">
            <v>0</v>
          </cell>
          <cell r="L343">
            <v>0</v>
          </cell>
        </row>
        <row r="343">
          <cell r="N343">
            <v>0.061730905270342</v>
          </cell>
        </row>
        <row r="343">
          <cell r="R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4">
          <cell r="J344">
            <v>0</v>
          </cell>
          <cell r="K344">
            <v>0</v>
          </cell>
          <cell r="L344">
            <v>0</v>
          </cell>
        </row>
        <row r="344">
          <cell r="N344">
            <v>0.061735324475008</v>
          </cell>
        </row>
        <row r="344">
          <cell r="R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5">
          <cell r="J345">
            <v>0</v>
          </cell>
          <cell r="K345">
            <v>0</v>
          </cell>
          <cell r="L345">
            <v>0</v>
          </cell>
        </row>
        <row r="345">
          <cell r="N345">
            <v>0.061739316014712</v>
          </cell>
        </row>
        <row r="345">
          <cell r="R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</row>
        <row r="346">
          <cell r="J346">
            <v>0</v>
          </cell>
          <cell r="K346">
            <v>0</v>
          </cell>
          <cell r="L346">
            <v>0</v>
          </cell>
        </row>
        <row r="346">
          <cell r="N346">
            <v>0.061743735219391</v>
          </cell>
        </row>
        <row r="346">
          <cell r="R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</row>
        <row r="347">
          <cell r="J347">
            <v>0</v>
          </cell>
          <cell r="K347">
            <v>0</v>
          </cell>
          <cell r="L347">
            <v>0</v>
          </cell>
        </row>
        <row r="347">
          <cell r="N347">
            <v>0.061748011869086</v>
          </cell>
        </row>
        <row r="347">
          <cell r="R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8">
          <cell r="J348">
            <v>0</v>
          </cell>
          <cell r="K348">
            <v>0</v>
          </cell>
          <cell r="L348">
            <v>0</v>
          </cell>
        </row>
        <row r="348">
          <cell r="N348">
            <v>0.061752431073777</v>
          </cell>
        </row>
        <row r="348">
          <cell r="R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</row>
        <row r="349">
          <cell r="J349">
            <v>0</v>
          </cell>
          <cell r="K349">
            <v>0</v>
          </cell>
          <cell r="L349">
            <v>0</v>
          </cell>
        </row>
        <row r="349">
          <cell r="N349">
            <v>0.061756707723485</v>
          </cell>
        </row>
        <row r="349">
          <cell r="R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</row>
        <row r="350">
          <cell r="N350">
            <v>0.061761126928188</v>
          </cell>
        </row>
        <row r="350">
          <cell r="R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</row>
        <row r="351">
          <cell r="N351">
            <v>0.061765546132899</v>
          </cell>
        </row>
        <row r="351">
          <cell r="R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2">
          <cell r="J352">
            <v>0</v>
          </cell>
          <cell r="K352">
            <v>0</v>
          </cell>
          <cell r="L352">
            <v>0</v>
          </cell>
        </row>
        <row r="352">
          <cell r="N352">
            <v>0.061769822782625</v>
          </cell>
        </row>
        <row r="352">
          <cell r="R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3">
          <cell r="J353">
            <v>0</v>
          </cell>
          <cell r="K353">
            <v>0</v>
          </cell>
          <cell r="L353">
            <v>0</v>
          </cell>
        </row>
        <row r="353">
          <cell r="N353">
            <v>0.061774241987348</v>
          </cell>
        </row>
        <row r="353">
          <cell r="R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</row>
        <row r="354">
          <cell r="N354">
            <v>0.061778518637087</v>
          </cell>
        </row>
        <row r="354">
          <cell r="R354">
            <v>0</v>
          </cell>
        </row>
        <row r="355">
          <cell r="N355">
            <v>0.061782937841823</v>
          </cell>
        </row>
        <row r="356">
          <cell r="N356">
            <v>0.061787357046565</v>
          </cell>
        </row>
        <row r="357">
          <cell r="N357">
            <v>0.061791348586338</v>
          </cell>
        </row>
        <row r="358">
          <cell r="N358">
            <v>0.061795767791093</v>
          </cell>
        </row>
        <row r="359">
          <cell r="N359">
            <v>0.061800044440862</v>
          </cell>
        </row>
        <row r="360">
          <cell r="N360">
            <v>0.061804463645629</v>
          </cell>
        </row>
        <row r="361">
          <cell r="N361">
            <v>0.061808740295411</v>
          </cell>
        </row>
        <row r="362">
          <cell r="N362">
            <v>0.061813159500191</v>
          </cell>
        </row>
        <row r="363">
          <cell r="N363">
            <v>0.061817578704978</v>
          </cell>
        </row>
        <row r="364">
          <cell r="N364">
            <v>0.061821855354778</v>
          </cell>
        </row>
        <row r="365">
          <cell r="N365">
            <v>0.061826274559577</v>
          </cell>
        </row>
        <row r="366">
          <cell r="N366">
            <v>0.06183055120939</v>
          </cell>
        </row>
        <row r="367">
          <cell r="N367">
            <v>0.061834970414202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O6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1" width="2.7"/>
    <col collapsed="false" customWidth="false" hidden="false" outlineLevel="0" max="2" min="2" style="1" width="9.14"/>
    <col collapsed="false" customWidth="true" hidden="false" outlineLevel="0" max="3" min="3" style="1" width="10.99"/>
    <col collapsed="false" customWidth="true" hidden="false" outlineLevel="0" max="4" min="4" style="1" width="10.71"/>
    <col collapsed="false" customWidth="false" hidden="false" outlineLevel="0" max="5" min="5" style="1" width="9.14"/>
    <col collapsed="false" customWidth="true" hidden="false" outlineLevel="0" max="6" min="6" style="1" width="10.71"/>
    <col collapsed="false" customWidth="false" hidden="false" outlineLevel="0" max="7" min="7" style="1" width="9.14"/>
    <col collapsed="false" customWidth="true" hidden="false" outlineLevel="0" max="8" min="8" style="1" width="9.85"/>
    <col collapsed="false" customWidth="true" hidden="false" outlineLevel="0" max="9" min="9" style="1" width="10.71"/>
    <col collapsed="false" customWidth="false" hidden="false" outlineLevel="0" max="10" min="10" style="1" width="9.14"/>
    <col collapsed="false" customWidth="true" hidden="false" outlineLevel="0" max="11" min="11" style="1" width="12.28"/>
    <col collapsed="false" customWidth="false" hidden="false" outlineLevel="0" max="257" min="12" style="1" width="9.14"/>
  </cols>
  <sheetData>
    <row r="1" customFormat="false" ht="12" hidden="false" customHeight="false" outlineLevel="0" collapsed="false">
      <c r="A1" s="2"/>
      <c r="C1" s="3" t="s">
        <v>0</v>
      </c>
      <c r="D1" s="4" t="s">
        <v>1</v>
      </c>
      <c r="E1" s="4" t="s">
        <v>2</v>
      </c>
      <c r="F1" s="4" t="s">
        <v>3</v>
      </c>
      <c r="G1" s="5"/>
      <c r="H1" s="6" t="s">
        <v>4</v>
      </c>
      <c r="I1" s="7" t="s">
        <v>5</v>
      </c>
    </row>
    <row r="2" customFormat="false" ht="12" hidden="false" customHeight="false" outlineLevel="0" collapsed="false">
      <c r="A2" s="8" t="n">
        <f aca="false">B3-B2</f>
        <v>31</v>
      </c>
      <c r="B2" s="9" t="n">
        <v>35551</v>
      </c>
      <c r="C2" s="10" t="n">
        <f aca="false">VLOOKUP($B2,Forecast!$C$5:$S$100,16)</f>
        <v>2740580.64516129</v>
      </c>
      <c r="D2" s="10" t="n">
        <f aca="false">VLOOKUP($B2,Forecast!$C$5:$S$100,5)</f>
        <v>2216129.03225806</v>
      </c>
      <c r="E2" s="10" t="n">
        <f aca="false">VLOOKUP($B2,Forecast!$C$5:$S$100,17)</f>
        <v>566806.451612903</v>
      </c>
      <c r="F2" s="11" t="n">
        <v>48797000</v>
      </c>
      <c r="G2" s="12" t="n">
        <f aca="false">B2</f>
        <v>35551</v>
      </c>
      <c r="H2" s="13"/>
      <c r="I2" s="14"/>
    </row>
    <row r="3" customFormat="false" ht="11.25" hidden="false" customHeight="false" outlineLevel="0" collapsed="false">
      <c r="A3" s="8" t="n">
        <f aca="false">B4-B3</f>
        <v>30</v>
      </c>
      <c r="B3" s="15" t="n">
        <f aca="false">DATE(YEAR(B2),MONTH(B2)+1,1)</f>
        <v>35582</v>
      </c>
      <c r="C3" s="10" t="n">
        <f aca="false">VLOOKUP($B3,Forecast!$C$5:$S$100,16)</f>
        <v>2710766.66666667</v>
      </c>
      <c r="D3" s="16" t="n">
        <f aca="false">VLOOKUP($B3,Forecast!$C$5:$S$100,5)</f>
        <v>2185300</v>
      </c>
      <c r="E3" s="17" t="n">
        <f aca="false">VLOOKUP($B3,Forecast!$C$5:$S$100,17)</f>
        <v>586100</v>
      </c>
      <c r="F3" s="11" t="n">
        <v>66511000</v>
      </c>
      <c r="G3" s="18" t="n">
        <f aca="false">B3</f>
        <v>35582</v>
      </c>
      <c r="H3" s="2"/>
      <c r="I3" s="19"/>
    </row>
    <row r="4" customFormat="false" ht="12" hidden="false" customHeight="false" outlineLevel="0" collapsed="false">
      <c r="A4" s="8" t="n">
        <f aca="false">B5-B4</f>
        <v>31</v>
      </c>
      <c r="B4" s="20" t="n">
        <f aca="false">DATE(YEAR(B3),MONTH(B3)+1,1)</f>
        <v>35612</v>
      </c>
      <c r="C4" s="10" t="n">
        <f aca="false">VLOOKUP($B4,Forecast!$C$5:$S$100,16)</f>
        <v>2688451.61290323</v>
      </c>
      <c r="D4" s="21" t="n">
        <f aca="false">VLOOKUP($B4,Forecast!$C$5:$S$100,5)</f>
        <v>2460935.48387097</v>
      </c>
      <c r="E4" s="22" t="n">
        <f aca="false">VLOOKUP($B4,Forecast!$C$5:$S$100,17)</f>
        <v>271741.935483871</v>
      </c>
      <c r="F4" s="23" t="n">
        <v>74703000</v>
      </c>
      <c r="G4" s="18" t="n">
        <f aca="false">B4</f>
        <v>35612</v>
      </c>
      <c r="H4" s="2"/>
      <c r="I4" s="19"/>
    </row>
    <row r="5" customFormat="false" ht="11.25" hidden="false" customHeight="false" outlineLevel="0" collapsed="false">
      <c r="A5" s="8" t="n">
        <f aca="false">B6-B5</f>
        <v>31</v>
      </c>
      <c r="B5" s="24" t="n">
        <f aca="false">DATE(YEAR(B4),MONTH(B4)+1,1)</f>
        <v>35643</v>
      </c>
      <c r="C5" s="10" t="n">
        <f aca="false">VLOOKUP($B5,Forecast!$C$5:$S$100,16)</f>
        <v>2625677.41935484</v>
      </c>
      <c r="D5" s="10" t="n">
        <f aca="false">VLOOKUP($B5,Forecast!$C$5:$S$100,5)</f>
        <v>2513838.70967742</v>
      </c>
      <c r="E5" s="10" t="n">
        <f aca="false">VLOOKUP($B5,Forecast!$C$5:$S$100,17)</f>
        <v>175032.258064516</v>
      </c>
      <c r="F5" s="25" t="n">
        <v>80577000</v>
      </c>
      <c r="G5" s="18" t="n">
        <f aca="false">B5</f>
        <v>35643</v>
      </c>
      <c r="H5" s="2"/>
      <c r="I5" s="19"/>
    </row>
    <row r="6" customFormat="false" ht="11.25" hidden="false" customHeight="false" outlineLevel="0" collapsed="false">
      <c r="A6" s="8" t="n">
        <f aca="false">B7-B6</f>
        <v>30</v>
      </c>
      <c r="B6" s="24" t="n">
        <f aca="false">DATE(YEAR(B5),MONTH(B5)+1,1)</f>
        <v>35674</v>
      </c>
      <c r="C6" s="10" t="n">
        <f aca="false">VLOOKUP($B6,Forecast!$C$5:$S$100,16)</f>
        <v>2784333.33333333</v>
      </c>
      <c r="D6" s="10" t="n">
        <f aca="false">VLOOKUP($B6,Forecast!$C$5:$S$100,5)</f>
        <v>2709566.66666667</v>
      </c>
      <c r="E6" s="10" t="n">
        <f aca="false">VLOOKUP($B6,Forecast!$C$5:$S$100,17)</f>
        <v>139866.666666667</v>
      </c>
      <c r="F6" s="25" t="n">
        <v>84058000</v>
      </c>
      <c r="G6" s="18" t="n">
        <f aca="false">B6</f>
        <v>35674</v>
      </c>
      <c r="H6" s="2"/>
      <c r="I6" s="19"/>
    </row>
    <row r="7" customFormat="false" ht="12" hidden="false" customHeight="false" outlineLevel="0" collapsed="false">
      <c r="A7" s="8" t="n">
        <f aca="false">B8-B7</f>
        <v>31</v>
      </c>
      <c r="B7" s="26" t="n">
        <f aca="false">DATE(YEAR(B6),MONTH(B6)+1,1)</f>
        <v>35704</v>
      </c>
      <c r="C7" s="22" t="n">
        <f aca="false">VLOOKUP($B7,Forecast!$C$5:$S$100,16)</f>
        <v>2577225.80645161</v>
      </c>
      <c r="D7" s="22" t="n">
        <f aca="false">VLOOKUP($B7,Forecast!$C$5:$S$100,5)</f>
        <v>2319903.22580645</v>
      </c>
      <c r="E7" s="22" t="n">
        <f aca="false">VLOOKUP($B7,Forecast!$C$5:$S$100,17)</f>
        <v>320000</v>
      </c>
      <c r="F7" s="23" t="n">
        <v>93976000</v>
      </c>
      <c r="G7" s="27" t="n">
        <f aca="false">B7</f>
        <v>35704</v>
      </c>
      <c r="H7" s="28"/>
      <c r="I7" s="29"/>
    </row>
    <row r="8" customFormat="false" ht="12" hidden="false" customHeight="false" outlineLevel="0" collapsed="false">
      <c r="A8" s="8" t="n">
        <f aca="false">B9-B8</f>
        <v>30</v>
      </c>
      <c r="B8" s="24" t="n">
        <f aca="false">DATE(YEAR(B7),MONTH(B7)+1,1)</f>
        <v>35735</v>
      </c>
      <c r="C8" s="10" t="n">
        <f aca="false">VLOOKUP($B8,Forecast!$C$5:$S$100,16)</f>
        <v>2321666.66666667</v>
      </c>
      <c r="D8" s="10" t="n">
        <f aca="false">VLOOKUP($B8,Forecast!$C$5:$S$100,5)</f>
        <v>2419633.33333333</v>
      </c>
      <c r="E8" s="10" t="n">
        <f aca="false">VLOOKUP($B8,Forecast!$C$5:$S$100,17)</f>
        <v>-34933.3333333333</v>
      </c>
      <c r="F8" s="30" t="n">
        <v>92893000</v>
      </c>
      <c r="G8" s="18" t="n">
        <f aca="false">B8</f>
        <v>35735</v>
      </c>
      <c r="H8" s="2"/>
      <c r="I8" s="19"/>
    </row>
    <row r="9" customFormat="false" ht="11.25" hidden="false" customHeight="false" outlineLevel="0" collapsed="false">
      <c r="A9" s="8" t="n">
        <f aca="false">B10-B9</f>
        <v>31</v>
      </c>
      <c r="B9" s="24" t="n">
        <f aca="false">DATE(YEAR(B8),MONTH(B8)+1,1)</f>
        <v>35765</v>
      </c>
      <c r="C9" s="10" t="n">
        <f aca="false">VLOOKUP($B9,Forecast!$C$5:$S$100,16)</f>
        <v>1857548.38709677</v>
      </c>
      <c r="D9" s="10" t="n">
        <f aca="false">VLOOKUP($B9,Forecast!$C$5:$S$100,5)</f>
        <v>3118516.12903226</v>
      </c>
      <c r="E9" s="10" t="n">
        <f aca="false">VLOOKUP($B9,Forecast!$C$5:$S$100,17)</f>
        <v>-1209580.64516129</v>
      </c>
      <c r="F9" s="25" t="n">
        <v>55335000</v>
      </c>
      <c r="G9" s="18" t="n">
        <f aca="false">B9</f>
        <v>35765</v>
      </c>
      <c r="H9" s="2"/>
      <c r="I9" s="19"/>
    </row>
    <row r="10" customFormat="false" ht="11.25" hidden="false" customHeight="false" outlineLevel="0" collapsed="false">
      <c r="A10" s="8" t="n">
        <f aca="false">B11-B10</f>
        <v>31</v>
      </c>
      <c r="B10" s="24" t="n">
        <f aca="false">DATE(YEAR(B9),MONTH(B9)+1,1)</f>
        <v>35796</v>
      </c>
      <c r="C10" s="10" t="n">
        <f aca="false">VLOOKUP($B10,Forecast!$C$5:$S$100,16)</f>
        <v>2426580.64516129</v>
      </c>
      <c r="D10" s="10" t="n">
        <f aca="false">VLOOKUP($B10,Forecast!$C$5:$S$100,5)</f>
        <v>2979709.67741935</v>
      </c>
      <c r="E10" s="10" t="n">
        <f aca="false">VLOOKUP($B10,Forecast!$C$5:$S$100,17)</f>
        <v>-490709.677419355</v>
      </c>
      <c r="F10" s="25" t="n">
        <v>39934000</v>
      </c>
      <c r="G10" s="18" t="n">
        <f aca="false">B10</f>
        <v>35796</v>
      </c>
      <c r="H10" s="2"/>
      <c r="I10" s="19"/>
    </row>
    <row r="11" customFormat="false" ht="12" hidden="false" customHeight="false" outlineLevel="0" collapsed="false">
      <c r="A11" s="8" t="n">
        <f aca="false">B12-B11</f>
        <v>28</v>
      </c>
      <c r="B11" s="24" t="n">
        <f aca="false">DATE(YEAR(B10),MONTH(B10)+1,1)</f>
        <v>35827</v>
      </c>
      <c r="C11" s="10" t="n">
        <f aca="false">VLOOKUP($B11,Forecast!$C$5:$S$100,16)</f>
        <v>2395428.57142857</v>
      </c>
      <c r="D11" s="10" t="n">
        <f aca="false">VLOOKUP($B11,Forecast!$C$5:$S$100,5)</f>
        <v>3107285.71428571</v>
      </c>
      <c r="E11" s="10" t="n">
        <f aca="false">VLOOKUP($B11,Forecast!$C$5:$S$100,17)</f>
        <v>-656928.571428572</v>
      </c>
      <c r="F11" s="25" t="n">
        <v>21507000</v>
      </c>
      <c r="G11" s="18" t="n">
        <f aca="false">B11</f>
        <v>35827</v>
      </c>
      <c r="H11" s="31" t="n">
        <v>0.226812169312169</v>
      </c>
      <c r="I11" s="32" t="n">
        <v>0.200701058201059</v>
      </c>
    </row>
    <row r="12" customFormat="false" ht="12" hidden="false" customHeight="false" outlineLevel="0" collapsed="false">
      <c r="A12" s="8" t="n">
        <f aca="false">B13-B12</f>
        <v>31</v>
      </c>
      <c r="B12" s="26" t="n">
        <f aca="false">DATE(YEAR(B11),MONTH(B11)+1,1)</f>
        <v>35855</v>
      </c>
      <c r="C12" s="22" t="n">
        <f aca="false">VLOOKUP($B12,Forecast!$C$5:$S$100,16)</f>
        <v>2752354.83870968</v>
      </c>
      <c r="D12" s="22" t="n">
        <f aca="false">VLOOKUP($B12,Forecast!$C$5:$S$100,5)</f>
        <v>2722354.83870968</v>
      </c>
      <c r="E12" s="22" t="n">
        <f aca="false">VLOOKUP($B12,Forecast!$C$5:$S$100,17)</f>
        <v>59258.064516129</v>
      </c>
      <c r="F12" s="23" t="n">
        <v>23218000</v>
      </c>
      <c r="G12" s="27" t="n">
        <f aca="false">B12</f>
        <v>35855</v>
      </c>
      <c r="H12" s="33" t="n">
        <v>0.282741935483871</v>
      </c>
      <c r="I12" s="34" t="n">
        <v>0.258548387096774</v>
      </c>
      <c r="K12" s="35" t="s">
        <v>6</v>
      </c>
      <c r="L12" s="36" t="s">
        <v>7</v>
      </c>
      <c r="M12" s="37" t="s">
        <v>8</v>
      </c>
    </row>
    <row r="13" customFormat="false" ht="11.25" hidden="false" customHeight="false" outlineLevel="0" collapsed="false">
      <c r="A13" s="8" t="n">
        <f aca="false">B14-B13</f>
        <v>30</v>
      </c>
      <c r="B13" s="24" t="n">
        <f aca="false">DATE(YEAR(B12),MONTH(B12)+1,1)</f>
        <v>35886</v>
      </c>
      <c r="C13" s="10" t="n">
        <f aca="false">VLOOKUP($B13,Forecast!$C$5:$S$100,16)</f>
        <v>2744966.66666667</v>
      </c>
      <c r="D13" s="10" t="n">
        <f aca="false">VLOOKUP($B13,Forecast!$C$5:$S$100,5)</f>
        <v>2586866.66666667</v>
      </c>
      <c r="E13" s="10" t="n">
        <f aca="false">VLOOKUP($B13,Forecast!$C$5:$S$100,17)</f>
        <v>170233.333333333</v>
      </c>
      <c r="F13" s="25" t="n">
        <v>28262000</v>
      </c>
      <c r="G13" s="18" t="n">
        <f aca="false">B13</f>
        <v>35886</v>
      </c>
      <c r="H13" s="31" t="n">
        <v>0.347444444444444</v>
      </c>
      <c r="I13" s="32" t="n">
        <v>0.266908045977011</v>
      </c>
      <c r="K13" s="38" t="s">
        <v>9</v>
      </c>
      <c r="L13" s="39" t="n">
        <v>0.153</v>
      </c>
      <c r="M13" s="40" t="n">
        <v>0.191</v>
      </c>
    </row>
    <row r="14" customFormat="false" ht="12" hidden="false" customHeight="false" outlineLevel="0" collapsed="false">
      <c r="A14" s="8" t="n">
        <f aca="false">B15-B14</f>
        <v>31</v>
      </c>
      <c r="B14" s="24" t="n">
        <f aca="false">DATE(YEAR(B13),MONTH(B13)+1,1)</f>
        <v>35916</v>
      </c>
      <c r="C14" s="10" t="e">
        <f aca="false">VLOOKUP($B14,Forecast!$C$5:$S$100,16)</f>
        <v>#DIV/0!</v>
      </c>
      <c r="D14" s="10" t="e">
        <f aca="false">VLOOKUP($B14,Forecast!$C$5:$S$100,5)</f>
        <v>#DIV/0!</v>
      </c>
      <c r="E14" s="10" t="e">
        <f aca="false">VLOOKUP($B14,Forecast!$C$5:$S$100,17)</f>
        <v>#DIV/0!</v>
      </c>
      <c r="F14" s="25" t="s">
        <v>10</v>
      </c>
      <c r="G14" s="18" t="n">
        <f aca="false">B14</f>
        <v>35916</v>
      </c>
      <c r="H14" s="31" t="n">
        <v>0.293978494623656</v>
      </c>
      <c r="I14" s="32" t="n">
        <v>0.208978494623656</v>
      </c>
      <c r="K14" s="41" t="s">
        <v>11</v>
      </c>
      <c r="L14" s="42" t="n">
        <v>0.197</v>
      </c>
      <c r="M14" s="43" t="n">
        <v>0.239</v>
      </c>
    </row>
    <row r="15" customFormat="false" ht="12" hidden="false" customHeight="false" outlineLevel="0" collapsed="false">
      <c r="A15" s="8" t="n">
        <f aca="false">B16-B15</f>
        <v>30</v>
      </c>
      <c r="B15" s="24" t="n">
        <f aca="false">DATE(YEAR(B14),MONTH(B14)+1,1)</f>
        <v>35947</v>
      </c>
      <c r="C15" s="10" t="e">
        <f aca="false">VLOOKUP($B15,Forecast!$C$5:$S$100,16)</f>
        <v>#DIV/0!</v>
      </c>
      <c r="D15" s="10" t="e">
        <f aca="false">VLOOKUP($B15,Forecast!$C$5:$S$100,5)</f>
        <v>#DIV/0!</v>
      </c>
      <c r="E15" s="10" t="e">
        <f aca="false">VLOOKUP($B15,Forecast!$C$5:$S$100,17)</f>
        <v>#DIV/0!</v>
      </c>
      <c r="F15" s="25" t="s">
        <v>10</v>
      </c>
      <c r="G15" s="18" t="n">
        <f aca="false">B15</f>
        <v>35947</v>
      </c>
      <c r="H15" s="31" t="n">
        <v>0.371000000000001</v>
      </c>
      <c r="I15" s="32" t="n">
        <v>0.0755000000000001</v>
      </c>
    </row>
    <row r="16" customFormat="false" ht="11.25" hidden="false" customHeight="false" outlineLevel="0" collapsed="false">
      <c r="A16" s="8" t="n">
        <f aca="false">B17-B16</f>
        <v>31</v>
      </c>
      <c r="B16" s="24" t="n">
        <f aca="false">DATE(YEAR(B15),MONTH(B15)+1,1)</f>
        <v>35977</v>
      </c>
      <c r="C16" s="10" t="e">
        <f aca="false">VLOOKUP($B16,Forecast!$C$5:$S$100,16)</f>
        <v>#DIV/0!</v>
      </c>
      <c r="D16" s="10" t="e">
        <f aca="false">VLOOKUP($B16,Forecast!$C$5:$S$100,5)</f>
        <v>#DIV/0!</v>
      </c>
      <c r="E16" s="10" t="e">
        <f aca="false">VLOOKUP($B16,Forecast!$C$5:$S$100,17)</f>
        <v>#DIV/0!</v>
      </c>
      <c r="F16" s="25" t="s">
        <v>10</v>
      </c>
      <c r="G16" s="18" t="n">
        <f aca="false">B16</f>
        <v>35977</v>
      </c>
      <c r="H16" s="31" t="n">
        <v>0.47002688172043</v>
      </c>
      <c r="I16" s="32" t="n">
        <v>0.22102688172043</v>
      </c>
      <c r="K16" s="44" t="s">
        <v>12</v>
      </c>
      <c r="L16" s="45" t="s">
        <v>7</v>
      </c>
    </row>
    <row r="17" customFormat="false" ht="11.25" hidden="false" customHeight="false" outlineLevel="0" collapsed="false">
      <c r="A17" s="8" t="n">
        <f aca="false">B18-B17</f>
        <v>31</v>
      </c>
      <c r="B17" s="24" t="n">
        <f aca="false">DATE(YEAR(B16),MONTH(B16)+1,1)</f>
        <v>36008</v>
      </c>
      <c r="C17" s="10" t="n">
        <f aca="false">VLOOKUP($B17,Forecast!$C$5:$S$100,16)</f>
        <v>2993032.25806452</v>
      </c>
      <c r="D17" s="10" t="n">
        <f aca="false">VLOOKUP($B17,Forecast!$C$5:$S$100,5)</f>
        <v>2905967.74193548</v>
      </c>
      <c r="E17" s="10" t="n">
        <f aca="false">VLOOKUP($B17,Forecast!$C$5:$S$100,17)</f>
        <v>82322.5806451613</v>
      </c>
      <c r="F17" s="25" t="n">
        <v>74661000</v>
      </c>
      <c r="G17" s="18" t="n">
        <f aca="false">B17</f>
        <v>36008</v>
      </c>
      <c r="H17" s="31" t="n">
        <v>0.497580645161292</v>
      </c>
      <c r="I17" s="32" t="n">
        <v>0.452419354838711</v>
      </c>
      <c r="K17" s="46" t="s">
        <v>9</v>
      </c>
      <c r="L17" s="40" t="n">
        <v>0.56</v>
      </c>
    </row>
    <row r="18" customFormat="false" ht="12" hidden="false" customHeight="false" outlineLevel="0" collapsed="false">
      <c r="A18" s="8" t="n">
        <f aca="false">B19-B18</f>
        <v>30</v>
      </c>
      <c r="B18" s="24" t="n">
        <f aca="false">DATE(YEAR(B17),MONTH(B17)+1,1)</f>
        <v>36039</v>
      </c>
      <c r="C18" s="10" t="n">
        <f aca="false">VLOOKUP($B18,Forecast!$C$5:$S$100,16)</f>
        <v>2731954.02298851</v>
      </c>
      <c r="D18" s="10" t="n">
        <f aca="false">VLOOKUP($B18,Forecast!$C$5:$S$100,5)</f>
        <v>2551133.33333333</v>
      </c>
      <c r="E18" s="10" t="n">
        <f aca="false">VLOOKUP($B18,Forecast!$C$5:$S$100,17)</f>
        <v>184300</v>
      </c>
      <c r="F18" s="25" t="n">
        <v>77170000</v>
      </c>
      <c r="G18" s="18" t="n">
        <f aca="false">B18</f>
        <v>36039</v>
      </c>
      <c r="H18" s="31" t="n">
        <v>0.401040229885057</v>
      </c>
      <c r="I18" s="32" t="n">
        <v>0.300005747126437</v>
      </c>
      <c r="K18" s="47" t="s">
        <v>11</v>
      </c>
      <c r="L18" s="43" t="n">
        <v>0.53</v>
      </c>
    </row>
    <row r="19" customFormat="false" ht="12" hidden="false" customHeight="false" outlineLevel="0" collapsed="false">
      <c r="A19" s="8" t="n">
        <f aca="false">B20-B19</f>
        <v>31</v>
      </c>
      <c r="B19" s="26" t="n">
        <f aca="false">DATE(YEAR(B18),MONTH(B18)+1,1)</f>
        <v>36069</v>
      </c>
      <c r="C19" s="22" t="n">
        <f aca="false">VLOOKUP($B19,Forecast!$C$5:$S$100,16)</f>
        <v>2713322.58064516</v>
      </c>
      <c r="D19" s="22" t="n">
        <f aca="false">VLOOKUP($B19,Forecast!$C$5:$S$100,5)</f>
        <v>2319483.87096774</v>
      </c>
      <c r="E19" s="22" t="n">
        <f aca="false">VLOOKUP($B19,Forecast!$C$5:$S$100,17)</f>
        <v>521161.290322581</v>
      </c>
      <c r="F19" s="23" t="n">
        <v>93259000</v>
      </c>
      <c r="G19" s="27" t="n">
        <f aca="false">B19</f>
        <v>36069</v>
      </c>
      <c r="H19" s="33" t="n">
        <v>0.511290322580646</v>
      </c>
      <c r="I19" s="34" t="n">
        <v>0.428064516129033</v>
      </c>
    </row>
    <row r="20" customFormat="false" ht="12" hidden="false" customHeight="false" outlineLevel="0" collapsed="false">
      <c r="A20" s="8" t="n">
        <f aca="false">B21-B20</f>
        <v>30</v>
      </c>
      <c r="B20" s="24" t="n">
        <f aca="false">DATE(YEAR(B19),MONTH(B19)+1,1)</f>
        <v>36100</v>
      </c>
      <c r="C20" s="10" t="n">
        <f aca="false">VLOOKUP($B20,Forecast!$C$5:$S$100,16)</f>
        <v>2629533.33333333</v>
      </c>
      <c r="D20" s="10" t="n">
        <f aca="false">VLOOKUP($B20,Forecast!$C$5:$S$100,5)</f>
        <v>2501400</v>
      </c>
      <c r="E20" s="10" t="n">
        <f aca="false">VLOOKUP($B20,Forecast!$C$5:$S$100,17)</f>
        <v>184833.333333333</v>
      </c>
      <c r="F20" s="30" t="n">
        <v>98791000</v>
      </c>
      <c r="G20" s="18" t="n">
        <f aca="false">B20</f>
        <v>36100</v>
      </c>
      <c r="H20" s="31" t="n">
        <v>0.379940476190477</v>
      </c>
      <c r="I20" s="32" t="n">
        <v>0.361726190476191</v>
      </c>
    </row>
    <row r="21" customFormat="false" ht="11.25" hidden="false" customHeight="false" outlineLevel="0" collapsed="false">
      <c r="A21" s="8" t="n">
        <f aca="false">B22-B21</f>
        <v>31</v>
      </c>
      <c r="B21" s="24" t="n">
        <f aca="false">DATE(YEAR(B20),MONTH(B20)+1,1)</f>
        <v>36130</v>
      </c>
      <c r="C21" s="10" t="n">
        <f aca="false">VLOOKUP($B21,Forecast!$C$5:$S$100,16)</f>
        <v>2541066.99751861</v>
      </c>
      <c r="D21" s="10" t="n">
        <f aca="false">VLOOKUP($B21,Forecast!$C$5:$S$100,5)</f>
        <v>3137766.66666667</v>
      </c>
      <c r="E21" s="10" t="n">
        <f aca="false">VLOOKUP($B21,Forecast!$C$5:$S$100,17)</f>
        <v>-571354.838709678</v>
      </c>
      <c r="F21" s="25" t="n">
        <v>81080000</v>
      </c>
      <c r="G21" s="18" t="n">
        <f aca="false">B21</f>
        <v>36130</v>
      </c>
      <c r="H21" s="31" t="n">
        <v>0.424949944382648</v>
      </c>
      <c r="I21" s="32" t="n">
        <v>0.43960511679644</v>
      </c>
    </row>
    <row r="22" customFormat="false" ht="11.25" hidden="false" customHeight="false" outlineLevel="0" collapsed="false">
      <c r="A22" s="8" t="n">
        <f aca="false">B23-B22</f>
        <v>31</v>
      </c>
      <c r="B22" s="24" t="n">
        <f aca="false">DATE(YEAR(B21),MONTH(B21)+1,1)</f>
        <v>36161</v>
      </c>
      <c r="C22" s="10" t="n">
        <f aca="false">VLOOKUP($B22,Forecast!$C$5:$S$100,16)</f>
        <v>2398366.05890603</v>
      </c>
      <c r="D22" s="10" t="n">
        <f aca="false">VLOOKUP($B22,Forecast!$C$5:$S$100,5)</f>
        <v>2987387.09677419</v>
      </c>
      <c r="E22" s="10" t="n">
        <f aca="false">VLOOKUP($B22,Forecast!$C$5:$S$100,17)</f>
        <v>-544838.709677419</v>
      </c>
      <c r="F22" s="25" t="n">
        <v>65284000</v>
      </c>
      <c r="G22" s="18" t="n">
        <f aca="false">B22</f>
        <v>36161</v>
      </c>
      <c r="H22" s="31" t="n">
        <v>0.160350389321468</v>
      </c>
      <c r="I22" s="32" t="n">
        <v>0.15448832035595</v>
      </c>
    </row>
    <row r="23" customFormat="false" ht="11.25" hidden="false" customHeight="false" outlineLevel="0" collapsed="false">
      <c r="A23" s="8" t="n">
        <f aca="false">B24-B23</f>
        <v>28</v>
      </c>
      <c r="B23" s="24" t="n">
        <f aca="false">DATE(YEAR(B22),MONTH(B22)+1,1)</f>
        <v>36192</v>
      </c>
      <c r="C23" s="10" t="n">
        <f aca="false">VLOOKUP($B23,Forecast!$C$5:$S$100,16)</f>
        <v>2416821.42857143</v>
      </c>
      <c r="D23" s="10" t="n">
        <f aca="false">VLOOKUP($B23,Forecast!$C$5:$S$100,5)</f>
        <v>2933071.42857143</v>
      </c>
      <c r="E23" s="10" t="n">
        <f aca="false">VLOOKUP($B23,Forecast!$C$5:$S$100,17)</f>
        <v>-446642.857142857</v>
      </c>
      <c r="F23" s="25" t="n">
        <v>52783000</v>
      </c>
      <c r="G23" s="18" t="n">
        <f aca="false">B23</f>
        <v>36192</v>
      </c>
      <c r="H23" s="31" t="n">
        <v>0.222321428571429</v>
      </c>
      <c r="I23" s="32" t="n">
        <v>0.188214285714286</v>
      </c>
    </row>
    <row r="24" customFormat="false" ht="12" hidden="false" customHeight="false" outlineLevel="0" collapsed="false">
      <c r="A24" s="8" t="n">
        <f aca="false">B25-B24</f>
        <v>31</v>
      </c>
      <c r="B24" s="26" t="n">
        <f aca="false">DATE(YEAR(B23),MONTH(B23)+1,1)</f>
        <v>36220</v>
      </c>
      <c r="C24" s="22" t="n">
        <f aca="false">VLOOKUP($B24,Forecast!$C$5:$S$100,16)</f>
        <v>2511322.58064516</v>
      </c>
      <c r="D24" s="22" t="n">
        <f aca="false">VLOOKUP($B24,Forecast!$C$5:$S$100,5)</f>
        <v>2835258.06451613</v>
      </c>
      <c r="E24" s="22" t="n">
        <f aca="false">VLOOKUP($B24,Forecast!$C$5:$S$100,17)</f>
        <v>-251032.258064516</v>
      </c>
      <c r="F24" s="23" t="n">
        <v>44969000</v>
      </c>
      <c r="G24" s="27" t="n">
        <f aca="false">B24</f>
        <v>36220</v>
      </c>
      <c r="H24" s="33" t="n">
        <v>0.157096774193548</v>
      </c>
      <c r="I24" s="34" t="n">
        <v>0.109032258064516</v>
      </c>
    </row>
    <row r="25" customFormat="false" ht="11.25" hidden="false" customHeight="false" outlineLevel="0" collapsed="false">
      <c r="A25" s="8" t="n">
        <f aca="false">B26-B25</f>
        <v>30</v>
      </c>
      <c r="B25" s="24" t="n">
        <f aca="false">DATE(YEAR(B24),MONTH(B24)+1,1)</f>
        <v>36251</v>
      </c>
      <c r="C25" s="10" t="n">
        <f aca="false">VLOOKUP($B25,Forecast!$C$5:$S$100,16)</f>
        <v>2544500</v>
      </c>
      <c r="D25" s="10" t="n">
        <f aca="false">VLOOKUP($B25,Forecast!$C$5:$S$100,5)</f>
        <v>2801266.66666667</v>
      </c>
      <c r="E25" s="10" t="n">
        <f aca="false">VLOOKUP($B25,Forecast!$C$5:$S$100,17)</f>
        <v>-205733.333333333</v>
      </c>
      <c r="F25" s="25" t="n">
        <v>38789000</v>
      </c>
      <c r="G25" s="12" t="n">
        <f aca="false">B25</f>
        <v>36251</v>
      </c>
      <c r="H25" s="48" t="n">
        <v>0.169</v>
      </c>
      <c r="I25" s="49" t="n">
        <v>0.118499999999999</v>
      </c>
    </row>
    <row r="26" customFormat="false" ht="11.25" hidden="false" customHeight="false" outlineLevel="0" collapsed="false">
      <c r="A26" s="8" t="n">
        <f aca="false">B27-B26</f>
        <v>31</v>
      </c>
      <c r="B26" s="24" t="n">
        <f aca="false">DATE(YEAR(B25),MONTH(B25)+1,1)</f>
        <v>36281</v>
      </c>
      <c r="C26" s="10" t="n">
        <f aca="false">VLOOKUP($B26,Forecast!$C$5:$S$100,16)</f>
        <v>2709129.03225806</v>
      </c>
      <c r="D26" s="10" t="n">
        <f aca="false">VLOOKUP($B26,Forecast!$C$5:$S$100,5)</f>
        <v>2214161.29032258</v>
      </c>
      <c r="E26" s="10" t="n">
        <f aca="false">VLOOKUP($B26,Forecast!$C$5:$S$100,17)</f>
        <v>559161.290322581</v>
      </c>
      <c r="F26" s="25" t="n">
        <v>56057000</v>
      </c>
      <c r="G26" s="18" t="n">
        <f aca="false">B26</f>
        <v>36281</v>
      </c>
      <c r="H26" s="31" t="n">
        <v>0.236612903225806</v>
      </c>
      <c r="I26" s="32" t="n">
        <v>0.106774193548387</v>
      </c>
    </row>
    <row r="27" customFormat="false" ht="11.25" hidden="false" customHeight="false" outlineLevel="0" collapsed="false">
      <c r="A27" s="8" t="n">
        <f aca="false">B28-B27</f>
        <v>30</v>
      </c>
      <c r="B27" s="24" t="n">
        <f aca="false">DATE(YEAR(B26),MONTH(B26)+1,1)</f>
        <v>36312</v>
      </c>
      <c r="C27" s="10" t="n">
        <f aca="false">VLOOKUP($B27,Forecast!$C$5:$S$100,16)</f>
        <v>2837000</v>
      </c>
      <c r="D27" s="10" t="n">
        <f aca="false">VLOOKUP($B27,Forecast!$C$5:$S$100,5)</f>
        <v>2421600</v>
      </c>
      <c r="E27" s="10" t="n">
        <f aca="false">VLOOKUP($B27,Forecast!$C$5:$S$100,17)</f>
        <v>412133.333333333</v>
      </c>
      <c r="F27" s="25" t="n">
        <v>68397000</v>
      </c>
      <c r="G27" s="18" t="n">
        <f aca="false">B27</f>
        <v>36312</v>
      </c>
      <c r="H27" s="31" t="n">
        <v>0.269166666666667</v>
      </c>
      <c r="I27" s="32" t="n">
        <v>0.141833333333333</v>
      </c>
    </row>
    <row r="28" customFormat="false" ht="11.25" hidden="false" customHeight="false" outlineLevel="0" collapsed="false">
      <c r="A28" s="8" t="n">
        <f aca="false">B29-B28</f>
        <v>31</v>
      </c>
      <c r="B28" s="24" t="n">
        <f aca="false">DATE(YEAR(B27),MONTH(B27)+1,1)</f>
        <v>36342</v>
      </c>
      <c r="C28" s="10" t="n">
        <f aca="false">VLOOKUP($B28,Forecast!$C$5:$S$100,16)</f>
        <v>2922096.77419355</v>
      </c>
      <c r="D28" s="10" t="n">
        <f aca="false">VLOOKUP($B28,Forecast!$C$5:$S$100,5)</f>
        <v>2643096.77419355</v>
      </c>
      <c r="E28" s="10" t="n">
        <f aca="false">VLOOKUP($B28,Forecast!$C$5:$S$100,17)</f>
        <v>282709.677419355</v>
      </c>
      <c r="F28" s="25" t="n">
        <v>77117000</v>
      </c>
      <c r="G28" s="18" t="n">
        <f aca="false">B28</f>
        <v>36342</v>
      </c>
      <c r="H28" s="31" t="n">
        <v>0.33258064516129</v>
      </c>
      <c r="I28" s="32" t="n">
        <v>0.148225806451614</v>
      </c>
    </row>
    <row r="29" customFormat="false" ht="11.25" hidden="false" customHeight="false" outlineLevel="0" collapsed="false">
      <c r="A29" s="8" t="n">
        <f aca="false">B30-B29</f>
        <v>31</v>
      </c>
      <c r="B29" s="24" t="n">
        <f aca="false">DATE(YEAR(B28),MONTH(B28)+1,1)</f>
        <v>36373</v>
      </c>
      <c r="C29" s="10" t="n">
        <f aca="false">VLOOKUP($B29,Forecast!$C$5:$S$100,16)</f>
        <v>2726612.90322581</v>
      </c>
      <c r="D29" s="10" t="n">
        <f aca="false">VLOOKUP($B29,Forecast!$C$5:$S$100,5)</f>
        <v>2706516.12903226</v>
      </c>
      <c r="E29" s="10" t="n">
        <f aca="false">VLOOKUP($B29,Forecast!$C$5:$S$100,17)</f>
        <v>18400</v>
      </c>
      <c r="F29" s="25" t="n">
        <v>78044000</v>
      </c>
      <c r="G29" s="18" t="n">
        <f aca="false">B29</f>
        <v>36373</v>
      </c>
      <c r="H29" s="31" t="n">
        <v>0.321774193548386</v>
      </c>
      <c r="I29" s="32" t="n">
        <v>0.0733870967741925</v>
      </c>
    </row>
    <row r="30" customFormat="false" ht="11.25" hidden="false" customHeight="false" outlineLevel="0" collapsed="false">
      <c r="A30" s="8" t="n">
        <f aca="false">B31-B30</f>
        <v>30</v>
      </c>
      <c r="B30" s="24" t="n">
        <f aca="false">DATE(YEAR(B29),MONTH(B29)+1,1)</f>
        <v>36404</v>
      </c>
      <c r="C30" s="10" t="n">
        <f aca="false">VLOOKUP($B30,Forecast!$C$5:$S$100,16)</f>
        <v>2929200</v>
      </c>
      <c r="D30" s="10" t="n">
        <f aca="false">VLOOKUP($B30,Forecast!$C$5:$S$100,5)</f>
        <v>2645233.33333333</v>
      </c>
      <c r="E30" s="10" t="n">
        <f aca="false">VLOOKUP($B30,Forecast!$C$5:$S$100,17)</f>
        <v>285233.333333333</v>
      </c>
      <c r="F30" s="25" t="n">
        <v>86618000</v>
      </c>
      <c r="G30" s="18" t="n">
        <f aca="false">B30</f>
        <v>36404</v>
      </c>
      <c r="H30" s="31" t="n">
        <v>0.373500000000001</v>
      </c>
      <c r="I30" s="32" t="n">
        <v>0.251333333333335</v>
      </c>
    </row>
    <row r="31" customFormat="false" ht="12" hidden="false" customHeight="false" outlineLevel="0" collapsed="false">
      <c r="A31" s="8" t="n">
        <f aca="false">B32-B31</f>
        <v>31</v>
      </c>
      <c r="B31" s="26" t="n">
        <f aca="false">DATE(YEAR(B30),MONTH(B30)+1,1)</f>
        <v>36434</v>
      </c>
      <c r="C31" s="22" t="n">
        <f aca="false">VLOOKUP($B31,Forecast!$C$5:$S$100,16)</f>
        <v>3076967.74193548</v>
      </c>
      <c r="D31" s="22" t="n">
        <f aca="false">VLOOKUP($B31,Forecast!$C$5:$S$100,5)</f>
        <v>2964096.77419355</v>
      </c>
      <c r="E31" s="22" t="n">
        <f aca="false">VLOOKUP($B31,Forecast!$C$5:$S$100,17)</f>
        <v>88129.0322580645</v>
      </c>
      <c r="F31" s="23" t="n">
        <v>89228000</v>
      </c>
      <c r="G31" s="27" t="n">
        <f aca="false">B31</f>
        <v>36434</v>
      </c>
      <c r="H31" s="33" t="n">
        <v>0.337258064516128</v>
      </c>
      <c r="I31" s="34" t="n">
        <v>0.330967741935483</v>
      </c>
    </row>
    <row r="32" customFormat="false" ht="12" hidden="false" customHeight="false" outlineLevel="0" collapsed="false">
      <c r="A32" s="8" t="n">
        <f aca="false">B33-B32</f>
        <v>30</v>
      </c>
      <c r="B32" s="24" t="n">
        <f aca="false">DATE(YEAR(B31),MONTH(B31)+1,1)</f>
        <v>36465</v>
      </c>
      <c r="C32" s="10" t="n">
        <f aca="false">VLOOKUP($B32,Forecast!$C$5:$S$100,16)</f>
        <v>2880633.33333333</v>
      </c>
      <c r="D32" s="10" t="n">
        <f aca="false">VLOOKUP($B32,Forecast!$C$5:$S$100,5)</f>
        <v>2738600</v>
      </c>
      <c r="E32" s="10" t="n">
        <f aca="false">VLOOKUP($B32,Forecast!$C$5:$S$100,17)</f>
        <v>150933.333333333</v>
      </c>
      <c r="F32" s="30" t="n">
        <v>92944000</v>
      </c>
      <c r="G32" s="12" t="n">
        <f aca="false">B32</f>
        <v>36465</v>
      </c>
      <c r="H32" s="48" t="n">
        <v>0.410999999999999</v>
      </c>
      <c r="I32" s="49" t="n">
        <v>0.396333333333333</v>
      </c>
    </row>
    <row r="33" customFormat="false" ht="11.25" hidden="false" customHeight="false" outlineLevel="0" collapsed="false">
      <c r="A33" s="8" t="n">
        <f aca="false">B34-B33</f>
        <v>31</v>
      </c>
      <c r="B33" s="24" t="n">
        <f aca="false">DATE(YEAR(B32),MONTH(B32)+1,1)</f>
        <v>36495</v>
      </c>
      <c r="C33" s="10" t="n">
        <f aca="false">VLOOKUP($B33,Forecast!$C$5:$S$100,16)</f>
        <v>2665993.03225806</v>
      </c>
      <c r="D33" s="10" t="n">
        <f aca="false">VLOOKUP($B33,Forecast!$C$5:$S$100,5)</f>
        <v>3114903.22580645</v>
      </c>
      <c r="E33" s="10" t="n">
        <f aca="false">VLOOKUP($B33,Forecast!$C$5:$S$100,17)</f>
        <v>-463645.161290323</v>
      </c>
      <c r="F33" s="25" t="n">
        <v>78580000</v>
      </c>
      <c r="G33" s="18" t="n">
        <f aca="false">B33</f>
        <v>36495</v>
      </c>
      <c r="H33" s="31" t="n">
        <v>0.232741935483871</v>
      </c>
      <c r="I33" s="32" t="n">
        <v>0.227741935483871</v>
      </c>
    </row>
    <row r="34" customFormat="false" ht="11.25" hidden="false" customHeight="false" outlineLevel="0" collapsed="false">
      <c r="A34" s="8" t="n">
        <f aca="false">B35-B34</f>
        <v>31</v>
      </c>
      <c r="B34" s="24" t="n">
        <f aca="false">DATE(YEAR(B33),MONTH(B33)+1,1)</f>
        <v>36526</v>
      </c>
      <c r="C34" s="10" t="n">
        <f aca="false">VLOOKUP($B34,Forecast!$C$5:$S$100,16)</f>
        <v>2611548.38709677</v>
      </c>
      <c r="D34" s="10" t="n">
        <f aca="false">VLOOKUP($B34,Forecast!$C$5:$S$100,5)</f>
        <v>3123483.87096774</v>
      </c>
      <c r="E34" s="10" t="n">
        <f aca="false">VLOOKUP($B34,Forecast!$C$5:$S$100,17)</f>
        <v>-509516.129032258</v>
      </c>
      <c r="F34" s="25" t="n">
        <v>62970000</v>
      </c>
      <c r="G34" s="18" t="n">
        <f aca="false">B34</f>
        <v>36526</v>
      </c>
      <c r="H34" s="31" t="n">
        <v>0.177258064516129</v>
      </c>
      <c r="I34" s="32" t="n">
        <v>0.158225806451614</v>
      </c>
    </row>
    <row r="35" customFormat="false" ht="11.25" hidden="false" customHeight="false" outlineLevel="0" collapsed="false">
      <c r="A35" s="8" t="n">
        <f aca="false">B36-B35</f>
        <v>29</v>
      </c>
      <c r="B35" s="24" t="n">
        <f aca="false">DATE(YEAR(B34),MONTH(B34)+1,1)</f>
        <v>36557</v>
      </c>
      <c r="C35" s="10" t="n">
        <f aca="false">VLOOKUP($B35,Forecast!$C$5:$S$100,16)</f>
        <v>2575689.65517241</v>
      </c>
      <c r="D35" s="10" t="n">
        <f aca="false">VLOOKUP($B35,Forecast!$C$5:$S$100,5)</f>
        <v>3069448.27586207</v>
      </c>
      <c r="E35" s="10" t="n">
        <f aca="false">VLOOKUP($B35,Forecast!$C$5:$S$100,17)</f>
        <v>-496482.75862069</v>
      </c>
      <c r="F35" s="25" t="n">
        <v>48405000</v>
      </c>
      <c r="G35" s="18" t="n">
        <f aca="false">B35</f>
        <v>36557</v>
      </c>
      <c r="H35" s="31" t="n">
        <v>0.213103448275862</v>
      </c>
      <c r="I35" s="32" t="n">
        <v>0.173965517241379</v>
      </c>
    </row>
    <row r="36" customFormat="false" ht="12" hidden="false" customHeight="false" outlineLevel="0" collapsed="false">
      <c r="A36" s="8" t="n">
        <f aca="false">B37-B36</f>
        <v>31</v>
      </c>
      <c r="B36" s="26" t="n">
        <f aca="false">DATE(YEAR(B35),MONTH(B35)+1,1)</f>
        <v>36586</v>
      </c>
      <c r="C36" s="22" t="n">
        <f aca="false">VLOOKUP($B36,Forecast!$C$5:$S$100,16)</f>
        <v>2900774.19354839</v>
      </c>
      <c r="D36" s="22" t="n">
        <f aca="false">VLOOKUP($B36,Forecast!$C$5:$S$100,5)</f>
        <v>2825354.83870968</v>
      </c>
      <c r="E36" s="22" t="n">
        <f aca="false">VLOOKUP($B36,Forecast!$C$5:$S$100,17)</f>
        <v>30258.064516129</v>
      </c>
      <c r="F36" s="23" t="n">
        <v>49222000</v>
      </c>
      <c r="G36" s="27" t="n">
        <f aca="false">B36</f>
        <v>36586</v>
      </c>
      <c r="H36" s="33" t="n">
        <v>0.213387096774192</v>
      </c>
      <c r="I36" s="34" t="n">
        <v>0.169516129032257</v>
      </c>
    </row>
    <row r="37" customFormat="false" ht="11.25" hidden="false" customHeight="false" outlineLevel="0" collapsed="false">
      <c r="A37" s="8" t="n">
        <f aca="false">B38-B37</f>
        <v>30</v>
      </c>
      <c r="B37" s="24" t="n">
        <f aca="false">DATE(YEAR(B36),MONTH(B36)+1,1)</f>
        <v>36617</v>
      </c>
      <c r="C37" s="10" t="n">
        <f aca="false">VLOOKUP($B37,Forecast!$C$5:$S$100,16)</f>
        <v>2814466.66666667</v>
      </c>
      <c r="D37" s="10" t="n">
        <f aca="false">VLOOKUP($B37,Forecast!$C$5:$S$100,5)</f>
        <v>2422966.66666667</v>
      </c>
      <c r="E37" s="10" t="n">
        <f aca="false">VLOOKUP($B37,Forecast!$C$5:$S$100,17)</f>
        <v>390966.666666667</v>
      </c>
      <c r="F37" s="25" t="n">
        <v>60911000</v>
      </c>
      <c r="G37" s="12" t="n">
        <f aca="false">B37</f>
        <v>36617</v>
      </c>
      <c r="H37" s="48" t="n">
        <v>0.274</v>
      </c>
      <c r="I37" s="49" t="n">
        <v>0.199500000000001</v>
      </c>
    </row>
    <row r="38" customFormat="false" ht="11.25" hidden="false" customHeight="false" outlineLevel="0" collapsed="false">
      <c r="A38" s="8" t="n">
        <f aca="false">B39-B38</f>
        <v>31</v>
      </c>
      <c r="B38" s="24" t="n">
        <f aca="false">DATE(YEAR(B37),MONTH(B37)+1,1)</f>
        <v>36647</v>
      </c>
      <c r="C38" s="10" t="n">
        <f aca="false">VLOOKUP($B38,Forecast!$C$5:$S$100,16)</f>
        <v>2821967.74193548</v>
      </c>
      <c r="D38" s="10" t="n">
        <f aca="false">VLOOKUP($B38,Forecast!$C$5:$S$100,5)</f>
        <v>2665677.41935484</v>
      </c>
      <c r="E38" s="10" t="n">
        <f aca="false">VLOOKUP($B38,Forecast!$C$5:$S$100,17)</f>
        <v>152645.161290323</v>
      </c>
      <c r="F38" s="25" t="n">
        <v>65633000</v>
      </c>
      <c r="G38" s="18" t="n">
        <f aca="false">B38</f>
        <v>36647</v>
      </c>
      <c r="H38" s="31" t="n">
        <v>0.445483870967741</v>
      </c>
      <c r="I38" s="32" t="n">
        <v>0.259999999999999</v>
      </c>
    </row>
    <row r="39" customFormat="false" ht="11.25" hidden="false" customHeight="false" outlineLevel="0" collapsed="false">
      <c r="A39" s="8" t="n">
        <f aca="false">B40-B39</f>
        <v>30</v>
      </c>
      <c r="B39" s="24" t="n">
        <f aca="false">DATE(YEAR(B38),MONTH(B38)+1,1)</f>
        <v>36678</v>
      </c>
      <c r="C39" s="10" t="n">
        <f aca="false">VLOOKUP($B39,Forecast!$C$5:$S$100,16)</f>
        <v>3166733.33333333</v>
      </c>
      <c r="D39" s="10" t="n">
        <f aca="false">VLOOKUP($B39,Forecast!$C$5:$S$100,5)</f>
        <v>3097900</v>
      </c>
      <c r="E39" s="10" t="n">
        <f aca="false">VLOOKUP($B39,Forecast!$C$5:$S$100,17)</f>
        <v>68500</v>
      </c>
      <c r="F39" s="25" t="n">
        <v>67650000</v>
      </c>
      <c r="G39" s="18" t="n">
        <f aca="false">B39</f>
        <v>36678</v>
      </c>
      <c r="H39" s="31" t="n">
        <v>0.658666666666667</v>
      </c>
      <c r="I39" s="32" t="n">
        <v>0.472166666666666</v>
      </c>
    </row>
    <row r="40" customFormat="false" ht="11.25" hidden="false" customHeight="false" outlineLevel="0" collapsed="false">
      <c r="A40" s="8" t="n">
        <f aca="false">B41-B40</f>
        <v>31</v>
      </c>
      <c r="B40" s="24" t="n">
        <f aca="false">DATE(YEAR(B39),MONTH(B39)+1,1)</f>
        <v>36708</v>
      </c>
      <c r="C40" s="10" t="n">
        <f aca="false">VLOOKUP($B40,Forecast!$C$5:$S$100,16)</f>
        <v>3294903.22580645</v>
      </c>
      <c r="D40" s="10" t="n">
        <f aca="false">VLOOKUP($B40,Forecast!$C$5:$S$100,5)</f>
        <v>3320806.4516129</v>
      </c>
      <c r="E40" s="10" t="n">
        <f aca="false">VLOOKUP($B40,Forecast!$C$5:$S$100,17)</f>
        <v>-37709.6774193548</v>
      </c>
      <c r="F40" s="25" t="n">
        <v>66434000</v>
      </c>
      <c r="G40" s="18" t="n">
        <f aca="false">B40</f>
        <v>36708</v>
      </c>
      <c r="H40" s="31" t="n">
        <v>0.964354838709678</v>
      </c>
      <c r="I40" s="32" t="n">
        <v>0.623870967741935</v>
      </c>
    </row>
    <row r="41" customFormat="false" ht="11.25" hidden="false" customHeight="false" outlineLevel="0" collapsed="false">
      <c r="A41" s="8" t="n">
        <f aca="false">B42-B41</f>
        <v>31</v>
      </c>
      <c r="B41" s="24" t="n">
        <f aca="false">DATE(YEAR(B40),MONTH(B40)+1,1)</f>
        <v>36739</v>
      </c>
      <c r="C41" s="10" t="n">
        <f aca="false">VLOOKUP($B41,Forecast!$C$5:$S$100,16)</f>
        <v>3210967.74193548</v>
      </c>
      <c r="D41" s="10" t="n">
        <f aca="false">VLOOKUP($B41,Forecast!$C$5:$S$100,5)</f>
        <v>3616161.29032258</v>
      </c>
      <c r="E41" s="10" t="n">
        <f aca="false">VLOOKUP($B41,Forecast!$C$5:$S$100,17)</f>
        <v>-405161.290322581</v>
      </c>
      <c r="F41" s="25" t="n">
        <f aca="false">E41*A41+F40</f>
        <v>53874000</v>
      </c>
      <c r="G41" s="18" t="n">
        <f aca="false">B41</f>
        <v>36739</v>
      </c>
      <c r="H41" s="31" t="n">
        <v>1.11</v>
      </c>
      <c r="I41" s="32" t="n">
        <v>0.72625</v>
      </c>
      <c r="K41" s="50"/>
      <c r="L41" s="50"/>
      <c r="M41" s="50"/>
      <c r="N41" s="50"/>
    </row>
    <row r="42" customFormat="false" ht="11.25" hidden="false" customHeight="false" outlineLevel="0" collapsed="false">
      <c r="A42" s="8" t="n">
        <f aca="false">B43-B42</f>
        <v>30</v>
      </c>
      <c r="B42" s="24" t="n">
        <f aca="false">DATE(YEAR(B41),MONTH(B41)+1,1)</f>
        <v>36770</v>
      </c>
      <c r="C42" s="10" t="n">
        <f aca="false">VLOOKUP($B42,Forecast!$C$5:$S$100,16)</f>
        <v>3311166.66666667</v>
      </c>
      <c r="D42" s="10" t="n">
        <f aca="false">VLOOKUP($B42,Forecast!$C$5:$S$100,5)</f>
        <v>3191666.66666667</v>
      </c>
      <c r="E42" s="10" t="n">
        <f aca="false">VLOOKUP($B42,Forecast!$C$5:$S$100,17)</f>
        <v>118633.333333333</v>
      </c>
      <c r="F42" s="25" t="n">
        <f aca="false">E42*A42+F41</f>
        <v>57433000</v>
      </c>
      <c r="G42" s="18" t="n">
        <f aca="false">B42</f>
        <v>36770</v>
      </c>
      <c r="H42" s="51" t="e">
        <f aca="false">VLOOKUP($B42,Curves!$A$3:$I$34,3)-VLOOKUP($B42,Curves!$A$3:$I$34,7)</f>
        <v>#N/A</v>
      </c>
      <c r="I42" s="52" t="e">
        <f aca="false">VLOOKUP($B42,Curves!$A$3:$I$34,3)-VLOOKUP($B42,Curves!$A$3:$I$34,5)</f>
        <v>#N/A</v>
      </c>
      <c r="K42" s="53"/>
      <c r="L42" s="53"/>
      <c r="M42" s="53"/>
      <c r="N42" s="54"/>
      <c r="O42" s="55"/>
    </row>
    <row r="43" customFormat="false" ht="12" hidden="false" customHeight="false" outlineLevel="0" collapsed="false">
      <c r="A43" s="8" t="n">
        <f aca="false">B44-B43</f>
        <v>31</v>
      </c>
      <c r="B43" s="26" t="n">
        <f aca="false">DATE(YEAR(B42),MONTH(B42)+1,1)</f>
        <v>36800</v>
      </c>
      <c r="C43" s="22" t="n">
        <f aca="false">VLOOKUP($B43,Forecast!$C$5:$S$100,16)</f>
        <v>3353935.48387097</v>
      </c>
      <c r="D43" s="22" t="n">
        <f aca="false">VLOOKUP($B43,Forecast!$C$5:$S$100,5)</f>
        <v>3104806.4516129</v>
      </c>
      <c r="E43" s="22" t="n">
        <f aca="false">VLOOKUP($B43,Forecast!$C$5:$S$100,17)</f>
        <v>254967.741935484</v>
      </c>
      <c r="F43" s="23" t="n">
        <f aca="false">E43*A43+F42</f>
        <v>65337000</v>
      </c>
      <c r="G43" s="27" t="n">
        <f aca="false">B43</f>
        <v>36800</v>
      </c>
      <c r="H43" s="56" t="e">
        <f aca="false">VLOOKUP($B43,Curves!$A$3:$I$34,3)-VLOOKUP($B43,Curves!$A$3:$I$34,7)</f>
        <v>#N/A</v>
      </c>
      <c r="I43" s="57" t="e">
        <f aca="false">VLOOKUP($B43,Curves!$A$3:$I$34,3)-VLOOKUP($B43,Curves!$A$3:$I$34,5)</f>
        <v>#N/A</v>
      </c>
      <c r="K43" s="53"/>
      <c r="L43" s="53"/>
      <c r="M43" s="53"/>
      <c r="N43" s="54"/>
      <c r="O43" s="55"/>
    </row>
    <row r="44" customFormat="false" ht="12" hidden="false" customHeight="false" outlineLevel="0" collapsed="false">
      <c r="A44" s="8" t="n">
        <f aca="false">B45-B44</f>
        <v>30</v>
      </c>
      <c r="B44" s="24" t="n">
        <f aca="false">DATE(YEAR(B43),MONTH(B43)+1,1)</f>
        <v>36831</v>
      </c>
      <c r="C44" s="10" t="n">
        <f aca="false">VLOOKUP($B44,Forecast!$C$5:$S$100,16)</f>
        <v>3023266.66666667</v>
      </c>
      <c r="D44" s="10" t="n">
        <f aca="false">VLOOKUP($B44,Forecast!$C$5:$S$100,5)</f>
        <v>3509000</v>
      </c>
      <c r="E44" s="10" t="n">
        <f aca="false">VLOOKUP($B44,Forecast!$C$5:$S$100,17)</f>
        <v>-491766.666666667</v>
      </c>
      <c r="F44" s="30" t="n">
        <f aca="false">E44*A44+F43</f>
        <v>50584000</v>
      </c>
      <c r="G44" s="12" t="n">
        <f aca="false">B44</f>
        <v>36831</v>
      </c>
      <c r="H44" s="58" t="e">
        <f aca="false">VLOOKUP($B44,Curves!$A$3:$I$34,3)-VLOOKUP($B44,Curves!$A$3:$I$34,7)</f>
        <v>#N/A</v>
      </c>
      <c r="I44" s="59" t="e">
        <f aca="false">VLOOKUP($B44,Curves!$A$3:$I$34,3)-VLOOKUP($B44,Curves!$A$3:$I$34,5)</f>
        <v>#N/A</v>
      </c>
      <c r="K44" s="53"/>
      <c r="L44" s="53"/>
      <c r="M44" s="53"/>
      <c r="N44" s="54"/>
      <c r="O44" s="55"/>
    </row>
    <row r="45" customFormat="false" ht="11.25" hidden="false" customHeight="false" outlineLevel="0" collapsed="false">
      <c r="A45" s="8" t="n">
        <f aca="false">B46-B45</f>
        <v>31</v>
      </c>
      <c r="B45" s="24" t="n">
        <f aca="false">DATE(YEAR(B44),MONTH(B44)+1,1)</f>
        <v>36861</v>
      </c>
      <c r="C45" s="10" t="n">
        <f aca="false">VLOOKUP($B45,Forecast!$C$5:$S$100,16)</f>
        <v>3439322.58064516</v>
      </c>
      <c r="D45" s="10" t="n">
        <f aca="false">VLOOKUP($B45,Forecast!$C$5:$S$100,5)</f>
        <v>3433677.41935484</v>
      </c>
      <c r="E45" s="10" t="n">
        <f aca="false">VLOOKUP($B45,Forecast!$C$5:$S$100,17)</f>
        <v>4032.25806451613</v>
      </c>
      <c r="F45" s="25" t="n">
        <f aca="false">E45*A45+F44</f>
        <v>50709000</v>
      </c>
      <c r="G45" s="18" t="n">
        <f aca="false">B45</f>
        <v>36861</v>
      </c>
      <c r="H45" s="51" t="e">
        <f aca="false">VLOOKUP($B45,Curves!$A$3:$I$34,3)-VLOOKUP($B45,Curves!$A$3:$I$34,7)</f>
        <v>#N/A</v>
      </c>
      <c r="I45" s="52" t="e">
        <f aca="false">VLOOKUP($B45,Curves!$A$3:$I$34,3)-VLOOKUP($B45,Curves!$A$3:$I$34,5)</f>
        <v>#N/A</v>
      </c>
      <c r="K45" s="53"/>
      <c r="L45" s="53"/>
      <c r="M45" s="53"/>
      <c r="N45" s="54"/>
      <c r="O45" s="55"/>
    </row>
    <row r="46" customFormat="false" ht="11.25" hidden="false" customHeight="false" outlineLevel="0" collapsed="false">
      <c r="A46" s="8" t="n">
        <f aca="false">B47-B46</f>
        <v>31</v>
      </c>
      <c r="B46" s="24" t="n">
        <f aca="false">DATE(YEAR(B45),MONTH(B45)+1,1)</f>
        <v>36892</v>
      </c>
      <c r="C46" s="10" t="n">
        <f aca="false">VLOOKUP($B46,Forecast!$C$5:$S$100,16)</f>
        <v>3409444.44444444</v>
      </c>
      <c r="D46" s="10" t="n">
        <f aca="false">VLOOKUP($B46,Forecast!$C$5:$S$100,5)</f>
        <v>3817188.38709677</v>
      </c>
      <c r="E46" s="10" t="n">
        <f aca="false">VLOOKUP($B46,Forecast!$C$5:$S$100,17)</f>
        <v>-407743.94265233</v>
      </c>
      <c r="F46" s="25" t="n">
        <f aca="false">E46*A46+F45</f>
        <v>38068937.7777778</v>
      </c>
      <c r="G46" s="18" t="n">
        <f aca="false">B46</f>
        <v>36892</v>
      </c>
      <c r="H46" s="51" t="e">
        <f aca="false">VLOOKUP($B46,Curves!$A$3:$I$34,3)-VLOOKUP($B46,Curves!$A$3:$I$34,7)</f>
        <v>#N/A</v>
      </c>
      <c r="I46" s="52" t="e">
        <f aca="false">VLOOKUP($B46,Curves!$A$3:$I$34,3)-VLOOKUP($B46,Curves!$A$3:$I$34,5)</f>
        <v>#N/A</v>
      </c>
      <c r="K46" s="53"/>
      <c r="L46" s="53"/>
      <c r="M46" s="53"/>
      <c r="N46" s="54"/>
      <c r="O46" s="55"/>
    </row>
    <row r="47" customFormat="false" ht="12" hidden="false" customHeight="false" outlineLevel="0" collapsed="false">
      <c r="A47" s="8" t="n">
        <f aca="false">B48-B47</f>
        <v>28</v>
      </c>
      <c r="B47" s="24" t="n">
        <f aca="false">DATE(YEAR(B46),MONTH(B46)+1,1)</f>
        <v>36923</v>
      </c>
      <c r="C47" s="10" t="n">
        <f aca="false">VLOOKUP($B47,Forecast!$C$5:$S$100,16)</f>
        <v>3420000</v>
      </c>
      <c r="D47" s="10" t="n">
        <f aca="false">VLOOKUP($B47,Forecast!$C$5:$S$100,5)</f>
        <v>3361531.72413793</v>
      </c>
      <c r="E47" s="10" t="n">
        <f aca="false">VLOOKUP($B47,Forecast!$C$5:$S$100,17)</f>
        <v>58468.2758620689</v>
      </c>
      <c r="F47" s="25" t="n">
        <f aca="false">E47*A47+F46</f>
        <v>39706049.5019157</v>
      </c>
      <c r="G47" s="18" t="n">
        <f aca="false">B47</f>
        <v>36923</v>
      </c>
      <c r="H47" s="51" t="e">
        <f aca="false">VLOOKUP($B47,Curves!$A$3:$I$34,3)-VLOOKUP($B47,Curves!$A$3:$I$34,7)</f>
        <v>#N/A</v>
      </c>
      <c r="I47" s="52" t="e">
        <f aca="false">VLOOKUP($B47,Curves!$A$3:$I$34,3)-VLOOKUP($B47,Curves!$A$3:$I$34,5)</f>
        <v>#N/A</v>
      </c>
      <c r="K47" s="53"/>
      <c r="L47" s="53"/>
      <c r="M47" s="53"/>
      <c r="N47" s="54"/>
      <c r="O47" s="55"/>
    </row>
    <row r="48" customFormat="false" ht="12" hidden="false" customHeight="false" outlineLevel="0" collapsed="false">
      <c r="A48" s="8" t="n">
        <f aca="false">B49-B48</f>
        <v>31</v>
      </c>
      <c r="B48" s="60" t="n">
        <f aca="false">DATE(YEAR(B47),MONTH(B47)+1,1)</f>
        <v>36951</v>
      </c>
      <c r="C48" s="61" t="n">
        <f aca="false">VLOOKUP($B48,Forecast!$C$5:$S$100,16)</f>
        <v>3420000</v>
      </c>
      <c r="D48" s="61" t="n">
        <f aca="false">VLOOKUP($B48,Forecast!$C$5:$S$100,5)</f>
        <v>3110115.48387097</v>
      </c>
      <c r="E48" s="61" t="n">
        <f aca="false">VLOOKUP($B48,Forecast!$C$5:$S$100,17)</f>
        <v>309884.516129032</v>
      </c>
      <c r="F48" s="62" t="n">
        <f aca="false">E48*A48+F47</f>
        <v>49312469.5019157</v>
      </c>
      <c r="G48" s="27" t="n">
        <f aca="false">B48</f>
        <v>36951</v>
      </c>
      <c r="H48" s="56" t="e">
        <f aca="false">VLOOKUP($B48,Curves!$A$3:$I$34,3)-VLOOKUP($B48,Curves!$A$3:$I$34,7)</f>
        <v>#N/A</v>
      </c>
      <c r="I48" s="57" t="e">
        <f aca="false">VLOOKUP($B48,Curves!$A$3:$I$34,3)-VLOOKUP($B48,Curves!$A$3:$I$34,5)</f>
        <v>#N/A</v>
      </c>
      <c r="K48" s="53"/>
      <c r="L48" s="53"/>
      <c r="M48" s="53"/>
      <c r="N48" s="54"/>
      <c r="O48" s="55"/>
    </row>
    <row r="49" customFormat="false" ht="11.25" hidden="false" customHeight="false" outlineLevel="0" collapsed="false">
      <c r="A49" s="8" t="n">
        <f aca="false">B50-B49</f>
        <v>30</v>
      </c>
      <c r="B49" s="24" t="n">
        <f aca="false">DATE(YEAR(B48),MONTH(B48)+1,1)</f>
        <v>36982</v>
      </c>
      <c r="C49" s="10" t="n">
        <f aca="false">VLOOKUP($B49,Forecast!$C$5:$S$100,16)</f>
        <v>3420000</v>
      </c>
      <c r="D49" s="10" t="n">
        <f aca="false">VLOOKUP($B49,Forecast!$C$5:$S$100,5)</f>
        <v>2745655.66666667</v>
      </c>
      <c r="E49" s="10" t="n">
        <f aca="false">VLOOKUP($B49,Forecast!$C$5:$S$100,17)</f>
        <v>674344.333333334</v>
      </c>
      <c r="F49" s="25" t="n">
        <f aca="false">E49*A49+F48</f>
        <v>69542799.5019157</v>
      </c>
      <c r="G49" s="12" t="n">
        <f aca="false">B49</f>
        <v>36982</v>
      </c>
      <c r="H49" s="58" t="e">
        <f aca="false">VLOOKUP($B49,Curves!$A$3:$I$34,3)-VLOOKUP($B49,Curves!$A$3:$I$34,7)</f>
        <v>#N/A</v>
      </c>
      <c r="I49" s="59" t="e">
        <f aca="false">VLOOKUP($B49,Curves!$A$3:$I$34,3)-VLOOKUP($B49,Curves!$A$3:$I$34,5)</f>
        <v>#N/A</v>
      </c>
      <c r="K49" s="53"/>
      <c r="L49" s="53"/>
      <c r="M49" s="53"/>
      <c r="N49" s="54"/>
      <c r="O49" s="55"/>
    </row>
    <row r="50" customFormat="false" ht="11.25" hidden="false" customHeight="false" outlineLevel="0" collapsed="false">
      <c r="A50" s="8" t="n">
        <f aca="false">B51-B50</f>
        <v>31</v>
      </c>
      <c r="B50" s="24" t="n">
        <f aca="false">DATE(YEAR(B49),MONTH(B49)+1,1)</f>
        <v>37012</v>
      </c>
      <c r="C50" s="10" t="n">
        <f aca="false">VLOOKUP($B50,Forecast!$C$5:$S$100,16)</f>
        <v>3420000</v>
      </c>
      <c r="D50" s="10" t="n">
        <f aca="false">VLOOKUP($B50,Forecast!$C$5:$S$100,5)</f>
        <v>2895647.74193548</v>
      </c>
      <c r="E50" s="10" t="n">
        <f aca="false">VLOOKUP($B50,Forecast!$C$5:$S$100,17)</f>
        <v>524352.258064516</v>
      </c>
      <c r="F50" s="25" t="n">
        <f aca="false">E50*A50+F49</f>
        <v>85797719.5019157</v>
      </c>
      <c r="G50" s="18" t="n">
        <f aca="false">B50</f>
        <v>37012</v>
      </c>
      <c r="H50" s="51" t="e">
        <f aca="false">VLOOKUP($B50,Curves!$A$3:$I$34,3)-VLOOKUP($B50,Curves!$A$3:$I$34,7)</f>
        <v>#N/A</v>
      </c>
      <c r="I50" s="52" t="e">
        <f aca="false">VLOOKUP($B50,Curves!$A$3:$I$34,3)-VLOOKUP($B50,Curves!$A$3:$I$34,5)</f>
        <v>#N/A</v>
      </c>
      <c r="K50" s="53"/>
      <c r="L50" s="53"/>
      <c r="M50" s="53"/>
      <c r="N50" s="54"/>
      <c r="O50" s="55"/>
    </row>
    <row r="51" customFormat="false" ht="11.25" hidden="false" customHeight="false" outlineLevel="0" collapsed="false">
      <c r="A51" s="8" t="n">
        <f aca="false">B52-B51</f>
        <v>30</v>
      </c>
      <c r="B51" s="24" t="n">
        <f aca="false">DATE(YEAR(B50),MONTH(B50)+1,1)</f>
        <v>37043</v>
      </c>
      <c r="C51" s="10" t="e">
        <f aca="false">VLOOKUP($B51,Forecast!$C$5:$S$100,16)</f>
        <v>#N/A</v>
      </c>
      <c r="D51" s="10" t="e">
        <f aca="false">VLOOKUP($B51,Forecast!$C$5:$S$100,5)</f>
        <v>#N/A</v>
      </c>
      <c r="E51" s="10" t="e">
        <f aca="false">VLOOKUP($B51,Forecast!$C$5:$S$100,17)</f>
        <v>#N/A</v>
      </c>
      <c r="F51" s="25" t="e">
        <f aca="false">E51*A51+F50</f>
        <v>#N/A</v>
      </c>
      <c r="G51" s="18" t="n">
        <f aca="false">B51</f>
        <v>37043</v>
      </c>
      <c r="H51" s="51" t="e">
        <f aca="false">VLOOKUP($B51,Curves!$A$3:$I$34,3)-VLOOKUP($B51,Curves!$A$3:$I$34,7)</f>
        <v>#N/A</v>
      </c>
      <c r="I51" s="52" t="e">
        <f aca="false">VLOOKUP($B51,Curves!$A$3:$I$34,3)-VLOOKUP($B51,Curves!$A$3:$I$34,5)</f>
        <v>#N/A</v>
      </c>
      <c r="K51" s="53"/>
      <c r="L51" s="53"/>
      <c r="M51" s="53"/>
      <c r="N51" s="54"/>
      <c r="O51" s="55"/>
    </row>
    <row r="52" customFormat="false" ht="11.25" hidden="false" customHeight="false" outlineLevel="0" collapsed="false">
      <c r="A52" s="8" t="n">
        <f aca="false">B53-B52</f>
        <v>31</v>
      </c>
      <c r="B52" s="24" t="n">
        <f aca="false">DATE(YEAR(B51),MONTH(B51)+1,1)</f>
        <v>37073</v>
      </c>
      <c r="C52" s="10" t="e">
        <f aca="false">VLOOKUP($B52,Forecast!$C$5:$S$100,16)</f>
        <v>#N/A</v>
      </c>
      <c r="D52" s="10" t="e">
        <f aca="false">VLOOKUP($B52,Forecast!$C$5:$S$100,5)</f>
        <v>#N/A</v>
      </c>
      <c r="E52" s="10" t="e">
        <f aca="false">VLOOKUP($B52,Forecast!$C$5:$S$100,17)</f>
        <v>#N/A</v>
      </c>
      <c r="F52" s="25" t="e">
        <f aca="false">E52*A52+F51</f>
        <v>#N/A</v>
      </c>
      <c r="G52" s="18" t="n">
        <f aca="false">B52</f>
        <v>37073</v>
      </c>
      <c r="H52" s="51" t="e">
        <f aca="false">VLOOKUP($B52,Curves!$A$3:$I$34,3)-VLOOKUP($B52,Curves!$A$3:$I$34,7)</f>
        <v>#N/A</v>
      </c>
      <c r="I52" s="52" t="e">
        <f aca="false">VLOOKUP($B52,Curves!$A$3:$I$34,3)-VLOOKUP($B52,Curves!$A$3:$I$34,5)</f>
        <v>#N/A</v>
      </c>
      <c r="K52" s="53"/>
      <c r="L52" s="53"/>
      <c r="M52" s="53"/>
      <c r="N52" s="54"/>
      <c r="O52" s="55"/>
    </row>
    <row r="53" customFormat="false" ht="11.25" hidden="false" customHeight="false" outlineLevel="0" collapsed="false">
      <c r="A53" s="8" t="n">
        <f aca="false">B54-B53</f>
        <v>31</v>
      </c>
      <c r="B53" s="24" t="n">
        <f aca="false">DATE(YEAR(B52),MONTH(B52)+1,1)</f>
        <v>37104</v>
      </c>
      <c r="C53" s="10" t="e">
        <f aca="false">VLOOKUP($B53,Forecast!$C$5:$S$100,16)</f>
        <v>#N/A</v>
      </c>
      <c r="D53" s="10" t="e">
        <f aca="false">VLOOKUP($B53,Forecast!$C$5:$S$100,5)</f>
        <v>#N/A</v>
      </c>
      <c r="E53" s="10" t="e">
        <f aca="false">VLOOKUP($B53,Forecast!$C$5:$S$100,17)</f>
        <v>#N/A</v>
      </c>
      <c r="F53" s="25" t="e">
        <f aca="false">E53*A53+F52</f>
        <v>#N/A</v>
      </c>
      <c r="G53" s="18" t="n">
        <f aca="false">B53</f>
        <v>37104</v>
      </c>
      <c r="H53" s="51" t="e">
        <f aca="false">VLOOKUP($B53,Curves!$A$3:$I$34,3)-VLOOKUP($B53,Curves!$A$3:$I$34,7)</f>
        <v>#N/A</v>
      </c>
      <c r="I53" s="52" t="e">
        <f aca="false">VLOOKUP($B53,Curves!$A$3:$I$34,3)-VLOOKUP($B53,Curves!$A$3:$I$34,5)</f>
        <v>#N/A</v>
      </c>
      <c r="K53" s="53"/>
      <c r="L53" s="53"/>
      <c r="M53" s="53"/>
      <c r="N53" s="54"/>
      <c r="O53" s="55"/>
    </row>
    <row r="54" customFormat="false" ht="11.25" hidden="false" customHeight="false" outlineLevel="0" collapsed="false">
      <c r="A54" s="8" t="n">
        <f aca="false">B55-B54</f>
        <v>30</v>
      </c>
      <c r="B54" s="24" t="n">
        <f aca="false">DATE(YEAR(B53),MONTH(B53)+1,1)</f>
        <v>37135</v>
      </c>
      <c r="C54" s="10" t="e">
        <f aca="false">VLOOKUP($B54,Forecast!$C$5:$S$100,16)</f>
        <v>#N/A</v>
      </c>
      <c r="D54" s="10" t="e">
        <f aca="false">VLOOKUP($B54,Forecast!$C$5:$S$100,5)</f>
        <v>#N/A</v>
      </c>
      <c r="E54" s="10" t="e">
        <f aca="false">VLOOKUP($B54,Forecast!$C$5:$S$100,17)</f>
        <v>#N/A</v>
      </c>
      <c r="F54" s="25" t="e">
        <f aca="false">E54*A54+F53</f>
        <v>#N/A</v>
      </c>
      <c r="G54" s="18" t="n">
        <f aca="false">B54</f>
        <v>37135</v>
      </c>
      <c r="H54" s="51" t="e">
        <f aca="false">VLOOKUP($B54,Curves!$A$3:$I$34,3)-VLOOKUP($B54,Curves!$A$3:$I$34,7)</f>
        <v>#N/A</v>
      </c>
      <c r="I54" s="52" t="e">
        <f aca="false">VLOOKUP($B54,Curves!$A$3:$I$34,3)-VLOOKUP($B54,Curves!$A$3:$I$34,5)</f>
        <v>#N/A</v>
      </c>
      <c r="K54" s="53"/>
      <c r="L54" s="53"/>
      <c r="M54" s="53"/>
      <c r="N54" s="54"/>
      <c r="O54" s="55"/>
    </row>
    <row r="55" customFormat="false" ht="12" hidden="false" customHeight="false" outlineLevel="0" collapsed="false">
      <c r="A55" s="8" t="n">
        <f aca="false">B56-B55</f>
        <v>31</v>
      </c>
      <c r="B55" s="26" t="n">
        <f aca="false">DATE(YEAR(B54),MONTH(B54)+1,1)</f>
        <v>37165</v>
      </c>
      <c r="C55" s="22" t="e">
        <f aca="false">VLOOKUP($B55,Forecast!$C$5:$S$100,16)</f>
        <v>#N/A</v>
      </c>
      <c r="D55" s="22" t="e">
        <f aca="false">VLOOKUP($B55,Forecast!$C$5:$S$100,5)</f>
        <v>#N/A</v>
      </c>
      <c r="E55" s="22" t="e">
        <f aca="false">VLOOKUP($B55,Forecast!$C$5:$S$100,17)</f>
        <v>#N/A</v>
      </c>
      <c r="F55" s="23" t="e">
        <f aca="false">E55*A55+F54</f>
        <v>#N/A</v>
      </c>
      <c r="G55" s="27" t="n">
        <f aca="false">B55</f>
        <v>37165</v>
      </c>
      <c r="H55" s="56" t="e">
        <f aca="false">VLOOKUP($B55,Curves!$A$3:$I$34,3)-VLOOKUP($B55,Curves!$A$3:$I$34,7)</f>
        <v>#N/A</v>
      </c>
      <c r="I55" s="57" t="e">
        <f aca="false">VLOOKUP($B55,Curves!$A$3:$I$34,3)-VLOOKUP($B55,Curves!$A$3:$I$34,5)</f>
        <v>#N/A</v>
      </c>
      <c r="K55" s="53"/>
      <c r="L55" s="53"/>
      <c r="M55" s="53"/>
      <c r="N55" s="54"/>
      <c r="O55" s="55"/>
    </row>
    <row r="56" customFormat="false" ht="12" hidden="false" customHeight="false" outlineLevel="0" collapsed="false">
      <c r="A56" s="8" t="n">
        <f aca="false">B57-B56</f>
        <v>30</v>
      </c>
      <c r="B56" s="24" t="n">
        <f aca="false">DATE(YEAR(B55),MONTH(B55)+1,1)</f>
        <v>37196</v>
      </c>
      <c r="C56" s="10" t="e">
        <f aca="false">VLOOKUP($B56,Forecast!$C$5:$S$100,16)</f>
        <v>#N/A</v>
      </c>
      <c r="D56" s="10" t="e">
        <f aca="false">VLOOKUP($B56,Forecast!$C$5:$S$100,5)</f>
        <v>#N/A</v>
      </c>
      <c r="E56" s="10" t="e">
        <f aca="false">VLOOKUP($B56,Forecast!$C$5:$S$100,17)</f>
        <v>#N/A</v>
      </c>
      <c r="F56" s="30" t="e">
        <f aca="false">E56*A56+F55</f>
        <v>#N/A</v>
      </c>
      <c r="G56" s="12" t="n">
        <f aca="false">B56</f>
        <v>37196</v>
      </c>
      <c r="H56" s="58" t="e">
        <f aca="false">VLOOKUP($B56,Curves!$A$3:$I$34,3)-VLOOKUP($B56,Curves!$A$3:$I$34,7)</f>
        <v>#N/A</v>
      </c>
      <c r="I56" s="59" t="e">
        <f aca="false">VLOOKUP($B56,Curves!$A$3:$I$34,3)-VLOOKUP($B56,Curves!$A$3:$I$34,5)</f>
        <v>#N/A</v>
      </c>
      <c r="K56" s="53"/>
      <c r="L56" s="53"/>
      <c r="M56" s="53"/>
      <c r="N56" s="54"/>
      <c r="O56" s="55"/>
    </row>
    <row r="57" customFormat="false" ht="11.25" hidden="false" customHeight="false" outlineLevel="0" collapsed="false">
      <c r="A57" s="8" t="n">
        <f aca="false">B58-B57</f>
        <v>31</v>
      </c>
      <c r="B57" s="24" t="n">
        <f aca="false">DATE(YEAR(B56),MONTH(B56)+1,1)</f>
        <v>37226</v>
      </c>
      <c r="C57" s="10" t="e">
        <f aca="false">VLOOKUP($B57,Forecast!$C$5:$S$100,16)</f>
        <v>#N/A</v>
      </c>
      <c r="D57" s="10" t="e">
        <f aca="false">VLOOKUP($B57,Forecast!$C$5:$S$100,5)</f>
        <v>#N/A</v>
      </c>
      <c r="E57" s="10" t="e">
        <f aca="false">VLOOKUP($B57,Forecast!$C$5:$S$100,17)</f>
        <v>#N/A</v>
      </c>
      <c r="F57" s="25" t="e">
        <f aca="false">E57*A57+F56</f>
        <v>#N/A</v>
      </c>
      <c r="G57" s="18" t="n">
        <f aca="false">B57</f>
        <v>37226</v>
      </c>
      <c r="H57" s="51" t="e">
        <f aca="false">VLOOKUP($B57,Curves!$A$3:$I$34,3)-VLOOKUP($B57,Curves!$A$3:$I$34,7)</f>
        <v>#N/A</v>
      </c>
      <c r="I57" s="52" t="e">
        <f aca="false">VLOOKUP($B57,Curves!$A$3:$I$34,3)-VLOOKUP($B57,Curves!$A$3:$I$34,5)</f>
        <v>#N/A</v>
      </c>
      <c r="K57" s="53"/>
      <c r="L57" s="53"/>
      <c r="M57" s="53"/>
      <c r="N57" s="54"/>
      <c r="O57" s="55"/>
    </row>
    <row r="58" customFormat="false" ht="11.25" hidden="false" customHeight="false" outlineLevel="0" collapsed="false">
      <c r="A58" s="8" t="n">
        <f aca="false">B59-B58</f>
        <v>31</v>
      </c>
      <c r="B58" s="24" t="n">
        <f aca="false">DATE(YEAR(B57),MONTH(B57)+1,1)</f>
        <v>37257</v>
      </c>
      <c r="C58" s="10" t="e">
        <f aca="false">VLOOKUP($B58,Forecast!$C$5:$S$100,16)</f>
        <v>#N/A</v>
      </c>
      <c r="D58" s="10" t="e">
        <f aca="false">VLOOKUP($B58,Forecast!$C$5:$S$100,5)</f>
        <v>#N/A</v>
      </c>
      <c r="E58" s="10" t="e">
        <f aca="false">VLOOKUP($B58,Forecast!$C$5:$S$100,17)</f>
        <v>#N/A</v>
      </c>
      <c r="F58" s="25" t="e">
        <f aca="false">E58*A58+F57</f>
        <v>#N/A</v>
      </c>
      <c r="G58" s="18" t="n">
        <f aca="false">B58</f>
        <v>37257</v>
      </c>
      <c r="H58" s="51" t="e">
        <f aca="false">VLOOKUP($B58,Curves!$A$3:$I$34,3)-VLOOKUP($B58,Curves!$A$3:$I$34,7)</f>
        <v>#N/A</v>
      </c>
      <c r="I58" s="52" t="e">
        <f aca="false">VLOOKUP($B58,Curves!$A$3:$I$34,3)-VLOOKUP($B58,Curves!$A$3:$I$34,5)</f>
        <v>#N/A</v>
      </c>
      <c r="K58" s="53"/>
      <c r="L58" s="53"/>
      <c r="M58" s="53"/>
      <c r="N58" s="54"/>
      <c r="O58" s="55"/>
    </row>
    <row r="59" customFormat="false" ht="11.25" hidden="false" customHeight="false" outlineLevel="0" collapsed="false">
      <c r="A59" s="8" t="n">
        <f aca="false">B60-B59</f>
        <v>28</v>
      </c>
      <c r="B59" s="24" t="n">
        <f aca="false">DATE(YEAR(B58),MONTH(B58)+1,1)</f>
        <v>37288</v>
      </c>
      <c r="C59" s="10" t="e">
        <f aca="false">VLOOKUP($B59,Forecast!$C$5:$S$100,16)</f>
        <v>#N/A</v>
      </c>
      <c r="D59" s="10" t="e">
        <f aca="false">VLOOKUP($B59,Forecast!$C$5:$S$100,5)</f>
        <v>#N/A</v>
      </c>
      <c r="E59" s="10" t="e">
        <f aca="false">VLOOKUP($B59,Forecast!$C$5:$S$100,17)</f>
        <v>#N/A</v>
      </c>
      <c r="F59" s="25" t="e">
        <f aca="false">E59*A59+F58</f>
        <v>#N/A</v>
      </c>
      <c r="G59" s="18" t="n">
        <f aca="false">B59</f>
        <v>37288</v>
      </c>
      <c r="H59" s="51" t="e">
        <f aca="false">VLOOKUP($B59,Curves!$A$3:$I$34,3)-VLOOKUP($B59,Curves!$A$3:$I$34,7)</f>
        <v>#N/A</v>
      </c>
      <c r="I59" s="52" t="e">
        <f aca="false">VLOOKUP($B59,Curves!$A$3:$I$34,3)-VLOOKUP($B59,Curves!$A$3:$I$34,5)</f>
        <v>#N/A</v>
      </c>
      <c r="K59" s="53"/>
      <c r="L59" s="53"/>
      <c r="M59" s="53"/>
      <c r="N59" s="54"/>
      <c r="O59" s="55"/>
    </row>
    <row r="60" customFormat="false" ht="12" hidden="false" customHeight="false" outlineLevel="0" collapsed="false">
      <c r="A60" s="8" t="n">
        <f aca="false">B61-B60</f>
        <v>31</v>
      </c>
      <c r="B60" s="26" t="n">
        <f aca="false">DATE(YEAR(B59),MONTH(B59)+1,1)</f>
        <v>37316</v>
      </c>
      <c r="C60" s="22" t="e">
        <f aca="false">VLOOKUP($B60,Forecast!$C$5:$S$100,16)</f>
        <v>#N/A</v>
      </c>
      <c r="D60" s="22" t="e">
        <f aca="false">VLOOKUP($B60,Forecast!$C$5:$S$100,5)</f>
        <v>#N/A</v>
      </c>
      <c r="E60" s="22" t="e">
        <f aca="false">VLOOKUP($B60,Forecast!$C$5:$S$100,17)</f>
        <v>#N/A</v>
      </c>
      <c r="F60" s="23" t="e">
        <f aca="false">E60*A60+F59</f>
        <v>#N/A</v>
      </c>
      <c r="G60" s="27" t="n">
        <f aca="false">B60</f>
        <v>37316</v>
      </c>
      <c r="H60" s="56" t="e">
        <f aca="false">VLOOKUP($B60,Curves!$A$3:$I$34,3)-VLOOKUP($B60,Curves!$A$3:$I$34,7)</f>
        <v>#N/A</v>
      </c>
      <c r="I60" s="57" t="e">
        <f aca="false">VLOOKUP($B60,Curves!$A$3:$I$34,3)-VLOOKUP($B60,Curves!$A$3:$I$34,5)</f>
        <v>#N/A</v>
      </c>
      <c r="K60" s="53"/>
      <c r="L60" s="53"/>
      <c r="M60" s="53"/>
      <c r="N60" s="54"/>
      <c r="O60" s="55"/>
    </row>
    <row r="61" customFormat="false" ht="11.25" hidden="false" customHeight="false" outlineLevel="0" collapsed="false">
      <c r="B61" s="63" t="n">
        <v>37347</v>
      </c>
    </row>
  </sheetData>
  <printOptions headings="false" gridLines="false" gridLinesSet="true" horizontalCentered="true" verticalCentered="true"/>
  <pageMargins left="0.25" right="0.25" top="0.25" bottom="0.279861111111111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45"/>
  <sheetViews>
    <sheetView showFormulas="false" showGridLines="true" showRowColHeaders="true" showZeros="true" rightToLeft="false" tabSelected="true" showOutlineSymbols="true" defaultGridColor="true" view="normal" topLeftCell="B1" colorId="64" zoomScale="75" zoomScaleNormal="75" zoomScalePageLayoutView="100" workbookViewId="0">
      <selection pane="topLeft" activeCell="H9" activeCellId="0" sqref="H9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1" width="5.85"/>
    <col collapsed="false" customWidth="true" hidden="false" outlineLevel="0" max="2" min="2" style="1" width="9.28"/>
    <col collapsed="false" customWidth="true" hidden="false" outlineLevel="0" max="3" min="3" style="1" width="10.85"/>
    <col collapsed="false" customWidth="true" hidden="false" outlineLevel="0" max="4" min="4" style="1" width="10.41"/>
    <col collapsed="false" customWidth="true" hidden="false" outlineLevel="0" max="5" min="5" style="1" width="12.42"/>
    <col collapsed="false" customWidth="true" hidden="false" outlineLevel="0" max="6" min="6" style="1" width="8.56"/>
    <col collapsed="false" customWidth="true" hidden="false" outlineLevel="0" max="7" min="7" style="1" width="11.85"/>
    <col collapsed="false" customWidth="true" hidden="false" outlineLevel="0" max="8" min="8" style="1" width="8.85"/>
    <col collapsed="false" customWidth="true" hidden="false" outlineLevel="0" max="9" min="9" style="1" width="14.85"/>
    <col collapsed="false" customWidth="true" hidden="false" outlineLevel="0" max="10" min="10" style="1" width="13.85"/>
    <col collapsed="false" customWidth="true" hidden="false" outlineLevel="0" max="11" min="11" style="1" width="8.41"/>
    <col collapsed="false" customWidth="true" hidden="false" outlineLevel="0" max="12" min="12" style="1" width="10.85"/>
    <col collapsed="false" customWidth="true" hidden="false" outlineLevel="0" max="13" min="13" style="1" width="7.99"/>
    <col collapsed="false" customWidth="true" hidden="false" outlineLevel="0" max="14" min="14" style="1" width="9.28"/>
    <col collapsed="false" customWidth="true" hidden="false" outlineLevel="0" max="16" min="15" style="1" width="7.99"/>
    <col collapsed="false" customWidth="true" hidden="false" outlineLevel="0" max="21" min="17" style="1" width="8.99"/>
    <col collapsed="false" customWidth="false" hidden="false" outlineLevel="0" max="22" min="22" style="1" width="9.14"/>
    <col collapsed="false" customWidth="true" hidden="false" outlineLevel="0" max="23" min="23" style="1" width="9.7"/>
    <col collapsed="false" customWidth="true" hidden="false" outlineLevel="0" max="24" min="24" style="1" width="7.85"/>
    <col collapsed="false" customWidth="true" hidden="false" outlineLevel="0" max="25" min="25" style="1" width="2.7"/>
    <col collapsed="false" customWidth="false" hidden="false" outlineLevel="0" max="257" min="26" style="1" width="9.14"/>
  </cols>
  <sheetData>
    <row r="1" customFormat="false" ht="11.25" hidden="false" customHeight="false" outlineLevel="0" collapsed="false">
      <c r="C1" s="64" t="s">
        <v>13</v>
      </c>
      <c r="E1" s="64" t="s">
        <v>13</v>
      </c>
      <c r="H1" s="64" t="s">
        <v>14</v>
      </c>
      <c r="J1" s="1" t="s">
        <v>14</v>
      </c>
      <c r="K1" s="1" t="s">
        <v>14</v>
      </c>
      <c r="L1" s="65" t="n">
        <v>1</v>
      </c>
      <c r="M1" s="65" t="n">
        <v>0.9</v>
      </c>
      <c r="N1" s="65" t="n">
        <v>0.6</v>
      </c>
      <c r="O1" s="65" t="n">
        <v>0.5</v>
      </c>
      <c r="P1" s="65" t="n">
        <v>0.25</v>
      </c>
      <c r="Q1" s="66" t="n">
        <v>1</v>
      </c>
      <c r="R1" s="66" t="n">
        <v>0.9</v>
      </c>
      <c r="S1" s="66" t="n">
        <v>0.6</v>
      </c>
      <c r="T1" s="66" t="n">
        <v>0.5</v>
      </c>
      <c r="U1" s="66" t="n">
        <v>0.25</v>
      </c>
      <c r="W1" s="1" t="n">
        <v>0.56</v>
      </c>
      <c r="X1" s="1" t="n">
        <v>250</v>
      </c>
      <c r="Y1" s="1" t="n">
        <v>50</v>
      </c>
    </row>
    <row r="2" customFormat="false" ht="12" hidden="false" customHeight="false" outlineLevel="0" collapsed="false">
      <c r="A2" s="50"/>
      <c r="B2" s="50" t="s">
        <v>15</v>
      </c>
      <c r="C2" s="50" t="s">
        <v>16</v>
      </c>
      <c r="D2" s="50" t="s">
        <v>17</v>
      </c>
      <c r="E2" s="50" t="s">
        <v>18</v>
      </c>
      <c r="F2" s="50" t="s">
        <v>19</v>
      </c>
      <c r="G2" s="50" t="s">
        <v>20</v>
      </c>
      <c r="H2" s="50" t="s">
        <v>21</v>
      </c>
      <c r="I2" s="50" t="s">
        <v>22</v>
      </c>
      <c r="J2" s="50" t="s">
        <v>23</v>
      </c>
      <c r="K2" s="50" t="s">
        <v>24</v>
      </c>
      <c r="L2" s="67" t="s">
        <v>25</v>
      </c>
      <c r="M2" s="67" t="s">
        <v>26</v>
      </c>
      <c r="N2" s="67" t="s">
        <v>26</v>
      </c>
      <c r="O2" s="67" t="s">
        <v>26</v>
      </c>
      <c r="P2" s="67" t="s">
        <v>26</v>
      </c>
      <c r="Q2" s="68" t="s">
        <v>27</v>
      </c>
      <c r="R2" s="68" t="s">
        <v>27</v>
      </c>
      <c r="S2" s="68" t="s">
        <v>27</v>
      </c>
      <c r="T2" s="68" t="s">
        <v>27</v>
      </c>
      <c r="U2" s="68" t="s">
        <v>27</v>
      </c>
      <c r="V2" s="50"/>
      <c r="W2" s="50" t="s">
        <v>28</v>
      </c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  <c r="HB2" s="50"/>
      <c r="HC2" s="50"/>
      <c r="HD2" s="50"/>
      <c r="HE2" s="50"/>
      <c r="HF2" s="50"/>
      <c r="HG2" s="50"/>
      <c r="HH2" s="50"/>
      <c r="HI2" s="50"/>
      <c r="HJ2" s="50"/>
      <c r="HK2" s="50"/>
      <c r="HL2" s="50"/>
      <c r="HM2" s="50"/>
      <c r="HN2" s="50"/>
      <c r="HO2" s="50"/>
      <c r="HP2" s="50"/>
      <c r="HQ2" s="50"/>
      <c r="HR2" s="50"/>
      <c r="HS2" s="50"/>
      <c r="HT2" s="50"/>
      <c r="HU2" s="50"/>
      <c r="HV2" s="50"/>
      <c r="HW2" s="50"/>
      <c r="HX2" s="50"/>
      <c r="HY2" s="50"/>
      <c r="HZ2" s="50"/>
      <c r="IA2" s="50"/>
      <c r="IB2" s="50"/>
      <c r="IC2" s="50"/>
      <c r="ID2" s="50"/>
      <c r="IE2" s="50"/>
      <c r="IF2" s="50"/>
      <c r="IG2" s="50"/>
      <c r="IH2" s="50"/>
      <c r="II2" s="50"/>
      <c r="IJ2" s="50"/>
      <c r="IK2" s="50"/>
      <c r="IL2" s="50"/>
      <c r="IM2" s="50"/>
      <c r="IN2" s="50"/>
      <c r="IO2" s="50"/>
      <c r="IP2" s="50"/>
      <c r="IQ2" s="50"/>
      <c r="IR2" s="50"/>
      <c r="IS2" s="50"/>
      <c r="IT2" s="50"/>
      <c r="IU2" s="50"/>
      <c r="IV2" s="50"/>
      <c r="IW2" s="50"/>
    </row>
    <row r="3" customFormat="false" ht="11.25" hidden="false" customHeight="false" outlineLevel="0" collapsed="false">
      <c r="B3" s="69" t="n">
        <v>36892</v>
      </c>
      <c r="C3" s="70" t="n">
        <f aca="false">HLOOKUP($X3,[1]Data!$AC$7:$CE$22,4)/1000</f>
        <v>2667.24929032258</v>
      </c>
      <c r="D3" s="70" t="n">
        <v>1900</v>
      </c>
      <c r="E3" s="70" t="n">
        <f aca="false">HLOOKUP($X3,[2]Data!$S$7:$BU$78,11)/1000</f>
        <v>180.471709677419</v>
      </c>
      <c r="F3" s="71" t="n">
        <f aca="false">C3-E3-D3</f>
        <v>586.777580645161</v>
      </c>
      <c r="G3" s="1" t="n">
        <v>920</v>
      </c>
      <c r="H3" s="72" t="n">
        <v>525</v>
      </c>
      <c r="I3" s="70" t="n">
        <f aca="false">SUM(F3:H3)</f>
        <v>2031.77758064516</v>
      </c>
      <c r="J3" s="1" t="n">
        <v>110</v>
      </c>
      <c r="K3" s="70" t="n">
        <v>725</v>
      </c>
      <c r="L3" s="70" t="n">
        <v>0</v>
      </c>
      <c r="M3" s="70" t="n">
        <f aca="false">$L3*M$1</f>
        <v>0</v>
      </c>
      <c r="N3" s="70" t="n">
        <f aca="false">$L3*N$1</f>
        <v>0</v>
      </c>
      <c r="O3" s="70" t="n">
        <f aca="false">$L3*O$1</f>
        <v>0</v>
      </c>
      <c r="P3" s="70" t="n">
        <f aca="false">$L3*P$1</f>
        <v>0</v>
      </c>
      <c r="Q3" s="70" t="n">
        <f aca="false">$I3-$J3-$K3-L3</f>
        <v>1196.77758064516</v>
      </c>
      <c r="R3" s="70" t="n">
        <f aca="false">$I3-$J3-$K3-M3</f>
        <v>1196.77758064516</v>
      </c>
      <c r="S3" s="70" t="n">
        <f aca="false">$I3-$J3-$K3-N3</f>
        <v>1196.77758064516</v>
      </c>
      <c r="T3" s="70" t="n">
        <f aca="false">$I3-$J3-$K3-O3</f>
        <v>1196.77758064516</v>
      </c>
      <c r="U3" s="70" t="n">
        <f aca="false">$I3-$J3-$K3-P3</f>
        <v>1196.77758064516</v>
      </c>
      <c r="W3" s="73" t="e">
        <f aca="false">VLOOKUP($B3,Curves!$A$2:$M$28,12,0)</f>
        <v>#N/A</v>
      </c>
      <c r="X3" s="74" t="n">
        <f aca="false">DATE(YEAR($B3)-1,MONTH($B3),1)</f>
        <v>36526</v>
      </c>
      <c r="Z3" s="74" t="n">
        <f aca="false">DATE(YEAR($B3),MONTH($B3)-1,1)</f>
        <v>36861</v>
      </c>
    </row>
    <row r="4" customFormat="false" ht="11.25" hidden="false" customHeight="false" outlineLevel="0" collapsed="false">
      <c r="B4" s="69" t="n">
        <v>36923</v>
      </c>
      <c r="C4" s="70" t="n">
        <f aca="false">HLOOKUP($X4,[1]Data!$AC$7:$CE$22,4)/1000</f>
        <v>2700.96372413793</v>
      </c>
      <c r="D4" s="70" t="n">
        <v>1900</v>
      </c>
      <c r="E4" s="70" t="n">
        <f aca="false">HLOOKUP($X4,[2]Data!$S$7:$BU$78,11)/1000</f>
        <v>166.623551724138</v>
      </c>
      <c r="F4" s="71" t="n">
        <f aca="false">C4-E4-D4</f>
        <v>634.340172413793</v>
      </c>
      <c r="G4" s="1" t="n">
        <v>920</v>
      </c>
      <c r="H4" s="75" t="n">
        <v>500</v>
      </c>
      <c r="I4" s="70" t="n">
        <f aca="false">SUM(F4:H4)</f>
        <v>2054.34017241379</v>
      </c>
      <c r="J4" s="1" t="n">
        <v>110</v>
      </c>
      <c r="K4" s="70" t="n">
        <v>620</v>
      </c>
      <c r="L4" s="70" t="n">
        <f aca="false">VLOOKUP($B4,'[3]Power Curve'!$D$9:$CJ$282,85,0)/1000</f>
        <v>0</v>
      </c>
      <c r="M4" s="70" t="n">
        <f aca="false">$L4*M$1</f>
        <v>0</v>
      </c>
      <c r="N4" s="70" t="n">
        <f aca="false">$L4*N$1</f>
        <v>0</v>
      </c>
      <c r="O4" s="70" t="n">
        <f aca="false">$L4*O$1</f>
        <v>0</v>
      </c>
      <c r="P4" s="70" t="n">
        <f aca="false">$L4*P$1</f>
        <v>0</v>
      </c>
      <c r="Q4" s="70" t="n">
        <f aca="false">$I4-$J4-$K4-L4</f>
        <v>1324.34017241379</v>
      </c>
      <c r="R4" s="70" t="n">
        <f aca="false">$I4-$J4-$K4-M4</f>
        <v>1324.34017241379</v>
      </c>
      <c r="S4" s="70" t="n">
        <f aca="false">$I4-$J4-$K4-N4</f>
        <v>1324.34017241379</v>
      </c>
      <c r="T4" s="70" t="n">
        <f aca="false">$I4-$J4-$K4-O4</f>
        <v>1324.34017241379</v>
      </c>
      <c r="U4" s="70" t="n">
        <f aca="false">$I4-$J4-$K4-P4</f>
        <v>1324.34017241379</v>
      </c>
      <c r="W4" s="73" t="e">
        <f aca="false">VLOOKUP($B4,Curves!$A$2:$M$28,12,0)</f>
        <v>#N/A</v>
      </c>
      <c r="X4" s="74" t="n">
        <f aca="false">DATE(YEAR($B4)-1,MONTH($B4),1)</f>
        <v>36557</v>
      </c>
      <c r="Z4" s="74" t="n">
        <f aca="false">DATE(YEAR($B4),MONTH($B4)-1,1)</f>
        <v>36892</v>
      </c>
    </row>
    <row r="5" customFormat="false" ht="11.25" hidden="false" customHeight="false" outlineLevel="0" collapsed="false">
      <c r="B5" s="69" t="n">
        <v>36951</v>
      </c>
      <c r="C5" s="70" t="n">
        <f aca="false">HLOOKUP($X5,[1]Data!$AC$7:$CE$22,4)/1000</f>
        <v>2717.89058064516</v>
      </c>
      <c r="D5" s="70" t="n">
        <v>1900</v>
      </c>
      <c r="E5" s="70" t="n">
        <f aca="false">HLOOKUP($X5,[2]Data!$S$7:$BU$78,11)/1000</f>
        <v>175.409935483871</v>
      </c>
      <c r="F5" s="71" t="n">
        <f aca="false">C5-E5-D5</f>
        <v>642.48064516129</v>
      </c>
      <c r="G5" s="76" t="n">
        <v>920</v>
      </c>
      <c r="H5" s="75" t="n">
        <v>500</v>
      </c>
      <c r="I5" s="70" t="n">
        <f aca="false">SUM(F5:H5)</f>
        <v>2062.48064516129</v>
      </c>
      <c r="J5" s="1" t="n">
        <v>110</v>
      </c>
      <c r="K5" s="70" t="n">
        <v>500</v>
      </c>
      <c r="L5" s="70" t="n">
        <f aca="false">VLOOKUP($B5,'[3]Power Curve'!$D$9:$CJ$282,85,0)/1000</f>
        <v>0</v>
      </c>
      <c r="M5" s="70" t="n">
        <f aca="false">$L5*M$1</f>
        <v>0</v>
      </c>
      <c r="N5" s="70" t="n">
        <f aca="false">$L5*N$1</f>
        <v>0</v>
      </c>
      <c r="O5" s="70" t="n">
        <f aca="false">$L5*O$1</f>
        <v>0</v>
      </c>
      <c r="P5" s="70" t="n">
        <f aca="false">$L5*P$1</f>
        <v>0</v>
      </c>
      <c r="Q5" s="70" t="n">
        <f aca="false">$I5-$J5-$K5-L5</f>
        <v>1452.48064516129</v>
      </c>
      <c r="R5" s="70" t="n">
        <f aca="false">$I5-$J5-$K5-M5</f>
        <v>1452.48064516129</v>
      </c>
      <c r="S5" s="70" t="n">
        <f aca="false">$I5-$J5-$K5-N5</f>
        <v>1452.48064516129</v>
      </c>
      <c r="T5" s="70" t="n">
        <f aca="false">$I5-$J5-$K5-O5</f>
        <v>1452.48064516129</v>
      </c>
      <c r="U5" s="70" t="n">
        <f aca="false">$I5-$J5-$K5-P5</f>
        <v>1452.48064516129</v>
      </c>
      <c r="W5" s="73" t="e">
        <f aca="false">VLOOKUP($B5,Curves!$A$2:$M$28,12,0)</f>
        <v>#N/A</v>
      </c>
      <c r="X5" s="74" t="n">
        <f aca="false">DATE(YEAR($B5)-1,MONTH($B5),1)</f>
        <v>36586</v>
      </c>
      <c r="Z5" s="74" t="n">
        <f aca="false">DATE(YEAR($B5),MONTH($B5)-1,1)</f>
        <v>36923</v>
      </c>
    </row>
    <row r="6" customFormat="false" ht="11.25" hidden="false" customHeight="false" outlineLevel="0" collapsed="false">
      <c r="B6" s="69" t="n">
        <v>36982</v>
      </c>
      <c r="C6" s="70" t="n">
        <f aca="false">HLOOKUP($X6,[1]Data!$AC$7:$CE$22,4)/1000</f>
        <v>2674.6213</v>
      </c>
      <c r="D6" s="70" t="n">
        <v>1900</v>
      </c>
      <c r="E6" s="70" t="n">
        <f aca="false">HLOOKUP($X6,[2]Data!$S$7:$BU$78,11)/1000</f>
        <v>154.2723</v>
      </c>
      <c r="F6" s="71" t="n">
        <f aca="false">C6-E6-D6</f>
        <v>620.349</v>
      </c>
      <c r="G6" s="76" t="n">
        <v>970</v>
      </c>
      <c r="H6" s="75" t="n">
        <v>250</v>
      </c>
      <c r="I6" s="70" t="n">
        <f aca="false">SUM(F6:H6)</f>
        <v>1840.349</v>
      </c>
      <c r="J6" s="1" t="n">
        <v>125</v>
      </c>
      <c r="K6" s="70" t="n">
        <v>500</v>
      </c>
      <c r="L6" s="70" t="n">
        <f aca="false">VLOOKUP($B6,'[3]Power Curve'!$D$9:$CJ$282,85,0)/1000</f>
        <v>0</v>
      </c>
      <c r="M6" s="70" t="n">
        <f aca="false">$L6*M$1</f>
        <v>0</v>
      </c>
      <c r="N6" s="70" t="n">
        <f aca="false">$L6*N$1</f>
        <v>0</v>
      </c>
      <c r="O6" s="70" t="n">
        <f aca="false">$L6*O$1</f>
        <v>0</v>
      </c>
      <c r="P6" s="70" t="n">
        <f aca="false">$L6*P$1</f>
        <v>0</v>
      </c>
      <c r="Q6" s="70" t="n">
        <f aca="false">$I6-$J6-$K6-L6</f>
        <v>1215.349</v>
      </c>
      <c r="R6" s="70" t="n">
        <f aca="false">$I6-$J6-$K6-M6</f>
        <v>1215.349</v>
      </c>
      <c r="S6" s="70" t="n">
        <f aca="false">$I6-$J6-$K6-N6</f>
        <v>1215.349</v>
      </c>
      <c r="T6" s="70" t="n">
        <f aca="false">$I6-$J6-$K6-O6</f>
        <v>1215.349</v>
      </c>
      <c r="U6" s="70" t="n">
        <f aca="false">$I6-$J6-$K6-P6</f>
        <v>1215.349</v>
      </c>
      <c r="W6" s="73" t="e">
        <f aca="false">VLOOKUP($B6,Curves!$A$2:$M$28,12,0)</f>
        <v>#N/A</v>
      </c>
      <c r="X6" s="74" t="n">
        <f aca="false">DATE(YEAR($B6)-1,MONTH($B6),1)</f>
        <v>36617</v>
      </c>
      <c r="Z6" s="74" t="n">
        <f aca="false">DATE(YEAR($B6),MONTH($B6)-1,1)</f>
        <v>36951</v>
      </c>
    </row>
    <row r="7" customFormat="false" ht="11.25" hidden="false" customHeight="false" outlineLevel="0" collapsed="false">
      <c r="B7" s="69" t="n">
        <v>37012</v>
      </c>
      <c r="C7" s="70" t="n">
        <f aca="false">HLOOKUP($X7,[1]Data!$AC$7:$CE$22,4)/1000</f>
        <v>2665.59864516129</v>
      </c>
      <c r="D7" s="70" t="n">
        <v>1900</v>
      </c>
      <c r="E7" s="70" t="n">
        <f aca="false">HLOOKUP($X7,[2]Data!$S$7:$BU$78,11)/1000</f>
        <v>165.72</v>
      </c>
      <c r="F7" s="71" t="n">
        <f aca="false">C7-E7-D7</f>
        <v>599.878645161291</v>
      </c>
      <c r="G7" s="76" t="n">
        <v>970</v>
      </c>
      <c r="H7" s="77" t="n">
        <v>500</v>
      </c>
      <c r="I7" s="70" t="n">
        <f aca="false">SUM(F7:H7)</f>
        <v>2069.87864516129</v>
      </c>
      <c r="J7" s="1" t="n">
        <v>125</v>
      </c>
      <c r="K7" s="70" t="n">
        <v>600</v>
      </c>
      <c r="L7" s="70" t="n">
        <f aca="false">VLOOKUP($B7,'[3]Power Curve'!$D$9:$CJ$282,85,0)/1000</f>
        <v>98.1</v>
      </c>
      <c r="M7" s="70" t="n">
        <f aca="false">$L7*M$1</f>
        <v>88.29</v>
      </c>
      <c r="N7" s="70" t="n">
        <f aca="false">$L7*N$1</f>
        <v>58.86</v>
      </c>
      <c r="O7" s="70" t="n">
        <f aca="false">$L7*O$1</f>
        <v>49.05</v>
      </c>
      <c r="P7" s="70" t="n">
        <f aca="false">$L7*P$1</f>
        <v>24.525</v>
      </c>
      <c r="Q7" s="70" t="n">
        <f aca="false">$I7-$J7-$K7-L7</f>
        <v>1246.77864516129</v>
      </c>
      <c r="R7" s="70" t="n">
        <f aca="false">$I7-$J7-$K7-M7</f>
        <v>1256.58864516129</v>
      </c>
      <c r="S7" s="70" t="n">
        <f aca="false">$I7-$J7-$K7-N7</f>
        <v>1286.01864516129</v>
      </c>
      <c r="T7" s="70" t="n">
        <f aca="false">$I7-$J7-$K7-O7</f>
        <v>1295.82864516129</v>
      </c>
      <c r="U7" s="70" t="n">
        <f aca="false">$I7-$J7-$K7-P7</f>
        <v>1320.35364516129</v>
      </c>
      <c r="W7" s="73" t="e">
        <f aca="false">VLOOKUP($B7,Curves!$A$2:$M$28,12,0)</f>
        <v>#N/A</v>
      </c>
      <c r="X7" s="74" t="n">
        <f aca="false">DATE(YEAR($B7)-1,MONTH($B7),1)</f>
        <v>36647</v>
      </c>
      <c r="Z7" s="74" t="n">
        <f aca="false">DATE(YEAR($B7),MONTH($B7)-1,1)</f>
        <v>36982</v>
      </c>
    </row>
    <row r="8" customFormat="false" ht="11.25" hidden="false" customHeight="false" outlineLevel="0" collapsed="false">
      <c r="B8" s="69" t="n">
        <v>37043</v>
      </c>
      <c r="C8" s="70" t="n">
        <f aca="false">HLOOKUP($X8,[1]Data!$AC$7:$CE$22,4)/1000</f>
        <v>2607.17373333333</v>
      </c>
      <c r="D8" s="70" t="n">
        <v>1900</v>
      </c>
      <c r="E8" s="70" t="n">
        <f aca="false">HLOOKUP($X8,[2]Data!$S$7:$BU$78,11)/1000</f>
        <v>129.2857</v>
      </c>
      <c r="F8" s="71" t="n">
        <f aca="false">C8-E8-D8</f>
        <v>577.888033333334</v>
      </c>
      <c r="G8" s="76" t="n">
        <v>970</v>
      </c>
      <c r="H8" s="77" t="n">
        <v>550</v>
      </c>
      <c r="I8" s="70" t="n">
        <f aca="false">SUM(F8:H8)</f>
        <v>2097.88803333333</v>
      </c>
      <c r="J8" s="1" t="n">
        <v>125</v>
      </c>
      <c r="K8" s="70" t="n">
        <v>625</v>
      </c>
      <c r="L8" s="70" t="n">
        <f aca="false">VLOOKUP($B8,'[3]Power Curve'!$D$9:$CJ$282,85,0)/1000</f>
        <v>98.1</v>
      </c>
      <c r="M8" s="70" t="n">
        <f aca="false">$L8*M$1</f>
        <v>88.29</v>
      </c>
      <c r="N8" s="70" t="n">
        <f aca="false">$L8*N$1</f>
        <v>58.86</v>
      </c>
      <c r="O8" s="70" t="n">
        <f aca="false">$L8*O$1</f>
        <v>49.05</v>
      </c>
      <c r="P8" s="70" t="n">
        <f aca="false">$L8*P$1</f>
        <v>24.525</v>
      </c>
      <c r="Q8" s="70" t="n">
        <f aca="false">$I8-$J8-$K8-L8</f>
        <v>1249.78803333333</v>
      </c>
      <c r="R8" s="70" t="n">
        <f aca="false">$I8-$J8-$K8-M8</f>
        <v>1259.59803333333</v>
      </c>
      <c r="S8" s="70" t="n">
        <f aca="false">$I8-$J8-$K8-N8</f>
        <v>1289.02803333333</v>
      </c>
      <c r="T8" s="70" t="n">
        <f aca="false">$I8-$J8-$K8-O8</f>
        <v>1298.83803333333</v>
      </c>
      <c r="U8" s="70" t="n">
        <f aca="false">$I8-$J8-$K8-P8</f>
        <v>1323.36303333333</v>
      </c>
      <c r="W8" s="73" t="e">
        <f aca="false">VLOOKUP($B8,Curves!$A$2:$M$28,12,0)</f>
        <v>#N/A</v>
      </c>
      <c r="X8" s="74" t="n">
        <f aca="false">DATE(YEAR($B8)-1,MONTH($B8),1)</f>
        <v>36678</v>
      </c>
      <c r="Z8" s="74" t="n">
        <f aca="false">DATE(YEAR($B8),MONTH($B8)-1,1)</f>
        <v>37012</v>
      </c>
    </row>
    <row r="9" customFormat="false" ht="11.25" hidden="false" customHeight="false" outlineLevel="0" collapsed="false">
      <c r="B9" s="69" t="n">
        <v>37073</v>
      </c>
      <c r="C9" s="70" t="n">
        <f aca="false">HLOOKUP($X9,[1]Data!$AC$7:$CE$22,4)/1000</f>
        <v>2681.21496774194</v>
      </c>
      <c r="D9" s="70" t="n">
        <v>1900</v>
      </c>
      <c r="E9" s="70" t="n">
        <f aca="false">HLOOKUP($X9,[2]Data!$S$7:$BU$78,11)/1000</f>
        <v>141.715774193548</v>
      </c>
      <c r="F9" s="71" t="n">
        <f aca="false">C9-E9-D9</f>
        <v>639.499193548387</v>
      </c>
      <c r="G9" s="76" t="n">
        <v>970</v>
      </c>
      <c r="H9" s="77" t="n">
        <v>550</v>
      </c>
      <c r="I9" s="70" t="n">
        <f aca="false">SUM(F9:H9)</f>
        <v>2159.49919354839</v>
      </c>
      <c r="J9" s="1" t="n">
        <v>125</v>
      </c>
      <c r="K9" s="70" t="n">
        <v>700</v>
      </c>
      <c r="L9" s="70" t="n">
        <f aca="false">VLOOKUP($B9,'[3]Power Curve'!$D$9:$CJ$282,85,0)/1000</f>
        <v>191.7</v>
      </c>
      <c r="M9" s="70" t="n">
        <f aca="false">$L9*M$1</f>
        <v>172.53</v>
      </c>
      <c r="N9" s="70" t="n">
        <f aca="false">$L9*N$1</f>
        <v>115.02</v>
      </c>
      <c r="O9" s="70" t="n">
        <f aca="false">$L9*O$1</f>
        <v>95.85</v>
      </c>
      <c r="P9" s="70" t="n">
        <f aca="false">$L9*P$1</f>
        <v>47.925</v>
      </c>
      <c r="Q9" s="70" t="n">
        <f aca="false">$I9-$J9-$K9-L9</f>
        <v>1142.79919354839</v>
      </c>
      <c r="R9" s="70" t="n">
        <f aca="false">$I9-$J9-$K9-M9</f>
        <v>1161.96919354839</v>
      </c>
      <c r="S9" s="70" t="n">
        <f aca="false">$I9-$J9-$K9-N9</f>
        <v>1219.47919354839</v>
      </c>
      <c r="T9" s="70" t="n">
        <f aca="false">$I9-$J9-$K9-O9</f>
        <v>1238.64919354839</v>
      </c>
      <c r="U9" s="70" t="n">
        <f aca="false">$I9-$J9-$K9-P9</f>
        <v>1286.57419354839</v>
      </c>
      <c r="W9" s="73" t="e">
        <f aca="false">VLOOKUP($B9,Curves!$A$2:$M$28,12,0)</f>
        <v>#N/A</v>
      </c>
      <c r="X9" s="74" t="n">
        <f aca="false">DATE(YEAR($B9)-1,MONTH($B9),1)</f>
        <v>36708</v>
      </c>
      <c r="Z9" s="74" t="n">
        <f aca="false">DATE(YEAR($B9),MONTH($B9)-1,1)</f>
        <v>37043</v>
      </c>
    </row>
    <row r="10" customFormat="false" ht="11.25" hidden="false" customHeight="false" outlineLevel="0" collapsed="false">
      <c r="B10" s="69" t="n">
        <v>37104</v>
      </c>
      <c r="C10" s="70" t="n">
        <f aca="false">HLOOKUP($X10,[1]Data!$AC$7:$CE$22,4)/1000</f>
        <v>2690.34461290323</v>
      </c>
      <c r="D10" s="70" t="n">
        <v>1900</v>
      </c>
      <c r="E10" s="70" t="n">
        <f aca="false">HLOOKUP($X10,[2]Data!$S$7:$BU$78,11)/1000</f>
        <v>190.976483870968</v>
      </c>
      <c r="F10" s="71" t="n">
        <f aca="false">C10-E10-D10</f>
        <v>599.368129032258</v>
      </c>
      <c r="G10" s="76" t="n">
        <v>970</v>
      </c>
      <c r="H10" s="77" t="n">
        <v>700</v>
      </c>
      <c r="I10" s="70" t="n">
        <f aca="false">SUM(F10:H10)</f>
        <v>2269.36812903226</v>
      </c>
      <c r="J10" s="1" t="n">
        <v>125</v>
      </c>
      <c r="K10" s="70" t="n">
        <v>775</v>
      </c>
      <c r="L10" s="70" t="n">
        <f aca="false">VLOOKUP($B10,'[3]Power Curve'!$D$9:$CJ$282,85,0)/1000</f>
        <v>292.5</v>
      </c>
      <c r="M10" s="70" t="n">
        <f aca="false">$L10*M$1</f>
        <v>263.25</v>
      </c>
      <c r="N10" s="70" t="n">
        <f aca="false">$L10*N$1</f>
        <v>175.5</v>
      </c>
      <c r="O10" s="70" t="n">
        <f aca="false">$L10*O$1</f>
        <v>146.25</v>
      </c>
      <c r="P10" s="70" t="n">
        <f aca="false">$L10*P$1</f>
        <v>73.125</v>
      </c>
      <c r="Q10" s="70" t="n">
        <f aca="false">$I10-$J10-$K10-L10</f>
        <v>1076.86812903226</v>
      </c>
      <c r="R10" s="70" t="n">
        <f aca="false">$I10-$J10-$K10-M10</f>
        <v>1106.11812903226</v>
      </c>
      <c r="S10" s="70" t="n">
        <f aca="false">$I10-$J10-$K10-N10</f>
        <v>1193.86812903226</v>
      </c>
      <c r="T10" s="70" t="n">
        <f aca="false">$I10-$J10-$K10-O10</f>
        <v>1223.11812903226</v>
      </c>
      <c r="U10" s="70" t="n">
        <f aca="false">$I10-$J10-$K10-P10</f>
        <v>1296.24312903226</v>
      </c>
      <c r="W10" s="73" t="e">
        <f aca="false">VLOOKUP($B10,Curves!$A$2:$M$28,12,0)</f>
        <v>#N/A</v>
      </c>
      <c r="X10" s="74" t="n">
        <f aca="false">DATE(YEAR($B10)-1,MONTH($B10),1)</f>
        <v>36739</v>
      </c>
      <c r="Z10" s="74" t="n">
        <f aca="false">DATE(YEAR($B10),MONTH($B10)-1,1)</f>
        <v>37073</v>
      </c>
    </row>
    <row r="11" customFormat="false" ht="11.25" hidden="false" customHeight="false" outlineLevel="0" collapsed="false">
      <c r="B11" s="69" t="n">
        <v>37135</v>
      </c>
      <c r="C11" s="70" t="n">
        <f aca="false">HLOOKUP($X11,[1]Data!$AC$7:$CE$22,4)/1000</f>
        <v>2761.51933333333</v>
      </c>
      <c r="D11" s="70" t="n">
        <v>1900</v>
      </c>
      <c r="E11" s="70" t="n">
        <f aca="false">HLOOKUP($X11,[2]Data!$S$7:$BU$78,11)/1000</f>
        <v>156.396066666667</v>
      </c>
      <c r="F11" s="71" t="n">
        <f aca="false">C11-E11-D11</f>
        <v>705.123266666667</v>
      </c>
      <c r="G11" s="76" t="n">
        <v>970</v>
      </c>
      <c r="H11" s="77" t="n">
        <v>625</v>
      </c>
      <c r="I11" s="70" t="n">
        <f aca="false">SUM(F11:H11)</f>
        <v>2300.12326666667</v>
      </c>
      <c r="J11" s="1" t="n">
        <v>125</v>
      </c>
      <c r="K11" s="70" t="n">
        <v>700</v>
      </c>
      <c r="L11" s="70" t="n">
        <f aca="false">VLOOKUP($B11,'[3]Power Curve'!$D$9:$CJ$282,85,0)/1000</f>
        <v>292.5</v>
      </c>
      <c r="M11" s="70" t="n">
        <f aca="false">$L11*M$1</f>
        <v>263.25</v>
      </c>
      <c r="N11" s="70" t="n">
        <f aca="false">$L11*N$1</f>
        <v>175.5</v>
      </c>
      <c r="O11" s="70" t="n">
        <f aca="false">$L11*O$1</f>
        <v>146.25</v>
      </c>
      <c r="P11" s="70" t="n">
        <f aca="false">$L11*P$1</f>
        <v>73.125</v>
      </c>
      <c r="Q11" s="70" t="n">
        <f aca="false">$I11-$J11-$K11-L11</f>
        <v>1182.62326666667</v>
      </c>
      <c r="R11" s="70" t="n">
        <f aca="false">$I11-$J11-$K11-M11</f>
        <v>1211.87326666667</v>
      </c>
      <c r="S11" s="70" t="n">
        <f aca="false">$I11-$J11-$K11-N11</f>
        <v>1299.62326666667</v>
      </c>
      <c r="T11" s="70" t="n">
        <f aca="false">$I11-$J11-$K11-O11</f>
        <v>1328.87326666667</v>
      </c>
      <c r="U11" s="70" t="n">
        <f aca="false">$I11-$J11-$K11-P11</f>
        <v>1401.99826666667</v>
      </c>
      <c r="W11" s="73" t="e">
        <f aca="false">VLOOKUP($B11,Curves!$A$2:$M$28,12,0)</f>
        <v>#N/A</v>
      </c>
      <c r="X11" s="74" t="n">
        <f aca="false">DATE(YEAR($B11)-1,MONTH($B11),1)</f>
        <v>36770</v>
      </c>
      <c r="Z11" s="74" t="n">
        <f aca="false">DATE(YEAR($B11),MONTH($B11)-1,1)</f>
        <v>37104</v>
      </c>
    </row>
    <row r="12" customFormat="false" ht="11.25" hidden="false" customHeight="false" outlineLevel="0" collapsed="false">
      <c r="B12" s="69" t="n">
        <v>37165</v>
      </c>
      <c r="C12" s="70" t="n">
        <f aca="false">HLOOKUP($X12,[1]Data!$AC$7:$CE$22,4)/1000</f>
        <v>2727.82238709677</v>
      </c>
      <c r="D12" s="70" t="n">
        <v>1900</v>
      </c>
      <c r="E12" s="70" t="n">
        <f aca="false">HLOOKUP($X12,[2]Data!$S$7:$BU$78,11)/1000</f>
        <v>176.213129032258</v>
      </c>
      <c r="F12" s="71" t="n">
        <f aca="false">C12-E12-D12</f>
        <v>651.609258064516</v>
      </c>
      <c r="G12" s="76" t="n">
        <v>970</v>
      </c>
      <c r="H12" s="77" t="n">
        <v>625</v>
      </c>
      <c r="I12" s="70" t="n">
        <f aca="false">SUM(F12:H12)</f>
        <v>2246.60925806452</v>
      </c>
      <c r="J12" s="1" t="n">
        <v>125</v>
      </c>
      <c r="K12" s="70" t="n">
        <v>700</v>
      </c>
      <c r="L12" s="70" t="n">
        <f aca="false">VLOOKUP($B12,'[3]Power Curve'!$D$9:$CJ$282,85,0)/1000</f>
        <v>305.1</v>
      </c>
      <c r="M12" s="70" t="n">
        <f aca="false">$L12*M$1</f>
        <v>274.59</v>
      </c>
      <c r="N12" s="70" t="n">
        <f aca="false">$L12*N$1</f>
        <v>183.06</v>
      </c>
      <c r="O12" s="70" t="n">
        <f aca="false">$L12*O$1</f>
        <v>152.55</v>
      </c>
      <c r="P12" s="70" t="n">
        <f aca="false">$L12*P$1</f>
        <v>76.275</v>
      </c>
      <c r="Q12" s="70" t="n">
        <f aca="false">$I12-$J12-$K12-L12</f>
        <v>1116.50925806452</v>
      </c>
      <c r="R12" s="70" t="n">
        <f aca="false">$I12-$J12-$K12-M12</f>
        <v>1147.01925806452</v>
      </c>
      <c r="S12" s="70" t="n">
        <f aca="false">$I12-$J12-$K12-N12</f>
        <v>1238.54925806452</v>
      </c>
      <c r="T12" s="70" t="n">
        <f aca="false">$I12-$J12-$K12-O12</f>
        <v>1269.05925806452</v>
      </c>
      <c r="U12" s="70" t="n">
        <f aca="false">$I12-$J12-$K12-P12</f>
        <v>1345.33425806452</v>
      </c>
      <c r="W12" s="73" t="e">
        <f aca="false">VLOOKUP($B12,Curves!$A$2:$M$28,12,0)</f>
        <v>#N/A</v>
      </c>
      <c r="X12" s="74" t="n">
        <f aca="false">DATE(YEAR($B12)-1,MONTH($B12),1)</f>
        <v>36800</v>
      </c>
      <c r="Z12" s="74" t="n">
        <f aca="false">DATE(YEAR($B12),MONTH($B12)-1,1)</f>
        <v>37135</v>
      </c>
    </row>
    <row r="13" customFormat="false" ht="11.25" hidden="false" customHeight="false" outlineLevel="0" collapsed="false">
      <c r="B13" s="69" t="n">
        <v>37196</v>
      </c>
      <c r="C13" s="70" t="n">
        <f aca="false">HLOOKUP($X13,[1]Data!$AC$7:$CE$22,4)/1000</f>
        <v>2570.32216666667</v>
      </c>
      <c r="D13" s="70" t="n">
        <v>1900</v>
      </c>
      <c r="E13" s="70" t="n">
        <f aca="false">HLOOKUP($X13,[2]Data!$S$7:$BU$78,11)/1000</f>
        <v>202.837833333333</v>
      </c>
      <c r="F13" s="71" t="n">
        <f aca="false">C13-E13-D13</f>
        <v>467.484333333333</v>
      </c>
      <c r="G13" s="76" t="n">
        <v>970</v>
      </c>
      <c r="H13" s="77" t="n">
        <v>625</v>
      </c>
      <c r="I13" s="70" t="n">
        <f aca="false">SUM(F13:H13)</f>
        <v>2062.48433333333</v>
      </c>
      <c r="J13" s="1" t="n">
        <v>125</v>
      </c>
      <c r="K13" s="70" t="n">
        <v>725</v>
      </c>
      <c r="L13" s="70" t="n">
        <f aca="false">VLOOKUP($B13,'[3]Power Curve'!$D$9:$CJ$282,85,0)/1000</f>
        <v>305.1</v>
      </c>
      <c r="M13" s="70" t="n">
        <f aca="false">$L13*M$1</f>
        <v>274.59</v>
      </c>
      <c r="N13" s="70" t="n">
        <f aca="false">$L13*N$1</f>
        <v>183.06</v>
      </c>
      <c r="O13" s="70" t="n">
        <f aca="false">$L13*O$1</f>
        <v>152.55</v>
      </c>
      <c r="P13" s="70" t="n">
        <f aca="false">$L13*P$1</f>
        <v>76.275</v>
      </c>
      <c r="Q13" s="70" t="n">
        <f aca="false">$I13-$J13-$K13-L13</f>
        <v>907.384333333333</v>
      </c>
      <c r="R13" s="70" t="n">
        <f aca="false">$I13-$J13-$K13-M13</f>
        <v>937.894333333333</v>
      </c>
      <c r="S13" s="70" t="n">
        <f aca="false">$I13-$J13-$K13-N13</f>
        <v>1029.42433333333</v>
      </c>
      <c r="T13" s="70" t="n">
        <f aca="false">$I13-$J13-$K13-O13</f>
        <v>1059.93433333333</v>
      </c>
      <c r="U13" s="70" t="n">
        <f aca="false">$I13-$J13-$K13-P13</f>
        <v>1136.20933333333</v>
      </c>
      <c r="W13" s="73" t="e">
        <f aca="false">VLOOKUP($B13,Curves!$A$2:$M$28,12,0)</f>
        <v>#N/A</v>
      </c>
      <c r="X13" s="74" t="n">
        <f aca="false">DATE(YEAR($B13)-1,MONTH($B13),1)</f>
        <v>36831</v>
      </c>
      <c r="Z13" s="74" t="n">
        <f aca="false">DATE(YEAR($B13),MONTH($B13)-1,1)</f>
        <v>37165</v>
      </c>
    </row>
    <row r="14" customFormat="false" ht="12" hidden="false" customHeight="false" outlineLevel="0" collapsed="false">
      <c r="B14" s="69" t="n">
        <v>37226</v>
      </c>
      <c r="C14" s="71" t="n">
        <v>2600</v>
      </c>
      <c r="D14" s="70" t="n">
        <v>1900</v>
      </c>
      <c r="E14" s="71" t="n">
        <v>225</v>
      </c>
      <c r="F14" s="71" t="n">
        <f aca="false">C14-E14-D14</f>
        <v>475</v>
      </c>
      <c r="G14" s="76" t="n">
        <v>970</v>
      </c>
      <c r="H14" s="78" t="n">
        <v>550</v>
      </c>
      <c r="I14" s="70" t="n">
        <f aca="false">SUM(F14:H14)</f>
        <v>1995</v>
      </c>
      <c r="J14" s="1" t="n">
        <v>125</v>
      </c>
      <c r="K14" s="71" t="n">
        <v>850</v>
      </c>
      <c r="L14" s="70" t="n">
        <f aca="false">VLOOKUP($B14,'[3]Power Curve'!$D$9:$CJ$282,85,0)/1000</f>
        <v>305.1</v>
      </c>
      <c r="M14" s="70" t="n">
        <f aca="false">$L14*M$1</f>
        <v>274.59</v>
      </c>
      <c r="N14" s="70" t="n">
        <f aca="false">$L14*N$1</f>
        <v>183.06</v>
      </c>
      <c r="O14" s="70" t="n">
        <f aca="false">$L14*O$1</f>
        <v>152.55</v>
      </c>
      <c r="P14" s="70" t="n">
        <f aca="false">$L14*P$1</f>
        <v>76.275</v>
      </c>
      <c r="Q14" s="70" t="n">
        <f aca="false">$I14-$J14-$K14-L14</f>
        <v>714.9</v>
      </c>
      <c r="R14" s="70" t="n">
        <f aca="false">$I14-$J14-$K14-M14</f>
        <v>745.41</v>
      </c>
      <c r="S14" s="70" t="n">
        <f aca="false">$I14-$J14-$K14-N14</f>
        <v>836.94</v>
      </c>
      <c r="T14" s="70" t="n">
        <f aca="false">$I14-$J14-$K14-O14</f>
        <v>867.45</v>
      </c>
      <c r="U14" s="70" t="n">
        <f aca="false">$I14-$J14-$K14-P14</f>
        <v>943.725</v>
      </c>
      <c r="W14" s="73" t="e">
        <f aca="false">VLOOKUP($B14,Curves!$A$2:$M$28,12,0)</f>
        <v>#N/A</v>
      </c>
      <c r="X14" s="74" t="n">
        <f aca="false">DATE(YEAR($B14)-1,MONTH($B14),1)</f>
        <v>36861</v>
      </c>
      <c r="Z14" s="74" t="n">
        <f aca="false">DATE(YEAR($B14),MONTH($B14)-1,1)</f>
        <v>37196</v>
      </c>
    </row>
    <row r="15" customFormat="false" ht="11.25" hidden="false" customHeight="false" outlineLevel="0" collapsed="false">
      <c r="O15" s="70"/>
    </row>
    <row r="16" customFormat="false" ht="13.5" hidden="false" customHeight="false" outlineLevel="0" collapsed="false">
      <c r="C16" s="79"/>
      <c r="D16" s="79"/>
      <c r="E16" s="79"/>
      <c r="F16" s="79"/>
      <c r="G16" s="79"/>
      <c r="H16" s="79"/>
      <c r="I16" s="79"/>
      <c r="J16" s="80"/>
    </row>
    <row r="17" customFormat="false" ht="12" hidden="false" customHeight="false" outlineLevel="0" collapsed="false">
      <c r="B17" s="81"/>
      <c r="C17" s="82" t="s">
        <v>29</v>
      </c>
      <c r="D17" s="82" t="s">
        <v>30</v>
      </c>
      <c r="E17" s="82" t="s">
        <v>31</v>
      </c>
      <c r="F17" s="82" t="s">
        <v>32</v>
      </c>
      <c r="G17" s="82" t="s">
        <v>33</v>
      </c>
      <c r="H17" s="82" t="s">
        <v>34</v>
      </c>
      <c r="I17" s="82" t="s">
        <v>35</v>
      </c>
      <c r="J17" s="82" t="s">
        <v>36</v>
      </c>
      <c r="K17" s="83" t="s">
        <v>37</v>
      </c>
      <c r="L17" s="83" t="s">
        <v>38</v>
      </c>
      <c r="M17" s="83" t="s">
        <v>2</v>
      </c>
      <c r="N17" s="84" t="s">
        <v>39</v>
      </c>
    </row>
    <row r="18" customFormat="false" ht="11.25" hidden="false" customHeight="false" outlineLevel="0" collapsed="false">
      <c r="A18" s="85" t="n">
        <f aca="false">B19-B18</f>
        <v>31</v>
      </c>
      <c r="B18" s="9" t="n">
        <v>36892</v>
      </c>
      <c r="C18" s="17" t="n">
        <f aca="false">VLOOKUP($B18,Forecast!$C$49:$O$72,6)/1000</f>
        <v>535.444444444445</v>
      </c>
      <c r="D18" s="10" t="n">
        <f aca="false">VLOOKUP($B18,$B$2:$U$14,16)</f>
        <v>1196.77758064516</v>
      </c>
      <c r="E18" s="17" t="n">
        <f aca="false">VLOOKUP($B18,Forecast!$C$49:$O$72,8)/1000</f>
        <v>375</v>
      </c>
      <c r="F18" s="17" t="n">
        <f aca="false">VLOOKUP($B18,Forecast!$C$49:$O$72,9)/1000</f>
        <v>300</v>
      </c>
      <c r="G18" s="17" t="n">
        <f aca="false">VLOOKUP($B18,Forecast!$C$49:$O$72,10)/1000</f>
        <v>759</v>
      </c>
      <c r="H18" s="17" t="n">
        <f aca="false">VLOOKUP($B18,Forecast!$C$49:$O$72,11)/1000</f>
        <v>250</v>
      </c>
      <c r="I18" s="17" t="n">
        <f aca="false">VLOOKUP($B18,Forecast!$C$49:$O$72,12)/1000</f>
        <v>0</v>
      </c>
      <c r="J18" s="17" t="n">
        <f aca="false">SUM(C18:I18)</f>
        <v>3416.22202508961</v>
      </c>
      <c r="K18" s="17" t="n">
        <f aca="false">VLOOKUP($B18,Forecast!$C$49:$O$72,5)/1000</f>
        <v>3817.18838709677</v>
      </c>
      <c r="L18" s="17" t="n">
        <f aca="false">VLOOKUP($Z3,'Lavo Fcst'!$B$29:$F$52,5)/1000</f>
        <v>50709</v>
      </c>
      <c r="M18" s="17" t="n">
        <f aca="false">J18-K18</f>
        <v>-400.966362007169</v>
      </c>
      <c r="N18" s="86" t="n">
        <f aca="false">(M18*A18)+L18</f>
        <v>38279.0427777778</v>
      </c>
    </row>
    <row r="19" customFormat="false" ht="11.25" hidden="false" customHeight="false" outlineLevel="0" collapsed="false">
      <c r="A19" s="85" t="n">
        <f aca="false">B20-B19</f>
        <v>28</v>
      </c>
      <c r="B19" s="24" t="n">
        <v>36923</v>
      </c>
      <c r="C19" s="10" t="n">
        <f aca="false">VLOOKUP($B19,Forecast!$C$49:$O$72,6)/1000</f>
        <v>520</v>
      </c>
      <c r="D19" s="10" t="n">
        <f aca="false">VLOOKUP($B19,$B$2:$U$14,16)</f>
        <v>1324.34017241379</v>
      </c>
      <c r="E19" s="10" t="n">
        <f aca="false">VLOOKUP($B19,Forecast!$C$49:$O$72,8)/1000</f>
        <v>375</v>
      </c>
      <c r="F19" s="10" t="n">
        <f aca="false">VLOOKUP($B19,Forecast!$C$49:$O$72,9)/1000</f>
        <v>300</v>
      </c>
      <c r="G19" s="10" t="n">
        <f aca="false">VLOOKUP($B19,Forecast!$C$49:$O$72,10)/1000</f>
        <v>750</v>
      </c>
      <c r="H19" s="10" t="n">
        <f aca="false">VLOOKUP($B19,Forecast!$C$49:$O$72,11)/1000</f>
        <v>275</v>
      </c>
      <c r="I19" s="10" t="n">
        <f aca="false">VLOOKUP($B19,Forecast!$C$49:$O$72,12)/1000</f>
        <v>0</v>
      </c>
      <c r="J19" s="10" t="n">
        <f aca="false">SUM(C19:I19)</f>
        <v>3544.34017241379</v>
      </c>
      <c r="K19" s="10" t="n">
        <f aca="false">VLOOKUP($B19,Forecast!$C$49:$O$72,5)/1000</f>
        <v>3361.53172413793</v>
      </c>
      <c r="L19" s="10" t="n">
        <f aca="false">N18</f>
        <v>38279.0427777778</v>
      </c>
      <c r="M19" s="10" t="n">
        <f aca="false">J19-K19</f>
        <v>182.808448275862</v>
      </c>
      <c r="N19" s="87" t="n">
        <f aca="false">(M19*A19)+L19</f>
        <v>43397.6793295019</v>
      </c>
    </row>
    <row r="20" customFormat="false" ht="12" hidden="false" customHeight="false" outlineLevel="0" collapsed="false">
      <c r="A20" s="85" t="n">
        <f aca="false">B21-B20</f>
        <v>31</v>
      </c>
      <c r="B20" s="24" t="n">
        <v>36951</v>
      </c>
      <c r="C20" s="88" t="n">
        <f aca="false">VLOOKUP($B20,Forecast!$C$49:$O$72,6)/1000</f>
        <v>520</v>
      </c>
      <c r="D20" s="88" t="n">
        <f aca="false">VLOOKUP($B20,$B$2:$U$14,16)</f>
        <v>1452.48064516129</v>
      </c>
      <c r="E20" s="88" t="n">
        <f aca="false">VLOOKUP($B20,Forecast!$C$49:$O$72,8)/1000</f>
        <v>375</v>
      </c>
      <c r="F20" s="88" t="n">
        <f aca="false">VLOOKUP($B20,Forecast!$C$49:$O$72,9)/1000</f>
        <v>300</v>
      </c>
      <c r="G20" s="88" t="n">
        <f aca="false">VLOOKUP($B20,Forecast!$C$49:$O$72,10)/1000</f>
        <v>750</v>
      </c>
      <c r="H20" s="88" t="n">
        <f aca="false">VLOOKUP($B20,Forecast!$C$49:$O$72,11)/1000</f>
        <v>275</v>
      </c>
      <c r="I20" s="88" t="n">
        <f aca="false">VLOOKUP($B20,Forecast!$C$49:$O$72,12)/1000</f>
        <v>0</v>
      </c>
      <c r="J20" s="88" t="n">
        <f aca="false">SUM(C20:I20)</f>
        <v>3672.48064516129</v>
      </c>
      <c r="K20" s="88" t="n">
        <f aca="false">VLOOKUP($B20,Forecast!$C$49:$O$72,5)/1000</f>
        <v>3110.11548387097</v>
      </c>
      <c r="L20" s="88" t="n">
        <f aca="false">N19</f>
        <v>43397.6793295019</v>
      </c>
      <c r="M20" s="88" t="n">
        <f aca="false">J20-K20</f>
        <v>562.365161290323</v>
      </c>
      <c r="N20" s="89" t="n">
        <f aca="false">(M20*A20)+L20</f>
        <v>60830.9993295019</v>
      </c>
    </row>
    <row r="21" customFormat="false" ht="12" hidden="false" customHeight="false" outlineLevel="0" collapsed="false">
      <c r="A21" s="85" t="n">
        <f aca="false">B22-B21</f>
        <v>30</v>
      </c>
      <c r="B21" s="24" t="n">
        <v>36982</v>
      </c>
      <c r="C21" s="10" t="n">
        <f aca="false">VLOOKUP($B21,Forecast!$C$49:$O$72,6)/1000</f>
        <v>520</v>
      </c>
      <c r="D21" s="10" t="n">
        <f aca="false">VLOOKUP($B21,$B$2:$U$14,16)</f>
        <v>1215.349</v>
      </c>
      <c r="E21" s="10" t="n">
        <f aca="false">VLOOKUP($B21,Forecast!$C$49:$O$72,8)/1000</f>
        <v>375</v>
      </c>
      <c r="F21" s="10" t="n">
        <f aca="false">VLOOKUP($B21,Forecast!$C$49:$O$72,9)/1000</f>
        <v>300</v>
      </c>
      <c r="G21" s="10" t="n">
        <f aca="false">VLOOKUP($B21,Forecast!$C$49:$O$72,10)/1000</f>
        <v>750</v>
      </c>
      <c r="H21" s="10" t="n">
        <f aca="false">VLOOKUP($B21,Forecast!$C$49:$O$72,11)/1000</f>
        <v>275</v>
      </c>
      <c r="I21" s="10" t="n">
        <f aca="false">VLOOKUP($B21,Forecast!$C$49:$O$72,12)/1000</f>
        <v>0</v>
      </c>
      <c r="J21" s="10" t="n">
        <f aca="false">SUM(C21:I21)</f>
        <v>3435.349</v>
      </c>
      <c r="K21" s="10" t="n">
        <f aca="false">VLOOKUP($B21,Forecast!$C$49:$O$72,5)/1000</f>
        <v>2745.65566666667</v>
      </c>
      <c r="L21" s="10" t="n">
        <f aca="false">N20</f>
        <v>60830.9993295019</v>
      </c>
      <c r="M21" s="10" t="n">
        <f aca="false">J21-K21</f>
        <v>689.693333333333</v>
      </c>
      <c r="N21" s="87" t="n">
        <f aca="false">(M21*A21)+L21</f>
        <v>81521.7993295019</v>
      </c>
    </row>
    <row r="22" customFormat="false" ht="11.25" hidden="false" customHeight="false" outlineLevel="0" collapsed="false">
      <c r="A22" s="85" t="n">
        <f aca="false">B23-B22</f>
        <v>31</v>
      </c>
      <c r="B22" s="24" t="n">
        <v>37012</v>
      </c>
      <c r="C22" s="10" t="n">
        <f aca="false">VLOOKUP($B22,Forecast!$C$49:$O$72,6)/1000</f>
        <v>520</v>
      </c>
      <c r="D22" s="10" t="n">
        <f aca="false">VLOOKUP($B22,$B$2:$U$14,16)</f>
        <v>1246.77864516129</v>
      </c>
      <c r="E22" s="10" t="n">
        <f aca="false">VLOOKUP($B22,Forecast!$C$49:$O$72,8)/1000</f>
        <v>375</v>
      </c>
      <c r="F22" s="10" t="n">
        <f aca="false">VLOOKUP($B22,Forecast!$C$49:$O$72,9)/1000</f>
        <v>300</v>
      </c>
      <c r="G22" s="10" t="n">
        <f aca="false">VLOOKUP($B22,Forecast!$C$49:$O$72,10)/1000</f>
        <v>750</v>
      </c>
      <c r="H22" s="10" t="n">
        <f aca="false">VLOOKUP($B22,Forecast!$C$49:$O$72,11)/1000</f>
        <v>275</v>
      </c>
      <c r="I22" s="10" t="n">
        <f aca="false">VLOOKUP($B22,Forecast!$C$49:$O$72,12)/1000</f>
        <v>0</v>
      </c>
      <c r="J22" s="10" t="n">
        <f aca="false">SUM(C22:I22)</f>
        <v>3466.77864516129</v>
      </c>
      <c r="K22" s="10" t="n">
        <f aca="false">VLOOKUP($B22,Forecast!$C$49:$O$72,5)/1000</f>
        <v>2895.64774193548</v>
      </c>
      <c r="L22" s="10" t="n">
        <f aca="false">N21</f>
        <v>81521.7993295019</v>
      </c>
      <c r="M22" s="10" t="n">
        <f aca="false">J22-K22</f>
        <v>571.130903225806</v>
      </c>
      <c r="N22" s="87" t="n">
        <f aca="false">(M22*A22)+L22</f>
        <v>99226.8573295019</v>
      </c>
    </row>
    <row r="23" customFormat="false" ht="11.25" hidden="false" customHeight="false" outlineLevel="0" collapsed="false">
      <c r="A23" s="85" t="n">
        <f aca="false">B24-B23</f>
        <v>30</v>
      </c>
      <c r="B23" s="24" t="n">
        <v>37043</v>
      </c>
      <c r="C23" s="10" t="n">
        <f aca="false">VLOOKUP($B23,Forecast!$C$49:$O$72,6)/1000</f>
        <v>520</v>
      </c>
      <c r="D23" s="10" t="n">
        <f aca="false">VLOOKUP($B23,$B$2:$U$14,16)</f>
        <v>1249.78803333333</v>
      </c>
      <c r="E23" s="10" t="n">
        <f aca="false">VLOOKUP($B23,Forecast!$C$49:$O$72,8)/1000</f>
        <v>375</v>
      </c>
      <c r="F23" s="10" t="n">
        <f aca="false">VLOOKUP($B23,Forecast!$C$49:$O$72,9)/1000</f>
        <v>300</v>
      </c>
      <c r="G23" s="10" t="n">
        <f aca="false">VLOOKUP($B23,Forecast!$C$49:$O$72,10)/1000</f>
        <v>750</v>
      </c>
      <c r="H23" s="10" t="n">
        <f aca="false">VLOOKUP($B23,Forecast!$C$49:$O$72,11)/1000</f>
        <v>275</v>
      </c>
      <c r="I23" s="10" t="n">
        <f aca="false">VLOOKUP($B23,Forecast!$C$49:$O$72,12)/1000</f>
        <v>0</v>
      </c>
      <c r="J23" s="10" t="n">
        <f aca="false">SUM(C23:I23)</f>
        <v>3469.78803333333</v>
      </c>
      <c r="K23" s="10" t="e">
        <f aca="false">VLOOKUP($B23,Forecast!$C$49:$O$72,5)/1000</f>
        <v>#N/A</v>
      </c>
      <c r="L23" s="10" t="n">
        <f aca="false">N22</f>
        <v>99226.8573295019</v>
      </c>
      <c r="M23" s="10" t="e">
        <f aca="false">J23-K23</f>
        <v>#N/A</v>
      </c>
      <c r="N23" s="90" t="e">
        <f aca="false">(M23*A23)+L23</f>
        <v>#N/A</v>
      </c>
    </row>
    <row r="24" customFormat="false" ht="11.25" hidden="false" customHeight="false" outlineLevel="0" collapsed="false">
      <c r="A24" s="85" t="n">
        <f aca="false">B25-B24</f>
        <v>31</v>
      </c>
      <c r="B24" s="24" t="n">
        <v>37073</v>
      </c>
      <c r="C24" s="10" t="n">
        <f aca="false">VLOOKUP($B24,Forecast!$C$49:$O$72,6)/1000</f>
        <v>520</v>
      </c>
      <c r="D24" s="10" t="n">
        <f aca="false">VLOOKUP($B24,$B$2:$U$14,16)</f>
        <v>1142.79919354839</v>
      </c>
      <c r="E24" s="10" t="n">
        <f aca="false">VLOOKUP($B24,Forecast!$C$49:$O$72,8)/1000</f>
        <v>375</v>
      </c>
      <c r="F24" s="10" t="n">
        <f aca="false">VLOOKUP($B24,Forecast!$C$49:$O$72,9)/1000</f>
        <v>300</v>
      </c>
      <c r="G24" s="10" t="n">
        <f aca="false">VLOOKUP($B24,Forecast!$C$49:$O$72,10)/1000</f>
        <v>750</v>
      </c>
      <c r="H24" s="10" t="n">
        <f aca="false">VLOOKUP($B24,Forecast!$C$49:$O$72,11)/1000</f>
        <v>275</v>
      </c>
      <c r="I24" s="10" t="n">
        <f aca="false">VLOOKUP($B24,Forecast!$C$49:$O$72,12)/1000</f>
        <v>120</v>
      </c>
      <c r="J24" s="10" t="n">
        <f aca="false">SUM(C24:I24)</f>
        <v>3482.79919354839</v>
      </c>
      <c r="K24" s="10" t="e">
        <f aca="false">VLOOKUP($B24,Forecast!$C$49:$O$72,5)/1000</f>
        <v>#N/A</v>
      </c>
      <c r="L24" s="10" t="e">
        <f aca="false">N23</f>
        <v>#N/A</v>
      </c>
      <c r="M24" s="10" t="e">
        <f aca="false">J24-K24</f>
        <v>#N/A</v>
      </c>
      <c r="N24" s="87" t="e">
        <f aca="false">(M24*A24)+L24</f>
        <v>#N/A</v>
      </c>
    </row>
    <row r="25" customFormat="false" ht="11.25" hidden="false" customHeight="false" outlineLevel="0" collapsed="false">
      <c r="A25" s="85" t="n">
        <f aca="false">B26-B25</f>
        <v>31</v>
      </c>
      <c r="B25" s="24" t="n">
        <v>37104</v>
      </c>
      <c r="C25" s="10" t="n">
        <f aca="false">VLOOKUP($B25,Forecast!$C$49:$O$72,6)/1000</f>
        <v>520</v>
      </c>
      <c r="D25" s="10" t="n">
        <f aca="false">VLOOKUP($B25,$B$2:$U$14,16)</f>
        <v>1076.86812903226</v>
      </c>
      <c r="E25" s="10" t="n">
        <f aca="false">VLOOKUP($B25,Forecast!$C$49:$O$72,8)/1000</f>
        <v>375</v>
      </c>
      <c r="F25" s="10" t="n">
        <f aca="false">VLOOKUP($B25,Forecast!$C$49:$O$72,9)/1000</f>
        <v>300</v>
      </c>
      <c r="G25" s="10" t="n">
        <f aca="false">VLOOKUP($B25,Forecast!$C$49:$O$72,10)/1000</f>
        <v>750</v>
      </c>
      <c r="H25" s="10" t="n">
        <f aca="false">VLOOKUP($B25,Forecast!$C$49:$O$72,11)/1000</f>
        <v>275</v>
      </c>
      <c r="I25" s="10" t="n">
        <f aca="false">VLOOKUP($B25,Forecast!$C$49:$O$72,12)/1000</f>
        <v>120</v>
      </c>
      <c r="J25" s="10" t="n">
        <f aca="false">SUM(C25:I25)</f>
        <v>3416.86812903226</v>
      </c>
      <c r="K25" s="10" t="e">
        <f aca="false">VLOOKUP($B25,Forecast!$C$49:$O$72,5)/1000</f>
        <v>#N/A</v>
      </c>
      <c r="L25" s="10" t="e">
        <f aca="false">N24</f>
        <v>#N/A</v>
      </c>
      <c r="M25" s="10" t="e">
        <f aca="false">J25-K25</f>
        <v>#N/A</v>
      </c>
      <c r="N25" s="87" t="e">
        <f aca="false">(M25*A25)+L25</f>
        <v>#N/A</v>
      </c>
    </row>
    <row r="26" customFormat="false" ht="11.25" hidden="false" customHeight="false" outlineLevel="0" collapsed="false">
      <c r="A26" s="85" t="n">
        <f aca="false">B27-B26</f>
        <v>30</v>
      </c>
      <c r="B26" s="24" t="n">
        <v>37135</v>
      </c>
      <c r="C26" s="10" t="n">
        <f aca="false">VLOOKUP($B26,Forecast!$C$49:$O$72,6)/1000</f>
        <v>520</v>
      </c>
      <c r="D26" s="10" t="n">
        <f aca="false">VLOOKUP($B26,$B$2:$U$14,16)</f>
        <v>1182.62326666667</v>
      </c>
      <c r="E26" s="10" t="n">
        <f aca="false">VLOOKUP($B26,Forecast!$C$49:$O$72,8)/1000</f>
        <v>375</v>
      </c>
      <c r="F26" s="10" t="n">
        <f aca="false">VLOOKUP($B26,Forecast!$C$49:$O$72,9)/1000</f>
        <v>300</v>
      </c>
      <c r="G26" s="10" t="n">
        <f aca="false">VLOOKUP($B26,Forecast!$C$49:$O$72,10)/1000</f>
        <v>750</v>
      </c>
      <c r="H26" s="10" t="n">
        <f aca="false">VLOOKUP($B26,Forecast!$C$49:$O$72,11)/1000</f>
        <v>275</v>
      </c>
      <c r="I26" s="10" t="n">
        <f aca="false">VLOOKUP($B26,Forecast!$C$49:$O$72,12)/1000</f>
        <v>120</v>
      </c>
      <c r="J26" s="10" t="n">
        <f aca="false">SUM(C26:I26)</f>
        <v>3522.62326666667</v>
      </c>
      <c r="K26" s="10" t="e">
        <f aca="false">VLOOKUP($B26,Forecast!$C$49:$O$72,5)/1000</f>
        <v>#N/A</v>
      </c>
      <c r="L26" s="10" t="e">
        <f aca="false">N25</f>
        <v>#N/A</v>
      </c>
      <c r="M26" s="10" t="e">
        <f aca="false">J26-K26</f>
        <v>#N/A</v>
      </c>
      <c r="N26" s="87" t="e">
        <f aca="false">(M26*A26)+L26</f>
        <v>#N/A</v>
      </c>
    </row>
    <row r="27" customFormat="false" ht="12" hidden="false" customHeight="false" outlineLevel="0" collapsed="false">
      <c r="A27" s="85" t="n">
        <f aca="false">B28-B27</f>
        <v>31</v>
      </c>
      <c r="B27" s="24" t="n">
        <v>37165</v>
      </c>
      <c r="C27" s="88" t="n">
        <f aca="false">VLOOKUP($B27,Forecast!$C$49:$O$72,6)/1000</f>
        <v>520</v>
      </c>
      <c r="D27" s="88" t="n">
        <f aca="false">VLOOKUP($B27,$B$2:$U$14,16)</f>
        <v>1116.50925806452</v>
      </c>
      <c r="E27" s="88" t="n">
        <f aca="false">VLOOKUP($B27,Forecast!$C$49:$O$72,8)/1000</f>
        <v>375</v>
      </c>
      <c r="F27" s="88" t="n">
        <f aca="false">VLOOKUP($B27,Forecast!$C$49:$O$72,9)/1000</f>
        <v>300</v>
      </c>
      <c r="G27" s="88" t="n">
        <f aca="false">VLOOKUP($B27,Forecast!$C$49:$O$72,10)/1000</f>
        <v>750</v>
      </c>
      <c r="H27" s="88" t="n">
        <f aca="false">VLOOKUP($B27,Forecast!$C$49:$O$72,11)/1000</f>
        <v>275</v>
      </c>
      <c r="I27" s="88" t="n">
        <f aca="false">VLOOKUP($B27,Forecast!$C$49:$O$72,12)/1000</f>
        <v>120</v>
      </c>
      <c r="J27" s="88" t="n">
        <f aca="false">SUM(C27:I27)</f>
        <v>3456.50925806452</v>
      </c>
      <c r="K27" s="88" t="e">
        <f aca="false">VLOOKUP($B27,Forecast!$C$49:$O$72,5)/1000</f>
        <v>#N/A</v>
      </c>
      <c r="L27" s="88" t="e">
        <f aca="false">N26</f>
        <v>#N/A</v>
      </c>
      <c r="M27" s="88" t="e">
        <f aca="false">J27-K27</f>
        <v>#N/A</v>
      </c>
      <c r="N27" s="89" t="e">
        <f aca="false">(M27*A27)+L27</f>
        <v>#N/A</v>
      </c>
    </row>
    <row r="28" customFormat="false" ht="12" hidden="false" customHeight="false" outlineLevel="0" collapsed="false">
      <c r="A28" s="85" t="n">
        <f aca="false">B29-B28</f>
        <v>30</v>
      </c>
      <c r="B28" s="24" t="n">
        <v>37196</v>
      </c>
      <c r="C28" s="10" t="n">
        <f aca="false">VLOOKUP($B28,Forecast!$C$49:$O$72,6)/1000</f>
        <v>520</v>
      </c>
      <c r="D28" s="10" t="n">
        <f aca="false">VLOOKUP($B28,$B$2:$U$14,16)</f>
        <v>907.384333333333</v>
      </c>
      <c r="E28" s="10" t="n">
        <f aca="false">VLOOKUP($B28,Forecast!$C$49:$O$72,8)/1000</f>
        <v>375</v>
      </c>
      <c r="F28" s="10" t="n">
        <f aca="false">VLOOKUP($B28,Forecast!$C$49:$O$72,9)/1000</f>
        <v>150</v>
      </c>
      <c r="G28" s="10" t="n">
        <f aca="false">VLOOKUP($B28,Forecast!$C$49:$O$72,10)/1000</f>
        <v>750</v>
      </c>
      <c r="H28" s="10" t="n">
        <f aca="false">VLOOKUP($B28,Forecast!$C$49:$O$72,11)/1000</f>
        <v>325</v>
      </c>
      <c r="I28" s="10" t="n">
        <f aca="false">VLOOKUP($B28,Forecast!$C$49:$O$72,12)/1000</f>
        <v>120</v>
      </c>
      <c r="J28" s="10" t="n">
        <f aca="false">SUM(C28:I28)</f>
        <v>3147.38433333333</v>
      </c>
      <c r="K28" s="10" t="e">
        <f aca="false">VLOOKUP($B28,Forecast!$C$49:$O$72,5)/1000</f>
        <v>#N/A</v>
      </c>
      <c r="L28" s="10" t="e">
        <f aca="false">N27</f>
        <v>#N/A</v>
      </c>
      <c r="M28" s="10" t="e">
        <f aca="false">J28-K28</f>
        <v>#N/A</v>
      </c>
      <c r="N28" s="87" t="e">
        <f aca="false">(M28*A28)+L28</f>
        <v>#N/A</v>
      </c>
    </row>
    <row r="29" customFormat="false" ht="12" hidden="false" customHeight="false" outlineLevel="0" collapsed="false">
      <c r="A29" s="85" t="n">
        <f aca="false">B30-B29</f>
        <v>31</v>
      </c>
      <c r="B29" s="26" t="n">
        <v>37226</v>
      </c>
      <c r="C29" s="22" t="n">
        <f aca="false">VLOOKUP($B29,Forecast!$C$49:$O$72,6)/1000</f>
        <v>520</v>
      </c>
      <c r="D29" s="22" t="n">
        <f aca="false">VLOOKUP($B29,$B$2:$U$14,16)</f>
        <v>714.9</v>
      </c>
      <c r="E29" s="22" t="n">
        <f aca="false">VLOOKUP($B29,Forecast!$C$49:$O$72,8)/1000</f>
        <v>375</v>
      </c>
      <c r="F29" s="22" t="n">
        <f aca="false">VLOOKUP($B29,Forecast!$C$49:$O$72,9)/1000</f>
        <v>150</v>
      </c>
      <c r="G29" s="22" t="n">
        <f aca="false">VLOOKUP($B29,Forecast!$C$49:$O$72,10)/1000</f>
        <v>750</v>
      </c>
      <c r="H29" s="22" t="n">
        <f aca="false">VLOOKUP($B29,Forecast!$C$49:$O$72,11)/1000</f>
        <v>325</v>
      </c>
      <c r="I29" s="22" t="n">
        <f aca="false">VLOOKUP($B29,Forecast!$C$49:$O$72,12)/1000</f>
        <v>120</v>
      </c>
      <c r="J29" s="22" t="n">
        <f aca="false">SUM(C29:I29)</f>
        <v>2954.9</v>
      </c>
      <c r="K29" s="22" t="e">
        <f aca="false">VLOOKUP($B29,Forecast!$C$49:$O$72,5)/1000</f>
        <v>#N/A</v>
      </c>
      <c r="L29" s="22" t="e">
        <f aca="false">N28</f>
        <v>#N/A</v>
      </c>
      <c r="M29" s="22" t="e">
        <f aca="false">J29-K29</f>
        <v>#N/A</v>
      </c>
      <c r="N29" s="91" t="e">
        <f aca="false">(M29*A29)+L29</f>
        <v>#N/A</v>
      </c>
    </row>
    <row r="30" customFormat="false" ht="12" hidden="false" customHeight="false" outlineLevel="0" collapsed="false">
      <c r="B30" s="92" t="n">
        <v>37257</v>
      </c>
    </row>
    <row r="31" customFormat="false" ht="12" hidden="false" customHeight="false" outlineLevel="0" collapsed="false">
      <c r="C31" s="93" t="n">
        <v>2000</v>
      </c>
      <c r="D31" s="94"/>
      <c r="E31" s="94" t="n">
        <v>2000</v>
      </c>
      <c r="F31" s="94" t="n">
        <v>2000</v>
      </c>
      <c r="G31" s="94" t="n">
        <v>2000</v>
      </c>
      <c r="H31" s="94" t="n">
        <v>2000</v>
      </c>
      <c r="I31" s="94"/>
      <c r="J31" s="94"/>
      <c r="K31" s="94" t="n">
        <v>2000</v>
      </c>
      <c r="L31" s="94" t="s">
        <v>40</v>
      </c>
      <c r="M31" s="94"/>
      <c r="N31" s="95"/>
    </row>
    <row r="32" customFormat="false" ht="12" hidden="false" customHeight="false" outlineLevel="0" collapsed="false">
      <c r="C32" s="96" t="s">
        <v>29</v>
      </c>
      <c r="D32" s="97" t="s">
        <v>30</v>
      </c>
      <c r="E32" s="97" t="s">
        <v>31</v>
      </c>
      <c r="F32" s="97" t="s">
        <v>32</v>
      </c>
      <c r="G32" s="97" t="s">
        <v>33</v>
      </c>
      <c r="H32" s="97" t="s">
        <v>34</v>
      </c>
      <c r="I32" s="97" t="s">
        <v>35</v>
      </c>
      <c r="J32" s="97" t="s">
        <v>36</v>
      </c>
      <c r="K32" s="98" t="s">
        <v>37</v>
      </c>
      <c r="L32" s="98" t="s">
        <v>38</v>
      </c>
      <c r="M32" s="98" t="s">
        <v>2</v>
      </c>
      <c r="N32" s="99" t="s">
        <v>39</v>
      </c>
    </row>
    <row r="33" customFormat="false" ht="11.25" hidden="false" customHeight="false" outlineLevel="0" collapsed="false">
      <c r="A33" s="85" t="n">
        <f aca="false">B34-B33</f>
        <v>31</v>
      </c>
      <c r="B33" s="12" t="n">
        <v>36892</v>
      </c>
      <c r="C33" s="16" t="n">
        <f aca="false">VLOOKUP($X3,Forecast!$C$30:$O$72,6)/1000</f>
        <v>530.096774193548</v>
      </c>
      <c r="D33" s="17" t="n">
        <f aca="false">VLOOKUP($B33,$B$2:$U$14,16)</f>
        <v>1196.77758064516</v>
      </c>
      <c r="E33" s="17" t="n">
        <f aca="false">VLOOKUP($X3,Forecast!$C$30:$O$72,8)/1000</f>
        <v>197.064516129032</v>
      </c>
      <c r="F33" s="17" t="n">
        <f aca="false">VLOOKUP($X3,Forecast!$C$30:$O$72,9)/1000</f>
        <v>78.2258064516129</v>
      </c>
      <c r="G33" s="17" t="n">
        <f aca="false">VLOOKUP($X3,Forecast!$C$30:$O$72,10)/1000</f>
        <v>676.967741935484</v>
      </c>
      <c r="H33" s="17" t="n">
        <f aca="false">VLOOKUP($X3,Forecast!$C$30:$O$72,11)/1000</f>
        <v>257.645161290323</v>
      </c>
      <c r="I33" s="17" t="n">
        <f aca="false">VLOOKUP($X3,Forecast!$C$30:$O$72,12)/1000</f>
        <v>0</v>
      </c>
      <c r="J33" s="17" t="n">
        <f aca="false">SUM(C33:I33)</f>
        <v>2936.77758064516</v>
      </c>
      <c r="K33" s="17" t="n">
        <f aca="false">VLOOKUP($X3,Forecast!$C$30:$O$72,5)/1000</f>
        <v>3123.48387096774</v>
      </c>
      <c r="L33" s="17" t="n">
        <f aca="false">'Lavo Fcst'!$F$33/1000</f>
        <v>78580</v>
      </c>
      <c r="M33" s="17" t="n">
        <f aca="false">J33-K33</f>
        <v>-186.706290322581</v>
      </c>
      <c r="N33" s="86" t="n">
        <f aca="false">(M33*A33)+L33</f>
        <v>72792.105</v>
      </c>
    </row>
    <row r="34" customFormat="false" ht="11.25" hidden="false" customHeight="false" outlineLevel="0" collapsed="false">
      <c r="A34" s="85" t="n">
        <f aca="false">B35-B34</f>
        <v>28</v>
      </c>
      <c r="B34" s="18" t="n">
        <v>36923</v>
      </c>
      <c r="C34" s="100" t="n">
        <f aca="false">VLOOKUP($X4,Forecast!$C$30:$O$72,6)/1000</f>
        <v>535.103448275862</v>
      </c>
      <c r="D34" s="10" t="n">
        <f aca="false">VLOOKUP($B34,$B$2:$U$14,16)</f>
        <v>1324.34017241379</v>
      </c>
      <c r="E34" s="10" t="n">
        <f aca="false">VLOOKUP($X4,Forecast!$C$30:$O$72,8)/1000</f>
        <v>275.965517241379</v>
      </c>
      <c r="F34" s="10" t="n">
        <f aca="false">VLOOKUP($X4,Forecast!$C$30:$O$72,9)/1000</f>
        <v>163.931034482759</v>
      </c>
      <c r="G34" s="10" t="n">
        <f aca="false">VLOOKUP($X4,Forecast!$C$30:$O$72,10)/1000</f>
        <v>674.586206896552</v>
      </c>
      <c r="H34" s="10" t="n">
        <f aca="false">VLOOKUP($X4,Forecast!$C$30:$O$72,11)/1000</f>
        <v>269.068965517241</v>
      </c>
      <c r="I34" s="10" t="n">
        <f aca="false">VLOOKUP($X4,Forecast!$C$30:$O$72,12)/1000</f>
        <v>0</v>
      </c>
      <c r="J34" s="10" t="n">
        <f aca="false">SUM(C34:I34)</f>
        <v>3242.99534482759</v>
      </c>
      <c r="K34" s="10" t="n">
        <f aca="false">VLOOKUP($X4,Forecast!$C$30:$O$72,5)/1000</f>
        <v>3069.44827586207</v>
      </c>
      <c r="L34" s="10" t="n">
        <f aca="false">N33</f>
        <v>72792.105</v>
      </c>
      <c r="M34" s="10" t="n">
        <f aca="false">J34-K34</f>
        <v>173.547068965517</v>
      </c>
      <c r="N34" s="87" t="n">
        <f aca="false">(M34*A34)+L34</f>
        <v>77651.4229310345</v>
      </c>
    </row>
    <row r="35" customFormat="false" ht="11.25" hidden="false" customHeight="false" outlineLevel="0" collapsed="false">
      <c r="A35" s="85" t="n">
        <f aca="false">B36-B35</f>
        <v>31</v>
      </c>
      <c r="B35" s="18" t="n">
        <v>36951</v>
      </c>
      <c r="C35" s="100" t="n">
        <f aca="false">VLOOKUP($X5,Forecast!$C$30:$O$72,6)/1000</f>
        <v>527.709677419355</v>
      </c>
      <c r="D35" s="10" t="n">
        <f aca="false">VLOOKUP($B35,$B$2:$U$14,16)</f>
        <v>1452.48064516129</v>
      </c>
      <c r="E35" s="10" t="n">
        <f aca="false">VLOOKUP($X5,Forecast!$C$30:$O$72,8)/1000</f>
        <v>349.645161290323</v>
      </c>
      <c r="F35" s="10" t="n">
        <f aca="false">VLOOKUP($X5,Forecast!$C$30:$O$72,9)/1000</f>
        <v>223.225806451613</v>
      </c>
      <c r="G35" s="10" t="n">
        <f aca="false">VLOOKUP($X5,Forecast!$C$30:$O$72,10)/1000</f>
        <v>684.709677419355</v>
      </c>
      <c r="H35" s="10" t="n">
        <f aca="false">VLOOKUP($X5,Forecast!$C$30:$O$72,11)/1000</f>
        <v>249.967741935484</v>
      </c>
      <c r="I35" s="10" t="n">
        <f aca="false">VLOOKUP($X5,Forecast!$C$30:$O$72,12)/1000</f>
        <v>0</v>
      </c>
      <c r="J35" s="10" t="n">
        <f aca="false">SUM(C35:I35)</f>
        <v>3487.73870967742</v>
      </c>
      <c r="K35" s="10" t="n">
        <f aca="false">VLOOKUP($X5,Forecast!$C$30:$O$72,5)/1000</f>
        <v>2825.35483870968</v>
      </c>
      <c r="L35" s="10" t="n">
        <f aca="false">N34</f>
        <v>77651.4229310345</v>
      </c>
      <c r="M35" s="10" t="n">
        <f aca="false">J35-K35</f>
        <v>662.383870967742</v>
      </c>
      <c r="N35" s="87" t="n">
        <f aca="false">(M35*A35)+L35</f>
        <v>98185.3229310345</v>
      </c>
    </row>
    <row r="36" customFormat="false" ht="11.25" hidden="false" customHeight="false" outlineLevel="0" collapsed="false">
      <c r="A36" s="85" t="n">
        <f aca="false">B37-B36</f>
        <v>30</v>
      </c>
      <c r="B36" s="18" t="n">
        <v>36982</v>
      </c>
      <c r="C36" s="100" t="n">
        <f aca="false">VLOOKUP($X6,Forecast!$C$30:$O$72,6)/1000</f>
        <v>531.633333333333</v>
      </c>
      <c r="D36" s="10" t="n">
        <f aca="false">VLOOKUP($B36,$B$2:$U$14,16)</f>
        <v>1215.349</v>
      </c>
      <c r="E36" s="10" t="n">
        <f aca="false">VLOOKUP($X6,Forecast!$C$30:$O$72,8)/1000</f>
        <v>461.9</v>
      </c>
      <c r="F36" s="10" t="n">
        <f aca="false">VLOOKUP($X6,Forecast!$C$30:$O$72,9)/1000</f>
        <v>188.2</v>
      </c>
      <c r="G36" s="10" t="n">
        <f aca="false">VLOOKUP($X6,Forecast!$C$30:$O$72,10)/1000</f>
        <v>608.866666666667</v>
      </c>
      <c r="H36" s="10" t="n">
        <f aca="false">VLOOKUP($X6,Forecast!$C$30:$O$72,11)/1000</f>
        <v>245.3</v>
      </c>
      <c r="I36" s="10" t="n">
        <f aca="false">VLOOKUP($X6,Forecast!$C$30:$O$72,12)/1000</f>
        <v>0</v>
      </c>
      <c r="J36" s="10" t="n">
        <f aca="false">SUM(C36:I36)</f>
        <v>3251.249</v>
      </c>
      <c r="K36" s="10" t="n">
        <f aca="false">VLOOKUP($X6,Forecast!$C$30:$O$72,5)/1000</f>
        <v>2422.96666666667</v>
      </c>
      <c r="L36" s="10" t="n">
        <f aca="false">N35</f>
        <v>98185.3229310345</v>
      </c>
      <c r="M36" s="10" t="n">
        <f aca="false">J36-K36</f>
        <v>828.282333333333</v>
      </c>
      <c r="N36" s="87" t="n">
        <f aca="false">(M36*A36)+L36</f>
        <v>123033.792931034</v>
      </c>
    </row>
    <row r="37" customFormat="false" ht="11.25" hidden="false" customHeight="false" outlineLevel="0" collapsed="false">
      <c r="A37" s="85" t="n">
        <f aca="false">B38-B37</f>
        <v>31</v>
      </c>
      <c r="B37" s="18" t="n">
        <v>37012</v>
      </c>
      <c r="C37" s="100" t="n">
        <f aca="false">VLOOKUP($X7,Forecast!$C$30:$O$72,6)/1000</f>
        <v>522.387096774194</v>
      </c>
      <c r="D37" s="10" t="n">
        <f aca="false">VLOOKUP($B37,$B$2:$U$14,16)</f>
        <v>1246.77864516129</v>
      </c>
      <c r="E37" s="10" t="n">
        <f aca="false">VLOOKUP($X7,Forecast!$C$30:$O$72,8)/1000</f>
        <v>490.516129032258</v>
      </c>
      <c r="F37" s="10" t="n">
        <f aca="false">VLOOKUP($X7,Forecast!$C$30:$O$72,9)/1000</f>
        <v>264.612903225806</v>
      </c>
      <c r="G37" s="10" t="n">
        <f aca="false">VLOOKUP($X7,Forecast!$C$30:$O$72,10)/1000</f>
        <v>663.548387096774</v>
      </c>
      <c r="H37" s="10" t="n">
        <f aca="false">VLOOKUP($X7,Forecast!$C$30:$O$72,11)/1000</f>
        <v>229.612903225806</v>
      </c>
      <c r="I37" s="10" t="n">
        <f aca="false">VLOOKUP($X7,Forecast!$C$30:$O$72,12)/1000</f>
        <v>0</v>
      </c>
      <c r="J37" s="10" t="n">
        <f aca="false">SUM(C37:I37)</f>
        <v>3417.45606451613</v>
      </c>
      <c r="K37" s="10" t="n">
        <f aca="false">VLOOKUP($X7,Forecast!$C$30:$O$72,5)/1000</f>
        <v>2665.67741935484</v>
      </c>
      <c r="L37" s="10" t="n">
        <f aca="false">N36</f>
        <v>123033.792931034</v>
      </c>
      <c r="M37" s="10" t="n">
        <f aca="false">J37-K37</f>
        <v>751.77864516129</v>
      </c>
      <c r="N37" s="87" t="n">
        <f aca="false">(M37*A37)+L37</f>
        <v>146338.930931034</v>
      </c>
    </row>
    <row r="38" customFormat="false" ht="11.25" hidden="false" customHeight="false" outlineLevel="0" collapsed="false">
      <c r="A38" s="85" t="n">
        <f aca="false">B39-B38</f>
        <v>30</v>
      </c>
      <c r="B38" s="18" t="n">
        <v>37043</v>
      </c>
      <c r="C38" s="100" t="n">
        <f aca="false">VLOOKUP($X8,Forecast!$C$30:$O$72,6)/1000</f>
        <v>520.966666666667</v>
      </c>
      <c r="D38" s="10" t="n">
        <f aca="false">VLOOKUP($B38,$B$2:$U$14,16)</f>
        <v>1249.78803333333</v>
      </c>
      <c r="E38" s="10" t="n">
        <f aca="false">VLOOKUP($X8,Forecast!$C$30:$O$72,8)/1000</f>
        <v>391.066666666667</v>
      </c>
      <c r="F38" s="10" t="n">
        <f aca="false">VLOOKUP($X8,Forecast!$C$30:$O$72,9)/1000</f>
        <v>342.5</v>
      </c>
      <c r="G38" s="10" t="n">
        <f aca="false">VLOOKUP($X8,Forecast!$C$30:$O$72,10)/1000</f>
        <v>696.866666666667</v>
      </c>
      <c r="H38" s="10" t="n">
        <f aca="false">VLOOKUP($X8,Forecast!$C$30:$O$72,11)/1000</f>
        <v>252.066666666667</v>
      </c>
      <c r="I38" s="10" t="n">
        <f aca="false">VLOOKUP($X8,Forecast!$C$30:$O$72,12)/1000</f>
        <v>0</v>
      </c>
      <c r="J38" s="10" t="n">
        <f aca="false">SUM(C38:I38)</f>
        <v>3453.2547</v>
      </c>
      <c r="K38" s="10" t="n">
        <f aca="false">VLOOKUP($X8,Forecast!$C$30:$O$72,5)/1000</f>
        <v>3097.9</v>
      </c>
      <c r="L38" s="10" t="n">
        <f aca="false">N37</f>
        <v>146338.930931034</v>
      </c>
      <c r="M38" s="10" t="n">
        <f aca="false">J38-K38</f>
        <v>355.3547</v>
      </c>
      <c r="N38" s="87" t="n">
        <f aca="false">(M38*A38)+L38</f>
        <v>156999.571931034</v>
      </c>
    </row>
    <row r="39" customFormat="false" ht="11.25" hidden="false" customHeight="false" outlineLevel="0" collapsed="false">
      <c r="A39" s="85" t="n">
        <f aca="false">B40-B39</f>
        <v>31</v>
      </c>
      <c r="B39" s="18" t="n">
        <v>37073</v>
      </c>
      <c r="C39" s="100" t="n">
        <f aca="false">VLOOKUP($X9,Forecast!$C$30:$O$72,6)/1000</f>
        <v>522.096774193548</v>
      </c>
      <c r="D39" s="10" t="n">
        <f aca="false">VLOOKUP($B39,$B$2:$U$14,16)</f>
        <v>1142.79919354839</v>
      </c>
      <c r="E39" s="10" t="n">
        <f aca="false">VLOOKUP($X9,Forecast!$C$30:$O$72,8)/1000</f>
        <v>392.903225806452</v>
      </c>
      <c r="F39" s="10" t="n">
        <f aca="false">VLOOKUP($X9,Forecast!$C$30:$O$72,9)/1000</f>
        <v>381.354838709677</v>
      </c>
      <c r="G39" s="10" t="n">
        <f aca="false">VLOOKUP($X9,Forecast!$C$30:$O$72,10)/1000</f>
        <v>708.645161290323</v>
      </c>
      <c r="H39" s="10" t="n">
        <f aca="false">VLOOKUP($X9,Forecast!$C$30:$O$72,11)/1000</f>
        <v>246.645161290323</v>
      </c>
      <c r="I39" s="10" t="n">
        <f aca="false">VLOOKUP($X9,Forecast!$C$30:$O$72,12)/1000</f>
        <v>0</v>
      </c>
      <c r="J39" s="10" t="n">
        <f aca="false">SUM(C39:I39)</f>
        <v>3394.44435483871</v>
      </c>
      <c r="K39" s="10" t="n">
        <f aca="false">VLOOKUP($X9,Forecast!$C$30:$O$72,5)/1000</f>
        <v>3320.8064516129</v>
      </c>
      <c r="L39" s="10" t="n">
        <f aca="false">N38</f>
        <v>156999.571931034</v>
      </c>
      <c r="M39" s="10" t="n">
        <f aca="false">J39-K39</f>
        <v>73.637903225806</v>
      </c>
      <c r="N39" s="87" t="n">
        <f aca="false">(M39*A39)+L39</f>
        <v>159282.346931034</v>
      </c>
    </row>
    <row r="40" customFormat="false" ht="11.25" hidden="false" customHeight="false" outlineLevel="0" collapsed="false">
      <c r="A40" s="85" t="n">
        <f aca="false">B41-B40</f>
        <v>31</v>
      </c>
      <c r="B40" s="18" t="n">
        <v>37104</v>
      </c>
      <c r="C40" s="100" t="n">
        <f aca="false">VLOOKUP($X10,Forecast!$C$30:$O$72,6)/1000</f>
        <v>502.709677419355</v>
      </c>
      <c r="D40" s="10" t="n">
        <f aca="false">VLOOKUP($B40,$B$2:$U$14,16)</f>
        <v>1076.86812903226</v>
      </c>
      <c r="E40" s="10" t="n">
        <f aca="false">VLOOKUP($X10,Forecast!$C$30:$O$72,8)/1000</f>
        <v>344</v>
      </c>
      <c r="F40" s="10" t="n">
        <f aca="false">VLOOKUP($X10,Forecast!$C$30:$O$72,9)/1000</f>
        <v>424.451612903226</v>
      </c>
      <c r="G40" s="10" t="n">
        <f aca="false">VLOOKUP($X10,Forecast!$C$30:$O$72,10)/1000</f>
        <v>711.064516129032</v>
      </c>
      <c r="H40" s="10" t="n">
        <f aca="false">VLOOKUP($X10,Forecast!$C$30:$O$72,11)/1000</f>
        <v>271.290322580645</v>
      </c>
      <c r="I40" s="10" t="n">
        <f aca="false">VLOOKUP($X10,Forecast!$C$30:$O$72,12)/1000</f>
        <v>0</v>
      </c>
      <c r="J40" s="10" t="n">
        <f aca="false">SUM(C40:I40)</f>
        <v>3330.38425806452</v>
      </c>
      <c r="K40" s="10" t="n">
        <f aca="false">VLOOKUP($X10,Forecast!$C$30:$O$72,5)/1000</f>
        <v>3616.16129032258</v>
      </c>
      <c r="L40" s="10" t="n">
        <f aca="false">N39</f>
        <v>159282.346931034</v>
      </c>
      <c r="M40" s="10" t="n">
        <f aca="false">J40-K40</f>
        <v>-285.777032258065</v>
      </c>
      <c r="N40" s="87" t="n">
        <f aca="false">(M40*A40)+L40</f>
        <v>150423.258931034</v>
      </c>
    </row>
    <row r="41" customFormat="false" ht="11.25" hidden="false" customHeight="false" outlineLevel="0" collapsed="false">
      <c r="A41" s="85" t="n">
        <f aca="false">B42-B41</f>
        <v>30</v>
      </c>
      <c r="B41" s="18" t="n">
        <v>37135</v>
      </c>
      <c r="C41" s="100" t="n">
        <f aca="false">VLOOKUP($X11,Forecast!$C$30:$O$72,6)/1000</f>
        <v>499.333333333333</v>
      </c>
      <c r="D41" s="10" t="n">
        <f aca="false">VLOOKUP($B41,$B$2:$U$14,16)</f>
        <v>1182.62326666667</v>
      </c>
      <c r="E41" s="10" t="n">
        <f aca="false">VLOOKUP($X11,Forecast!$C$30:$O$72,8)/1000</f>
        <v>350.1</v>
      </c>
      <c r="F41" s="10" t="n">
        <f aca="false">VLOOKUP($X11,Forecast!$C$30:$O$72,9)/1000</f>
        <v>397.033333333333</v>
      </c>
      <c r="G41" s="10" t="n">
        <f aca="false">VLOOKUP($X11,Forecast!$C$30:$O$72,10)/1000</f>
        <v>705.933333333333</v>
      </c>
      <c r="H41" s="10" t="n">
        <f aca="false">VLOOKUP($X11,Forecast!$C$30:$O$72,11)/1000</f>
        <v>265.033333333333</v>
      </c>
      <c r="I41" s="10" t="n">
        <f aca="false">VLOOKUP($X11,Forecast!$C$30:$O$72,12)/1000</f>
        <v>0</v>
      </c>
      <c r="J41" s="10" t="n">
        <f aca="false">SUM(C41:I41)</f>
        <v>3400.0566</v>
      </c>
      <c r="K41" s="10" t="n">
        <f aca="false">VLOOKUP($X11,Forecast!$C$30:$O$72,5)/1000</f>
        <v>3191.66666666667</v>
      </c>
      <c r="L41" s="10" t="n">
        <f aca="false">N40</f>
        <v>150423.258931034</v>
      </c>
      <c r="M41" s="10" t="n">
        <f aca="false">J41-K41</f>
        <v>208.389933333334</v>
      </c>
      <c r="N41" s="87" t="n">
        <f aca="false">(M41*A41)+L41</f>
        <v>156674.956931034</v>
      </c>
    </row>
    <row r="42" customFormat="false" ht="11.25" hidden="false" customHeight="false" outlineLevel="0" collapsed="false">
      <c r="A42" s="85" t="n">
        <f aca="false">B43-B42</f>
        <v>31</v>
      </c>
      <c r="B42" s="18" t="n">
        <v>37165</v>
      </c>
      <c r="C42" s="100" t="n">
        <f aca="false">VLOOKUP($X12,Forecast!$C$30:$O$72,6)/1000</f>
        <v>511.612903225806</v>
      </c>
      <c r="D42" s="10" t="n">
        <f aca="false">VLOOKUP($B42,$B$2:$U$14,16)</f>
        <v>1116.50925806452</v>
      </c>
      <c r="E42" s="10" t="n">
        <f aca="false">VLOOKUP($X12,Forecast!$C$30:$O$72,8)/1000</f>
        <v>383.838709677419</v>
      </c>
      <c r="F42" s="10" t="n">
        <f aca="false">VLOOKUP($X12,Forecast!$C$30:$O$72,9)/1000</f>
        <v>312.290322580645</v>
      </c>
      <c r="G42" s="10" t="n">
        <f aca="false">VLOOKUP($X12,Forecast!$C$30:$O$72,10)/1000</f>
        <v>703.612903225807</v>
      </c>
      <c r="H42" s="10" t="n">
        <f aca="false">VLOOKUP($X12,Forecast!$C$30:$O$72,11)/1000</f>
        <v>277.483870967742</v>
      </c>
      <c r="I42" s="10" t="n">
        <f aca="false">VLOOKUP($X12,Forecast!$C$30:$O$72,12)/1000</f>
        <v>0</v>
      </c>
      <c r="J42" s="10" t="n">
        <f aca="false">SUM(C42:I42)</f>
        <v>3305.34796774194</v>
      </c>
      <c r="K42" s="10" t="n">
        <f aca="false">VLOOKUP($X12,Forecast!$C$30:$O$72,5)/1000</f>
        <v>3104.8064516129</v>
      </c>
      <c r="L42" s="10" t="n">
        <f aca="false">N41</f>
        <v>156674.956931034</v>
      </c>
      <c r="M42" s="10" t="n">
        <f aca="false">J42-K42</f>
        <v>200.541516129033</v>
      </c>
      <c r="N42" s="87" t="n">
        <f aca="false">(M42*A42)+L42</f>
        <v>162891.743931034</v>
      </c>
    </row>
    <row r="43" customFormat="false" ht="11.25" hidden="false" customHeight="false" outlineLevel="0" collapsed="false">
      <c r="A43" s="85" t="n">
        <f aca="false">B44-B43</f>
        <v>30</v>
      </c>
      <c r="B43" s="18" t="n">
        <v>37196</v>
      </c>
      <c r="C43" s="100" t="n">
        <f aca="false">VLOOKUP($X13,Forecast!$C$30:$O$72,6)/1000</f>
        <v>510.266666666667</v>
      </c>
      <c r="D43" s="10" t="n">
        <f aca="false">VLOOKUP($B43,$B$2:$U$14,16)</f>
        <v>907.384333333333</v>
      </c>
      <c r="E43" s="10" t="n">
        <f aca="false">VLOOKUP($X13,Forecast!$C$30:$O$72,8)/1000</f>
        <v>269.166666666667</v>
      </c>
      <c r="F43" s="10" t="n">
        <f aca="false">VLOOKUP($X13,Forecast!$C$30:$O$72,9)/1000</f>
        <v>194.333333333333</v>
      </c>
      <c r="G43" s="10" t="n">
        <f aca="false">VLOOKUP($X13,Forecast!$C$30:$O$72,10)/1000</f>
        <v>648.266666666667</v>
      </c>
      <c r="H43" s="10" t="n">
        <f aca="false">VLOOKUP($X13,Forecast!$C$30:$O$72,11)/1000</f>
        <v>306.533333333333</v>
      </c>
      <c r="I43" s="10" t="n">
        <f aca="false">VLOOKUP($X13,Forecast!$C$30:$O$72,12)/1000</f>
        <v>0</v>
      </c>
      <c r="J43" s="10" t="n">
        <f aca="false">SUM(C43:I43)</f>
        <v>2835.951</v>
      </c>
      <c r="K43" s="10" t="n">
        <f aca="false">VLOOKUP($X13,Forecast!$C$30:$O$72,5)/1000</f>
        <v>3509</v>
      </c>
      <c r="L43" s="10" t="n">
        <f aca="false">N42</f>
        <v>162891.743931034</v>
      </c>
      <c r="M43" s="10" t="n">
        <f aca="false">J43-K43</f>
        <v>-673.049</v>
      </c>
      <c r="N43" s="87" t="n">
        <f aca="false">(M43*A43)+L43</f>
        <v>142700.273931034</v>
      </c>
    </row>
    <row r="44" customFormat="false" ht="12" hidden="false" customHeight="false" outlineLevel="0" collapsed="false">
      <c r="A44" s="85" t="n">
        <f aca="false">B45-B44</f>
        <v>31</v>
      </c>
      <c r="B44" s="26" t="n">
        <v>37226</v>
      </c>
      <c r="C44" s="21" t="n">
        <f aca="false">VLOOKUP($X14,Forecast!$C$30:$O$72,6)/1000</f>
        <v>527.032258064516</v>
      </c>
      <c r="D44" s="22" t="n">
        <f aca="false">VLOOKUP($B44,$B$2:$U$14,16)</f>
        <v>714.9</v>
      </c>
      <c r="E44" s="22" t="n">
        <f aca="false">VLOOKUP($X14,Forecast!$C$30:$O$72,8)/1000</f>
        <v>391.709677419355</v>
      </c>
      <c r="F44" s="22" t="n">
        <f aca="false">VLOOKUP($X14,Forecast!$C$30:$O$72,9)/1000</f>
        <v>303.677419354839</v>
      </c>
      <c r="G44" s="22" t="n">
        <f aca="false">VLOOKUP($X14,Forecast!$C$30:$O$72,10)/1000</f>
        <v>737.516129032258</v>
      </c>
      <c r="H44" s="22" t="n">
        <f aca="false">VLOOKUP($X14,Forecast!$C$30:$O$72,11)/1000</f>
        <v>297.451612903226</v>
      </c>
      <c r="I44" s="22" t="n">
        <f aca="false">VLOOKUP($X14,Forecast!$C$30:$O$72,12)/1000</f>
        <v>0</v>
      </c>
      <c r="J44" s="22" t="n">
        <f aca="false">SUM(C44:I44)</f>
        <v>2972.28709677419</v>
      </c>
      <c r="K44" s="22" t="n">
        <f aca="false">VLOOKUP($X14,Forecast!$C$30:$O$72,5)/1000</f>
        <v>3433.67741935484</v>
      </c>
      <c r="L44" s="22" t="n">
        <f aca="false">N43</f>
        <v>142700.273931034</v>
      </c>
      <c r="M44" s="22" t="n">
        <f aca="false">J44-K44</f>
        <v>-461.390322580645</v>
      </c>
      <c r="N44" s="91" t="n">
        <f aca="false">(M44*A44)+L44</f>
        <v>128397.173931034</v>
      </c>
    </row>
    <row r="45" customFormat="false" ht="11.25" hidden="false" customHeight="false" outlineLevel="0" collapsed="false">
      <c r="B45" s="101" t="n">
        <v>37257</v>
      </c>
    </row>
  </sheetData>
  <printOptions headings="false" gridLines="false" gridLinesSet="true" horizontalCentered="true" verticalCentered="false"/>
  <pageMargins left="0.2" right="0.229861111111111" top="0.2" bottom="0.220138888888889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C1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4" topLeftCell="D45" activePane="bottomRight" state="frozen"/>
      <selection pane="topLeft" activeCell="A1" activeCellId="0" sqref="A1"/>
      <selection pane="topRight" activeCell="D1" activeCellId="0" sqref="D1"/>
      <selection pane="bottomLeft" activeCell="A45" activeCellId="0" sqref="A45"/>
      <selection pane="bottomRight" activeCell="G54" activeCellId="0" sqref="G5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02" width="9.14"/>
    <col collapsed="false" customWidth="true" hidden="false" outlineLevel="0" max="2" min="2" style="1" width="9.14"/>
    <col collapsed="false" customWidth="true" hidden="false" outlineLevel="0" max="3" min="3" style="103" width="9.14"/>
    <col collapsed="false" customWidth="true" hidden="false" outlineLevel="0" max="4" min="4" style="104" width="11.13"/>
    <col collapsed="false" customWidth="true" hidden="false" outlineLevel="0" max="6" min="5" style="104" width="12.56"/>
    <col collapsed="false" customWidth="true" hidden="false" outlineLevel="0" max="7" min="7" style="104" width="11.28"/>
    <col collapsed="false" customWidth="true" hidden="false" outlineLevel="0" max="8" min="8" style="104" width="9.14"/>
    <col collapsed="false" customWidth="true" hidden="false" outlineLevel="0" max="9" min="9" style="104" width="10.41"/>
    <col collapsed="false" customWidth="true" hidden="false" outlineLevel="0" max="10" min="10" style="104" width="12.42"/>
    <col collapsed="false" customWidth="true" hidden="false" outlineLevel="0" max="11" min="11" style="104" width="9.14"/>
    <col collapsed="false" customWidth="true" hidden="false" outlineLevel="0" max="12" min="12" style="104" width="11.85"/>
    <col collapsed="false" customWidth="true" hidden="false" outlineLevel="0" max="13" min="13" style="104" width="8.85"/>
    <col collapsed="false" customWidth="true" hidden="false" outlineLevel="0" max="14" min="14" style="104" width="14.85"/>
    <col collapsed="false" customWidth="true" hidden="false" outlineLevel="0" max="15" min="15" style="104" width="10.41"/>
    <col collapsed="false" customWidth="true" hidden="false" outlineLevel="0" max="17" min="16" style="104" width="11.13"/>
    <col collapsed="false" customWidth="true" hidden="false" outlineLevel="0" max="18" min="18" style="104" width="10.41"/>
    <col collapsed="false" customWidth="true" hidden="false" outlineLevel="0" max="19" min="19" style="104" width="14.85"/>
    <col collapsed="false" customWidth="true" hidden="false" outlineLevel="0" max="20" min="20" style="0" width="12.7"/>
    <col collapsed="false" customWidth="true" hidden="false" outlineLevel="0" max="21" min="21" style="0" width="9.7"/>
    <col collapsed="false" customWidth="true" hidden="false" outlineLevel="0" max="22" min="22" style="0" width="9.56"/>
    <col collapsed="false" customWidth="true" hidden="false" outlineLevel="0" max="24" min="24" style="0" width="10.85"/>
    <col collapsed="false" customWidth="true" hidden="false" outlineLevel="0" max="29" min="29" style="1" width="5.13"/>
  </cols>
  <sheetData>
    <row r="1" customFormat="false" ht="13.5" hidden="false" customHeight="false" outlineLevel="0" collapsed="false"/>
    <row r="2" customFormat="false" ht="13.5" hidden="false" customHeight="false" outlineLevel="0" collapsed="false">
      <c r="D2" s="105" t="s">
        <v>41</v>
      </c>
      <c r="E2" s="105"/>
      <c r="F2" s="105"/>
      <c r="G2" s="106"/>
      <c r="H2" s="107" t="s">
        <v>42</v>
      </c>
      <c r="I2" s="107"/>
      <c r="J2" s="107"/>
      <c r="K2" s="107"/>
      <c r="L2" s="107"/>
      <c r="M2" s="107"/>
      <c r="N2" s="107"/>
      <c r="O2" s="107"/>
      <c r="P2" s="108"/>
      <c r="Q2" s="109" t="s">
        <v>43</v>
      </c>
      <c r="R2" s="107"/>
      <c r="S2" s="110"/>
      <c r="T2" s="110"/>
      <c r="X2" s="111" t="s">
        <v>44</v>
      </c>
      <c r="Y2" s="112" t="e">
        <f aca="false">0.011*(Curves!$B3+Curves!$J3)</f>
        <v>#N/A</v>
      </c>
      <c r="Z2" s="70" t="n">
        <v>425000</v>
      </c>
    </row>
    <row r="3" customFormat="false" ht="12.75" hidden="false" customHeight="true" outlineLevel="0" collapsed="false">
      <c r="B3" s="113" t="s">
        <v>45</v>
      </c>
      <c r="D3" s="114" t="s">
        <v>46</v>
      </c>
      <c r="E3" s="115" t="s">
        <v>47</v>
      </c>
      <c r="F3" s="116" t="s">
        <v>48</v>
      </c>
      <c r="G3" s="117" t="s">
        <v>1</v>
      </c>
      <c r="H3" s="118"/>
      <c r="I3" s="118"/>
      <c r="J3" s="118"/>
      <c r="K3" s="118"/>
      <c r="L3" s="118"/>
      <c r="M3" s="118"/>
      <c r="N3" s="118"/>
      <c r="O3" s="119" t="s">
        <v>36</v>
      </c>
      <c r="P3" s="120" t="s">
        <v>49</v>
      </c>
      <c r="Q3" s="121" t="s">
        <v>50</v>
      </c>
      <c r="R3" s="122" t="s">
        <v>51</v>
      </c>
      <c r="S3" s="123" t="s">
        <v>52</v>
      </c>
      <c r="T3" s="124" t="s">
        <v>53</v>
      </c>
      <c r="Z3" s="70" t="n">
        <v>200000</v>
      </c>
      <c r="AA3" s="1"/>
      <c r="AC3" s="0"/>
    </row>
    <row r="4" customFormat="false" ht="13.5" hidden="false" customHeight="false" outlineLevel="0" collapsed="false">
      <c r="B4" s="113" t="s">
        <v>45</v>
      </c>
      <c r="D4" s="114"/>
      <c r="E4" s="115"/>
      <c r="F4" s="116"/>
      <c r="G4" s="117"/>
      <c r="H4" s="125" t="s">
        <v>29</v>
      </c>
      <c r="I4" s="125" t="s">
        <v>30</v>
      </c>
      <c r="J4" s="125" t="s">
        <v>31</v>
      </c>
      <c r="K4" s="125" t="s">
        <v>32</v>
      </c>
      <c r="L4" s="125" t="s">
        <v>33</v>
      </c>
      <c r="M4" s="125" t="s">
        <v>34</v>
      </c>
      <c r="N4" s="125" t="s">
        <v>35</v>
      </c>
      <c r="O4" s="119" t="s">
        <v>54</v>
      </c>
      <c r="P4" s="120" t="s">
        <v>55</v>
      </c>
      <c r="Q4" s="121" t="s">
        <v>56</v>
      </c>
      <c r="R4" s="126" t="s">
        <v>57</v>
      </c>
      <c r="S4" s="123"/>
      <c r="T4" s="124"/>
      <c r="AA4" s="74"/>
      <c r="AC4" s="0"/>
    </row>
    <row r="5" customFormat="false" ht="12.75" hidden="false" customHeight="false" outlineLevel="0" collapsed="false">
      <c r="A5" s="102" t="n">
        <f aca="false">MONTH(C5)</f>
        <v>5</v>
      </c>
      <c r="C5" s="127" t="n">
        <v>35551</v>
      </c>
      <c r="D5" s="100" t="n">
        <f aca="false">VLOOKUP($C5,'[4]Total Sendout'!$U$5:$V$1964,2)</f>
        <v>2216129.03225806</v>
      </c>
      <c r="E5" s="10"/>
      <c r="F5" s="10"/>
      <c r="G5" s="128" t="n">
        <f aca="false">SUM(D5:F5)</f>
        <v>2216129.03225806</v>
      </c>
      <c r="H5" s="129" t="n">
        <f aca="false">VLOOKUP($C5,[4]Topock!$S$5:$T$764,2)</f>
        <v>529096.774193548</v>
      </c>
      <c r="I5" s="129" t="n">
        <f aca="false">VLOOKUP($C5,[4]Ehrenberg!$S$7:$T$536,2)</f>
        <v>708258.064516129</v>
      </c>
      <c r="J5" s="129" t="n">
        <f aca="false">VLOOKUP($C5,'[4]Kern Mojave'!$S$5:$T$533,2)</f>
        <v>294870.967741935</v>
      </c>
      <c r="K5" s="129" t="n">
        <f aca="false">VLOOKUP($C5,'[4]PG&amp;E WR'!$S$8:$T$552,2)</f>
        <v>480774.193548387</v>
      </c>
      <c r="L5" s="129" t="n">
        <f aca="false">VLOOKUP($C5,'[4]TW N Needles'!$S$8:$T$536,2)</f>
        <v>556612.903225806</v>
      </c>
      <c r="M5" s="129" t="n">
        <f aca="false">VLOOKUP($C5,'[4]Cali Prod'!$S$5:$T$535,2)</f>
        <v>170967.741935484</v>
      </c>
      <c r="N5" s="129" t="n">
        <v>0</v>
      </c>
      <c r="O5" s="130" t="n">
        <f aca="false">SUM(H5:N5)</f>
        <v>2740580.64516129</v>
      </c>
      <c r="P5" s="17"/>
      <c r="Q5" s="86"/>
      <c r="R5" s="11" t="n">
        <f aca="false">O5-(P5+Q5)</f>
        <v>2740580.64516129</v>
      </c>
      <c r="S5" s="131" t="n">
        <f aca="false">VLOOKUP($C5,'[4]Inj-WD'!$S$4:$U$536,2)</f>
        <v>566806.451612903</v>
      </c>
      <c r="T5" s="132" t="n">
        <v>17571000</v>
      </c>
      <c r="AA5" s="85" t="n">
        <f aca="false">EOMONTH(C5,0)-C5+1</f>
        <v>31</v>
      </c>
      <c r="AC5" s="0"/>
    </row>
    <row r="6" customFormat="false" ht="12.75" hidden="false" customHeight="false" outlineLevel="0" collapsed="false">
      <c r="A6" s="102" t="n">
        <f aca="false">MONTH(C6)</f>
        <v>6</v>
      </c>
      <c r="C6" s="133" t="n">
        <f aca="false">DATE(YEAR(C7),MONTH(C7)-1,1)</f>
        <v>35582</v>
      </c>
      <c r="D6" s="100" t="n">
        <f aca="false">VLOOKUP($C6,'[4]Total Sendout'!$U$5:$V$1964,2)</f>
        <v>2185300</v>
      </c>
      <c r="E6" s="10"/>
      <c r="F6" s="10"/>
      <c r="G6" s="134" t="n">
        <f aca="false">SUM(D6:F6)</f>
        <v>2185300</v>
      </c>
      <c r="H6" s="135" t="n">
        <f aca="false">VLOOKUP($C6,[4]Topock!$S$5:$T$764,2)</f>
        <v>515066.666666667</v>
      </c>
      <c r="I6" s="135" t="n">
        <f aca="false">VLOOKUP($C6,[4]Ehrenberg!$S$7:$T$536,2)</f>
        <v>697833.333333333</v>
      </c>
      <c r="J6" s="135" t="n">
        <f aca="false">VLOOKUP($C6,'[4]Kern Mojave'!$S$5:$T$533,2)</f>
        <v>268533.333333333</v>
      </c>
      <c r="K6" s="135" t="n">
        <f aca="false">VLOOKUP($C6,'[4]PG&amp;E WR'!$S$8:$T$552,2)</f>
        <v>488700</v>
      </c>
      <c r="L6" s="135" t="n">
        <f aca="false">VLOOKUP($C6,'[4]TW N Needles'!$S$8:$T$536,2)</f>
        <v>533466.666666667</v>
      </c>
      <c r="M6" s="135" t="n">
        <f aca="false">VLOOKUP($C6,'[4]Cali Prod'!$S$5:$T$535,2)</f>
        <v>207166.666666667</v>
      </c>
      <c r="N6" s="135" t="n">
        <v>0</v>
      </c>
      <c r="O6" s="136" t="n">
        <f aca="false">SUM(H6:N6)</f>
        <v>2710766.66666667</v>
      </c>
      <c r="P6" s="10"/>
      <c r="Q6" s="87"/>
      <c r="R6" s="25" t="n">
        <f aca="false">O6-(P6+Q6)</f>
        <v>2710766.66666667</v>
      </c>
      <c r="S6" s="131" t="n">
        <f aca="false">VLOOKUP($C6,'[4]Inj-WD'!$S$4:$U$536,2)</f>
        <v>586100</v>
      </c>
      <c r="T6" s="132" t="n">
        <v>17583000</v>
      </c>
      <c r="AA6" s="85" t="n">
        <f aca="false">EOMONTH(C6,0)-C6+1</f>
        <v>30</v>
      </c>
      <c r="AC6" s="0"/>
    </row>
    <row r="7" customFormat="false" ht="12.75" hidden="false" customHeight="false" outlineLevel="0" collapsed="false">
      <c r="A7" s="102" t="n">
        <f aca="false">MONTH(C7)</f>
        <v>7</v>
      </c>
      <c r="C7" s="133" t="n">
        <f aca="false">DATE(YEAR(C8),MONTH(C8)-1,1)</f>
        <v>35612</v>
      </c>
      <c r="D7" s="100" t="n">
        <f aca="false">VLOOKUP($C7,'[4]Total Sendout'!$U$5:$V$1964,2)</f>
        <v>2460935.48387097</v>
      </c>
      <c r="E7" s="10"/>
      <c r="F7" s="10"/>
      <c r="G7" s="134" t="n">
        <f aca="false">SUM(D7:F7)</f>
        <v>2460935.48387097</v>
      </c>
      <c r="H7" s="135" t="n">
        <f aca="false">VLOOKUP($C7,[4]Topock!$S$5:$T$764,2)</f>
        <v>479129.032258065</v>
      </c>
      <c r="I7" s="135" t="n">
        <f aca="false">VLOOKUP($C7,[4]Ehrenberg!$S$7:$T$536,2)</f>
        <v>843290.322580645</v>
      </c>
      <c r="J7" s="135" t="n">
        <f aca="false">VLOOKUP($C7,'[4]Kern Mojave'!$S$5:$T$533,2)</f>
        <v>196419.35483871</v>
      </c>
      <c r="K7" s="135" t="n">
        <f aca="false">VLOOKUP($C7,'[4]PG&amp;E WR'!$S$8:$T$552,2)</f>
        <v>406032.258064516</v>
      </c>
      <c r="L7" s="135" t="n">
        <f aca="false">VLOOKUP($C7,'[4]TW N Needles'!$S$8:$T$536,2)</f>
        <v>570645.161290323</v>
      </c>
      <c r="M7" s="135" t="n">
        <f aca="false">VLOOKUP($C7,'[4]Cali Prod'!$S$5:$T$535,2)</f>
        <v>192935.483870968</v>
      </c>
      <c r="N7" s="135" t="n">
        <v>0</v>
      </c>
      <c r="O7" s="136" t="n">
        <f aca="false">SUM(H7:N7)</f>
        <v>2688451.61290323</v>
      </c>
      <c r="P7" s="10"/>
      <c r="Q7" s="87"/>
      <c r="R7" s="25" t="n">
        <f aca="false">O7-(P7+Q7)</f>
        <v>2688451.61290323</v>
      </c>
      <c r="S7" s="131" t="n">
        <f aca="false">VLOOKUP($C7,'[4]Inj-WD'!$S$4:$U$536,2)</f>
        <v>271741.935483871</v>
      </c>
      <c r="T7" s="132" t="n">
        <v>8424000</v>
      </c>
      <c r="AA7" s="85" t="n">
        <f aca="false">EOMONTH(C7,0)-C7+1</f>
        <v>31</v>
      </c>
      <c r="AC7" s="0"/>
    </row>
    <row r="8" customFormat="false" ht="12.75" hidden="false" customHeight="false" outlineLevel="0" collapsed="false">
      <c r="A8" s="102" t="n">
        <f aca="false">MONTH(C8)</f>
        <v>8</v>
      </c>
      <c r="C8" s="133" t="n">
        <f aca="false">DATE(YEAR(C9),MONTH(C9)-1,1)</f>
        <v>35643</v>
      </c>
      <c r="D8" s="100" t="n">
        <f aca="false">VLOOKUP($C8,'[4]Total Sendout'!$U$5:$V$1964,2)</f>
        <v>2513838.70967742</v>
      </c>
      <c r="E8" s="10"/>
      <c r="F8" s="10"/>
      <c r="G8" s="134" t="n">
        <f aca="false">SUM(D8:F8)</f>
        <v>2513838.70967742</v>
      </c>
      <c r="H8" s="135" t="n">
        <f aca="false">VLOOKUP($C8,[4]Topock!$S$5:$T$764,2)</f>
        <v>514032.258064516</v>
      </c>
      <c r="I8" s="135" t="n">
        <f aca="false">VLOOKUP($C8,[4]Ehrenberg!$S$7:$T$536,2)</f>
        <v>759774.193548387</v>
      </c>
      <c r="J8" s="135" t="n">
        <f aca="false">VLOOKUP($C8,'[4]Kern Mojave'!$S$5:$T$533,2)</f>
        <v>195612.903225806</v>
      </c>
      <c r="K8" s="135" t="n">
        <f aca="false">VLOOKUP($C8,'[4]PG&amp;E WR'!$S$8:$T$552,2)</f>
        <v>438580.64516129</v>
      </c>
      <c r="L8" s="135" t="n">
        <f aca="false">VLOOKUP($C8,'[4]TW N Needles'!$S$8:$T$536,2)</f>
        <v>529806.451612903</v>
      </c>
      <c r="M8" s="135" t="n">
        <f aca="false">VLOOKUP($C8,'[4]Cali Prod'!$S$5:$T$535,2)</f>
        <v>187870.967741935</v>
      </c>
      <c r="N8" s="135" t="n">
        <v>0</v>
      </c>
      <c r="O8" s="136" t="n">
        <f aca="false">SUM(H8:N8)</f>
        <v>2625677.41935484</v>
      </c>
      <c r="P8" s="10"/>
      <c r="Q8" s="87"/>
      <c r="R8" s="25" t="n">
        <f aca="false">O8-(P8+Q8)</f>
        <v>2625677.41935484</v>
      </c>
      <c r="S8" s="131" t="n">
        <f aca="false">VLOOKUP($C8,'[4]Inj-WD'!$S$4:$U$536,2)</f>
        <v>175032.258064516</v>
      </c>
      <c r="T8" s="132" t="n">
        <v>5426000</v>
      </c>
      <c r="AA8" s="85" t="n">
        <f aca="false">EOMONTH(C8,0)-C8+1</f>
        <v>31</v>
      </c>
      <c r="AC8" s="0"/>
    </row>
    <row r="9" customFormat="false" ht="12.75" hidden="false" customHeight="false" outlineLevel="0" collapsed="false">
      <c r="A9" s="102" t="n">
        <f aca="false">MONTH(C9)</f>
        <v>9</v>
      </c>
      <c r="C9" s="133" t="n">
        <f aca="false">DATE(YEAR(C10),MONTH(C10)-1,1)</f>
        <v>35674</v>
      </c>
      <c r="D9" s="100" t="n">
        <f aca="false">VLOOKUP($C9,'[4]Total Sendout'!$U$5:$V$1964,2)</f>
        <v>2709566.66666667</v>
      </c>
      <c r="E9" s="10"/>
      <c r="F9" s="10"/>
      <c r="G9" s="134" t="n">
        <f aca="false">SUM(D9:F9)</f>
        <v>2709566.66666667</v>
      </c>
      <c r="H9" s="135" t="n">
        <f aca="false">VLOOKUP($C9,[4]Topock!$S$5:$T$764,2)</f>
        <v>516633.333333333</v>
      </c>
      <c r="I9" s="135" t="n">
        <f aca="false">VLOOKUP($C9,[4]Ehrenberg!$S$7:$T$536,2)</f>
        <v>973200</v>
      </c>
      <c r="J9" s="135" t="n">
        <f aca="false">VLOOKUP($C9,'[4]Kern Mojave'!$S$5:$T$533,2)</f>
        <v>248300</v>
      </c>
      <c r="K9" s="135" t="n">
        <f aca="false">VLOOKUP($C9,'[4]PG&amp;E WR'!$S$8:$T$552,2)</f>
        <v>413000</v>
      </c>
      <c r="L9" s="135" t="n">
        <f aca="false">VLOOKUP($C9,'[4]TW N Needles'!$S$8:$T$536,2)</f>
        <v>446800</v>
      </c>
      <c r="M9" s="135" t="n">
        <f aca="false">VLOOKUP($C9,'[4]Cali Prod'!$S$5:$T$535,2)</f>
        <v>186400</v>
      </c>
      <c r="N9" s="135" t="n">
        <v>0</v>
      </c>
      <c r="O9" s="136" t="n">
        <f aca="false">SUM(H9:N9)</f>
        <v>2784333.33333333</v>
      </c>
      <c r="P9" s="10"/>
      <c r="Q9" s="87"/>
      <c r="R9" s="25" t="n">
        <f aca="false">O9-(P9+Q9)</f>
        <v>2784333.33333333</v>
      </c>
      <c r="S9" s="131" t="n">
        <f aca="false">VLOOKUP($C9,'[4]Inj-WD'!$S$4:$U$536,2)</f>
        <v>139866.666666667</v>
      </c>
      <c r="T9" s="132" t="n">
        <v>4196000</v>
      </c>
      <c r="AA9" s="85" t="n">
        <f aca="false">EOMONTH(C9,0)-C9+1</f>
        <v>30</v>
      </c>
      <c r="AC9" s="0"/>
    </row>
    <row r="10" customFormat="false" ht="13.5" hidden="false" customHeight="false" outlineLevel="0" collapsed="false">
      <c r="A10" s="102" t="n">
        <f aca="false">MONTH(C10)</f>
        <v>10</v>
      </c>
      <c r="C10" s="133" t="n">
        <f aca="false">DATE(YEAR(C11),MONTH(C11)-1,1)</f>
        <v>35704</v>
      </c>
      <c r="D10" s="100" t="n">
        <f aca="false">VLOOKUP($C10,'[4]Total Sendout'!$U$5:$V$1964,2)</f>
        <v>2319903.22580645</v>
      </c>
      <c r="E10" s="10"/>
      <c r="F10" s="10"/>
      <c r="G10" s="134" t="n">
        <f aca="false">SUM(D10:F10)</f>
        <v>2319903.22580645</v>
      </c>
      <c r="H10" s="135" t="n">
        <f aca="false">VLOOKUP($C10,[4]Topock!$S$5:$T$764,2)</f>
        <v>530000</v>
      </c>
      <c r="I10" s="135" t="n">
        <f aca="false">VLOOKUP($C10,[4]Ehrenberg!$S$7:$T$536,2)</f>
        <v>726935.483870968</v>
      </c>
      <c r="J10" s="135" t="n">
        <f aca="false">VLOOKUP($C10,'[4]Kern Mojave'!$S$5:$T$533,2)</f>
        <v>230967.741935484</v>
      </c>
      <c r="K10" s="135" t="n">
        <f aca="false">VLOOKUP($C10,'[4]PG&amp;E WR'!$S$8:$T$552,2)</f>
        <v>446483.870967742</v>
      </c>
      <c r="L10" s="135" t="n">
        <f aca="false">VLOOKUP($C10,'[4]TW N Needles'!$S$8:$T$536,2)</f>
        <v>444774.193548387</v>
      </c>
      <c r="M10" s="135" t="n">
        <f aca="false">VLOOKUP($C10,'[4]Cali Prod'!$S$5:$T$535,2)</f>
        <v>198064.516129032</v>
      </c>
      <c r="N10" s="135" t="n">
        <v>0</v>
      </c>
      <c r="O10" s="136" t="n">
        <f aca="false">SUM(H10:N10)</f>
        <v>2577225.80645161</v>
      </c>
      <c r="P10" s="10"/>
      <c r="Q10" s="87"/>
      <c r="R10" s="25" t="n">
        <f aca="false">O10-(P10+Q10)</f>
        <v>2577225.80645161</v>
      </c>
      <c r="S10" s="131" t="n">
        <f aca="false">VLOOKUP($C10,'[4]Inj-WD'!$S$4:$U$536,2)</f>
        <v>320000</v>
      </c>
      <c r="T10" s="132" t="n">
        <v>9920000</v>
      </c>
      <c r="AA10" s="85" t="n">
        <f aca="false">EOMONTH(C10,0)-C10+1</f>
        <v>31</v>
      </c>
      <c r="AC10" s="0"/>
    </row>
    <row r="11" customFormat="false" ht="12.75" hidden="false" customHeight="false" outlineLevel="0" collapsed="false">
      <c r="A11" s="102" t="n">
        <f aca="false">MONTH(C11)</f>
        <v>11</v>
      </c>
      <c r="C11" s="137" t="n">
        <f aca="false">DATE(YEAR(C12),MONTH(C12)-1,1)</f>
        <v>35735</v>
      </c>
      <c r="D11" s="100" t="n">
        <f aca="false">VLOOKUP($C11,'[4]Total Sendout'!$U$5:$V$1964,2)</f>
        <v>2419633.33333333</v>
      </c>
      <c r="E11" s="10"/>
      <c r="F11" s="10"/>
      <c r="G11" s="134" t="n">
        <f aca="false">SUM(D11:F11)</f>
        <v>2419633.33333333</v>
      </c>
      <c r="H11" s="135" t="n">
        <f aca="false">VLOOKUP($C11,[4]Topock!$S$5:$T$764,2)</f>
        <v>494400</v>
      </c>
      <c r="I11" s="135" t="n">
        <f aca="false">VLOOKUP($C11,[4]Ehrenberg!$S$7:$T$536,2)</f>
        <v>575733.333333333</v>
      </c>
      <c r="J11" s="135" t="n">
        <f aca="false">VLOOKUP($C11,'[4]Kern Mojave'!$S$5:$T$533,2)</f>
        <v>231300</v>
      </c>
      <c r="K11" s="135" t="n">
        <f aca="false">VLOOKUP($C11,'[4]PG&amp;E WR'!$S$8:$T$552,2)</f>
        <v>448633.333333333</v>
      </c>
      <c r="L11" s="135" t="n">
        <f aca="false">VLOOKUP($C11,'[4]TW N Needles'!$S$8:$T$536,2)</f>
        <v>378333.333333333</v>
      </c>
      <c r="M11" s="135" t="n">
        <f aca="false">VLOOKUP($C11,'[4]Cali Prod'!$S$5:$T$535,2)</f>
        <v>193266.666666667</v>
      </c>
      <c r="N11" s="135" t="n">
        <v>0</v>
      </c>
      <c r="O11" s="136" t="n">
        <f aca="false">SUM(H11:N11)</f>
        <v>2321666.66666667</v>
      </c>
      <c r="P11" s="10"/>
      <c r="Q11" s="87"/>
      <c r="R11" s="25" t="n">
        <f aca="false">O11-(P11+Q11)</f>
        <v>2321666.66666667</v>
      </c>
      <c r="S11" s="131" t="n">
        <f aca="false">VLOOKUP($C11,'[4]Inj-WD'!$S$4:$U$536,2)</f>
        <v>-34933.3333333333</v>
      </c>
      <c r="T11" s="132" t="n">
        <v>-1048000</v>
      </c>
      <c r="AA11" s="85" t="n">
        <f aca="false">EOMONTH(C11,0)-C11+1</f>
        <v>30</v>
      </c>
      <c r="AC11" s="0"/>
    </row>
    <row r="12" customFormat="false" ht="12.75" hidden="false" customHeight="false" outlineLevel="0" collapsed="false">
      <c r="A12" s="102" t="n">
        <f aca="false">MONTH(C12)</f>
        <v>12</v>
      </c>
      <c r="C12" s="133" t="n">
        <f aca="false">DATE(YEAR(C13),MONTH(C13)-1,1)</f>
        <v>35765</v>
      </c>
      <c r="D12" s="100" t="n">
        <f aca="false">VLOOKUP($C12,'[4]Total Sendout'!$U$5:$V$1964,2)</f>
        <v>3118516.12903226</v>
      </c>
      <c r="E12" s="10"/>
      <c r="F12" s="10"/>
      <c r="G12" s="134" t="n">
        <f aca="false">SUM(D12:F12)</f>
        <v>3118516.12903226</v>
      </c>
      <c r="H12" s="135" t="n">
        <f aca="false">VLOOKUP($C12,[4]Topock!$S$5:$T$764,2)</f>
        <v>386451.612903226</v>
      </c>
      <c r="I12" s="135" t="n">
        <f aca="false">VLOOKUP($C12,[4]Ehrenberg!$S$7:$T$536,2)</f>
        <v>538806.451612903</v>
      </c>
      <c r="J12" s="135" t="n">
        <f aca="false">VLOOKUP($C12,'[4]Kern Mojave'!$S$5:$T$533,2)</f>
        <v>131903.225806452</v>
      </c>
      <c r="K12" s="135" t="n">
        <f aca="false">VLOOKUP($C12,'[4]PG&amp;E WR'!$S$8:$T$552,2)</f>
        <v>292774.193548387</v>
      </c>
      <c r="L12" s="135" t="n">
        <f aca="false">VLOOKUP($C12,'[4]TW N Needles'!$S$8:$T$536,2)</f>
        <v>313096.774193548</v>
      </c>
      <c r="M12" s="135" t="n">
        <f aca="false">VLOOKUP($C12,'[4]Cali Prod'!$S$5:$T$535,2)</f>
        <v>194516.129032258</v>
      </c>
      <c r="N12" s="135" t="n">
        <v>0</v>
      </c>
      <c r="O12" s="136" t="n">
        <f aca="false">SUM(H12:N12)</f>
        <v>1857548.38709677</v>
      </c>
      <c r="P12" s="10"/>
      <c r="Q12" s="87"/>
      <c r="R12" s="25" t="n">
        <f aca="false">O12-(P12+Q12)</f>
        <v>1857548.38709677</v>
      </c>
      <c r="S12" s="131" t="n">
        <f aca="false">VLOOKUP($C12,'[4]Inj-WD'!$S$4:$U$536,2)</f>
        <v>-1209580.64516129</v>
      </c>
      <c r="T12" s="132" t="n">
        <v>-37497000</v>
      </c>
      <c r="AA12" s="85" t="n">
        <f aca="false">EOMONTH(C12,0)-C12+1</f>
        <v>31</v>
      </c>
      <c r="AC12" s="0"/>
    </row>
    <row r="13" customFormat="false" ht="12.75" hidden="false" customHeight="false" outlineLevel="0" collapsed="false">
      <c r="A13" s="102" t="n">
        <f aca="false">MONTH(C13)</f>
        <v>1</v>
      </c>
      <c r="C13" s="133" t="n">
        <f aca="false">DATE(YEAR(C14),MONTH(C14)-1,1)</f>
        <v>35796</v>
      </c>
      <c r="D13" s="100" t="n">
        <f aca="false">VLOOKUP($C13,'[4]Total Sendout'!$U$5:$V$1964,2)</f>
        <v>2979709.67741935</v>
      </c>
      <c r="E13" s="10"/>
      <c r="F13" s="10"/>
      <c r="G13" s="134" t="n">
        <f aca="false">SUM(D13:F13)</f>
        <v>2979709.67741935</v>
      </c>
      <c r="H13" s="135" t="n">
        <f aca="false">VLOOKUP($C13,[4]Topock!$S$5:$T$764,2)</f>
        <v>418483.870967742</v>
      </c>
      <c r="I13" s="135" t="n">
        <f aca="false">VLOOKUP($C13,[4]Ehrenberg!$S$7:$T$536,2)</f>
        <v>700483.870967742</v>
      </c>
      <c r="J13" s="135" t="n">
        <f aca="false">VLOOKUP($C13,'[4]Kern Mojave'!$S$5:$T$533,2)</f>
        <v>156161.290322581</v>
      </c>
      <c r="K13" s="135" t="n">
        <f aca="false">VLOOKUP($C13,'[4]PG&amp;E WR'!$S$8:$T$552,2)</f>
        <v>309838.709677419</v>
      </c>
      <c r="L13" s="135" t="n">
        <f aca="false">VLOOKUP($C13,'[4]TW N Needles'!$S$8:$T$536,2)</f>
        <v>648032.258064516</v>
      </c>
      <c r="M13" s="135" t="n">
        <f aca="false">VLOOKUP($C13,'[4]Cali Prod'!$S$5:$T$535,2)</f>
        <v>193580.64516129</v>
      </c>
      <c r="N13" s="135" t="n">
        <v>0</v>
      </c>
      <c r="O13" s="136" t="n">
        <f aca="false">SUM(H13:N13)</f>
        <v>2426580.64516129</v>
      </c>
      <c r="P13" s="10"/>
      <c r="Q13" s="87"/>
      <c r="R13" s="25" t="n">
        <f aca="false">O13-(P13+Q13)</f>
        <v>2426580.64516129</v>
      </c>
      <c r="S13" s="131" t="n">
        <f aca="false">VLOOKUP($C13,'[4]Inj-WD'!$S$4:$U$536,2)</f>
        <v>-490709.677419355</v>
      </c>
      <c r="T13" s="132" t="n">
        <v>-15212000</v>
      </c>
      <c r="AA13" s="85" t="n">
        <f aca="false">EOMONTH(C13,0)-C13+1</f>
        <v>31</v>
      </c>
      <c r="AC13" s="0"/>
    </row>
    <row r="14" customFormat="false" ht="12.75" hidden="false" customHeight="false" outlineLevel="0" collapsed="false">
      <c r="A14" s="102" t="n">
        <f aca="false">MONTH(C14)</f>
        <v>2</v>
      </c>
      <c r="C14" s="133" t="n">
        <f aca="false">DATE(YEAR(C15),MONTH(C15)-1,1)</f>
        <v>35827</v>
      </c>
      <c r="D14" s="100" t="n">
        <f aca="false">VLOOKUP($C14,'[4]Total Sendout'!$U$5:$V$1964,2)</f>
        <v>3107285.71428571</v>
      </c>
      <c r="E14" s="10"/>
      <c r="F14" s="10"/>
      <c r="G14" s="134" t="n">
        <f aca="false">SUM(D14:F14)</f>
        <v>3107285.71428571</v>
      </c>
      <c r="H14" s="135" t="n">
        <f aca="false">VLOOKUP($C14,[4]Topock!$S$5:$T$764,2)</f>
        <v>458714.285714286</v>
      </c>
      <c r="I14" s="135" t="n">
        <f aca="false">VLOOKUP($C14,[4]Ehrenberg!$S$7:$T$536,2)</f>
        <v>647607.142857143</v>
      </c>
      <c r="J14" s="135" t="n">
        <f aca="false">VLOOKUP($C14,'[4]Kern Mojave'!$S$5:$T$533,2)</f>
        <v>153107.142857143</v>
      </c>
      <c r="K14" s="135" t="n">
        <f aca="false">VLOOKUP($C14,'[4]PG&amp;E WR'!$S$8:$T$552,2)</f>
        <v>420071.428571429</v>
      </c>
      <c r="L14" s="135" t="n">
        <f aca="false">VLOOKUP($C14,'[4]TW N Needles'!$S$8:$T$536,2)</f>
        <v>534428.571428572</v>
      </c>
      <c r="M14" s="135" t="n">
        <f aca="false">VLOOKUP($C14,'[4]Cali Prod'!$S$5:$T$535,2)</f>
        <v>181500</v>
      </c>
      <c r="N14" s="135" t="n">
        <v>0</v>
      </c>
      <c r="O14" s="136" t="n">
        <f aca="false">SUM(H14:N14)</f>
        <v>2395428.57142857</v>
      </c>
      <c r="P14" s="10"/>
      <c r="Q14" s="87"/>
      <c r="R14" s="25" t="n">
        <f aca="false">O14-(P14+Q14)</f>
        <v>2395428.57142857</v>
      </c>
      <c r="S14" s="131" t="n">
        <f aca="false">VLOOKUP($C14,'[4]Inj-WD'!$S$4:$U$536,2)</f>
        <v>-656928.571428572</v>
      </c>
      <c r="T14" s="132" t="n">
        <v>-18394000</v>
      </c>
      <c r="AA14" s="85" t="n">
        <f aca="false">EOMONTH(C14,0)-C14+1</f>
        <v>28</v>
      </c>
      <c r="AC14" s="0"/>
    </row>
    <row r="15" customFormat="false" ht="13.5" hidden="false" customHeight="false" outlineLevel="0" collapsed="false">
      <c r="A15" s="102" t="n">
        <f aca="false">MONTH(C15)</f>
        <v>3</v>
      </c>
      <c r="C15" s="133" t="n">
        <f aca="false">DATE(YEAR(C16),MONTH(C16)-1,1)</f>
        <v>35855</v>
      </c>
      <c r="D15" s="100" t="n">
        <f aca="false">VLOOKUP($C15,'[4]Total Sendout'!$U$5:$V$1964,2)</f>
        <v>2722354.83870968</v>
      </c>
      <c r="E15" s="10"/>
      <c r="F15" s="10"/>
      <c r="G15" s="134" t="n">
        <f aca="false">SUM(D15:F15)</f>
        <v>2722354.83870968</v>
      </c>
      <c r="H15" s="135" t="n">
        <f aca="false">VLOOKUP($C15,[4]Topock!$S$5:$T$764,2)</f>
        <v>530032.258064516</v>
      </c>
      <c r="I15" s="135" t="n">
        <f aca="false">VLOOKUP($C15,[4]Ehrenberg!$S$7:$T$536,2)</f>
        <v>719741.935483871</v>
      </c>
      <c r="J15" s="135" t="n">
        <f aca="false">VLOOKUP($C15,'[4]Kern Mojave'!$S$5:$T$533,2)</f>
        <v>275451.612903226</v>
      </c>
      <c r="K15" s="135" t="n">
        <f aca="false">VLOOKUP($C15,'[4]PG&amp;E WR'!$S$8:$T$552,2)</f>
        <v>346709.677419355</v>
      </c>
      <c r="L15" s="135" t="n">
        <f aca="false">VLOOKUP($C15,'[4]TW N Needles'!$S$8:$T$536,2)</f>
        <v>699193.548387097</v>
      </c>
      <c r="M15" s="135" t="n">
        <f aca="false">VLOOKUP($C15,'[4]Cali Prod'!$S$5:$T$535,2)</f>
        <v>181225.806451613</v>
      </c>
      <c r="N15" s="135" t="n">
        <v>0</v>
      </c>
      <c r="O15" s="136" t="n">
        <f aca="false">SUM(H15:N15)</f>
        <v>2752354.83870968</v>
      </c>
      <c r="P15" s="10"/>
      <c r="Q15" s="87"/>
      <c r="R15" s="23" t="n">
        <f aca="false">O15-(P15+Q15)</f>
        <v>2752354.83870968</v>
      </c>
      <c r="S15" s="131" t="n">
        <f aca="false">VLOOKUP($C15,'[4]Inj-WD'!$S$4:$U$536,2)</f>
        <v>59258.064516129</v>
      </c>
      <c r="T15" s="132" t="n">
        <v>1837000</v>
      </c>
      <c r="AA15" s="85" t="n">
        <f aca="false">EOMONTH(C15,0)-C15+1</f>
        <v>31</v>
      </c>
      <c r="AC15" s="0"/>
    </row>
    <row r="16" customFormat="false" ht="12.75" hidden="false" customHeight="false" outlineLevel="0" collapsed="false">
      <c r="A16" s="102" t="n">
        <f aca="false">MONTH(C16)</f>
        <v>4</v>
      </c>
      <c r="C16" s="127" t="n">
        <f aca="false">DATE(YEAR(C17),MONTH(C17)-1,1)</f>
        <v>35886</v>
      </c>
      <c r="D16" s="100" t="n">
        <f aca="false">VLOOKUP($C16,'[4]Total Sendout'!$U$5:$V$1964,2)</f>
        <v>2586866.66666667</v>
      </c>
      <c r="E16" s="10"/>
      <c r="F16" s="10"/>
      <c r="G16" s="134" t="n">
        <f aca="false">SUM(D16:F16)</f>
        <v>2586866.66666667</v>
      </c>
      <c r="H16" s="135" t="n">
        <f aca="false">VLOOKUP($C16,[4]Topock!$S$5:$T$764,2)</f>
        <v>528500</v>
      </c>
      <c r="I16" s="135" t="n">
        <f aca="false">VLOOKUP($C16,[4]Ehrenberg!$S$7:$T$536,2)</f>
        <v>678366.666666667</v>
      </c>
      <c r="J16" s="135" t="n">
        <f aca="false">VLOOKUP($C16,'[4]Kern Mojave'!$S$5:$T$533,2)</f>
        <v>385933.333333333</v>
      </c>
      <c r="K16" s="135" t="n">
        <f aca="false">VLOOKUP($C16,'[4]PG&amp;E WR'!$S$8:$T$552,2)</f>
        <v>323100</v>
      </c>
      <c r="L16" s="135" t="n">
        <f aca="false">VLOOKUP($C16,'[4]TW N Needles'!$S$8:$T$536,2)</f>
        <v>626100</v>
      </c>
      <c r="M16" s="135" t="n">
        <f aca="false">VLOOKUP($C16,'[4]Cali Prod'!$S$5:$T$535,2)</f>
        <v>202966.666666667</v>
      </c>
      <c r="N16" s="135" t="n">
        <v>0</v>
      </c>
      <c r="O16" s="136" t="n">
        <f aca="false">SUM(H16:N16)</f>
        <v>2744966.66666667</v>
      </c>
      <c r="P16" s="10"/>
      <c r="Q16" s="87"/>
      <c r="R16" s="25" t="n">
        <f aca="false">O16-(P16+Q16)</f>
        <v>2744966.66666667</v>
      </c>
      <c r="S16" s="131" t="n">
        <f aca="false">VLOOKUP($C16,'[4]Inj-WD'!$S$4:$U$536,2)</f>
        <v>170233.333333333</v>
      </c>
      <c r="T16" s="132" t="n">
        <v>5107000</v>
      </c>
      <c r="AA16" s="85" t="n">
        <f aca="false">EOMONTH(C16,0)-C16+1</f>
        <v>30</v>
      </c>
      <c r="AC16" s="0"/>
    </row>
    <row r="17" customFormat="false" ht="12.75" hidden="false" customHeight="false" outlineLevel="0" collapsed="false">
      <c r="A17" s="102" t="n">
        <f aca="false">MONTH(C17)</f>
        <v>5</v>
      </c>
      <c r="C17" s="133" t="n">
        <f aca="false">DATE(YEAR(C18),MONTH(C18)-1,1)</f>
        <v>35916</v>
      </c>
      <c r="D17" s="100" t="e">
        <f aca="false">VLOOKUP($C17,'[4]Total Sendout'!$U$5:$V$1964,2)</f>
        <v>#DIV/0!</v>
      </c>
      <c r="E17" s="10"/>
      <c r="F17" s="10"/>
      <c r="G17" s="134" t="e">
        <f aca="false">SUM(D17:F17)</f>
        <v>#DIV/0!</v>
      </c>
      <c r="H17" s="135" t="n">
        <f aca="false">VLOOKUP($C17,[4]Topock!$S$5:$T$764,2)</f>
        <v>523536.064516129</v>
      </c>
      <c r="I17" s="135" t="n">
        <f aca="false">VLOOKUP($C17,[4]Ehrenberg!$S$7:$T$536,2)</f>
        <v>728308</v>
      </c>
      <c r="J17" s="135" t="e">
        <f aca="false">VLOOKUP($C17,'[4]Kern Mojave'!$S$5:$T$533,2)</f>
        <v>#DIV/0!</v>
      </c>
      <c r="K17" s="135" t="e">
        <f aca="false">VLOOKUP($C17,'[4]PG&amp;E WR'!$S$8:$T$552,2)</f>
        <v>#DIV/0!</v>
      </c>
      <c r="L17" s="135" t="n">
        <f aca="false">VLOOKUP($C17,'[4]TW N Needles'!$S$8:$T$536,2)</f>
        <v>672643.6</v>
      </c>
      <c r="M17" s="135" t="e">
        <f aca="false">VLOOKUP($C17,'[4]Cali Prod'!$S$5:$T$535,2)</f>
        <v>#DIV/0!</v>
      </c>
      <c r="N17" s="135" t="n">
        <v>0</v>
      </c>
      <c r="O17" s="136" t="e">
        <f aca="false">SUM(H17:N17)</f>
        <v>#DIV/0!</v>
      </c>
      <c r="P17" s="10"/>
      <c r="Q17" s="87"/>
      <c r="R17" s="25" t="e">
        <f aca="false">O17-(P17+Q17)</f>
        <v>#DIV/0!</v>
      </c>
      <c r="S17" s="131" t="e">
        <f aca="false">VLOOKUP($C17,'[4]Inj-WD'!$S$4:$U$536,2)</f>
        <v>#DIV/0!</v>
      </c>
      <c r="T17" s="132" t="n">
        <v>0</v>
      </c>
      <c r="AA17" s="85" t="n">
        <f aca="false">EOMONTH(C17,0)-C17+1</f>
        <v>31</v>
      </c>
      <c r="AC17" s="0"/>
    </row>
    <row r="18" customFormat="false" ht="12.75" hidden="false" customHeight="false" outlineLevel="0" collapsed="false">
      <c r="A18" s="102" t="n">
        <f aca="false">MONTH(C18)</f>
        <v>6</v>
      </c>
      <c r="C18" s="133" t="n">
        <f aca="false">DATE(YEAR(C19),MONTH(C19)-1,1)</f>
        <v>35947</v>
      </c>
      <c r="D18" s="100" t="e">
        <f aca="false">VLOOKUP($C18,'[4]Total Sendout'!$U$5:$V$1964,2)</f>
        <v>#DIV/0!</v>
      </c>
      <c r="E18" s="10"/>
      <c r="F18" s="10"/>
      <c r="G18" s="134" t="e">
        <f aca="false">SUM(D18:F18)</f>
        <v>#DIV/0!</v>
      </c>
      <c r="H18" s="135" t="n">
        <f aca="false">VLOOKUP($C18,[4]Topock!$S$5:$T$764,2)</f>
        <v>524943.379310345</v>
      </c>
      <c r="I18" s="135" t="n">
        <f aca="false">VLOOKUP($C18,[4]Ehrenberg!$S$7:$T$536,2)</f>
        <v>597677.310344828</v>
      </c>
      <c r="J18" s="135" t="e">
        <f aca="false">VLOOKUP($C18,'[4]Kern Mojave'!$S$5:$T$533,2)</f>
        <v>#DIV/0!</v>
      </c>
      <c r="K18" s="135" t="e">
        <f aca="false">VLOOKUP($C18,'[4]PG&amp;E WR'!$S$8:$T$552,2)</f>
        <v>#DIV/0!</v>
      </c>
      <c r="L18" s="135" t="n">
        <f aca="false">VLOOKUP($C18,'[4]TW N Needles'!$S$8:$T$536,2)</f>
        <v>676325.633333333</v>
      </c>
      <c r="M18" s="135" t="e">
        <f aca="false">VLOOKUP($C18,'[4]Cali Prod'!$S$5:$T$535,2)</f>
        <v>#DIV/0!</v>
      </c>
      <c r="N18" s="135" t="n">
        <v>0</v>
      </c>
      <c r="O18" s="136" t="e">
        <f aca="false">SUM(H18:N18)</f>
        <v>#DIV/0!</v>
      </c>
      <c r="P18" s="10"/>
      <c r="Q18" s="87"/>
      <c r="R18" s="25" t="e">
        <f aca="false">O18-(P18+Q18)</f>
        <v>#DIV/0!</v>
      </c>
      <c r="S18" s="131" t="e">
        <f aca="false">VLOOKUP($C18,'[4]Inj-WD'!$S$4:$U$536,2)</f>
        <v>#DIV/0!</v>
      </c>
      <c r="T18" s="132" t="n">
        <v>0</v>
      </c>
      <c r="AA18" s="85" t="n">
        <f aca="false">EOMONTH(C18,0)-C18+1</f>
        <v>30</v>
      </c>
      <c r="AC18" s="0"/>
    </row>
    <row r="19" customFormat="false" ht="12.75" hidden="false" customHeight="false" outlineLevel="0" collapsed="false">
      <c r="A19" s="102" t="n">
        <f aca="false">MONTH(C19)</f>
        <v>7</v>
      </c>
      <c r="C19" s="133" t="n">
        <f aca="false">DATE(YEAR(C20),MONTH(C20)-1,1)</f>
        <v>35977</v>
      </c>
      <c r="D19" s="138" t="e">
        <f aca="false">VLOOKUP($C19,'[4]Total Sendout'!$U$5:$V$1964,2)</f>
        <v>#DIV/0!</v>
      </c>
      <c r="E19" s="139"/>
      <c r="F19" s="139"/>
      <c r="G19" s="140" t="e">
        <f aca="false">SUM(D19:F19)</f>
        <v>#DIV/0!</v>
      </c>
      <c r="H19" s="135" t="n">
        <f aca="false">VLOOKUP($C19,[4]Topock!$S$5:$T$764,2)</f>
        <v>530440.967741936</v>
      </c>
      <c r="I19" s="135" t="n">
        <f aca="false">VLOOKUP($C19,[4]Ehrenberg!$S$7:$T$536,2)</f>
        <v>605879.709677419</v>
      </c>
      <c r="J19" s="135" t="e">
        <f aca="false">VLOOKUP($C19,'[4]Kern Mojave'!$S$5:$T$533,2)</f>
        <v>#DIV/0!</v>
      </c>
      <c r="K19" s="135" t="e">
        <f aca="false">VLOOKUP($C19,'[4]PG&amp;E WR'!$S$8:$T$552,2)</f>
        <v>#DIV/0!</v>
      </c>
      <c r="L19" s="135" t="n">
        <f aca="false">VLOOKUP($C19,'[4]TW N Needles'!$S$8:$T$536,2)</f>
        <v>658084.35483871</v>
      </c>
      <c r="M19" s="135" t="e">
        <f aca="false">VLOOKUP($C19,'[4]Cali Prod'!$S$5:$T$535,2)</f>
        <v>#DIV/0!</v>
      </c>
      <c r="N19" s="135" t="n">
        <v>0</v>
      </c>
      <c r="O19" s="136" t="e">
        <f aca="false">SUM(H19:N19)</f>
        <v>#DIV/0!</v>
      </c>
      <c r="P19" s="139"/>
      <c r="Q19" s="141"/>
      <c r="R19" s="25" t="e">
        <f aca="false">O19-(P19+Q19)</f>
        <v>#DIV/0!</v>
      </c>
      <c r="S19" s="131" t="e">
        <f aca="false">VLOOKUP($C19,'[4]Inj-WD'!$S$4:$U$536,2)</f>
        <v>#DIV/0!</v>
      </c>
      <c r="T19" s="132" t="n">
        <v>0</v>
      </c>
      <c r="AA19" s="85" t="n">
        <f aca="false">EOMONTH(C19,0)-C19+1</f>
        <v>31</v>
      </c>
      <c r="AC19" s="0"/>
    </row>
    <row r="20" customFormat="false" ht="12.75" hidden="false" customHeight="false" outlineLevel="0" collapsed="false">
      <c r="A20" s="102" t="n">
        <f aca="false">MONTH(C20)</f>
        <v>8</v>
      </c>
      <c r="B20" s="1" t="n">
        <f aca="false">+D20/D8</f>
        <v>1.15598814305329</v>
      </c>
      <c r="C20" s="133" t="n">
        <f aca="false">DATE(YEAR(C21),MONTH(C21)-1,1)</f>
        <v>36008</v>
      </c>
      <c r="D20" s="142" t="n">
        <f aca="false">VLOOKUP($C20,'[4]Total Sendout'!$U$5:$V$1964,2)</f>
        <v>2905967.74193548</v>
      </c>
      <c r="E20" s="135"/>
      <c r="F20" s="135"/>
      <c r="G20" s="143" t="n">
        <f aca="false">SUM(D20:F20)</f>
        <v>2905967.74193548</v>
      </c>
      <c r="H20" s="135" t="n">
        <f aca="false">VLOOKUP($C20,[4]Topock!$S$5:$T$764,2)</f>
        <v>514064.516129032</v>
      </c>
      <c r="I20" s="135" t="n">
        <f aca="false">VLOOKUP($C20,[4]Ehrenberg!$S$7:$T$536,2)</f>
        <v>981774.193548387</v>
      </c>
      <c r="J20" s="135" t="n">
        <f aca="false">VLOOKUP($C20,'[4]Kern Mojave'!$S$5:$T$533,2)</f>
        <v>242967.741935484</v>
      </c>
      <c r="K20" s="135" t="n">
        <f aca="false">VLOOKUP($C20,'[4]PG&amp;E WR'!$S$8:$T$552,2)</f>
        <v>303967.741935484</v>
      </c>
      <c r="L20" s="135" t="n">
        <f aca="false">VLOOKUP($C20,'[4]TW N Needles'!$S$8:$T$536,2)</f>
        <v>693387.096774194</v>
      </c>
      <c r="M20" s="135" t="n">
        <f aca="false">VLOOKUP($C20,'[4]Cali Prod'!$S$5:$T$535,2)</f>
        <v>256870.967741935</v>
      </c>
      <c r="N20" s="135" t="n">
        <v>0</v>
      </c>
      <c r="O20" s="136" t="n">
        <f aca="false">SUM(H20:N20)</f>
        <v>2993032.25806452</v>
      </c>
      <c r="P20" s="135"/>
      <c r="Q20" s="144"/>
      <c r="R20" s="25" t="n">
        <f aca="false">O20-(P20+Q20)</f>
        <v>2993032.25806452</v>
      </c>
      <c r="S20" s="131" t="n">
        <f aca="false">VLOOKUP($C20,'[4]Inj-WD'!$S$4:$U$536,2)</f>
        <v>82322.5806451613</v>
      </c>
      <c r="T20" s="132" t="n">
        <v>2552000</v>
      </c>
      <c r="AA20" s="85" t="n">
        <f aca="false">EOMONTH(C20,0)-C20+1</f>
        <v>31</v>
      </c>
      <c r="AC20" s="0"/>
    </row>
    <row r="21" customFormat="false" ht="12.75" hidden="false" customHeight="false" outlineLevel="0" collapsed="false">
      <c r="A21" s="102" t="n">
        <f aca="false">MONTH(C21)</f>
        <v>9</v>
      </c>
      <c r="B21" s="1" t="n">
        <f aca="false">+D21/D9</f>
        <v>0.941528165635342</v>
      </c>
      <c r="C21" s="133" t="n">
        <f aca="false">DATE(YEAR(C22),MONTH(C22)-1,1)</f>
        <v>36039</v>
      </c>
      <c r="D21" s="142" t="n">
        <f aca="false">VLOOKUP($C21,'[4]Total Sendout'!$U$5:$V$1964,2)</f>
        <v>2551133.33333333</v>
      </c>
      <c r="E21" s="135"/>
      <c r="F21" s="135"/>
      <c r="G21" s="143" t="n">
        <f aca="false">SUM(D21:F21)</f>
        <v>2551133.33333333</v>
      </c>
      <c r="H21" s="135" t="n">
        <f aca="false">VLOOKUP($C21,[4]Topock!$S$5:$T$764,2)</f>
        <v>515533.333333333</v>
      </c>
      <c r="I21" s="135" t="n">
        <f aca="false">VLOOKUP($C21,[4]Ehrenberg!$S$7:$T$536,2)</f>
        <v>732233.333333333</v>
      </c>
      <c r="J21" s="135" t="n">
        <f aca="false">VLOOKUP($C21,'[4]Kern Mojave'!$S$5:$T$533,2)</f>
        <v>310900</v>
      </c>
      <c r="K21" s="135" t="n">
        <f aca="false">VLOOKUP($C21,'[4]PG&amp;E WR'!$S$8:$T$552,2)</f>
        <v>218666.666666667</v>
      </c>
      <c r="L21" s="135" t="n">
        <f aca="false">VLOOKUP($C21,'[4]TW N Needles'!$S$8:$T$536,2)</f>
        <v>709000</v>
      </c>
      <c r="M21" s="135" t="n">
        <f aca="false">VLOOKUP($C21,'[4]Cali Prod'!$S$5:$T$535,2)</f>
        <v>245620.689655172</v>
      </c>
      <c r="N21" s="135" t="n">
        <v>0</v>
      </c>
      <c r="O21" s="136" t="n">
        <f aca="false">SUM(H21:N21)</f>
        <v>2731954.02298851</v>
      </c>
      <c r="P21" s="135"/>
      <c r="Q21" s="144"/>
      <c r="R21" s="25" t="n">
        <f aca="false">O21-(P21+Q21)</f>
        <v>2731954.02298851</v>
      </c>
      <c r="S21" s="131" t="n">
        <f aca="false">VLOOKUP($C21,'[4]Inj-WD'!$S$4:$U$536,2)</f>
        <v>184300</v>
      </c>
      <c r="T21" s="132" t="n">
        <v>5529000</v>
      </c>
      <c r="AA21" s="85" t="n">
        <f aca="false">EOMONTH(C21,0)-C21+1</f>
        <v>30</v>
      </c>
      <c r="AC21" s="0"/>
    </row>
    <row r="22" customFormat="false" ht="13.5" hidden="false" customHeight="false" outlineLevel="0" collapsed="false">
      <c r="A22" s="102" t="n">
        <f aca="false">MONTH(C22)</f>
        <v>10</v>
      </c>
      <c r="B22" s="1" t="n">
        <f aca="false">+D22/D10</f>
        <v>0.999819236063796</v>
      </c>
      <c r="C22" s="133" t="n">
        <f aca="false">DATE(YEAR(C23),MONTH(C23)-1,1)</f>
        <v>36069</v>
      </c>
      <c r="D22" s="142" t="n">
        <f aca="false">VLOOKUP($C22,'[4]Total Sendout'!$U$5:$V$1964,2)</f>
        <v>2319483.87096774</v>
      </c>
      <c r="E22" s="135"/>
      <c r="F22" s="135"/>
      <c r="G22" s="143" t="n">
        <f aca="false">SUM(D22:F22)</f>
        <v>2319483.87096774</v>
      </c>
      <c r="H22" s="135" t="n">
        <f aca="false">VLOOKUP($C22,[4]Topock!$S$5:$T$764,2)</f>
        <v>503096.774193548</v>
      </c>
      <c r="I22" s="135" t="n">
        <f aca="false">VLOOKUP($C22,[4]Ehrenberg!$S$7:$T$536,2)</f>
        <v>874451.612903226</v>
      </c>
      <c r="J22" s="135" t="n">
        <f aca="false">VLOOKUP($C22,'[4]Kern Mojave'!$S$5:$T$533,2)</f>
        <v>267193.548387097</v>
      </c>
      <c r="K22" s="135" t="n">
        <f aca="false">VLOOKUP($C22,'[4]PG&amp;E WR'!$S$8:$T$552,2)</f>
        <v>226161.290322581</v>
      </c>
      <c r="L22" s="135" t="n">
        <f aca="false">VLOOKUP($C22,'[4]TW N Needles'!$S$8:$T$536,2)</f>
        <v>643387.096774194</v>
      </c>
      <c r="M22" s="135" t="n">
        <f aca="false">VLOOKUP($C22,'[4]Cali Prod'!$S$5:$T$535,2)</f>
        <v>199032.258064516</v>
      </c>
      <c r="N22" s="135" t="n">
        <v>0</v>
      </c>
      <c r="O22" s="136" t="n">
        <f aca="false">SUM(H22:N22)</f>
        <v>2713322.58064516</v>
      </c>
      <c r="P22" s="135"/>
      <c r="Q22" s="144"/>
      <c r="R22" s="25" t="n">
        <f aca="false">O22-(P22+Q22)</f>
        <v>2713322.58064516</v>
      </c>
      <c r="S22" s="131" t="n">
        <f aca="false">VLOOKUP($C22,'[4]Inj-WD'!$S$4:$U$536,2)</f>
        <v>521161.290322581</v>
      </c>
      <c r="T22" s="132" t="n">
        <v>16156000</v>
      </c>
      <c r="AA22" s="85" t="n">
        <f aca="false">EOMONTH(C22,0)-C22+1</f>
        <v>31</v>
      </c>
      <c r="AC22" s="0"/>
    </row>
    <row r="23" customFormat="false" ht="12.75" hidden="false" customHeight="false" outlineLevel="0" collapsed="false">
      <c r="A23" s="102" t="n">
        <f aca="false">MONTH(C23)</f>
        <v>11</v>
      </c>
      <c r="B23" s="1" t="n">
        <f aca="false">+D23/D11</f>
        <v>1.03379299893923</v>
      </c>
      <c r="C23" s="137" t="n">
        <f aca="false">DATE(YEAR(C24),MONTH(C24)-1,1)</f>
        <v>36100</v>
      </c>
      <c r="D23" s="142" t="n">
        <f aca="false">VLOOKUP($C23,'[4]Total Sendout'!$U$5:$V$1964,2)</f>
        <v>2501400</v>
      </c>
      <c r="E23" s="135"/>
      <c r="F23" s="135"/>
      <c r="G23" s="143" t="n">
        <f aca="false">SUM(D23:F23)</f>
        <v>2501400</v>
      </c>
      <c r="H23" s="135" t="n">
        <f aca="false">VLOOKUP($C23,[4]Topock!$S$5:$T$764,2)</f>
        <v>424533.333333333</v>
      </c>
      <c r="I23" s="135" t="n">
        <f aca="false">VLOOKUP($C23,[4]Ehrenberg!$S$7:$T$536,2)</f>
        <v>963900</v>
      </c>
      <c r="J23" s="135" t="n">
        <f aca="false">VLOOKUP($C23,'[4]Kern Mojave'!$S$5:$T$533,2)</f>
        <v>218433.333333333</v>
      </c>
      <c r="K23" s="135" t="n">
        <f aca="false">VLOOKUP($C23,'[4]PG&amp;E WR'!$S$8:$T$552,2)</f>
        <v>187466.666666667</v>
      </c>
      <c r="L23" s="135" t="n">
        <f aca="false">VLOOKUP($C23,'[4]TW N Needles'!$S$8:$T$536,2)</f>
        <v>648366.666666667</v>
      </c>
      <c r="M23" s="135" t="n">
        <f aca="false">VLOOKUP($C23,'[4]Cali Prod'!$S$5:$T$535,2)</f>
        <v>186833.333333333</v>
      </c>
      <c r="N23" s="135" t="n">
        <v>0</v>
      </c>
      <c r="O23" s="136" t="n">
        <f aca="false">SUM(H23:N23)</f>
        <v>2629533.33333333</v>
      </c>
      <c r="P23" s="135"/>
      <c r="Q23" s="144"/>
      <c r="R23" s="25" t="n">
        <f aca="false">O23-(P23+Q23)</f>
        <v>2629533.33333333</v>
      </c>
      <c r="S23" s="131" t="n">
        <f aca="false">VLOOKUP($C23,'[4]Inj-WD'!$S$4:$U$536,2)</f>
        <v>184833.333333333</v>
      </c>
      <c r="T23" s="132" t="n">
        <v>5545000</v>
      </c>
      <c r="AA23" s="85" t="n">
        <f aca="false">EOMONTH(C23,0)-C23+1</f>
        <v>30</v>
      </c>
      <c r="AC23" s="0"/>
    </row>
    <row r="24" customFormat="false" ht="12.75" hidden="false" customHeight="false" outlineLevel="0" collapsed="false">
      <c r="A24" s="102" t="n">
        <f aca="false">MONTH(C24)</f>
        <v>12</v>
      </c>
      <c r="B24" s="1" t="n">
        <f aca="false">+D24/D12</f>
        <v>1.00617297998083</v>
      </c>
      <c r="C24" s="133" t="n">
        <f aca="false">DATE(YEAR(C25),MONTH(C25)-1,1)</f>
        <v>36130</v>
      </c>
      <c r="D24" s="142" t="n">
        <f aca="false">VLOOKUP($C24,'[4]Total Sendout'!$U$5:$V$1964,2)</f>
        <v>3137766.66666667</v>
      </c>
      <c r="E24" s="135"/>
      <c r="F24" s="135"/>
      <c r="G24" s="143" t="n">
        <f aca="false">SUM(D24:F24)</f>
        <v>3137766.66666667</v>
      </c>
      <c r="H24" s="135" t="n">
        <f aca="false">VLOOKUP($C24,[4]Topock!$S$5:$T$764,2)</f>
        <v>432322.580645161</v>
      </c>
      <c r="I24" s="135" t="n">
        <f aca="false">VLOOKUP($C24,[4]Ehrenberg!$S$7:$T$536,2)</f>
        <v>1045580.64516129</v>
      </c>
      <c r="J24" s="135" t="n">
        <f aca="false">VLOOKUP($C24,'[4]Kern Mojave'!$S$5:$T$533,2)</f>
        <v>161387.096774194</v>
      </c>
      <c r="K24" s="135" t="n">
        <f aca="false">VLOOKUP($C24,'[4]PG&amp;E WR'!$S$8:$T$552,2)</f>
        <v>59615.3846153846</v>
      </c>
      <c r="L24" s="135" t="n">
        <f aca="false">VLOOKUP($C24,'[4]TW N Needles'!$S$8:$T$536,2)</f>
        <v>650354.838709678</v>
      </c>
      <c r="M24" s="135" t="n">
        <f aca="false">VLOOKUP($C24,'[4]Cali Prod'!$S$5:$T$535,2)</f>
        <v>191806.451612903</v>
      </c>
      <c r="N24" s="135" t="n">
        <v>0</v>
      </c>
      <c r="O24" s="136" t="n">
        <f aca="false">SUM(H24:N24)</f>
        <v>2541066.99751861</v>
      </c>
      <c r="P24" s="135"/>
      <c r="Q24" s="144"/>
      <c r="R24" s="25" t="n">
        <f aca="false">O24-(P24+Q24)</f>
        <v>2541066.99751861</v>
      </c>
      <c r="S24" s="131" t="n">
        <f aca="false">VLOOKUP($C24,'[4]Inj-WD'!$S$4:$U$536,2)</f>
        <v>-571354.838709678</v>
      </c>
      <c r="T24" s="132" t="n">
        <v>-17712000</v>
      </c>
      <c r="AA24" s="85" t="n">
        <f aca="false">EOMONTH(C24,0)-C24+1</f>
        <v>31</v>
      </c>
      <c r="AC24" s="0"/>
    </row>
    <row r="25" customFormat="false" ht="12.75" hidden="false" customHeight="false" outlineLevel="0" collapsed="false">
      <c r="A25" s="102" t="n">
        <f aca="false">MONTH(C25)</f>
        <v>1</v>
      </c>
      <c r="B25" s="1" t="n">
        <f aca="false">+D25/D13</f>
        <v>1.00257656623832</v>
      </c>
      <c r="C25" s="133" t="n">
        <f aca="false">DATE(YEAR(C26),MONTH(C26)-1,1)</f>
        <v>36161</v>
      </c>
      <c r="D25" s="142" t="n">
        <f aca="false">VLOOKUP($C25,'[4]Total Sendout'!$U$5:$V$1964,2)</f>
        <v>2987387.09677419</v>
      </c>
      <c r="E25" s="135"/>
      <c r="F25" s="135"/>
      <c r="G25" s="143" t="n">
        <f aca="false">SUM(D25:F25)</f>
        <v>2987387.09677419</v>
      </c>
      <c r="H25" s="135" t="n">
        <f aca="false">VLOOKUP($C25,[4]Topock!$S$5:$T$764,2)</f>
        <v>481806.451612903</v>
      </c>
      <c r="I25" s="135" t="n">
        <f aca="false">VLOOKUP($C25,[4]Ehrenberg!$S$7:$T$536,2)</f>
        <v>872161.290322581</v>
      </c>
      <c r="J25" s="135" t="n">
        <f aca="false">VLOOKUP($C25,'[4]Kern Mojave'!$S$5:$T$533,2)</f>
        <v>149258.064516129</v>
      </c>
      <c r="K25" s="135" t="n">
        <f aca="false">VLOOKUP($C25,'[4]PG&amp;E WR'!$S$8:$T$552,2)</f>
        <v>100043.47826087</v>
      </c>
      <c r="L25" s="135" t="n">
        <f aca="false">VLOOKUP($C25,'[4]TW N Needles'!$S$8:$T$536,2)</f>
        <v>605000</v>
      </c>
      <c r="M25" s="135" t="n">
        <f aca="false">VLOOKUP($C25,'[4]Cali Prod'!$S$5:$T$535,2)</f>
        <v>190096.774193548</v>
      </c>
      <c r="N25" s="135" t="n">
        <v>0</v>
      </c>
      <c r="O25" s="136" t="n">
        <f aca="false">SUM(H25:N25)</f>
        <v>2398366.05890603</v>
      </c>
      <c r="P25" s="135"/>
      <c r="Q25" s="144"/>
      <c r="R25" s="25" t="n">
        <f aca="false">O25-(P25+Q25)</f>
        <v>2398366.05890603</v>
      </c>
      <c r="S25" s="131" t="n">
        <f aca="false">VLOOKUP($C25,'[4]Inj-WD'!$S$4:$U$536,2)</f>
        <v>-544838.709677419</v>
      </c>
      <c r="T25" s="132" t="n">
        <v>-16890000</v>
      </c>
      <c r="AA25" s="85" t="n">
        <f aca="false">EOMONTH(C25,0)-C25+1</f>
        <v>31</v>
      </c>
      <c r="AC25" s="0"/>
    </row>
    <row r="26" customFormat="false" ht="12.75" hidden="false" customHeight="false" outlineLevel="0" collapsed="false">
      <c r="A26" s="102" t="n">
        <f aca="false">MONTH(C26)</f>
        <v>2</v>
      </c>
      <c r="B26" s="1" t="n">
        <f aca="false">+D26/D14</f>
        <v>0.943933612247713</v>
      </c>
      <c r="C26" s="133" t="n">
        <f aca="false">DATE(YEAR(C27),MONTH(C27)-1,1)</f>
        <v>36192</v>
      </c>
      <c r="D26" s="142" t="n">
        <f aca="false">VLOOKUP($C26,'[4]Total Sendout'!$U$5:$V$1964,2)</f>
        <v>2933071.42857143</v>
      </c>
      <c r="E26" s="135"/>
      <c r="F26" s="135"/>
      <c r="G26" s="143" t="n">
        <f aca="false">SUM(D26:F26)</f>
        <v>2933071.42857143</v>
      </c>
      <c r="H26" s="135" t="n">
        <f aca="false">VLOOKUP($C26,[4]Topock!$S$5:$T$764,2)</f>
        <v>515035.714285714</v>
      </c>
      <c r="I26" s="135" t="n">
        <f aca="false">VLOOKUP($C26,[4]Ehrenberg!$S$7:$T$536,2)</f>
        <v>681107.142857143</v>
      </c>
      <c r="J26" s="135" t="n">
        <f aca="false">VLOOKUP($C26,'[4]Kern Mojave'!$S$5:$T$533,2)</f>
        <v>215892.857142857</v>
      </c>
      <c r="K26" s="135" t="n">
        <f aca="false">VLOOKUP($C26,'[4]PG&amp;E WR'!$S$8:$T$552,2)</f>
        <v>139500</v>
      </c>
      <c r="L26" s="135" t="n">
        <f aca="false">VLOOKUP($C26,'[4]TW N Needles'!$S$8:$T$536,2)</f>
        <v>679678.571428572</v>
      </c>
      <c r="M26" s="135" t="n">
        <f aca="false">VLOOKUP($C26,'[4]Cali Prod'!$S$5:$T$535,2)</f>
        <v>185607.142857143</v>
      </c>
      <c r="N26" s="135" t="n">
        <v>0</v>
      </c>
      <c r="O26" s="136" t="n">
        <f aca="false">SUM(H26:N26)</f>
        <v>2416821.42857143</v>
      </c>
      <c r="P26" s="135"/>
      <c r="Q26" s="144"/>
      <c r="R26" s="25" t="n">
        <f aca="false">O26-(P26+Q26)</f>
        <v>2416821.42857143</v>
      </c>
      <c r="S26" s="131" t="n">
        <f aca="false">VLOOKUP($C26,'[4]Inj-WD'!$S$4:$U$536,2)</f>
        <v>-446642.857142857</v>
      </c>
      <c r="T26" s="132" t="n">
        <v>-12506000</v>
      </c>
      <c r="AA26" s="85" t="n">
        <f aca="false">EOMONTH(C26,0)-C26+1</f>
        <v>28</v>
      </c>
      <c r="AC26" s="0"/>
    </row>
    <row r="27" customFormat="false" ht="13.5" hidden="false" customHeight="false" outlineLevel="0" collapsed="false">
      <c r="A27" s="102" t="n">
        <f aca="false">MONTH(C27)</f>
        <v>3</v>
      </c>
      <c r="B27" s="1" t="n">
        <f aca="false">+D27/D15</f>
        <v>1.04147263398623</v>
      </c>
      <c r="C27" s="133" t="n">
        <f aca="false">DATE(YEAR(C28),MONTH(C28)-1,1)</f>
        <v>36220</v>
      </c>
      <c r="D27" s="142" t="n">
        <f aca="false">VLOOKUP($C27,'[4]Total Sendout'!$U$5:$V$1964,2)</f>
        <v>2835258.06451613</v>
      </c>
      <c r="E27" s="135"/>
      <c r="F27" s="135"/>
      <c r="G27" s="143" t="n">
        <f aca="false">SUM(D27:F27)</f>
        <v>2835258.06451613</v>
      </c>
      <c r="H27" s="135" t="n">
        <f aca="false">VLOOKUP($C27,[4]Topock!$S$5:$T$764,2)</f>
        <v>533161.290322581</v>
      </c>
      <c r="I27" s="135" t="n">
        <f aca="false">VLOOKUP($C27,[4]Ehrenberg!$S$7:$T$536,2)</f>
        <v>679548.387096774</v>
      </c>
      <c r="J27" s="135" t="n">
        <f aca="false">VLOOKUP($C27,'[4]Kern Mojave'!$S$5:$T$533,2)</f>
        <v>287225.806451613</v>
      </c>
      <c r="K27" s="135" t="n">
        <f aca="false">VLOOKUP($C27,'[4]PG&amp;E WR'!$S$8:$T$552,2)</f>
        <v>280806.451612903</v>
      </c>
      <c r="L27" s="135" t="n">
        <f aca="false">VLOOKUP($C27,'[4]TW N Needles'!$S$8:$T$536,2)</f>
        <v>552806.451612903</v>
      </c>
      <c r="M27" s="135" t="n">
        <f aca="false">VLOOKUP($C27,'[4]Cali Prod'!$S$5:$T$535,2)</f>
        <v>177774.193548387</v>
      </c>
      <c r="N27" s="135" t="n">
        <v>0</v>
      </c>
      <c r="O27" s="136" t="n">
        <f aca="false">SUM(H27:N27)</f>
        <v>2511322.58064516</v>
      </c>
      <c r="P27" s="135"/>
      <c r="Q27" s="144"/>
      <c r="R27" s="23" t="n">
        <f aca="false">O27-(P27+Q27)</f>
        <v>2511322.58064516</v>
      </c>
      <c r="S27" s="131" t="n">
        <f aca="false">VLOOKUP($C27,'[4]Inj-WD'!$S$4:$U$536,2)</f>
        <v>-251032.258064516</v>
      </c>
      <c r="T27" s="132" t="n">
        <v>-7782000</v>
      </c>
      <c r="AA27" s="85" t="n">
        <f aca="false">EOMONTH(C27,0)-C27+1</f>
        <v>31</v>
      </c>
      <c r="AC27" s="0"/>
    </row>
    <row r="28" customFormat="false" ht="12.75" hidden="false" customHeight="false" outlineLevel="0" collapsed="false">
      <c r="A28" s="102" t="n">
        <f aca="false">MONTH(C28)</f>
        <v>4</v>
      </c>
      <c r="B28" s="1" t="n">
        <f aca="false">+D28/D16</f>
        <v>1.08288018967606</v>
      </c>
      <c r="C28" s="127" t="n">
        <f aca="false">DATE(YEAR(C29),MONTH(C29)-1,1)</f>
        <v>36251</v>
      </c>
      <c r="D28" s="100" t="n">
        <f aca="false">VLOOKUP($C28,'[4]Total Sendout'!$U$5:$V$1964,2)</f>
        <v>2801266.66666667</v>
      </c>
      <c r="E28" s="10"/>
      <c r="F28" s="10"/>
      <c r="G28" s="134" t="n">
        <f aca="false">SUM(D28:F28)</f>
        <v>2801266.66666667</v>
      </c>
      <c r="H28" s="135" t="n">
        <f aca="false">VLOOKUP($C28,[4]Topock!$S$5:$T$764,2)</f>
        <v>508533.333333333</v>
      </c>
      <c r="I28" s="135" t="n">
        <f aca="false">VLOOKUP($C28,[4]Ehrenberg!$S$7:$T$536,2)</f>
        <v>685933.333333333</v>
      </c>
      <c r="J28" s="135" t="n">
        <f aca="false">VLOOKUP($C28,'[4]Kern Mojave'!$S$5:$T$533,2)</f>
        <v>309800</v>
      </c>
      <c r="K28" s="135" t="n">
        <f aca="false">VLOOKUP($C28,'[4]PG&amp;E WR'!$S$8:$T$552,2)</f>
        <v>274400</v>
      </c>
      <c r="L28" s="135" t="n">
        <f aca="false">VLOOKUP($C28,'[4]TW N Needles'!$S$8:$T$536,2)</f>
        <v>585866.666666667</v>
      </c>
      <c r="M28" s="135" t="n">
        <f aca="false">VLOOKUP($C28,'[4]Cali Prod'!$S$5:$T$535,2)</f>
        <v>179966.666666667</v>
      </c>
      <c r="N28" s="135" t="n">
        <v>0</v>
      </c>
      <c r="O28" s="136" t="n">
        <f aca="false">SUM(H28:N28)</f>
        <v>2544500</v>
      </c>
      <c r="P28" s="10"/>
      <c r="Q28" s="87"/>
      <c r="R28" s="25" t="n">
        <f aca="false">O28-(P28+Q28)</f>
        <v>2544500</v>
      </c>
      <c r="S28" s="131" t="n">
        <f aca="false">VLOOKUP($C28,'[4]Inj-WD'!$S$4:$U$536,2)</f>
        <v>-205733.333333333</v>
      </c>
      <c r="T28" s="132" t="n">
        <v>-6172000</v>
      </c>
      <c r="AA28" s="85" t="n">
        <f aca="false">EOMONTH(C28,0)-C28+1</f>
        <v>30</v>
      </c>
      <c r="AC28" s="0"/>
    </row>
    <row r="29" customFormat="false" ht="12.75" hidden="false" customHeight="false" outlineLevel="0" collapsed="false">
      <c r="A29" s="102" t="n">
        <f aca="false">MONTH(C29)</f>
        <v>5</v>
      </c>
      <c r="C29" s="133" t="n">
        <f aca="false">DATE(YEAR(C30),MONTH(C30)-1,1)</f>
        <v>36281</v>
      </c>
      <c r="D29" s="100" t="n">
        <f aca="false">VLOOKUP($C29,'[4]Total Sendout'!$U$5:$V$1964,2)</f>
        <v>2214161.29032258</v>
      </c>
      <c r="E29" s="10"/>
      <c r="F29" s="10"/>
      <c r="G29" s="134" t="n">
        <f aca="false">SUM(D29:F29)</f>
        <v>2214161.29032258</v>
      </c>
      <c r="H29" s="135" t="n">
        <f aca="false">VLOOKUP($C29,[4]Topock!$S$5:$T$764,2)</f>
        <v>520870.967741935</v>
      </c>
      <c r="I29" s="135" t="n">
        <f aca="false">VLOOKUP($C29,[4]Ehrenberg!$S$7:$T$536,2)</f>
        <v>783225.806451613</v>
      </c>
      <c r="J29" s="135" t="n">
        <f aca="false">VLOOKUP($C29,'[4]Kern Mojave'!$S$5:$T$533,2)</f>
        <v>332709.677419355</v>
      </c>
      <c r="K29" s="135" t="n">
        <f aca="false">VLOOKUP($C29,'[4]PG&amp;E WR'!$S$8:$T$552,2)</f>
        <v>325322.580645161</v>
      </c>
      <c r="L29" s="135" t="n">
        <f aca="false">VLOOKUP($C29,'[4]TW N Needles'!$S$8:$T$536,2)</f>
        <v>573419.35483871</v>
      </c>
      <c r="M29" s="135" t="n">
        <f aca="false">VLOOKUP($C29,'[4]Cali Prod'!$S$5:$T$535,2)</f>
        <v>173580.64516129</v>
      </c>
      <c r="N29" s="135" t="n">
        <v>0</v>
      </c>
      <c r="O29" s="136" t="n">
        <f aca="false">SUM(H29:N29)</f>
        <v>2709129.03225806</v>
      </c>
      <c r="P29" s="10"/>
      <c r="Q29" s="87"/>
      <c r="R29" s="25" t="n">
        <f aca="false">O29-(P29+Q29)</f>
        <v>2709129.03225806</v>
      </c>
      <c r="S29" s="131" t="n">
        <f aca="false">VLOOKUP($C29,'[4]Inj-WD'!$S$4:$U$536,2)</f>
        <v>559161.290322581</v>
      </c>
      <c r="T29" s="132" t="n">
        <v>17334000</v>
      </c>
      <c r="AA29" s="85" t="n">
        <f aca="false">EOMONTH(C29,0)-C29+1</f>
        <v>31</v>
      </c>
      <c r="AC29" s="0"/>
    </row>
    <row r="30" customFormat="false" ht="12.75" hidden="false" customHeight="false" outlineLevel="0" collapsed="false">
      <c r="A30" s="102" t="n">
        <f aca="false">MONTH(C30)</f>
        <v>6</v>
      </c>
      <c r="C30" s="133" t="n">
        <f aca="false">DATE(YEAR(C31),MONTH(C31)-1,1)</f>
        <v>36312</v>
      </c>
      <c r="D30" s="100" t="n">
        <f aca="false">VLOOKUP($C30,'[4]Total Sendout'!$U$5:$V$1964,2)</f>
        <v>2421600</v>
      </c>
      <c r="E30" s="10"/>
      <c r="F30" s="10"/>
      <c r="G30" s="134" t="n">
        <f aca="false">SUM(D30:F30)</f>
        <v>2421600</v>
      </c>
      <c r="H30" s="135" t="n">
        <f aca="false">VLOOKUP($C30,[4]Topock!$S$5:$T$764,2)</f>
        <v>530300</v>
      </c>
      <c r="I30" s="135" t="n">
        <f aca="false">VLOOKUP($C30,[4]Ehrenberg!$S$7:$T$536,2)</f>
        <v>701233.333333333</v>
      </c>
      <c r="J30" s="135" t="n">
        <f aca="false">VLOOKUP($C30,'[4]Kern Mojave'!$S$5:$T$533,2)</f>
        <v>383666.666666667</v>
      </c>
      <c r="K30" s="135" t="n">
        <f aca="false">VLOOKUP($C30,'[4]PG&amp;E WR'!$S$8:$T$552,2)</f>
        <v>362200</v>
      </c>
      <c r="L30" s="135" t="n">
        <f aca="false">VLOOKUP($C30,'[4]TW N Needles'!$S$8:$T$536,2)</f>
        <v>613433.333333333</v>
      </c>
      <c r="M30" s="135" t="n">
        <f aca="false">VLOOKUP($C30,'[4]Cali Prod'!$S$5:$T$535,2)</f>
        <v>246166.666666667</v>
      </c>
      <c r="N30" s="135" t="n">
        <v>0</v>
      </c>
      <c r="O30" s="136" t="n">
        <f aca="false">SUM(H30:N30)</f>
        <v>2837000</v>
      </c>
      <c r="P30" s="10"/>
      <c r="Q30" s="87"/>
      <c r="R30" s="25" t="n">
        <f aca="false">O30-(P30+Q30)</f>
        <v>2837000</v>
      </c>
      <c r="S30" s="131" t="n">
        <f aca="false">VLOOKUP($C30,'[4]Inj-WD'!$S$4:$U$536,2)</f>
        <v>412133.333333333</v>
      </c>
      <c r="T30" s="132" t="n">
        <v>12364000</v>
      </c>
      <c r="AA30" s="85" t="n">
        <f aca="false">EOMONTH(C30,0)-C30+1</f>
        <v>30</v>
      </c>
      <c r="AC30" s="0"/>
    </row>
    <row r="31" customFormat="false" ht="12.75" hidden="false" customHeight="false" outlineLevel="0" collapsed="false">
      <c r="A31" s="102" t="n">
        <f aca="false">MONTH(C31)</f>
        <v>7</v>
      </c>
      <c r="C31" s="133" t="n">
        <f aca="false">DATE(YEAR(C32),MONTH(C32)-1,1)</f>
        <v>36342</v>
      </c>
      <c r="D31" s="138" t="n">
        <f aca="false">VLOOKUP($C31,'[4]Total Sendout'!$U$5:$V$1964,2)</f>
        <v>2643096.77419355</v>
      </c>
      <c r="E31" s="139"/>
      <c r="F31" s="139"/>
      <c r="G31" s="140" t="n">
        <f aca="false">SUM(D31:F31)</f>
        <v>2643096.77419355</v>
      </c>
      <c r="H31" s="135" t="n">
        <f aca="false">VLOOKUP($C31,[4]Topock!$S$5:$T$764,2)</f>
        <v>523064.516129032</v>
      </c>
      <c r="I31" s="135" t="n">
        <f aca="false">VLOOKUP($C31,[4]Ehrenberg!$S$7:$T$536,2)</f>
        <v>744774.193548387</v>
      </c>
      <c r="J31" s="135" t="n">
        <f aca="false">VLOOKUP($C31,'[4]Kern Mojave'!$S$5:$T$533,2)</f>
        <v>379000</v>
      </c>
      <c r="K31" s="135" t="n">
        <f aca="false">VLOOKUP($C31,'[4]PG&amp;E WR'!$S$8:$T$552,2)</f>
        <v>362612.903225806</v>
      </c>
      <c r="L31" s="135" t="n">
        <f aca="false">VLOOKUP($C31,'[4]TW N Needles'!$S$8:$T$536,2)</f>
        <v>663451.612903226</v>
      </c>
      <c r="M31" s="135" t="n">
        <f aca="false">VLOOKUP($C31,'[4]Cali Prod'!$S$5:$T$535,2)</f>
        <v>249193.548387097</v>
      </c>
      <c r="N31" s="135" t="n">
        <v>0</v>
      </c>
      <c r="O31" s="136" t="n">
        <f aca="false">SUM(H31:N31)</f>
        <v>2922096.77419355</v>
      </c>
      <c r="P31" s="139"/>
      <c r="Q31" s="141"/>
      <c r="R31" s="25" t="n">
        <f aca="false">O31-(P31+Q31)</f>
        <v>2922096.77419355</v>
      </c>
      <c r="S31" s="131" t="n">
        <f aca="false">VLOOKUP($C31,'[4]Inj-WD'!$S$4:$U$536,2)</f>
        <v>282709.677419355</v>
      </c>
      <c r="T31" s="132" t="n">
        <v>8764000</v>
      </c>
      <c r="AA31" s="85" t="n">
        <f aca="false">EOMONTH(C31,0)-C31+1</f>
        <v>31</v>
      </c>
      <c r="AC31" s="0"/>
    </row>
    <row r="32" customFormat="false" ht="12.75" hidden="false" customHeight="false" outlineLevel="0" collapsed="false">
      <c r="A32" s="102" t="n">
        <f aca="false">MONTH(C32)</f>
        <v>8</v>
      </c>
      <c r="B32" s="1" t="n">
        <f aca="false">+D32/D20</f>
        <v>0.931364822112449</v>
      </c>
      <c r="C32" s="133" t="n">
        <f aca="false">DATE(YEAR(C33),MONTH(C33)-1,1)</f>
        <v>36373</v>
      </c>
      <c r="D32" s="142" t="n">
        <f aca="false">VLOOKUP($C32,'[4]Total Sendout'!$U$5:$V$1964,2)</f>
        <v>2706516.12903226</v>
      </c>
      <c r="E32" s="135"/>
      <c r="F32" s="135"/>
      <c r="G32" s="143" t="n">
        <f aca="false">SUM(D32:F32)</f>
        <v>2706516.12903226</v>
      </c>
      <c r="H32" s="135" t="n">
        <f aca="false">VLOOKUP($C32,[4]Topock!$S$5:$T$764,2)</f>
        <v>515451.612903226</v>
      </c>
      <c r="I32" s="135" t="n">
        <f aca="false">VLOOKUP($C32,[4]Ehrenberg!$S$7:$T$536,2)</f>
        <v>569612.903225806</v>
      </c>
      <c r="J32" s="135" t="n">
        <f aca="false">VLOOKUP($C32,'[4]Kern Mojave'!$S$5:$T$533,2)</f>
        <v>483387.096774194</v>
      </c>
      <c r="K32" s="135" t="n">
        <f aca="false">VLOOKUP($C32,'[4]PG&amp;E WR'!$S$8:$T$552,2)</f>
        <v>267580.64516129</v>
      </c>
      <c r="L32" s="135" t="n">
        <f aca="false">VLOOKUP($C32,'[4]TW N Needles'!$S$8:$T$536,2)</f>
        <v>626483.870967742</v>
      </c>
      <c r="M32" s="135" t="n">
        <f aca="false">VLOOKUP($C32,'[4]Cali Prod'!$S$5:$T$535,2)</f>
        <v>264096.774193548</v>
      </c>
      <c r="N32" s="135" t="n">
        <v>0</v>
      </c>
      <c r="O32" s="136" t="n">
        <f aca="false">SUM(H32:N32)</f>
        <v>2726612.90322581</v>
      </c>
      <c r="P32" s="135"/>
      <c r="Q32" s="144"/>
      <c r="R32" s="25" t="n">
        <f aca="false">O32-(P32+Q32)</f>
        <v>2726612.90322581</v>
      </c>
      <c r="S32" s="131" t="n">
        <f aca="false">VLOOKUP($C32,'[4]Inj-WD'!$S$4:$U$536,2)</f>
        <v>18400</v>
      </c>
      <c r="T32" s="132" t="n">
        <v>552000</v>
      </c>
      <c r="AA32" s="85" t="n">
        <f aca="false">EOMONTH(C32,0)-C32+1</f>
        <v>31</v>
      </c>
      <c r="AC32" s="0"/>
    </row>
    <row r="33" customFormat="false" ht="12.75" hidden="false" customHeight="false" outlineLevel="0" collapsed="false">
      <c r="A33" s="102" t="n">
        <f aca="false">MONTH(C33)</f>
        <v>9</v>
      </c>
      <c r="B33" s="1" t="n">
        <f aca="false">+D33/D21</f>
        <v>1.03688556719889</v>
      </c>
      <c r="C33" s="133" t="n">
        <f aca="false">DATE(YEAR(C34),MONTH(C34)-1,1)</f>
        <v>36404</v>
      </c>
      <c r="D33" s="142" t="n">
        <f aca="false">VLOOKUP($C33,'[4]Total Sendout'!$U$5:$V$1964,2)</f>
        <v>2645233.33333333</v>
      </c>
      <c r="E33" s="135"/>
      <c r="F33" s="135"/>
      <c r="G33" s="143" t="n">
        <f aca="false">SUM(D33:F33)</f>
        <v>2645233.33333333</v>
      </c>
      <c r="H33" s="135" t="n">
        <f aca="false">VLOOKUP($C33,[4]Topock!$S$5:$T$764,2)</f>
        <v>509566.666666667</v>
      </c>
      <c r="I33" s="135" t="n">
        <f aca="false">VLOOKUP($C33,[4]Ehrenberg!$S$7:$T$536,2)</f>
        <v>810300</v>
      </c>
      <c r="J33" s="135" t="n">
        <f aca="false">VLOOKUP($C33,'[4]Kern Mojave'!$S$5:$T$533,2)</f>
        <v>417833.333333333</v>
      </c>
      <c r="K33" s="135" t="n">
        <f aca="false">VLOOKUP($C33,'[4]PG&amp;E WR'!$S$8:$T$552,2)</f>
        <v>254300</v>
      </c>
      <c r="L33" s="135" t="n">
        <f aca="false">VLOOKUP($C33,'[4]TW N Needles'!$S$8:$T$536,2)</f>
        <v>677400</v>
      </c>
      <c r="M33" s="135" t="n">
        <f aca="false">VLOOKUP($C33,'[4]Cali Prod'!$S$5:$T$535,2)</f>
        <v>259800</v>
      </c>
      <c r="N33" s="135" t="n">
        <v>0</v>
      </c>
      <c r="O33" s="136" t="n">
        <f aca="false">SUM(H33:N33)</f>
        <v>2929200</v>
      </c>
      <c r="P33" s="135"/>
      <c r="Q33" s="144"/>
      <c r="R33" s="25" t="n">
        <f aca="false">O33-(P33+Q33)</f>
        <v>2929200</v>
      </c>
      <c r="S33" s="131" t="n">
        <f aca="false">VLOOKUP($C33,'[4]Inj-WD'!$S$4:$U$536,2)</f>
        <v>285233.333333333</v>
      </c>
      <c r="T33" s="132" t="n">
        <v>8557000</v>
      </c>
      <c r="AA33" s="85" t="n">
        <f aca="false">EOMONTH(C33,0)-C33+1</f>
        <v>30</v>
      </c>
      <c r="AC33" s="0"/>
    </row>
    <row r="34" customFormat="false" ht="13.5" hidden="false" customHeight="false" outlineLevel="0" collapsed="false">
      <c r="A34" s="102" t="n">
        <f aca="false">MONTH(C34)</f>
        <v>10</v>
      </c>
      <c r="B34" s="1" t="n">
        <f aca="false">+D34/D22</f>
        <v>1.27791221628838</v>
      </c>
      <c r="C34" s="133" t="n">
        <f aca="false">DATE(YEAR(C35),MONTH(C35)-1,1)</f>
        <v>36434</v>
      </c>
      <c r="D34" s="142" t="n">
        <f aca="false">VLOOKUP($C34,'[4]Total Sendout'!$U$5:$V$1964,2)</f>
        <v>2964096.77419355</v>
      </c>
      <c r="E34" s="135"/>
      <c r="F34" s="135"/>
      <c r="G34" s="143" t="n">
        <f aca="false">SUM(D34:F34)</f>
        <v>2964096.77419355</v>
      </c>
      <c r="H34" s="135" t="n">
        <f aca="false">VLOOKUP($C34,[4]Topock!$S$5:$T$764,2)</f>
        <v>477806.451612903</v>
      </c>
      <c r="I34" s="135" t="n">
        <f aca="false">VLOOKUP($C34,[4]Ehrenberg!$S$7:$T$536,2)</f>
        <v>1037419.35483871</v>
      </c>
      <c r="J34" s="135" t="n">
        <f aca="false">VLOOKUP($C34,'[4]Kern Mojave'!$S$5:$T$533,2)</f>
        <v>389774.193548387</v>
      </c>
      <c r="K34" s="135" t="n">
        <f aca="false">VLOOKUP($C34,'[4]PG&amp;E WR'!$S$8:$T$552,2)</f>
        <v>194419.35483871</v>
      </c>
      <c r="L34" s="135" t="n">
        <f aca="false">VLOOKUP($C34,'[4]TW N Needles'!$S$8:$T$536,2)</f>
        <v>721645.161290323</v>
      </c>
      <c r="M34" s="135" t="n">
        <f aca="false">VLOOKUP($C34,'[4]Cali Prod'!$S$5:$T$535,2)</f>
        <v>255903.225806452</v>
      </c>
      <c r="N34" s="135" t="n">
        <v>0</v>
      </c>
      <c r="O34" s="136" t="n">
        <f aca="false">SUM(H34:N34)</f>
        <v>3076967.74193548</v>
      </c>
      <c r="P34" s="135"/>
      <c r="Q34" s="144"/>
      <c r="R34" s="25" t="n">
        <f aca="false">O34-(P34+Q34)</f>
        <v>3076967.74193548</v>
      </c>
      <c r="S34" s="131" t="n">
        <f aca="false">VLOOKUP($C34,'[4]Inj-WD'!$S$4:$U$536,2)</f>
        <v>88129.0322580645</v>
      </c>
      <c r="T34" s="132" t="n">
        <v>2732000</v>
      </c>
      <c r="AA34" s="85" t="n">
        <f aca="false">EOMONTH(C34,0)-C34+1</f>
        <v>31</v>
      </c>
      <c r="AC34" s="0"/>
    </row>
    <row r="35" customFormat="false" ht="12.75" hidden="false" customHeight="false" outlineLevel="0" collapsed="false">
      <c r="A35" s="102" t="n">
        <f aca="false">MONTH(C35)</f>
        <v>11</v>
      </c>
      <c r="B35" s="1" t="n">
        <f aca="false">+D35/D23</f>
        <v>1.09482689693771</v>
      </c>
      <c r="C35" s="137" t="n">
        <f aca="false">DATE(YEAR(C36),MONTH(C36)-1,1)</f>
        <v>36465</v>
      </c>
      <c r="D35" s="142" t="n">
        <f aca="false">VLOOKUP($C35,'[4]Total Sendout'!$U$5:$V$1964,2)</f>
        <v>2738600</v>
      </c>
      <c r="E35" s="135"/>
      <c r="F35" s="135"/>
      <c r="G35" s="143" t="n">
        <f aca="false">SUM(D35:F35)</f>
        <v>2738600</v>
      </c>
      <c r="H35" s="135" t="n">
        <f aca="false">VLOOKUP($C35,[4]Topock!$S$5:$T$764,2)</f>
        <v>513033.333333333</v>
      </c>
      <c r="I35" s="135" t="n">
        <f aca="false">VLOOKUP($C35,[4]Ehrenberg!$S$7:$T$536,2)</f>
        <v>943800</v>
      </c>
      <c r="J35" s="135" t="n">
        <f aca="false">VLOOKUP($C35,'[4]Kern Mojave'!$S$5:$T$533,2)</f>
        <v>329066.666666667</v>
      </c>
      <c r="K35" s="135" t="n">
        <f aca="false">VLOOKUP($C35,'[4]PG&amp;E WR'!$S$8:$T$552,2)</f>
        <v>110800</v>
      </c>
      <c r="L35" s="135" t="n">
        <f aca="false">VLOOKUP($C35,'[4]TW N Needles'!$S$8:$T$536,2)</f>
        <v>722433.333333333</v>
      </c>
      <c r="M35" s="135" t="n">
        <f aca="false">VLOOKUP($C35,'[4]Cali Prod'!$S$5:$T$535,2)</f>
        <v>261500</v>
      </c>
      <c r="N35" s="135" t="n">
        <v>0</v>
      </c>
      <c r="O35" s="136" t="n">
        <f aca="false">SUM(H35:N35)</f>
        <v>2880633.33333333</v>
      </c>
      <c r="P35" s="135"/>
      <c r="Q35" s="144"/>
      <c r="R35" s="25" t="n">
        <f aca="false">O35-(P35+Q35)</f>
        <v>2880633.33333333</v>
      </c>
      <c r="S35" s="131" t="n">
        <f aca="false">VLOOKUP($C35,'[4]Inj-WD'!$S$4:$U$536,2)</f>
        <v>150933.333333333</v>
      </c>
      <c r="T35" s="132" t="n">
        <v>4528000</v>
      </c>
      <c r="AA35" s="85" t="n">
        <f aca="false">EOMONTH(C35,0)-C35+1</f>
        <v>30</v>
      </c>
      <c r="AC35" s="0"/>
    </row>
    <row r="36" customFormat="false" ht="12.75" hidden="false" customHeight="false" outlineLevel="0" collapsed="false">
      <c r="A36" s="102" t="n">
        <f aca="false">MONTH(C36)</f>
        <v>12</v>
      </c>
      <c r="B36" s="1" t="n">
        <f aca="false">+D36/D24</f>
        <v>0.992713466841528</v>
      </c>
      <c r="C36" s="133" t="n">
        <f aca="false">DATE(YEAR(C37),MONTH(C37)-1,1)</f>
        <v>36495</v>
      </c>
      <c r="D36" s="142" t="n">
        <f aca="false">VLOOKUP($C36,'[4]Total Sendout'!$U$5:$V$1964,2)</f>
        <v>3114903.22580645</v>
      </c>
      <c r="E36" s="135"/>
      <c r="F36" s="135"/>
      <c r="G36" s="143" t="n">
        <f aca="false">SUM(D36:F36)</f>
        <v>3114903.22580645</v>
      </c>
      <c r="H36" s="135" t="n">
        <f aca="false">VLOOKUP($C36,[4]Topock!$S$5:$T$764,2)</f>
        <v>469903.903225806</v>
      </c>
      <c r="I36" s="135" t="n">
        <f aca="false">VLOOKUP($C36,[4]Ehrenberg!$S$7:$T$536,2)</f>
        <v>936062.64516129</v>
      </c>
      <c r="J36" s="135" t="n">
        <f aca="false">VLOOKUP($C36,'[4]Kern Mojave'!$S$5:$T$533,2)</f>
        <v>161982.612903226</v>
      </c>
      <c r="K36" s="135" t="n">
        <f aca="false">VLOOKUP($C36,'[4]PG&amp;E WR'!$S$8:$T$552,2)</f>
        <v>137157.258064516</v>
      </c>
      <c r="L36" s="135" t="n">
        <f aca="false">VLOOKUP($C36,'[4]TW N Needles'!$S$8:$T$536,2)</f>
        <v>695830.64516129</v>
      </c>
      <c r="M36" s="135" t="n">
        <f aca="false">VLOOKUP($C36,'[4]Cali Prod'!$S$5:$T$535,2)</f>
        <v>265055.967741935</v>
      </c>
      <c r="N36" s="135" t="n">
        <v>0</v>
      </c>
      <c r="O36" s="136" t="n">
        <f aca="false">SUM(H36:N36)</f>
        <v>2665993.03225806</v>
      </c>
      <c r="P36" s="135"/>
      <c r="Q36" s="144"/>
      <c r="R36" s="25" t="n">
        <f aca="false">O36-(P36+Q36)</f>
        <v>2665993.03225806</v>
      </c>
      <c r="S36" s="131" t="n">
        <f aca="false">VLOOKUP($C36,'[4]Inj-WD'!$S$4:$U$536,2)</f>
        <v>-463645.161290323</v>
      </c>
      <c r="T36" s="132" t="n">
        <v>-14373000</v>
      </c>
      <c r="AA36" s="85" t="n">
        <f aca="false">EOMONTH(C36,0)-C36+1</f>
        <v>31</v>
      </c>
      <c r="AC36" s="0"/>
    </row>
    <row r="37" customFormat="false" ht="12.75" hidden="false" customHeight="false" outlineLevel="0" collapsed="false">
      <c r="A37" s="102" t="n">
        <f aca="false">MONTH(C37)</f>
        <v>1</v>
      </c>
      <c r="B37" s="1" t="n">
        <f aca="false">+D37/D25</f>
        <v>1.04555712727705</v>
      </c>
      <c r="C37" s="133" t="n">
        <f aca="false">DATE(YEAR(C38),MONTH(C38)-1,1)</f>
        <v>36526</v>
      </c>
      <c r="D37" s="142" t="n">
        <f aca="false">VLOOKUP($C37,'[4]Total Sendout'!$U$5:$V$1964,2)</f>
        <v>3123483.87096774</v>
      </c>
      <c r="E37" s="135"/>
      <c r="F37" s="135"/>
      <c r="G37" s="143" t="n">
        <f aca="false">SUM(D37:F37)</f>
        <v>3123483.87096774</v>
      </c>
      <c r="H37" s="135" t="n">
        <f aca="false">VLOOKUP($C37,[4]Topock!$S$5:$T$764,2)</f>
        <v>530096.774193548</v>
      </c>
      <c r="I37" s="135" t="n">
        <f aca="false">VLOOKUP($C37,[4]Ehrenberg!$S$7:$T$536,2)</f>
        <v>871548.387096774</v>
      </c>
      <c r="J37" s="135" t="n">
        <f aca="false">VLOOKUP($C37,'[4]Kern Mojave'!$S$5:$T$533,2)</f>
        <v>197064.516129032</v>
      </c>
      <c r="K37" s="135" t="n">
        <f aca="false">VLOOKUP($C37,'[4]PG&amp;E WR'!$S$8:$T$552,2)</f>
        <v>78225.8064516129</v>
      </c>
      <c r="L37" s="135" t="n">
        <f aca="false">VLOOKUP($C37,'[4]TW N Needles'!$S$8:$T$536,2)</f>
        <v>676967.741935484</v>
      </c>
      <c r="M37" s="135" t="n">
        <f aca="false">VLOOKUP($C37,'[4]Cali Prod'!$S$5:$T$535,2)</f>
        <v>257645.161290323</v>
      </c>
      <c r="N37" s="135" t="n">
        <v>0</v>
      </c>
      <c r="O37" s="136" t="n">
        <f aca="false">SUM(H37:N37)</f>
        <v>2611548.38709677</v>
      </c>
      <c r="P37" s="135"/>
      <c r="Q37" s="144"/>
      <c r="R37" s="25" t="n">
        <f aca="false">O37-(P37+Q37)</f>
        <v>2611548.38709677</v>
      </c>
      <c r="S37" s="131" t="n">
        <f aca="false">VLOOKUP($C37,'[4]Inj-WD'!$S$4:$U$536,2)</f>
        <v>-509516.129032258</v>
      </c>
      <c r="T37" s="132" t="n">
        <v>-15795000</v>
      </c>
      <c r="AA37" s="85" t="n">
        <f aca="false">EOMONTH(C37,0)-C37+1</f>
        <v>31</v>
      </c>
      <c r="AC37" s="0"/>
    </row>
    <row r="38" customFormat="false" ht="12.75" hidden="false" customHeight="false" outlineLevel="0" collapsed="false">
      <c r="A38" s="102" t="n">
        <f aca="false">MONTH(C38)</f>
        <v>2</v>
      </c>
      <c r="B38" s="1" t="n">
        <f aca="false">+D38/D26</f>
        <v>1.04649625848255</v>
      </c>
      <c r="C38" s="133" t="n">
        <f aca="false">DATE(YEAR(C39),MONTH(C39)-1,1)</f>
        <v>36557</v>
      </c>
      <c r="D38" s="142" t="n">
        <f aca="false">VLOOKUP($C38,'[4]Total Sendout'!$U$5:$V$1964,2)</f>
        <v>3069448.27586207</v>
      </c>
      <c r="E38" s="135"/>
      <c r="F38" s="135"/>
      <c r="G38" s="143" t="n">
        <f aca="false">SUM(D38:F38)</f>
        <v>3069448.27586207</v>
      </c>
      <c r="H38" s="135" t="n">
        <f aca="false">VLOOKUP($C38,[4]Topock!$S$5:$T$764,2)</f>
        <v>535103.448275862</v>
      </c>
      <c r="I38" s="135" t="n">
        <f aca="false">VLOOKUP($C38,[4]Ehrenberg!$S$7:$T$536,2)</f>
        <v>657034.482758621</v>
      </c>
      <c r="J38" s="135" t="n">
        <f aca="false">VLOOKUP($C38,'[4]Kern Mojave'!$S$5:$T$533,2)</f>
        <v>275965.517241379</v>
      </c>
      <c r="K38" s="135" t="n">
        <f aca="false">VLOOKUP($C38,'[4]PG&amp;E WR'!$S$8:$T$552,2)</f>
        <v>163931.034482759</v>
      </c>
      <c r="L38" s="135" t="n">
        <f aca="false">VLOOKUP($C38,'[4]TW N Needles'!$S$8:$T$536,2)</f>
        <v>674586.206896552</v>
      </c>
      <c r="M38" s="135" t="n">
        <f aca="false">VLOOKUP($C38,'[4]Cali Prod'!$S$5:$T$535,2)</f>
        <v>269068.965517241</v>
      </c>
      <c r="N38" s="135" t="n">
        <v>0</v>
      </c>
      <c r="O38" s="136" t="n">
        <f aca="false">SUM(H38:N38)</f>
        <v>2575689.65517241</v>
      </c>
      <c r="P38" s="135"/>
      <c r="Q38" s="144"/>
      <c r="R38" s="25" t="n">
        <f aca="false">O38-(P38+Q38)</f>
        <v>2575689.65517241</v>
      </c>
      <c r="S38" s="131" t="n">
        <f aca="false">VLOOKUP($C38,'[4]Inj-WD'!$S$4:$U$536,2)</f>
        <v>-496482.75862069</v>
      </c>
      <c r="T38" s="132" t="n">
        <v>-14398000</v>
      </c>
      <c r="AA38" s="85" t="n">
        <f aca="false">EOMONTH(C38,0)-C38+1</f>
        <v>29</v>
      </c>
      <c r="AC38" s="0"/>
    </row>
    <row r="39" customFormat="false" ht="13.5" hidden="false" customHeight="false" outlineLevel="0" collapsed="false">
      <c r="A39" s="102" t="n">
        <f aca="false">MONTH(C39)</f>
        <v>3</v>
      </c>
      <c r="B39" s="1" t="n">
        <f aca="false">+D39/D27</f>
        <v>0.996507116607694</v>
      </c>
      <c r="C39" s="133" t="n">
        <f aca="false">DATE(YEAR(C40),MONTH(C40)-1,1)</f>
        <v>36586</v>
      </c>
      <c r="D39" s="142" t="n">
        <f aca="false">VLOOKUP($C39,'[4]Total Sendout'!$U$5:$V$1964,2)</f>
        <v>2825354.83870968</v>
      </c>
      <c r="E39" s="135"/>
      <c r="F39" s="135"/>
      <c r="G39" s="143" t="n">
        <f aca="false">SUM(D39:F39)</f>
        <v>2825354.83870968</v>
      </c>
      <c r="H39" s="135" t="n">
        <f aca="false">VLOOKUP($C39,[4]Topock!$S$5:$T$764,2)</f>
        <v>527709.677419355</v>
      </c>
      <c r="I39" s="135" t="n">
        <f aca="false">VLOOKUP($C39,[4]Ehrenberg!$S$7:$T$536,2)</f>
        <v>865516.129032258</v>
      </c>
      <c r="J39" s="135" t="n">
        <f aca="false">VLOOKUP($C39,'[4]Kern Mojave'!$S$5:$T$533,2)</f>
        <v>349645.161290323</v>
      </c>
      <c r="K39" s="135" t="n">
        <f aca="false">VLOOKUP($C39,'[4]PG&amp;E WR'!$S$8:$T$552,2)</f>
        <v>223225.806451613</v>
      </c>
      <c r="L39" s="135" t="n">
        <f aca="false">VLOOKUP($C39,'[4]TW N Needles'!$S$8:$T$536,2)</f>
        <v>684709.677419355</v>
      </c>
      <c r="M39" s="135" t="n">
        <f aca="false">VLOOKUP($C39,'[4]Cali Prod'!$S$5:$T$535,2)</f>
        <v>249967.741935484</v>
      </c>
      <c r="N39" s="135" t="n">
        <v>0</v>
      </c>
      <c r="O39" s="136" t="n">
        <f aca="false">SUM(H39:N39)</f>
        <v>2900774.19354839</v>
      </c>
      <c r="P39" s="135"/>
      <c r="Q39" s="144"/>
      <c r="R39" s="23" t="n">
        <f aca="false">O39-(P39+Q39)</f>
        <v>2900774.19354839</v>
      </c>
      <c r="S39" s="131" t="n">
        <f aca="false">VLOOKUP($C39,'[4]Inj-WD'!$S$4:$U$536,2)</f>
        <v>30258.064516129</v>
      </c>
      <c r="T39" s="132" t="n">
        <v>938000</v>
      </c>
      <c r="AA39" s="85" t="n">
        <f aca="false">EOMONTH(C39,0)-C39+1</f>
        <v>31</v>
      </c>
      <c r="AC39" s="0"/>
    </row>
    <row r="40" customFormat="false" ht="12.75" hidden="false" customHeight="false" outlineLevel="0" collapsed="false">
      <c r="A40" s="102" t="n">
        <f aca="false">MONTH(C40)</f>
        <v>4</v>
      </c>
      <c r="B40" s="1" t="n">
        <f aca="false">+D40/D28</f>
        <v>0.864953949403841</v>
      </c>
      <c r="C40" s="127" t="n">
        <f aca="false">DATE(YEAR(C41),MONTH(C41)-1,1)</f>
        <v>36617</v>
      </c>
      <c r="D40" s="100" t="n">
        <f aca="false">VLOOKUP($C40,'[4]Total Sendout'!$U$5:$V$1964,2)</f>
        <v>2422966.66666667</v>
      </c>
      <c r="E40" s="10"/>
      <c r="F40" s="10"/>
      <c r="G40" s="134" t="n">
        <f aca="false">SUM(D40:F40)</f>
        <v>2422966.66666667</v>
      </c>
      <c r="H40" s="135" t="n">
        <f aca="false">VLOOKUP($C40,[4]Topock!$S$5:$T$764,2)</f>
        <v>531633.333333333</v>
      </c>
      <c r="I40" s="135" t="n">
        <f aca="false">VLOOKUP($C40,[4]Ehrenberg!$S$7:$T$536,2)</f>
        <v>778566.666666667</v>
      </c>
      <c r="J40" s="135" t="n">
        <f aca="false">VLOOKUP($C40,'[4]Kern Mojave'!$S$5:$T$533,2)</f>
        <v>461900</v>
      </c>
      <c r="K40" s="135" t="n">
        <f aca="false">VLOOKUP($C40,'[4]PG&amp;E WR'!$S$8:$T$552,2)</f>
        <v>188200</v>
      </c>
      <c r="L40" s="135" t="n">
        <f aca="false">VLOOKUP($C40,'[4]TW N Needles'!$S$8:$T$536,2)</f>
        <v>608866.666666667</v>
      </c>
      <c r="M40" s="135" t="n">
        <f aca="false">VLOOKUP($C40,'[4]Cali Prod'!$S$5:$T$535,2)</f>
        <v>245300</v>
      </c>
      <c r="N40" s="135" t="n">
        <v>0</v>
      </c>
      <c r="O40" s="136" t="n">
        <f aca="false">SUM(H40:N40)</f>
        <v>2814466.66666667</v>
      </c>
      <c r="P40" s="10"/>
      <c r="Q40" s="87"/>
      <c r="R40" s="25" t="n">
        <f aca="false">O40-(P40+Q40)</f>
        <v>2814466.66666667</v>
      </c>
      <c r="S40" s="131" t="n">
        <f aca="false">VLOOKUP($C40,'[4]Inj-WD'!$S$4:$U$536,2)</f>
        <v>390966.666666667</v>
      </c>
      <c r="T40" s="132" t="n">
        <v>11729000</v>
      </c>
      <c r="AA40" s="85" t="n">
        <f aca="false">EOMONTH(C40,0)-C40+1</f>
        <v>30</v>
      </c>
      <c r="AC40" s="0"/>
    </row>
    <row r="41" customFormat="false" ht="12.75" hidden="false" customHeight="false" outlineLevel="0" collapsed="false">
      <c r="A41" s="102" t="n">
        <f aca="false">MONTH(C41)</f>
        <v>5</v>
      </c>
      <c r="B41" s="1" t="n">
        <f aca="false">+D41/D29</f>
        <v>1.20392196856015</v>
      </c>
      <c r="C41" s="133" t="n">
        <f aca="false">DATE(YEAR(C42),MONTH(C42)-1,1)</f>
        <v>36647</v>
      </c>
      <c r="D41" s="100" t="n">
        <f aca="false">VLOOKUP($C41,'[4]Total Sendout'!$U$5:$V$1964,2)</f>
        <v>2665677.41935484</v>
      </c>
      <c r="E41" s="10"/>
      <c r="F41" s="10"/>
      <c r="G41" s="134" t="n">
        <f aca="false">SUM(D41:F41)</f>
        <v>2665677.41935484</v>
      </c>
      <c r="H41" s="135" t="n">
        <f aca="false">VLOOKUP($C41,[4]Topock!$S$5:$T$764,2)</f>
        <v>522387.096774194</v>
      </c>
      <c r="I41" s="135" t="n">
        <f aca="false">VLOOKUP($C41,[4]Ehrenberg!$S$7:$T$536,2)</f>
        <v>651290.322580645</v>
      </c>
      <c r="J41" s="135" t="n">
        <f aca="false">VLOOKUP($C41,'[4]Kern Mojave'!$S$5:$T$533,2)</f>
        <v>490516.129032258</v>
      </c>
      <c r="K41" s="135" t="n">
        <f aca="false">VLOOKUP($C41,'[4]PG&amp;E WR'!$S$8:$T$552,2)</f>
        <v>264612.903225806</v>
      </c>
      <c r="L41" s="135" t="n">
        <f aca="false">VLOOKUP($C41,'[4]TW N Needles'!$S$8:$T$536,2)</f>
        <v>663548.387096774</v>
      </c>
      <c r="M41" s="135" t="n">
        <f aca="false">VLOOKUP($C41,'[4]Cali Prod'!$S$5:$T$535,2)</f>
        <v>229612.903225806</v>
      </c>
      <c r="N41" s="135" t="n">
        <v>0</v>
      </c>
      <c r="O41" s="136" t="n">
        <f aca="false">SUM(H41:N41)</f>
        <v>2821967.74193548</v>
      </c>
      <c r="P41" s="10"/>
      <c r="Q41" s="87"/>
      <c r="R41" s="25" t="n">
        <f aca="false">O41-(P41+Q41)</f>
        <v>2821967.74193548</v>
      </c>
      <c r="S41" s="131" t="n">
        <f aca="false">VLOOKUP($C41,'[4]Inj-WD'!$S$4:$U$536,2)</f>
        <v>152645.161290323</v>
      </c>
      <c r="T41" s="132" t="n">
        <v>4732000</v>
      </c>
      <c r="AA41" s="85" t="n">
        <f aca="false">EOMONTH(C41,0)-C41+1</f>
        <v>31</v>
      </c>
      <c r="AC41" s="0"/>
    </row>
    <row r="42" customFormat="false" ht="12.75" hidden="false" customHeight="false" outlineLevel="0" collapsed="false">
      <c r="A42" s="102" t="n">
        <f aca="false">MONTH(C42)</f>
        <v>6</v>
      </c>
      <c r="B42" s="1" t="n">
        <f aca="false">+D42/D30</f>
        <v>1.27927816319789</v>
      </c>
      <c r="C42" s="133" t="n">
        <f aca="false">DATE(YEAR(C43),MONTH(C43)-1,1)</f>
        <v>36678</v>
      </c>
      <c r="D42" s="100" t="n">
        <f aca="false">VLOOKUP($C42,'[4]Total Sendout'!$U$5:$V$1964,2)</f>
        <v>3097900</v>
      </c>
      <c r="E42" s="10"/>
      <c r="F42" s="10"/>
      <c r="G42" s="134" t="n">
        <f aca="false">SUM(D42:F42)</f>
        <v>3097900</v>
      </c>
      <c r="H42" s="135" t="n">
        <f aca="false">VLOOKUP($C42,[4]Topock!$S$5:$T$764,2)</f>
        <v>520966.666666667</v>
      </c>
      <c r="I42" s="135" t="n">
        <f aca="false">VLOOKUP($C42,[4]Ehrenberg!$S$7:$T$536,2)</f>
        <v>963266.666666667</v>
      </c>
      <c r="J42" s="135" t="n">
        <f aca="false">VLOOKUP($C42,'[4]Kern Mojave'!$S$5:$T$533,2)</f>
        <v>391066.666666667</v>
      </c>
      <c r="K42" s="135" t="n">
        <f aca="false">VLOOKUP($C42,'[4]PG&amp;E WR'!$S$8:$T$552,2)</f>
        <v>342500</v>
      </c>
      <c r="L42" s="135" t="n">
        <f aca="false">VLOOKUP($C42,'[4]TW N Needles'!$S$8:$T$536,2)</f>
        <v>696866.666666667</v>
      </c>
      <c r="M42" s="135" t="n">
        <f aca="false">VLOOKUP($C42,'[4]Cali Prod'!$S$5:$T$535,2)</f>
        <v>252066.666666667</v>
      </c>
      <c r="N42" s="135" t="n">
        <v>0</v>
      </c>
      <c r="O42" s="136" t="n">
        <f aca="false">SUM(H42:N42)</f>
        <v>3166733.33333333</v>
      </c>
      <c r="P42" s="10"/>
      <c r="Q42" s="87"/>
      <c r="R42" s="25" t="n">
        <f aca="false">O42-(P42+Q42)</f>
        <v>3166733.33333333</v>
      </c>
      <c r="S42" s="131" t="n">
        <f aca="false">VLOOKUP($C42,'[4]Inj-WD'!$S$4:$U$536,2)</f>
        <v>68500</v>
      </c>
      <c r="T42" s="132" t="n">
        <v>2055000</v>
      </c>
      <c r="AA42" s="85" t="n">
        <f aca="false">EOMONTH(C42,0)-C42+1</f>
        <v>30</v>
      </c>
      <c r="AC42" s="0"/>
    </row>
    <row r="43" customFormat="false" ht="12.75" hidden="false" customHeight="false" outlineLevel="0" collapsed="false">
      <c r="A43" s="102" t="n">
        <f aca="false">MONTH(C43)</f>
        <v>7</v>
      </c>
      <c r="B43" s="1" t="n">
        <f aca="false">+D43/D31</f>
        <v>1.25640743995313</v>
      </c>
      <c r="C43" s="133" t="n">
        <v>36708</v>
      </c>
      <c r="D43" s="138" t="n">
        <f aca="false">VLOOKUP($C43,'[4]Total Sendout'!$U$5:$V$1964,2)</f>
        <v>3320806.4516129</v>
      </c>
      <c r="E43" s="139"/>
      <c r="F43" s="139"/>
      <c r="G43" s="140" t="n">
        <f aca="false">SUM(D43:F43)</f>
        <v>3320806.4516129</v>
      </c>
      <c r="H43" s="135" t="n">
        <f aca="false">VLOOKUP($C43,[4]Topock!$S$5:$T$764,2)</f>
        <v>522096.774193548</v>
      </c>
      <c r="I43" s="135" t="n">
        <f aca="false">VLOOKUP($C43,[4]Ehrenberg!$S$7:$T$536,2)</f>
        <v>1043258.06451613</v>
      </c>
      <c r="J43" s="135" t="n">
        <f aca="false">VLOOKUP($C43,'[4]Kern Mojave'!$S$5:$T$533,2)</f>
        <v>392903.225806452</v>
      </c>
      <c r="K43" s="135" t="n">
        <f aca="false">VLOOKUP($C43,'[4]PG&amp;E WR'!$S$8:$T$552,2)</f>
        <v>381354.838709677</v>
      </c>
      <c r="L43" s="135" t="n">
        <f aca="false">VLOOKUP($C43,'[4]TW N Needles'!$S$8:$T$536,2)</f>
        <v>708645.161290323</v>
      </c>
      <c r="M43" s="135" t="n">
        <f aca="false">VLOOKUP($C43,'[4]Cali Prod'!$S$5:$T$535,2)</f>
        <v>246645.161290323</v>
      </c>
      <c r="N43" s="135" t="n">
        <v>0</v>
      </c>
      <c r="O43" s="136" t="n">
        <f aca="false">SUM(H43:N43)</f>
        <v>3294903.22580645</v>
      </c>
      <c r="P43" s="139"/>
      <c r="Q43" s="141"/>
      <c r="R43" s="25" t="n">
        <f aca="false">O43-(P43+Q43)</f>
        <v>3294903.22580645</v>
      </c>
      <c r="S43" s="131" t="n">
        <f aca="false">VLOOKUP($C43,'[4]Inj-WD'!$S$4:$U$536,2)</f>
        <v>-37709.6774193548</v>
      </c>
      <c r="T43" s="132" t="n">
        <v>-1169000</v>
      </c>
      <c r="AA43" s="85" t="n">
        <f aca="false">EOMONTH(C43,0)-C43+1</f>
        <v>31</v>
      </c>
      <c r="AC43" s="0"/>
    </row>
    <row r="44" customFormat="false" ht="12.75" hidden="false" customHeight="false" outlineLevel="0" collapsed="false">
      <c r="A44" s="102" t="n">
        <f aca="false">MONTH(C44)</f>
        <v>8</v>
      </c>
      <c r="B44" s="1" t="n">
        <v>1.03</v>
      </c>
      <c r="C44" s="133" t="n">
        <f aca="false">DATE(YEAR(C43),MONTH(C43)+1,1)</f>
        <v>36739</v>
      </c>
      <c r="D44" s="138" t="n">
        <f aca="false">VLOOKUP($C44,'[4]Total Sendout'!$U$5:$V$1964,2)</f>
        <v>3616161.29032258</v>
      </c>
      <c r="E44" s="135" t="n">
        <v>0</v>
      </c>
      <c r="F44" s="135"/>
      <c r="G44" s="143" t="n">
        <f aca="false">SUM(D44:F44)</f>
        <v>3616161.29032258</v>
      </c>
      <c r="H44" s="135" t="n">
        <f aca="false">VLOOKUP($C44,[4]Topock!$S$5:$T$764,2)</f>
        <v>502709.677419355</v>
      </c>
      <c r="I44" s="135" t="n">
        <f aca="false">VLOOKUP($C44,[4]Ehrenberg!$S$7:$T$536,2)</f>
        <v>957451.612903226</v>
      </c>
      <c r="J44" s="135" t="n">
        <f aca="false">VLOOKUP($C44,'[4]Kern Mojave'!$S$5:$T$533,2)</f>
        <v>344000</v>
      </c>
      <c r="K44" s="135" t="n">
        <f aca="false">VLOOKUP($C44,'[4]PG&amp;E WR'!$S$8:$T$552,2)</f>
        <v>424451.612903226</v>
      </c>
      <c r="L44" s="135" t="n">
        <f aca="false">VLOOKUP($C44,'[4]TW N Needles'!$S$8:$T$536,2)</f>
        <v>711064.516129032</v>
      </c>
      <c r="M44" s="135" t="n">
        <f aca="false">VLOOKUP($C44,'[4]Cali Prod'!$S$5:$T$535,2)</f>
        <v>271290.322580645</v>
      </c>
      <c r="N44" s="135" t="n">
        <v>0</v>
      </c>
      <c r="O44" s="136" t="n">
        <f aca="false">SUM(H44:N44)</f>
        <v>3210967.74193548</v>
      </c>
      <c r="P44" s="135"/>
      <c r="Q44" s="144"/>
      <c r="R44" s="25" t="n">
        <f aca="false">O44-(P44+Q44)</f>
        <v>3210967.74193548</v>
      </c>
      <c r="S44" s="131" t="n">
        <f aca="false">VLOOKUP($C44,'[4]Inj-WD'!$S$4:$U$536,2)</f>
        <v>-405161.290322581</v>
      </c>
      <c r="T44" s="132" t="n">
        <f aca="false">1*(+S44*AA44)</f>
        <v>-12560000</v>
      </c>
      <c r="AA44" s="85" t="n">
        <f aca="false">EOMONTH(C44,0)-C44+1</f>
        <v>31</v>
      </c>
      <c r="AC44" s="0"/>
    </row>
    <row r="45" customFormat="false" ht="12.75" hidden="false" customHeight="false" outlineLevel="0" collapsed="false">
      <c r="A45" s="102" t="n">
        <f aca="false">MONTH(C45)</f>
        <v>9</v>
      </c>
      <c r="B45" s="1" t="n">
        <v>1.03</v>
      </c>
      <c r="C45" s="133" t="n">
        <f aca="false">DATE(YEAR(C44),MONTH(C44)+1,1)</f>
        <v>36770</v>
      </c>
      <c r="D45" s="138" t="n">
        <f aca="false">VLOOKUP($C45,'[4]Total Sendout'!$U$5:$V$1964,2)</f>
        <v>3191666.66666667</v>
      </c>
      <c r="E45" s="135" t="n">
        <v>0</v>
      </c>
      <c r="F45" s="135"/>
      <c r="G45" s="143" t="n">
        <f aca="false">SUM(D45:F45)</f>
        <v>3191666.66666667</v>
      </c>
      <c r="H45" s="135" t="n">
        <f aca="false">VLOOKUP($C45,[4]Topock!$S$5:$T$764,2)</f>
        <v>499333.333333333</v>
      </c>
      <c r="I45" s="135" t="n">
        <f aca="false">VLOOKUP($C45,[4]Ehrenberg!$S$7:$T$536,2)</f>
        <v>1093733.33333333</v>
      </c>
      <c r="J45" s="135" t="n">
        <f aca="false">VLOOKUP($C45,'[4]Kern Mojave'!$S$5:$T$533,2)</f>
        <v>350100</v>
      </c>
      <c r="K45" s="135" t="n">
        <f aca="false">VLOOKUP($C45,'[4]PG&amp;E WR'!$S$8:$T$552,2)</f>
        <v>397033.333333333</v>
      </c>
      <c r="L45" s="135" t="n">
        <f aca="false">VLOOKUP($C45,'[4]TW N Needles'!$S$8:$T$536,2)</f>
        <v>705933.333333333</v>
      </c>
      <c r="M45" s="135" t="n">
        <f aca="false">VLOOKUP($C45,'[4]Cali Prod'!$S$5:$T$535,2)</f>
        <v>265033.333333333</v>
      </c>
      <c r="N45" s="135" t="n">
        <v>0</v>
      </c>
      <c r="O45" s="136" t="n">
        <f aca="false">SUM(H45:N45)</f>
        <v>3311166.66666667</v>
      </c>
      <c r="P45" s="135"/>
      <c r="Q45" s="144"/>
      <c r="R45" s="25" t="n">
        <f aca="false">O45-(P45+Q45)</f>
        <v>3311166.66666667</v>
      </c>
      <c r="S45" s="131" t="n">
        <f aca="false">VLOOKUP($C45,'[4]Inj-WD'!$S$4:$U$536,2)</f>
        <v>118633.333333333</v>
      </c>
      <c r="T45" s="132" t="n">
        <f aca="false">1*(+S45*AA45)</f>
        <v>3559000</v>
      </c>
      <c r="AA45" s="85" t="n">
        <f aca="false">EOMONTH(C45,0)-C45+1</f>
        <v>30</v>
      </c>
      <c r="AC45" s="0"/>
    </row>
    <row r="46" customFormat="false" ht="13.5" hidden="false" customHeight="false" outlineLevel="0" collapsed="false">
      <c r="A46" s="102" t="n">
        <f aca="false">MONTH(C46)</f>
        <v>10</v>
      </c>
      <c r="B46" s="1" t="n">
        <v>1.03</v>
      </c>
      <c r="C46" s="133" t="n">
        <f aca="false">DATE(YEAR(C45),MONTH(C45)+1,1)</f>
        <v>36800</v>
      </c>
      <c r="D46" s="138" t="n">
        <f aca="false">VLOOKUP($C46,'[4]Total Sendout'!$U$5:$V$1964,2)</f>
        <v>3104806.4516129</v>
      </c>
      <c r="E46" s="135" t="n">
        <v>0</v>
      </c>
      <c r="F46" s="135"/>
      <c r="G46" s="143" t="n">
        <f aca="false">SUM(D46:F46)</f>
        <v>3104806.4516129</v>
      </c>
      <c r="H46" s="135" t="n">
        <f aca="false">VLOOKUP($C46,[4]Topock!$S$5:$T$764,2)</f>
        <v>511612.903225806</v>
      </c>
      <c r="I46" s="135" t="n">
        <f aca="false">VLOOKUP($C46,[4]Ehrenberg!$S$7:$T$536,2)</f>
        <v>1165096.77419355</v>
      </c>
      <c r="J46" s="135" t="n">
        <f aca="false">VLOOKUP($C46,'[4]Kern Mojave'!$S$5:$T$533,2)</f>
        <v>383838.709677419</v>
      </c>
      <c r="K46" s="135" t="n">
        <f aca="false">VLOOKUP($C46,'[4]PG&amp;E WR'!$S$8:$T$552,2)</f>
        <v>312290.322580645</v>
      </c>
      <c r="L46" s="135" t="n">
        <f aca="false">VLOOKUP($C46,'[4]TW N Needles'!$S$8:$T$536,2)</f>
        <v>703612.903225806</v>
      </c>
      <c r="M46" s="135" t="n">
        <f aca="false">VLOOKUP($C46,'[4]Cali Prod'!$S$5:$T$535,2)</f>
        <v>277483.870967742</v>
      </c>
      <c r="N46" s="135" t="n">
        <v>0</v>
      </c>
      <c r="O46" s="136" t="n">
        <f aca="false">SUM(H46:N46)</f>
        <v>3353935.48387097</v>
      </c>
      <c r="P46" s="135"/>
      <c r="Q46" s="144"/>
      <c r="R46" s="25" t="n">
        <f aca="false">O46-(P46+Q46)</f>
        <v>3353935.48387097</v>
      </c>
      <c r="S46" s="131" t="n">
        <f aca="false">VLOOKUP($C46,'[4]Inj-WD'!$S$4:$U$536,2)</f>
        <v>254967.741935484</v>
      </c>
      <c r="T46" s="132" t="n">
        <f aca="false">1*(+S46*AA46)</f>
        <v>7904000</v>
      </c>
      <c r="AA46" s="85" t="n">
        <f aca="false">EOMONTH(C46,0)-C46+1</f>
        <v>31</v>
      </c>
      <c r="AC46" s="0"/>
    </row>
    <row r="47" customFormat="false" ht="12.75" hidden="false" customHeight="false" outlineLevel="0" collapsed="false">
      <c r="A47" s="102" t="n">
        <f aca="false">MONTH(C47)</f>
        <v>11</v>
      </c>
      <c r="B47" s="1" t="n">
        <v>1.07</v>
      </c>
      <c r="C47" s="137" t="n">
        <f aca="false">DATE(YEAR(C46),MONTH(C46)+1,1)</f>
        <v>36831</v>
      </c>
      <c r="D47" s="138" t="n">
        <f aca="false">VLOOKUP($C47,'[4]Total Sendout'!$U$5:$V$1964,2)</f>
        <v>3509000</v>
      </c>
      <c r="E47" s="135" t="n">
        <v>0</v>
      </c>
      <c r="F47" s="135"/>
      <c r="G47" s="143" t="n">
        <f aca="false">SUM(D47:F47)</f>
        <v>3509000</v>
      </c>
      <c r="H47" s="135" t="n">
        <f aca="false">VLOOKUP($C47,[4]Topock!$S$5:$T$764,2)</f>
        <v>510266.666666667</v>
      </c>
      <c r="I47" s="135" t="n">
        <f aca="false">VLOOKUP($C47,[4]Ehrenberg!$S$7:$T$536,2)</f>
        <v>1094700</v>
      </c>
      <c r="J47" s="135" t="n">
        <f aca="false">VLOOKUP($C47,'[4]Kern Mojave'!$S$5:$T$533,2)</f>
        <v>269166.666666667</v>
      </c>
      <c r="K47" s="135" t="n">
        <f aca="false">VLOOKUP($C47,'[4]PG&amp;E WR'!$S$8:$T$552,2)</f>
        <v>194333.333333333</v>
      </c>
      <c r="L47" s="135" t="n">
        <f aca="false">VLOOKUP($C47,'[4]TW N Needles'!$S$8:$T$536,2)</f>
        <v>648266.666666667</v>
      </c>
      <c r="M47" s="135" t="n">
        <f aca="false">VLOOKUP($C47,'[4]Cali Prod'!$S$5:$T$535,2)</f>
        <v>306533.333333333</v>
      </c>
      <c r="N47" s="135" t="n">
        <v>0</v>
      </c>
      <c r="O47" s="136" t="n">
        <f aca="false">SUM(H47:N47)</f>
        <v>3023266.66666667</v>
      </c>
      <c r="P47" s="135"/>
      <c r="Q47" s="144"/>
      <c r="R47" s="25" t="n">
        <f aca="false">O47-(P47+Q47)</f>
        <v>3023266.66666667</v>
      </c>
      <c r="S47" s="131" t="n">
        <f aca="false">VLOOKUP($C47,'[4]Inj-WD'!$S$4:$U$536,2)</f>
        <v>-491766.666666667</v>
      </c>
      <c r="T47" s="132" t="n">
        <f aca="false">1*(+S47*AA47)</f>
        <v>-14753000</v>
      </c>
      <c r="AA47" s="85" t="n">
        <f aca="false">EOMONTH(C47,0)-C47+1</f>
        <v>30</v>
      </c>
      <c r="AC47" s="0"/>
    </row>
    <row r="48" customFormat="false" ht="12.75" hidden="false" customHeight="false" outlineLevel="0" collapsed="false">
      <c r="A48" s="102" t="n">
        <f aca="false">MONTH(C48)</f>
        <v>12</v>
      </c>
      <c r="B48" s="1" t="n">
        <v>1.07</v>
      </c>
      <c r="C48" s="133" t="n">
        <f aca="false">DATE(YEAR(C47),MONTH(C47)+1,1)</f>
        <v>36861</v>
      </c>
      <c r="D48" s="138" t="n">
        <f aca="false">VLOOKUP($C48,'[4]Total Sendout'!$U$5:$V$1964,2)</f>
        <v>3433677.41935484</v>
      </c>
      <c r="E48" s="135" t="n">
        <v>0</v>
      </c>
      <c r="F48" s="135"/>
      <c r="G48" s="143" t="n">
        <f aca="false">SUM(D48:F48)</f>
        <v>3433677.41935484</v>
      </c>
      <c r="H48" s="135" t="n">
        <f aca="false">VLOOKUP($C48,[4]Topock!$S$5:$T$764,2)</f>
        <v>527032.258064516</v>
      </c>
      <c r="I48" s="135" t="n">
        <f aca="false">VLOOKUP($C48,[4]Ehrenberg!$S$7:$T$536,2)</f>
        <v>1181935.48387097</v>
      </c>
      <c r="J48" s="135" t="n">
        <f aca="false">VLOOKUP($C48,'[4]Kern Mojave'!$S$5:$T$533,2)</f>
        <v>391709.677419355</v>
      </c>
      <c r="K48" s="135" t="n">
        <f aca="false">VLOOKUP($C48,'[4]PG&amp;E WR'!$S$8:$T$552,2)</f>
        <v>303677.419354839</v>
      </c>
      <c r="L48" s="135" t="n">
        <f aca="false">VLOOKUP($C48,'[4]TW N Needles'!$S$8:$T$536,2)</f>
        <v>737516.129032258</v>
      </c>
      <c r="M48" s="135" t="n">
        <f aca="false">VLOOKUP($C48,'[4]Cali Prod'!$S$5:$T$535,2)</f>
        <v>297451.612903226</v>
      </c>
      <c r="N48" s="135" t="n">
        <v>0</v>
      </c>
      <c r="O48" s="136" t="n">
        <f aca="false">SUM(H48:N48)</f>
        <v>3439322.58064516</v>
      </c>
      <c r="P48" s="135"/>
      <c r="Q48" s="144"/>
      <c r="R48" s="25" t="n">
        <f aca="false">O48-(P48+Q48)</f>
        <v>3439322.58064516</v>
      </c>
      <c r="S48" s="131" t="n">
        <f aca="false">VLOOKUP($C48,'[4]Inj-WD'!$S$4:$U$536,2)</f>
        <v>4032.25806451613</v>
      </c>
      <c r="T48" s="132" t="n">
        <f aca="false">1*(+S48*AA48)</f>
        <v>125000</v>
      </c>
      <c r="AA48" s="85" t="n">
        <f aca="false">EOMONTH(C48,0)-C48+1</f>
        <v>31</v>
      </c>
      <c r="AC48" s="0"/>
    </row>
    <row r="49" customFormat="false" ht="12.75" hidden="false" customHeight="false" outlineLevel="0" collapsed="false">
      <c r="A49" s="102" t="n">
        <f aca="false">MONTH(C49)</f>
        <v>1</v>
      </c>
      <c r="B49" s="1" t="n">
        <v>1.03</v>
      </c>
      <c r="C49" s="133" t="n">
        <f aca="false">DATE(YEAR(C48),MONTH(C48)+1,1)</f>
        <v>36892</v>
      </c>
      <c r="D49" s="142" t="n">
        <f aca="false">+D37*B49</f>
        <v>3217188.38709677</v>
      </c>
      <c r="E49" s="135" t="n">
        <v>600000</v>
      </c>
      <c r="F49" s="135"/>
      <c r="G49" s="143" t="n">
        <f aca="false">SUM(D49:F49)</f>
        <v>3817188.38709677</v>
      </c>
      <c r="H49" s="135" t="n">
        <f aca="false">VLOOKUP($C49,[4]Topock!$S$5:$T$764,2)</f>
        <v>535444.444444445</v>
      </c>
      <c r="I49" s="135" t="n">
        <v>1190000</v>
      </c>
      <c r="J49" s="135" t="n">
        <v>375000</v>
      </c>
      <c r="K49" s="135" t="n">
        <v>300000</v>
      </c>
      <c r="L49" s="135" t="n">
        <v>759000</v>
      </c>
      <c r="M49" s="135" t="n">
        <v>250000</v>
      </c>
      <c r="N49" s="135" t="n">
        <v>0</v>
      </c>
      <c r="O49" s="136" t="n">
        <f aca="false">SUM(H49:N49)</f>
        <v>3409444.44444444</v>
      </c>
      <c r="P49" s="135"/>
      <c r="Q49" s="144"/>
      <c r="R49" s="25" t="n">
        <f aca="false">O49-(P49+Q49)</f>
        <v>3409444.44444444</v>
      </c>
      <c r="S49" s="145" t="n">
        <f aca="false">$R49-$G49</f>
        <v>-407743.94265233</v>
      </c>
      <c r="T49" s="132" t="n">
        <f aca="false">1*(+S49*AA49)</f>
        <v>-12640062.2222222</v>
      </c>
      <c r="AA49" s="85" t="n">
        <f aca="false">EOMONTH(C49,0)-C49+1</f>
        <v>31</v>
      </c>
      <c r="AC49" s="0"/>
    </row>
    <row r="50" customFormat="false" ht="12.75" hidden="false" customHeight="false" outlineLevel="0" collapsed="false">
      <c r="A50" s="102" t="n">
        <f aca="false">MONTH(C50)</f>
        <v>2</v>
      </c>
      <c r="B50" s="1" t="n">
        <v>1.03</v>
      </c>
      <c r="C50" s="133" t="n">
        <f aca="false">DATE(YEAR(C49),MONTH(C49)+1,1)</f>
        <v>36923</v>
      </c>
      <c r="D50" s="142" t="n">
        <f aca="false">+D38*B50</f>
        <v>3161531.72413793</v>
      </c>
      <c r="E50" s="135" t="n">
        <v>200000</v>
      </c>
      <c r="F50" s="135" t="n">
        <f aca="false">VLOOKUP($C50,'Power Curve'!$D$8:$AV$282,44)</f>
        <v>0</v>
      </c>
      <c r="G50" s="143" t="n">
        <f aca="false">SUM(D50:F50)</f>
        <v>3361531.72413793</v>
      </c>
      <c r="H50" s="142" t="n">
        <v>520000</v>
      </c>
      <c r="I50" s="135" t="n">
        <v>1200000</v>
      </c>
      <c r="J50" s="135" t="n">
        <v>375000</v>
      </c>
      <c r="K50" s="146" t="n">
        <v>300000</v>
      </c>
      <c r="L50" s="135" t="n">
        <v>750000</v>
      </c>
      <c r="M50" s="135" t="n">
        <v>275000</v>
      </c>
      <c r="N50" s="135" t="n">
        <v>0</v>
      </c>
      <c r="O50" s="136" t="n">
        <f aca="false">SUM(H50:N50)</f>
        <v>3420000</v>
      </c>
      <c r="P50" s="135"/>
      <c r="Q50" s="144" t="n">
        <f aca="false">VLOOKUP($C50,'Power Curve'!$D$8:$DU$282,121)+VLOOKUP($C50,'Power Curve'!$D$8:$FD$282,141)</f>
        <v>0</v>
      </c>
      <c r="R50" s="25" t="n">
        <f aca="false">O50-(P50+Q50)</f>
        <v>3420000</v>
      </c>
      <c r="S50" s="145" t="n">
        <f aca="false">$R50-$G50</f>
        <v>58468.2758620689</v>
      </c>
      <c r="T50" s="132" t="n">
        <f aca="false">1*(+S50*AA50)</f>
        <v>1637111.72413793</v>
      </c>
      <c r="AA50" s="85" t="n">
        <f aca="false">EOMONTH(C50,0)-C50+1</f>
        <v>28</v>
      </c>
      <c r="AC50" s="0"/>
    </row>
    <row r="51" customFormat="false" ht="13.5" hidden="false" customHeight="false" outlineLevel="0" collapsed="false">
      <c r="A51" s="102" t="n">
        <f aca="false">MONTH(C51)</f>
        <v>3</v>
      </c>
      <c r="B51" s="1" t="n">
        <v>1.03</v>
      </c>
      <c r="C51" s="133" t="n">
        <f aca="false">DATE(YEAR(C50),MONTH(C50)+1,1)</f>
        <v>36951</v>
      </c>
      <c r="D51" s="142" t="n">
        <f aca="false">+D39*B51</f>
        <v>2910115.48387097</v>
      </c>
      <c r="E51" s="135" t="n">
        <v>200000</v>
      </c>
      <c r="F51" s="135" t="n">
        <f aca="false">VLOOKUP($C51,'Power Curve'!$D$8:$AV$282,44)</f>
        <v>0</v>
      </c>
      <c r="G51" s="143" t="n">
        <f aca="false">SUM(D51:F51)</f>
        <v>3110115.48387097</v>
      </c>
      <c r="H51" s="142" t="n">
        <v>520000</v>
      </c>
      <c r="I51" s="135" t="n">
        <v>1200000</v>
      </c>
      <c r="J51" s="135" t="n">
        <v>375000</v>
      </c>
      <c r="K51" s="146" t="n">
        <v>300000</v>
      </c>
      <c r="L51" s="135" t="n">
        <v>750000</v>
      </c>
      <c r="M51" s="135" t="n">
        <v>275000</v>
      </c>
      <c r="N51" s="135" t="n">
        <v>0</v>
      </c>
      <c r="O51" s="136" t="n">
        <f aca="false">SUM(H51:N51)</f>
        <v>3420000</v>
      </c>
      <c r="P51" s="135"/>
      <c r="Q51" s="144" t="n">
        <f aca="false">VLOOKUP($C51,'Power Curve'!$D$8:$DU$282,121)+VLOOKUP($C51,'Power Curve'!$D$8:$FD$282,141)</f>
        <v>0</v>
      </c>
      <c r="R51" s="23" t="n">
        <f aca="false">O51-(P51+Q51)</f>
        <v>3420000</v>
      </c>
      <c r="S51" s="145" t="n">
        <f aca="false">$R51-$G51</f>
        <v>309884.516129032</v>
      </c>
      <c r="T51" s="132" t="n">
        <f aca="false">1*(+S51*AA51)</f>
        <v>9606420</v>
      </c>
      <c r="AA51" s="85" t="n">
        <f aca="false">EOMONTH(C51,0)-C51+1</f>
        <v>31</v>
      </c>
      <c r="AC51" s="0"/>
    </row>
    <row r="52" customFormat="false" ht="12.75" hidden="false" customHeight="false" outlineLevel="0" collapsed="false">
      <c r="A52" s="102" t="n">
        <f aca="false">MONTH(C52)</f>
        <v>4</v>
      </c>
      <c r="B52" s="1" t="n">
        <v>1.03</v>
      </c>
      <c r="C52" s="127" t="n">
        <f aca="false">DATE(YEAR(C51),MONTH(C51)+1,1)</f>
        <v>36982</v>
      </c>
      <c r="D52" s="142" t="n">
        <f aca="false">+D40*B52</f>
        <v>2495655.66666667</v>
      </c>
      <c r="E52" s="135" t="n">
        <v>250000</v>
      </c>
      <c r="F52" s="135" t="n">
        <f aca="false">VLOOKUP($C52,'Power Curve'!$D$8:$AV$282,44)</f>
        <v>0</v>
      </c>
      <c r="G52" s="143" t="n">
        <f aca="false">SUM(D52:F52)</f>
        <v>2745655.66666667</v>
      </c>
      <c r="H52" s="142" t="n">
        <v>520000</v>
      </c>
      <c r="I52" s="135" t="n">
        <v>1200000</v>
      </c>
      <c r="J52" s="135" t="n">
        <v>375000</v>
      </c>
      <c r="K52" s="147" t="n">
        <f aca="false">VLOOKUP($C52,[5]Forecast!$B$1:$Y$65,16,0)*1000</f>
        <v>300000</v>
      </c>
      <c r="L52" s="135" t="n">
        <v>750000</v>
      </c>
      <c r="M52" s="135" t="n">
        <v>275000</v>
      </c>
      <c r="N52" s="135" t="n">
        <v>0</v>
      </c>
      <c r="O52" s="136" t="n">
        <f aca="false">SUM(H52:N52)</f>
        <v>3420000</v>
      </c>
      <c r="P52" s="135"/>
      <c r="Q52" s="144" t="n">
        <f aca="false">VLOOKUP($C52,'Power Curve'!$D$8:$DU$282,121)+VLOOKUP($C52,'Power Curve'!$D$8:$FD$282,141)</f>
        <v>0</v>
      </c>
      <c r="R52" s="25" t="n">
        <f aca="false">O52-(P52+Q52)</f>
        <v>3420000</v>
      </c>
      <c r="S52" s="145" t="n">
        <f aca="false">$R52-$G52</f>
        <v>674344.333333334</v>
      </c>
      <c r="T52" s="132" t="n">
        <f aca="false">1*(+S52*AA52)</f>
        <v>20230330</v>
      </c>
      <c r="AA52" s="85" t="n">
        <f aca="false">EOMONTH(C52,0)-C52+1</f>
        <v>30</v>
      </c>
      <c r="AC52" s="0"/>
    </row>
    <row r="53" customFormat="false" ht="12.75" hidden="false" customHeight="false" outlineLevel="0" collapsed="false">
      <c r="A53" s="102" t="n">
        <f aca="false">MONTH(C53)</f>
        <v>5</v>
      </c>
      <c r="B53" s="1" t="n">
        <v>1.03</v>
      </c>
      <c r="C53" s="133" t="n">
        <f aca="false">DATE(YEAR(C52),MONTH(C52)+1,1)</f>
        <v>37012</v>
      </c>
      <c r="D53" s="142" t="n">
        <f aca="false">+D41*B53</f>
        <v>2745647.74193548</v>
      </c>
      <c r="E53" s="135" t="n">
        <v>150000</v>
      </c>
      <c r="F53" s="135" t="n">
        <f aca="false">VLOOKUP($C53,'Power Curve'!$D$8:$AV$282,44)</f>
        <v>0</v>
      </c>
      <c r="G53" s="143" t="n">
        <f aca="false">SUM(D53:F53)</f>
        <v>2895647.74193548</v>
      </c>
      <c r="H53" s="142" t="n">
        <v>520000</v>
      </c>
      <c r="I53" s="135" t="n">
        <v>1200000</v>
      </c>
      <c r="J53" s="135" t="n">
        <v>375000</v>
      </c>
      <c r="K53" s="147" t="n">
        <f aca="false">VLOOKUP($C53,[5]Forecast!$B$1:$Y$65,16,0)*1000</f>
        <v>300000</v>
      </c>
      <c r="L53" s="135" t="n">
        <v>750000</v>
      </c>
      <c r="M53" s="135" t="n">
        <v>275000</v>
      </c>
      <c r="N53" s="135" t="n">
        <v>0</v>
      </c>
      <c r="O53" s="136" t="n">
        <f aca="false">SUM(H53:N53)</f>
        <v>3420000</v>
      </c>
      <c r="P53" s="135"/>
      <c r="Q53" s="144" t="n">
        <f aca="false">VLOOKUP($C53,'Power Curve'!$D$8:$DU$282,121)+VLOOKUP($C53,'Power Curve'!$D$8:$FD$282,141)</f>
        <v>0</v>
      </c>
      <c r="R53" s="25" t="n">
        <f aca="false">O53-(P53+Q53)</f>
        <v>3420000</v>
      </c>
      <c r="S53" s="145" t="n">
        <f aca="false">$R53-$G53</f>
        <v>524352.258064516</v>
      </c>
      <c r="T53" s="132" t="n">
        <f aca="false">1*(+S53*AA53)</f>
        <v>16254920</v>
      </c>
      <c r="AA53" s="85" t="n">
        <f aca="false">EOMONTH(C53,0)-C53+1</f>
        <v>31</v>
      </c>
      <c r="AC53" s="0"/>
    </row>
    <row r="54" customFormat="false" ht="12.75" hidden="false" customHeight="false" outlineLevel="0" collapsed="false">
      <c r="A54" s="102" t="n">
        <f aca="false">MONTH(C54)</f>
        <v>6</v>
      </c>
      <c r="B54" s="1" t="n">
        <v>1.03</v>
      </c>
      <c r="C54" s="133" t="n">
        <f aca="false">DATE(YEAR(C53),MONTH(C53)+1,1)</f>
        <v>37043</v>
      </c>
      <c r="D54" s="142" t="n">
        <f aca="false">+D42*B54</f>
        <v>3190837</v>
      </c>
      <c r="E54" s="135" t="n">
        <v>150000</v>
      </c>
      <c r="F54" s="135" t="e">
        <f aca="false">VLOOKUP($C54,'Power Curve'!$D$8:$AV$282,44)</f>
        <v>#N/A</v>
      </c>
      <c r="G54" s="143" t="e">
        <f aca="false">SUM(D54:F54)</f>
        <v>#N/A</v>
      </c>
      <c r="H54" s="142" t="n">
        <v>520000</v>
      </c>
      <c r="I54" s="135" t="n">
        <v>1200000</v>
      </c>
      <c r="J54" s="135" t="n">
        <v>375000</v>
      </c>
      <c r="K54" s="147" t="n">
        <f aca="false">VLOOKUP($C54,[5]Forecast!$B$1:$Y$65,16,0)*1000</f>
        <v>300000</v>
      </c>
      <c r="L54" s="135" t="n">
        <v>750000</v>
      </c>
      <c r="M54" s="135" t="n">
        <v>275000</v>
      </c>
      <c r="N54" s="135" t="n">
        <v>0</v>
      </c>
      <c r="O54" s="136" t="n">
        <f aca="false">SUM(H54:N54)</f>
        <v>3420000</v>
      </c>
      <c r="P54" s="135"/>
      <c r="Q54" s="144" t="e">
        <f aca="false">VLOOKUP($C54,'Power Curve'!$D$8:$DU$282,121)+VLOOKUP($C54,'Power Curve'!$D$8:$FD$282,141)</f>
        <v>#N/A</v>
      </c>
      <c r="R54" s="25" t="e">
        <f aca="false">O54-(P54+Q54)</f>
        <v>#N/A</v>
      </c>
      <c r="S54" s="145" t="e">
        <f aca="false">$R54-$G54</f>
        <v>#N/A</v>
      </c>
      <c r="T54" s="132" t="e">
        <f aca="false">1*(+S54*AA54)</f>
        <v>#N/A</v>
      </c>
      <c r="AA54" s="85" t="n">
        <f aca="false">EOMONTH(C54,0)-C54+1</f>
        <v>30</v>
      </c>
      <c r="AC54" s="0"/>
    </row>
    <row r="55" customFormat="false" ht="12.75" hidden="false" customHeight="false" outlineLevel="0" collapsed="false">
      <c r="A55" s="102" t="n">
        <f aca="false">MONTH(C55)</f>
        <v>7</v>
      </c>
      <c r="B55" s="1" t="n">
        <v>1.03</v>
      </c>
      <c r="C55" s="133" t="n">
        <f aca="false">DATE(YEAR(C54),MONTH(C54)+1,1)</f>
        <v>37073</v>
      </c>
      <c r="D55" s="142" t="n">
        <f aca="false">+D43*B55</f>
        <v>3420430.64516129</v>
      </c>
      <c r="E55" s="135" t="n">
        <v>150000</v>
      </c>
      <c r="F55" s="135" t="e">
        <f aca="false">VLOOKUP($C55,'Power Curve'!$D$8:$AV$282,44)</f>
        <v>#N/A</v>
      </c>
      <c r="G55" s="143" t="e">
        <f aca="false">SUM(D55:F55)</f>
        <v>#N/A</v>
      </c>
      <c r="H55" s="142" t="n">
        <v>520000</v>
      </c>
      <c r="I55" s="135" t="n">
        <v>1200000</v>
      </c>
      <c r="J55" s="135" t="n">
        <v>375000</v>
      </c>
      <c r="K55" s="147" t="n">
        <f aca="false">VLOOKUP($C55,[5]Forecast!$B$1:$Y$65,16,0)*1000</f>
        <v>300000</v>
      </c>
      <c r="L55" s="135" t="n">
        <v>750000</v>
      </c>
      <c r="M55" s="135" t="n">
        <v>275000</v>
      </c>
      <c r="N55" s="144" t="n">
        <v>120000</v>
      </c>
      <c r="O55" s="136" t="n">
        <f aca="false">SUM(H55:N55)</f>
        <v>3540000</v>
      </c>
      <c r="P55" s="135"/>
      <c r="Q55" s="144" t="e">
        <f aca="false">VLOOKUP($C55,'Power Curve'!$D$8:$DU$282,121)+VLOOKUP($C55,'Power Curve'!$D$8:$FD$282,141)</f>
        <v>#N/A</v>
      </c>
      <c r="R55" s="25" t="e">
        <f aca="false">O55-(P55+Q55)</f>
        <v>#N/A</v>
      </c>
      <c r="S55" s="145" t="e">
        <f aca="false">$R55-$G55</f>
        <v>#N/A</v>
      </c>
      <c r="T55" s="132" t="e">
        <f aca="false">1*(+S55*AA55)</f>
        <v>#N/A</v>
      </c>
      <c r="AA55" s="85" t="n">
        <f aca="false">EOMONTH(C55,0)-C55+1</f>
        <v>31</v>
      </c>
      <c r="AC55" s="0"/>
    </row>
    <row r="56" customFormat="false" ht="12.75" hidden="false" customHeight="false" outlineLevel="0" collapsed="false">
      <c r="A56" s="102" t="n">
        <f aca="false">MONTH(C56)</f>
        <v>8</v>
      </c>
      <c r="B56" s="1" t="n">
        <v>1.03</v>
      </c>
      <c r="C56" s="133" t="n">
        <f aca="false">DATE(YEAR(C55),MONTH(C55)+1,1)</f>
        <v>37104</v>
      </c>
      <c r="D56" s="142" t="n">
        <f aca="false">+D44*B56</f>
        <v>3724646.12903226</v>
      </c>
      <c r="E56" s="135" t="n">
        <v>-100000</v>
      </c>
      <c r="F56" s="135" t="e">
        <f aca="false">VLOOKUP($C56,'Power Curve'!$D$8:$AV$282,44)</f>
        <v>#N/A</v>
      </c>
      <c r="G56" s="143" t="e">
        <f aca="false">SUM(D56:F56)</f>
        <v>#N/A</v>
      </c>
      <c r="H56" s="142" t="n">
        <v>520000</v>
      </c>
      <c r="I56" s="135" t="n">
        <v>1200000</v>
      </c>
      <c r="J56" s="135" t="n">
        <v>375000</v>
      </c>
      <c r="K56" s="147" t="n">
        <f aca="false">VLOOKUP($C56,[5]Forecast!$B$1:$Y$65,16,0)*1000</f>
        <v>300000</v>
      </c>
      <c r="L56" s="135" t="n">
        <v>750000</v>
      </c>
      <c r="M56" s="135" t="n">
        <v>275000</v>
      </c>
      <c r="N56" s="144" t="n">
        <v>120000</v>
      </c>
      <c r="O56" s="136" t="n">
        <f aca="false">SUM(H56:N56)</f>
        <v>3540000</v>
      </c>
      <c r="P56" s="135"/>
      <c r="Q56" s="144" t="e">
        <f aca="false">VLOOKUP($C56,'Power Curve'!$D$8:$DU$282,121)+VLOOKUP($C56,'Power Curve'!$D$8:$FD$282,141)</f>
        <v>#N/A</v>
      </c>
      <c r="R56" s="25" t="e">
        <f aca="false">O56-(P56+Q56)</f>
        <v>#N/A</v>
      </c>
      <c r="S56" s="145" t="e">
        <f aca="false">$R56-$G56</f>
        <v>#N/A</v>
      </c>
      <c r="T56" s="132" t="e">
        <f aca="false">1*(+S56*AA56)</f>
        <v>#N/A</v>
      </c>
      <c r="AA56" s="85" t="n">
        <f aca="false">EOMONTH(C56,0)-C56+1</f>
        <v>31</v>
      </c>
      <c r="AC56" s="0"/>
    </row>
    <row r="57" customFormat="false" ht="12.75" hidden="false" customHeight="false" outlineLevel="0" collapsed="false">
      <c r="A57" s="102" t="n">
        <f aca="false">MONTH(C57)</f>
        <v>9</v>
      </c>
      <c r="B57" s="1" t="n">
        <v>1.03</v>
      </c>
      <c r="C57" s="133" t="n">
        <f aca="false">DATE(YEAR(C56),MONTH(C56)+1,1)</f>
        <v>37135</v>
      </c>
      <c r="D57" s="142" t="n">
        <f aca="false">$G45*$B57</f>
        <v>3287416.66666667</v>
      </c>
      <c r="E57" s="135" t="n">
        <v>50000</v>
      </c>
      <c r="F57" s="135" t="e">
        <f aca="false">VLOOKUP($C57,'Power Curve'!$D$8:$AV$282,44)</f>
        <v>#N/A</v>
      </c>
      <c r="G57" s="143" t="e">
        <f aca="false">SUM(D57:F57)</f>
        <v>#N/A</v>
      </c>
      <c r="H57" s="142" t="n">
        <v>520000</v>
      </c>
      <c r="I57" s="135" t="n">
        <v>1200000</v>
      </c>
      <c r="J57" s="135" t="n">
        <v>375000</v>
      </c>
      <c r="K57" s="147" t="n">
        <f aca="false">VLOOKUP($C57,[5]Forecast!$B$1:$Y$65,16,0)*1000</f>
        <v>300000</v>
      </c>
      <c r="L57" s="135" t="n">
        <v>750000</v>
      </c>
      <c r="M57" s="135" t="n">
        <v>275000</v>
      </c>
      <c r="N57" s="144" t="n">
        <v>120000</v>
      </c>
      <c r="O57" s="136" t="n">
        <f aca="false">SUM(H57:N57)</f>
        <v>3540000</v>
      </c>
      <c r="P57" s="135"/>
      <c r="Q57" s="144" t="e">
        <f aca="false">VLOOKUP($C57,'Power Curve'!$D$8:$DU$282,121)+VLOOKUP($C57,'Power Curve'!$D$8:$FD$282,141)</f>
        <v>#N/A</v>
      </c>
      <c r="R57" s="25" t="e">
        <f aca="false">O57-(P57+Q57)</f>
        <v>#N/A</v>
      </c>
      <c r="S57" s="145" t="e">
        <f aca="false">$R57-$G57</f>
        <v>#N/A</v>
      </c>
      <c r="T57" s="132" t="e">
        <f aca="false">1*(+S57*AA57)</f>
        <v>#N/A</v>
      </c>
      <c r="AA57" s="85" t="n">
        <f aca="false">EOMONTH(C57,0)-C57+1</f>
        <v>30</v>
      </c>
      <c r="AC57" s="0"/>
    </row>
    <row r="58" customFormat="false" ht="13.5" hidden="false" customHeight="false" outlineLevel="0" collapsed="false">
      <c r="A58" s="102" t="n">
        <f aca="false">MONTH(C58)</f>
        <v>10</v>
      </c>
      <c r="B58" s="1" t="n">
        <v>1.03</v>
      </c>
      <c r="C58" s="133" t="n">
        <f aca="false">DATE(YEAR(C57),MONTH(C57)+1,1)</f>
        <v>37165</v>
      </c>
      <c r="D58" s="142" t="n">
        <f aca="false">$G46*$B58</f>
        <v>3197950.64516129</v>
      </c>
      <c r="E58" s="135" t="n">
        <v>100000</v>
      </c>
      <c r="F58" s="135" t="e">
        <f aca="false">VLOOKUP($C58,'Power Curve'!$D$8:$AV$282,44)</f>
        <v>#N/A</v>
      </c>
      <c r="G58" s="143" t="e">
        <f aca="false">SUM(D58:F58)</f>
        <v>#N/A</v>
      </c>
      <c r="H58" s="142" t="n">
        <v>520000</v>
      </c>
      <c r="I58" s="135" t="n">
        <v>1200000</v>
      </c>
      <c r="J58" s="135" t="n">
        <v>375000</v>
      </c>
      <c r="K58" s="147" t="n">
        <f aca="false">VLOOKUP($C58,[5]Forecast!$B$1:$Y$65,16,0)*1000</f>
        <v>300000</v>
      </c>
      <c r="L58" s="135" t="n">
        <v>750000</v>
      </c>
      <c r="M58" s="135" t="n">
        <v>275000</v>
      </c>
      <c r="N58" s="144" t="n">
        <v>120000</v>
      </c>
      <c r="O58" s="136" t="n">
        <f aca="false">SUM(H58:N58)</f>
        <v>3540000</v>
      </c>
      <c r="P58" s="135"/>
      <c r="Q58" s="144" t="e">
        <f aca="false">VLOOKUP($C58,'Power Curve'!$D$8:$DU$282,121)+VLOOKUP($C58,'Power Curve'!$D$8:$FD$282,141)</f>
        <v>#N/A</v>
      </c>
      <c r="R58" s="25" t="e">
        <f aca="false">O58-(P58+Q58)</f>
        <v>#N/A</v>
      </c>
      <c r="S58" s="145" t="e">
        <f aca="false">$R58-$G58</f>
        <v>#N/A</v>
      </c>
      <c r="T58" s="132" t="e">
        <f aca="false">1*(+S58*AA58)</f>
        <v>#N/A</v>
      </c>
      <c r="AA58" s="85" t="n">
        <f aca="false">EOMONTH(C58,0)-C58+1</f>
        <v>31</v>
      </c>
      <c r="AC58" s="0"/>
    </row>
    <row r="59" customFormat="false" ht="12.75" hidden="false" customHeight="false" outlineLevel="0" collapsed="false">
      <c r="A59" s="102" t="n">
        <f aca="false">MONTH(C59)</f>
        <v>11</v>
      </c>
      <c r="B59" s="1" t="n">
        <v>1.03</v>
      </c>
      <c r="C59" s="137" t="n">
        <f aca="false">DATE(YEAR(C58),MONTH(C58)+1,1)</f>
        <v>37196</v>
      </c>
      <c r="D59" s="142" t="n">
        <f aca="false">$G47*$B59</f>
        <v>3614270</v>
      </c>
      <c r="E59" s="135" t="n">
        <v>-250000</v>
      </c>
      <c r="F59" s="135" t="e">
        <f aca="false">VLOOKUP($C59,'Power Curve'!$D$8:$AV$282,44)</f>
        <v>#N/A</v>
      </c>
      <c r="G59" s="143" t="e">
        <f aca="false">SUM(D59:F59)</f>
        <v>#N/A</v>
      </c>
      <c r="H59" s="142" t="n">
        <v>520000</v>
      </c>
      <c r="I59" s="135" t="n">
        <v>1200000</v>
      </c>
      <c r="J59" s="135" t="n">
        <v>375000</v>
      </c>
      <c r="K59" s="147" t="n">
        <f aca="false">VLOOKUP($C59,[5]Forecast!$B$1:$Y$65,16,0)*1000</f>
        <v>150000</v>
      </c>
      <c r="L59" s="135" t="n">
        <v>750000</v>
      </c>
      <c r="M59" s="135" t="n">
        <v>325000</v>
      </c>
      <c r="N59" s="144" t="n">
        <v>120000</v>
      </c>
      <c r="O59" s="136" t="n">
        <f aca="false">SUM(H59:N59)</f>
        <v>3440000</v>
      </c>
      <c r="P59" s="135"/>
      <c r="Q59" s="144" t="e">
        <f aca="false">VLOOKUP($C59,'Power Curve'!$D$8:$DU$282,121)+VLOOKUP($C59,'Power Curve'!$D$8:$FD$282,141)</f>
        <v>#N/A</v>
      </c>
      <c r="R59" s="25" t="e">
        <f aca="false">O59-(P59+Q59)</f>
        <v>#N/A</v>
      </c>
      <c r="S59" s="145" t="e">
        <f aca="false">$R59-$G59</f>
        <v>#N/A</v>
      </c>
      <c r="T59" s="132" t="e">
        <f aca="false">1*(+S59*AA59)</f>
        <v>#N/A</v>
      </c>
      <c r="AA59" s="85" t="n">
        <f aca="false">EOMONTH(C59,0)-C59+1</f>
        <v>30</v>
      </c>
      <c r="AC59" s="0"/>
    </row>
    <row r="60" customFormat="false" ht="12.75" hidden="false" customHeight="false" outlineLevel="0" collapsed="false">
      <c r="A60" s="102" t="n">
        <f aca="false">MONTH(C60)</f>
        <v>12</v>
      </c>
      <c r="B60" s="1" t="n">
        <v>1.03</v>
      </c>
      <c r="C60" s="133" t="n">
        <f aca="false">DATE(YEAR(C59),MONTH(C59)+1,1)</f>
        <v>37226</v>
      </c>
      <c r="D60" s="142" t="n">
        <f aca="false">$G48*$B60</f>
        <v>3536687.74193548</v>
      </c>
      <c r="E60" s="135" t="n">
        <v>100000</v>
      </c>
      <c r="F60" s="135" t="e">
        <f aca="false">VLOOKUP($C60,'Power Curve'!$D$8:$AV$282,44)</f>
        <v>#N/A</v>
      </c>
      <c r="G60" s="143" t="e">
        <f aca="false">SUM(D60:F60)</f>
        <v>#N/A</v>
      </c>
      <c r="H60" s="142" t="n">
        <v>520000</v>
      </c>
      <c r="I60" s="135" t="n">
        <v>1200000</v>
      </c>
      <c r="J60" s="135" t="n">
        <v>375000</v>
      </c>
      <c r="K60" s="147" t="n">
        <f aca="false">VLOOKUP($C60,[5]Forecast!$B$1:$Y$65,16,0)*1000</f>
        <v>150000</v>
      </c>
      <c r="L60" s="135" t="n">
        <v>750000</v>
      </c>
      <c r="M60" s="135" t="n">
        <v>325000</v>
      </c>
      <c r="N60" s="144" t="n">
        <v>120000</v>
      </c>
      <c r="O60" s="136" t="n">
        <f aca="false">SUM(H60:N60)</f>
        <v>3440000</v>
      </c>
      <c r="P60" s="135"/>
      <c r="Q60" s="144" t="e">
        <f aca="false">VLOOKUP($C60,'Power Curve'!$D$8:$DU$282,121)+VLOOKUP($C60,'Power Curve'!$D$8:$FD$282,141)</f>
        <v>#N/A</v>
      </c>
      <c r="R60" s="25" t="e">
        <f aca="false">O60-(P60+Q60)</f>
        <v>#N/A</v>
      </c>
      <c r="S60" s="145" t="e">
        <f aca="false">$R60-$G60</f>
        <v>#N/A</v>
      </c>
      <c r="T60" s="132" t="e">
        <f aca="false">1*(+S60*AA60)</f>
        <v>#N/A</v>
      </c>
      <c r="AA60" s="85" t="n">
        <f aca="false">EOMONTH(C60,0)-C60+1</f>
        <v>31</v>
      </c>
      <c r="AC60" s="0"/>
    </row>
    <row r="61" customFormat="false" ht="12.75" hidden="false" customHeight="false" outlineLevel="0" collapsed="false">
      <c r="A61" s="102" t="n">
        <f aca="false">MONTH(C61)</f>
        <v>1</v>
      </c>
      <c r="B61" s="1" t="n">
        <v>1</v>
      </c>
      <c r="C61" s="133" t="n">
        <f aca="false">DATE(YEAR(C60),MONTH(C60)+1,1)</f>
        <v>37257</v>
      </c>
      <c r="D61" s="142" t="n">
        <f aca="false">$G49*$B61</f>
        <v>3817188.38709677</v>
      </c>
      <c r="E61" s="135"/>
      <c r="F61" s="135" t="e">
        <f aca="false">VLOOKUP($C61,'Power Curve'!$D$8:$AV$282,44)</f>
        <v>#N/A</v>
      </c>
      <c r="G61" s="143" t="e">
        <f aca="false">SUM(D61:F61)</f>
        <v>#N/A</v>
      </c>
      <c r="H61" s="142" t="n">
        <v>520000</v>
      </c>
      <c r="I61" s="135" t="n">
        <v>1200000</v>
      </c>
      <c r="J61" s="135" t="n">
        <v>375000</v>
      </c>
      <c r="K61" s="147" t="n">
        <f aca="false">VLOOKUP($C61,[5]Forecast!$B$1:$Y$65,16,0)*1000</f>
        <v>150000</v>
      </c>
      <c r="L61" s="135" t="n">
        <v>750000</v>
      </c>
      <c r="M61" s="135" t="n">
        <v>325000</v>
      </c>
      <c r="N61" s="144" t="n">
        <v>120000</v>
      </c>
      <c r="O61" s="136" t="n">
        <f aca="false">SUM(H61:N61)</f>
        <v>3440000</v>
      </c>
      <c r="P61" s="135"/>
      <c r="Q61" s="144" t="e">
        <f aca="false">VLOOKUP($C61,'Power Curve'!$D$8:$DU$282,121)+VLOOKUP($C61,'Power Curve'!$D$8:$FD$282,141)</f>
        <v>#N/A</v>
      </c>
      <c r="R61" s="25" t="e">
        <f aca="false">O61-(P61+Q61)</f>
        <v>#N/A</v>
      </c>
      <c r="S61" s="145" t="e">
        <f aca="false">$R61-$G61</f>
        <v>#N/A</v>
      </c>
      <c r="T61" s="132" t="e">
        <f aca="false">1*(+S61*AA61)</f>
        <v>#N/A</v>
      </c>
      <c r="AA61" s="85" t="n">
        <f aca="false">EOMONTH(C61,0)-C61+1</f>
        <v>31</v>
      </c>
      <c r="AC61" s="0"/>
    </row>
    <row r="62" customFormat="false" ht="12.75" hidden="false" customHeight="false" outlineLevel="0" collapsed="false">
      <c r="A62" s="102" t="n">
        <f aca="false">MONTH(C62)</f>
        <v>2</v>
      </c>
      <c r="B62" s="1" t="n">
        <v>1</v>
      </c>
      <c r="C62" s="133" t="n">
        <f aca="false">DATE(YEAR(C61),MONTH(C61)+1,1)</f>
        <v>37288</v>
      </c>
      <c r="D62" s="142" t="n">
        <f aca="false">$G50*$B62</f>
        <v>3361531.72413793</v>
      </c>
      <c r="E62" s="135" t="n">
        <v>50000</v>
      </c>
      <c r="F62" s="135" t="e">
        <f aca="false">VLOOKUP($C62,'Power Curve'!$D$8:$AV$282,44)</f>
        <v>#N/A</v>
      </c>
      <c r="G62" s="143" t="e">
        <f aca="false">SUM(D62:F62)</f>
        <v>#N/A</v>
      </c>
      <c r="H62" s="142" t="n">
        <v>520000</v>
      </c>
      <c r="I62" s="135" t="n">
        <v>1200000</v>
      </c>
      <c r="J62" s="135" t="n">
        <v>375000</v>
      </c>
      <c r="K62" s="147" t="n">
        <f aca="false">VLOOKUP($C62,[5]Forecast!$B$1:$Y$65,16,0)*1000</f>
        <v>150000</v>
      </c>
      <c r="L62" s="135" t="n">
        <v>750000</v>
      </c>
      <c r="M62" s="135" t="n">
        <v>325000</v>
      </c>
      <c r="N62" s="144" t="n">
        <v>120000</v>
      </c>
      <c r="O62" s="136" t="n">
        <f aca="false">SUM(H62:N62)</f>
        <v>3440000</v>
      </c>
      <c r="P62" s="135"/>
      <c r="Q62" s="144" t="e">
        <f aca="false">VLOOKUP($C62,'Power Curve'!$D$8:$DU$282,121)+VLOOKUP($C62,'Power Curve'!$D$8:$FD$282,141)</f>
        <v>#N/A</v>
      </c>
      <c r="R62" s="25" t="e">
        <f aca="false">O62-(P62+Q62)</f>
        <v>#N/A</v>
      </c>
      <c r="S62" s="145" t="e">
        <f aca="false">$R62-$G62</f>
        <v>#N/A</v>
      </c>
      <c r="T62" s="132" t="e">
        <f aca="false">1*(+S62*AA62)</f>
        <v>#N/A</v>
      </c>
      <c r="AA62" s="85" t="n">
        <f aca="false">EOMONTH(C62,0)-C62+1</f>
        <v>28</v>
      </c>
      <c r="AC62" s="0"/>
    </row>
    <row r="63" customFormat="false" ht="13.5" hidden="false" customHeight="false" outlineLevel="0" collapsed="false">
      <c r="A63" s="102" t="n">
        <f aca="false">MONTH(C63)</f>
        <v>3</v>
      </c>
      <c r="B63" s="1" t="n">
        <v>1</v>
      </c>
      <c r="C63" s="148" t="n">
        <f aca="false">DATE(YEAR(C62),MONTH(C62)+1,1)</f>
        <v>37316</v>
      </c>
      <c r="D63" s="142" t="n">
        <f aca="false">$G51*$B63</f>
        <v>3110115.48387097</v>
      </c>
      <c r="E63" s="135" t="n">
        <v>50000</v>
      </c>
      <c r="F63" s="135" t="e">
        <f aca="false">VLOOKUP($C63,'Power Curve'!$D$8:$AV$282,44)</f>
        <v>#N/A</v>
      </c>
      <c r="G63" s="143" t="e">
        <f aca="false">SUM(D63:F63)</f>
        <v>#N/A</v>
      </c>
      <c r="H63" s="142" t="n">
        <v>520000</v>
      </c>
      <c r="I63" s="135" t="n">
        <v>1200000</v>
      </c>
      <c r="J63" s="135" t="n">
        <v>375000</v>
      </c>
      <c r="K63" s="147" t="n">
        <f aca="false">VLOOKUP($C63,[5]Forecast!$B$1:$Y$65,16,0)*1000</f>
        <v>150000</v>
      </c>
      <c r="L63" s="135" t="n">
        <v>750000</v>
      </c>
      <c r="M63" s="135" t="n">
        <v>325000</v>
      </c>
      <c r="N63" s="144" t="n">
        <v>120000</v>
      </c>
      <c r="O63" s="136" t="n">
        <f aca="false">SUM(H63:N63)</f>
        <v>3440000</v>
      </c>
      <c r="P63" s="135"/>
      <c r="Q63" s="144" t="e">
        <f aca="false">VLOOKUP($C63,'Power Curve'!$D$8:$DU$282,121)+VLOOKUP($C63,'Power Curve'!$D$8:$FD$282,141)</f>
        <v>#N/A</v>
      </c>
      <c r="R63" s="23" t="e">
        <f aca="false">O63-(P63+Q63)</f>
        <v>#N/A</v>
      </c>
      <c r="S63" s="145" t="e">
        <f aca="false">$R63-$G63</f>
        <v>#N/A</v>
      </c>
      <c r="T63" s="132" t="e">
        <f aca="false">1*(+S63*AA63)</f>
        <v>#N/A</v>
      </c>
      <c r="AA63" s="85" t="n">
        <f aca="false">EOMONTH(C63,0)-C63+1</f>
        <v>31</v>
      </c>
      <c r="AC63" s="0"/>
    </row>
    <row r="64" customFormat="false" ht="12.75" hidden="false" customHeight="false" outlineLevel="0" collapsed="false">
      <c r="A64" s="102" t="n">
        <f aca="false">MONTH(C64)</f>
        <v>4</v>
      </c>
      <c r="B64" s="1" t="n">
        <v>1</v>
      </c>
      <c r="C64" s="127" t="n">
        <f aca="false">DATE(YEAR(C63),MONTH(C63)+1,1)</f>
        <v>37347</v>
      </c>
      <c r="D64" s="142" t="n">
        <f aca="false">$G52*$B64</f>
        <v>2745655.66666667</v>
      </c>
      <c r="E64" s="135"/>
      <c r="F64" s="135" t="e">
        <f aca="false">VLOOKUP($C64,'Power Curve'!$D$8:$AV$282,44)</f>
        <v>#N/A</v>
      </c>
      <c r="G64" s="143" t="e">
        <f aca="false">SUM(D64:F64)</f>
        <v>#N/A</v>
      </c>
      <c r="H64" s="142" t="n">
        <v>520000</v>
      </c>
      <c r="I64" s="135" t="n">
        <v>1200000</v>
      </c>
      <c r="J64" s="135" t="n">
        <v>375000</v>
      </c>
      <c r="K64" s="147" t="n">
        <f aca="false">VLOOKUP($C64,[5]Forecast!$B$1:$Y$65,16,0)*1000</f>
        <v>350000</v>
      </c>
      <c r="L64" s="135" t="n">
        <v>750000</v>
      </c>
      <c r="M64" s="135" t="n">
        <v>325000</v>
      </c>
      <c r="N64" s="144" t="n">
        <v>120000</v>
      </c>
      <c r="O64" s="136" t="n">
        <f aca="false">SUM(H64:N64)</f>
        <v>3640000</v>
      </c>
      <c r="P64" s="135"/>
      <c r="Q64" s="144" t="e">
        <f aca="false">VLOOKUP($C64,'Power Curve'!$D$8:$DU$282,121)+VLOOKUP($C64,'Power Curve'!$D$8:$FD$282,141)</f>
        <v>#N/A</v>
      </c>
      <c r="R64" s="25" t="e">
        <f aca="false">O64-(P64+Q64)</f>
        <v>#N/A</v>
      </c>
      <c r="S64" s="145" t="e">
        <f aca="false">$R64-$G64</f>
        <v>#N/A</v>
      </c>
      <c r="T64" s="132" t="e">
        <f aca="false">1*(+S64*AA64)</f>
        <v>#N/A</v>
      </c>
      <c r="AA64" s="85" t="n">
        <f aca="false">EOMONTH(C64,0)-C64+1</f>
        <v>30</v>
      </c>
      <c r="AC64" s="0"/>
    </row>
    <row r="65" customFormat="false" ht="12.75" hidden="false" customHeight="false" outlineLevel="0" collapsed="false">
      <c r="A65" s="102" t="n">
        <f aca="false">MONTH(C65)</f>
        <v>5</v>
      </c>
      <c r="B65" s="1" t="n">
        <v>1</v>
      </c>
      <c r="C65" s="133" t="n">
        <f aca="false">DATE(YEAR(C64),MONTH(C64)+1,1)</f>
        <v>37377</v>
      </c>
      <c r="D65" s="142" t="n">
        <f aca="false">$G53*$B65</f>
        <v>2895647.74193548</v>
      </c>
      <c r="E65" s="135"/>
      <c r="F65" s="135" t="e">
        <f aca="false">VLOOKUP($C65,'Power Curve'!$D$8:$AV$282,44)</f>
        <v>#N/A</v>
      </c>
      <c r="G65" s="143" t="e">
        <f aca="false">SUM(D65:F65)</f>
        <v>#N/A</v>
      </c>
      <c r="H65" s="142" t="n">
        <v>520000</v>
      </c>
      <c r="I65" s="135" t="n">
        <v>1200000</v>
      </c>
      <c r="J65" s="135" t="n">
        <v>375000</v>
      </c>
      <c r="K65" s="147" t="n">
        <f aca="false">VLOOKUP($C65,[5]Forecast!$B$1:$Y$65,16,0)*1000</f>
        <v>350000</v>
      </c>
      <c r="L65" s="135" t="n">
        <v>750000</v>
      </c>
      <c r="M65" s="135" t="n">
        <v>325000</v>
      </c>
      <c r="N65" s="144" t="n">
        <v>120000</v>
      </c>
      <c r="O65" s="136" t="n">
        <f aca="false">SUM(H65:N65)</f>
        <v>3640000</v>
      </c>
      <c r="P65" s="135"/>
      <c r="Q65" s="144" t="e">
        <f aca="false">VLOOKUP($C65,'Power Curve'!$D$8:$DU$282,121)+VLOOKUP($C65,'Power Curve'!$D$8:$FD$282,141)</f>
        <v>#N/A</v>
      </c>
      <c r="R65" s="25" t="e">
        <f aca="false">O65-(P65+Q65)</f>
        <v>#N/A</v>
      </c>
      <c r="S65" s="145" t="e">
        <f aca="false">$R65-$G65</f>
        <v>#N/A</v>
      </c>
      <c r="T65" s="132" t="e">
        <f aca="false">1*(+S65*AA65)</f>
        <v>#N/A</v>
      </c>
      <c r="AA65" s="85" t="n">
        <f aca="false">EOMONTH(C65,0)-C65+1</f>
        <v>31</v>
      </c>
      <c r="AC65" s="0"/>
    </row>
    <row r="66" customFormat="false" ht="12.75" hidden="false" customHeight="false" outlineLevel="0" collapsed="false">
      <c r="A66" s="102" t="n">
        <f aca="false">MONTH(C66)</f>
        <v>6</v>
      </c>
      <c r="B66" s="1" t="n">
        <v>1</v>
      </c>
      <c r="C66" s="133" t="n">
        <f aca="false">DATE(YEAR(C65),MONTH(C65)+1,1)</f>
        <v>37408</v>
      </c>
      <c r="D66" s="142" t="e">
        <f aca="false">$G54*$B66</f>
        <v>#N/A</v>
      </c>
      <c r="E66" s="135"/>
      <c r="F66" s="135" t="e">
        <f aca="false">VLOOKUP($C66,'Power Curve'!$D$8:$AV$282,44)</f>
        <v>#N/A</v>
      </c>
      <c r="G66" s="143" t="e">
        <f aca="false">SUM(D66:F66)</f>
        <v>#N/A</v>
      </c>
      <c r="H66" s="142" t="n">
        <v>520000</v>
      </c>
      <c r="I66" s="135" t="n">
        <v>1200000</v>
      </c>
      <c r="J66" s="135" t="n">
        <v>375000</v>
      </c>
      <c r="K66" s="147" t="n">
        <f aca="false">VLOOKUP($C66,[5]Forecast!$B$1:$Y$65,16,0)*1000</f>
        <v>350000</v>
      </c>
      <c r="L66" s="135" t="n">
        <v>750000</v>
      </c>
      <c r="M66" s="135" t="n">
        <v>325000</v>
      </c>
      <c r="N66" s="144" t="n">
        <v>120000</v>
      </c>
      <c r="O66" s="136" t="n">
        <f aca="false">SUM(H66:N66)</f>
        <v>3640000</v>
      </c>
      <c r="P66" s="135"/>
      <c r="Q66" s="144" t="e">
        <f aca="false">VLOOKUP($C66,'Power Curve'!$D$8:$DU$282,121)+VLOOKUP($C66,'Power Curve'!$D$8:$FD$282,141)</f>
        <v>#N/A</v>
      </c>
      <c r="R66" s="25" t="e">
        <f aca="false">O66-(P66+Q66)</f>
        <v>#N/A</v>
      </c>
      <c r="S66" s="145" t="e">
        <f aca="false">$R66-$G66</f>
        <v>#N/A</v>
      </c>
      <c r="T66" s="132" t="e">
        <f aca="false">1*(+S66*AA66)</f>
        <v>#N/A</v>
      </c>
      <c r="AA66" s="85" t="n">
        <f aca="false">EOMONTH(C66,0)-C66+1</f>
        <v>30</v>
      </c>
      <c r="AC66" s="0"/>
    </row>
    <row r="67" customFormat="false" ht="12.75" hidden="false" customHeight="false" outlineLevel="0" collapsed="false">
      <c r="A67" s="102" t="n">
        <f aca="false">MONTH(C67)</f>
        <v>7</v>
      </c>
      <c r="B67" s="1" t="n">
        <v>1</v>
      </c>
      <c r="C67" s="133" t="n">
        <f aca="false">DATE(YEAR(C66),MONTH(C66)+1,1)</f>
        <v>37438</v>
      </c>
      <c r="D67" s="142" t="e">
        <f aca="false">$G55*$B67</f>
        <v>#N/A</v>
      </c>
      <c r="E67" s="135"/>
      <c r="F67" s="135" t="e">
        <f aca="false">VLOOKUP($C67,'Power Curve'!$D$8:$AV$282,44)</f>
        <v>#N/A</v>
      </c>
      <c r="G67" s="143" t="e">
        <f aca="false">SUM(D67:F67)</f>
        <v>#N/A</v>
      </c>
      <c r="H67" s="142" t="n">
        <v>520000</v>
      </c>
      <c r="I67" s="135" t="n">
        <v>1200000</v>
      </c>
      <c r="J67" s="135" t="n">
        <v>375000</v>
      </c>
      <c r="K67" s="147" t="n">
        <f aca="false">VLOOKUP($C67,[5]Forecast!$B$1:$Y$65,16,0)*1000</f>
        <v>350000</v>
      </c>
      <c r="L67" s="135" t="n">
        <v>750000</v>
      </c>
      <c r="M67" s="135" t="n">
        <v>325000</v>
      </c>
      <c r="N67" s="144" t="n">
        <v>120000</v>
      </c>
      <c r="O67" s="136" t="n">
        <f aca="false">SUM(H67:N67)</f>
        <v>3640000</v>
      </c>
      <c r="P67" s="135"/>
      <c r="Q67" s="144" t="e">
        <f aca="false">VLOOKUP($C67,'Power Curve'!$D$8:$DU$282,121)+VLOOKUP($C67,'Power Curve'!$D$8:$FD$282,141)</f>
        <v>#N/A</v>
      </c>
      <c r="R67" s="25" t="e">
        <f aca="false">O67-(P67+Q67)</f>
        <v>#N/A</v>
      </c>
      <c r="S67" s="145" t="e">
        <f aca="false">$R67-$G67</f>
        <v>#N/A</v>
      </c>
      <c r="T67" s="132" t="e">
        <f aca="false">1*(+S67*AA67)</f>
        <v>#N/A</v>
      </c>
      <c r="AA67" s="85" t="n">
        <f aca="false">EOMONTH(C67,0)-C67+1</f>
        <v>31</v>
      </c>
      <c r="AC67" s="0"/>
    </row>
    <row r="68" customFormat="false" ht="12.75" hidden="false" customHeight="false" outlineLevel="0" collapsed="false">
      <c r="A68" s="102" t="n">
        <f aca="false">MONTH(C68)</f>
        <v>8</v>
      </c>
      <c r="B68" s="1" t="n">
        <v>1</v>
      </c>
      <c r="C68" s="133" t="n">
        <f aca="false">DATE(YEAR(C67),MONTH(C67)+1,1)</f>
        <v>37469</v>
      </c>
      <c r="D68" s="142" t="e">
        <f aca="false">$G56*$B68</f>
        <v>#N/A</v>
      </c>
      <c r="E68" s="135"/>
      <c r="F68" s="135" t="e">
        <f aca="false">VLOOKUP($C68,'Power Curve'!$D$8:$AV$282,44)</f>
        <v>#N/A</v>
      </c>
      <c r="G68" s="143" t="e">
        <f aca="false">SUM(D68:F68)</f>
        <v>#N/A</v>
      </c>
      <c r="H68" s="142" t="n">
        <v>520000</v>
      </c>
      <c r="I68" s="135" t="n">
        <v>1200000</v>
      </c>
      <c r="J68" s="135" t="n">
        <v>375000</v>
      </c>
      <c r="K68" s="147" t="n">
        <f aca="false">VLOOKUP($C68,[5]Forecast!$B$1:$Y$65,16,0)*1000</f>
        <v>350000</v>
      </c>
      <c r="L68" s="135" t="n">
        <v>750000</v>
      </c>
      <c r="M68" s="135" t="n">
        <v>325000</v>
      </c>
      <c r="N68" s="144" t="n">
        <v>120000</v>
      </c>
      <c r="O68" s="136" t="n">
        <f aca="false">SUM(H68:N68)</f>
        <v>3640000</v>
      </c>
      <c r="P68" s="135"/>
      <c r="Q68" s="144" t="e">
        <f aca="false">VLOOKUP($C68,'Power Curve'!$D$8:$DU$282,121)+VLOOKUP($C68,'Power Curve'!$D$8:$FD$282,141)</f>
        <v>#N/A</v>
      </c>
      <c r="R68" s="25" t="e">
        <f aca="false">O68-(P68+Q68)</f>
        <v>#N/A</v>
      </c>
      <c r="S68" s="145" t="e">
        <f aca="false">$R68-$G68</f>
        <v>#N/A</v>
      </c>
      <c r="T68" s="132" t="e">
        <f aca="false">1*(+S68*AA68)</f>
        <v>#N/A</v>
      </c>
      <c r="AA68" s="85" t="n">
        <f aca="false">EOMONTH(C68,0)-C68+1</f>
        <v>31</v>
      </c>
      <c r="AC68" s="0"/>
    </row>
    <row r="69" customFormat="false" ht="12.75" hidden="false" customHeight="false" outlineLevel="0" collapsed="false">
      <c r="A69" s="102" t="n">
        <f aca="false">MONTH(C69)</f>
        <v>9</v>
      </c>
      <c r="B69" s="1" t="n">
        <v>1</v>
      </c>
      <c r="C69" s="133" t="n">
        <f aca="false">DATE(YEAR(C68),MONTH(C68)+1,1)</f>
        <v>37500</v>
      </c>
      <c r="D69" s="142" t="e">
        <f aca="false">$G57*$B69</f>
        <v>#N/A</v>
      </c>
      <c r="E69" s="135"/>
      <c r="F69" s="135" t="e">
        <f aca="false">VLOOKUP($C69,'Power Curve'!$D$8:$AV$282,44)</f>
        <v>#N/A</v>
      </c>
      <c r="G69" s="143" t="e">
        <f aca="false">SUM(D69:F69)</f>
        <v>#N/A</v>
      </c>
      <c r="H69" s="142" t="n">
        <v>520000</v>
      </c>
      <c r="I69" s="135" t="n">
        <v>1200000</v>
      </c>
      <c r="J69" s="135" t="n">
        <v>375000</v>
      </c>
      <c r="K69" s="147" t="n">
        <f aca="false">VLOOKUP($C69,[5]Forecast!$B$1:$Y$65,16,0)*1000</f>
        <v>350000</v>
      </c>
      <c r="L69" s="135" t="n">
        <v>750000</v>
      </c>
      <c r="M69" s="135" t="n">
        <v>325000</v>
      </c>
      <c r="N69" s="144" t="n">
        <v>120000</v>
      </c>
      <c r="O69" s="136" t="n">
        <f aca="false">SUM(H69:N69)</f>
        <v>3640000</v>
      </c>
      <c r="P69" s="135"/>
      <c r="Q69" s="144" t="e">
        <f aca="false">VLOOKUP($C69,'Power Curve'!$D$8:$DU$282,121)+VLOOKUP($C69,'Power Curve'!$D$8:$FD$282,141)</f>
        <v>#N/A</v>
      </c>
      <c r="R69" s="25" t="e">
        <f aca="false">O69-(P69+Q69)</f>
        <v>#N/A</v>
      </c>
      <c r="S69" s="145" t="e">
        <f aca="false">$R69-$G69</f>
        <v>#N/A</v>
      </c>
      <c r="T69" s="132" t="e">
        <f aca="false">1*(+S69*AA69)</f>
        <v>#N/A</v>
      </c>
      <c r="AA69" s="85" t="n">
        <f aca="false">EOMONTH(C69,0)-C69+1</f>
        <v>30</v>
      </c>
      <c r="AC69" s="0"/>
    </row>
    <row r="70" customFormat="false" ht="13.5" hidden="false" customHeight="false" outlineLevel="0" collapsed="false">
      <c r="A70" s="102" t="n">
        <f aca="false">MONTH(C70)</f>
        <v>10</v>
      </c>
      <c r="B70" s="1" t="n">
        <v>1</v>
      </c>
      <c r="C70" s="133" t="n">
        <f aca="false">DATE(YEAR(C69),MONTH(C69)+1,1)</f>
        <v>37530</v>
      </c>
      <c r="D70" s="142" t="e">
        <f aca="false">$G58*$B70</f>
        <v>#N/A</v>
      </c>
      <c r="E70" s="135"/>
      <c r="F70" s="135" t="e">
        <f aca="false">VLOOKUP($C70,'Power Curve'!$D$8:$AV$282,44)</f>
        <v>#N/A</v>
      </c>
      <c r="G70" s="143" t="e">
        <f aca="false">SUM(D70:F70)</f>
        <v>#N/A</v>
      </c>
      <c r="H70" s="142" t="n">
        <v>520000</v>
      </c>
      <c r="I70" s="135" t="n">
        <v>1200000</v>
      </c>
      <c r="J70" s="135" t="n">
        <v>375000</v>
      </c>
      <c r="K70" s="147" t="n">
        <f aca="false">VLOOKUP($C70,[5]Forecast!$B$1:$Y$65,16,0)*1000</f>
        <v>350000</v>
      </c>
      <c r="L70" s="135" t="n">
        <v>750000</v>
      </c>
      <c r="M70" s="135" t="n">
        <v>325000</v>
      </c>
      <c r="N70" s="144" t="n">
        <v>120000</v>
      </c>
      <c r="O70" s="136" t="n">
        <f aca="false">SUM(H70:N70)</f>
        <v>3640000</v>
      </c>
      <c r="P70" s="135"/>
      <c r="Q70" s="144" t="e">
        <f aca="false">VLOOKUP($C70,'Power Curve'!$D$8:$DU$282,121)+VLOOKUP($C70,'Power Curve'!$D$8:$FD$282,141)</f>
        <v>#N/A</v>
      </c>
      <c r="R70" s="25" t="e">
        <f aca="false">O70-(P70+Q70)</f>
        <v>#N/A</v>
      </c>
      <c r="S70" s="145" t="e">
        <f aca="false">$R70-$G70</f>
        <v>#N/A</v>
      </c>
      <c r="T70" s="132" t="e">
        <f aca="false">1*(+S70*AA70)</f>
        <v>#N/A</v>
      </c>
      <c r="AA70" s="85" t="n">
        <f aca="false">EOMONTH(C70,0)-C70+1</f>
        <v>31</v>
      </c>
      <c r="AC70" s="0"/>
    </row>
    <row r="71" customFormat="false" ht="12.75" hidden="false" customHeight="false" outlineLevel="0" collapsed="false">
      <c r="A71" s="102" t="n">
        <f aca="false">MONTH(C71)</f>
        <v>11</v>
      </c>
      <c r="B71" s="1" t="n">
        <v>1</v>
      </c>
      <c r="C71" s="137" t="n">
        <f aca="false">DATE(YEAR(C70),MONTH(C70)+1,1)</f>
        <v>37561</v>
      </c>
      <c r="D71" s="142" t="e">
        <f aca="false">$G59*$B71</f>
        <v>#N/A</v>
      </c>
      <c r="E71" s="135"/>
      <c r="F71" s="135" t="e">
        <f aca="false">VLOOKUP($C71,'Power Curve'!$D$8:$AV$282,44)</f>
        <v>#N/A</v>
      </c>
      <c r="G71" s="143" t="e">
        <f aca="false">SUM(D71:F71)</f>
        <v>#N/A</v>
      </c>
      <c r="H71" s="142" t="n">
        <v>520000</v>
      </c>
      <c r="I71" s="135" t="n">
        <v>1200000</v>
      </c>
      <c r="J71" s="135" t="n">
        <v>375000</v>
      </c>
      <c r="K71" s="147" t="n">
        <f aca="false">VLOOKUP($C71,[5]Forecast!$B$1:$Y$65,16,0)*1000</f>
        <v>0</v>
      </c>
      <c r="L71" s="135" t="n">
        <v>750000</v>
      </c>
      <c r="M71" s="135" t="n">
        <v>325000</v>
      </c>
      <c r="N71" s="144" t="n">
        <v>120000</v>
      </c>
      <c r="O71" s="136" t="n">
        <f aca="false">SUM(H71:N71)</f>
        <v>3290000</v>
      </c>
      <c r="P71" s="135"/>
      <c r="Q71" s="144" t="e">
        <f aca="false">VLOOKUP($C71,'Power Curve'!$D$8:$DU$282,121)+VLOOKUP($C71,'Power Curve'!$D$8:$FD$282,141)</f>
        <v>#N/A</v>
      </c>
      <c r="R71" s="25" t="e">
        <f aca="false">O71-(P71+Q71)</f>
        <v>#N/A</v>
      </c>
      <c r="S71" s="145" t="e">
        <f aca="false">$R71-$G71</f>
        <v>#N/A</v>
      </c>
      <c r="T71" s="132" t="e">
        <f aca="false">1*(+S71*AA71)</f>
        <v>#N/A</v>
      </c>
      <c r="AA71" s="85" t="n">
        <f aca="false">EOMONTH(C71,0)-C71+1</f>
        <v>30</v>
      </c>
      <c r="AC71" s="0"/>
    </row>
    <row r="72" customFormat="false" ht="12.75" hidden="false" customHeight="false" outlineLevel="0" collapsed="false">
      <c r="A72" s="102" t="n">
        <f aca="false">MONTH(C72)</f>
        <v>12</v>
      </c>
      <c r="B72" s="1" t="n">
        <v>1</v>
      </c>
      <c r="C72" s="133" t="n">
        <f aca="false">DATE(YEAR(C71),MONTH(C71)+1,1)</f>
        <v>37591</v>
      </c>
      <c r="D72" s="142" t="e">
        <f aca="false">$G60*$B72</f>
        <v>#N/A</v>
      </c>
      <c r="E72" s="135"/>
      <c r="F72" s="135" t="e">
        <f aca="false">VLOOKUP($C72,'Power Curve'!$D$8:$AV$282,44)</f>
        <v>#N/A</v>
      </c>
      <c r="G72" s="143" t="e">
        <f aca="false">SUM(D72:F72)</f>
        <v>#N/A</v>
      </c>
      <c r="H72" s="142" t="n">
        <v>520000</v>
      </c>
      <c r="I72" s="135" t="n">
        <v>1200000</v>
      </c>
      <c r="J72" s="135" t="n">
        <v>375000</v>
      </c>
      <c r="K72" s="147" t="n">
        <f aca="false">VLOOKUP($C72,[5]Forecast!$B$1:$Y$65,16,0)*1000</f>
        <v>0</v>
      </c>
      <c r="L72" s="135" t="n">
        <v>750000</v>
      </c>
      <c r="M72" s="135" t="n">
        <v>325000</v>
      </c>
      <c r="N72" s="144" t="n">
        <v>120000</v>
      </c>
      <c r="O72" s="136" t="n">
        <f aca="false">SUM(H72:N72)</f>
        <v>3290000</v>
      </c>
      <c r="P72" s="135"/>
      <c r="Q72" s="144" t="e">
        <f aca="false">VLOOKUP($C72,'Power Curve'!$D$8:$DU$282,121)+VLOOKUP($C72,'Power Curve'!$D$8:$FD$282,141)</f>
        <v>#N/A</v>
      </c>
      <c r="R72" s="25" t="e">
        <f aca="false">O72-(P72+Q72)</f>
        <v>#N/A</v>
      </c>
      <c r="S72" s="145" t="e">
        <f aca="false">$R72-$G72</f>
        <v>#N/A</v>
      </c>
      <c r="T72" s="132" t="e">
        <f aca="false">1*(+S72*AA72)</f>
        <v>#N/A</v>
      </c>
      <c r="AA72" s="85" t="n">
        <f aca="false">EOMONTH(C72,0)-C72+1</f>
        <v>31</v>
      </c>
      <c r="AC72" s="0"/>
    </row>
    <row r="73" customFormat="false" ht="12.75" hidden="false" customHeight="false" outlineLevel="0" collapsed="false">
      <c r="A73" s="102" t="n">
        <f aca="false">MONTH(C73)</f>
        <v>1</v>
      </c>
      <c r="B73" s="1" t="n">
        <v>1</v>
      </c>
      <c r="C73" s="133" t="n">
        <f aca="false">DATE(YEAR(C72),MONTH(C72)+1,1)</f>
        <v>37622</v>
      </c>
      <c r="D73" s="142" t="e">
        <f aca="false">$G61*$B73</f>
        <v>#N/A</v>
      </c>
      <c r="E73" s="135"/>
      <c r="F73" s="135" t="e">
        <f aca="false">VLOOKUP($C73,'Power Curve'!$D$8:$AV$282,44)</f>
        <v>#N/A</v>
      </c>
      <c r="G73" s="143" t="e">
        <f aca="false">SUM(D73:F73)</f>
        <v>#N/A</v>
      </c>
      <c r="H73" s="142" t="n">
        <v>520000</v>
      </c>
      <c r="I73" s="135" t="n">
        <v>1200000</v>
      </c>
      <c r="J73" s="135" t="n">
        <v>375000</v>
      </c>
      <c r="K73" s="147" t="e">
        <f aca="false">IF(VLOOKUP($C73,Curves!$A$2:$J$1700,10)&gt;VLOOKUP($C73,Curves!$A$2:$J$1700,3),0,IF(VLOOKUP($C73,Curves!$A$2:$K$1700,11)&gt;$Y$2,Forecast!$Z$2,Forecast!$Z$3))</f>
        <v>#N/A</v>
      </c>
      <c r="L73" s="135" t="n">
        <v>750000</v>
      </c>
      <c r="M73" s="135" t="n">
        <v>325000</v>
      </c>
      <c r="N73" s="144" t="n">
        <v>120000</v>
      </c>
      <c r="O73" s="136" t="e">
        <f aca="false">SUM(H73:N73)</f>
        <v>#N/A</v>
      </c>
      <c r="P73" s="135" t="n">
        <v>350000</v>
      </c>
      <c r="Q73" s="144" t="e">
        <f aca="false">VLOOKUP($C73,'Power Curve'!$D$8:$DU$282,121)+VLOOKUP($C73,'Power Curve'!$D$8:$FD$282,141)</f>
        <v>#N/A</v>
      </c>
      <c r="R73" s="25" t="e">
        <f aca="false">O73-(P73+Q73)</f>
        <v>#N/A</v>
      </c>
      <c r="S73" s="145" t="e">
        <f aca="false">$R73-$G73</f>
        <v>#N/A</v>
      </c>
      <c r="T73" s="132" t="e">
        <f aca="false">1*(+S73*AA73)</f>
        <v>#N/A</v>
      </c>
      <c r="AA73" s="85" t="n">
        <f aca="false">EOMONTH(C73,0)-C73+1</f>
        <v>31</v>
      </c>
      <c r="AC73" s="0"/>
    </row>
    <row r="74" customFormat="false" ht="12.75" hidden="false" customHeight="false" outlineLevel="0" collapsed="false">
      <c r="A74" s="102" t="n">
        <f aca="false">MONTH(C74)</f>
        <v>2</v>
      </c>
      <c r="B74" s="1" t="n">
        <v>1</v>
      </c>
      <c r="C74" s="133" t="n">
        <f aca="false">DATE(YEAR(C73),MONTH(C73)+1,1)</f>
        <v>37653</v>
      </c>
      <c r="D74" s="142" t="e">
        <f aca="false">$G62*$B74</f>
        <v>#N/A</v>
      </c>
      <c r="E74" s="135"/>
      <c r="F74" s="135" t="e">
        <f aca="false">VLOOKUP($C74,'Power Curve'!$D$8:$AV$282,44)</f>
        <v>#N/A</v>
      </c>
      <c r="G74" s="143" t="e">
        <f aca="false">SUM(D74:F74)</f>
        <v>#N/A</v>
      </c>
      <c r="H74" s="142" t="n">
        <v>520000</v>
      </c>
      <c r="I74" s="135" t="n">
        <v>1200000</v>
      </c>
      <c r="J74" s="135" t="n">
        <v>375000</v>
      </c>
      <c r="K74" s="147" t="e">
        <f aca="false">IF(VLOOKUP($C74,Curves!$A$2:$J$1700,10)&gt;VLOOKUP($C74,Curves!$A$2:$J$1700,3),0,IF(VLOOKUP($C74,Curves!$A$2:$K$1700,11)&gt;$Y$2,Forecast!$Z$2,Forecast!$Z$3))</f>
        <v>#N/A</v>
      </c>
      <c r="L74" s="135" t="n">
        <v>750000</v>
      </c>
      <c r="M74" s="135" t="n">
        <v>325000</v>
      </c>
      <c r="N74" s="144" t="n">
        <v>120000</v>
      </c>
      <c r="O74" s="136" t="e">
        <f aca="false">SUM(H74:N74)</f>
        <v>#N/A</v>
      </c>
      <c r="P74" s="135" t="n">
        <v>350000</v>
      </c>
      <c r="Q74" s="144" t="e">
        <f aca="false">VLOOKUP($C74,'Power Curve'!$D$8:$DU$282,121)+VLOOKUP($C74,'Power Curve'!$D$8:$FD$282,141)</f>
        <v>#N/A</v>
      </c>
      <c r="R74" s="25" t="e">
        <f aca="false">O74-(P74+Q74)</f>
        <v>#N/A</v>
      </c>
      <c r="S74" s="145" t="e">
        <f aca="false">$R74-$G74</f>
        <v>#N/A</v>
      </c>
      <c r="T74" s="132" t="e">
        <f aca="false">1*(+S74*AA74)</f>
        <v>#N/A</v>
      </c>
      <c r="AA74" s="85" t="n">
        <f aca="false">EOMONTH(C74,0)-C74+1</f>
        <v>28</v>
      </c>
      <c r="AC74" s="0"/>
    </row>
    <row r="75" customFormat="false" ht="13.5" hidden="false" customHeight="false" outlineLevel="0" collapsed="false">
      <c r="A75" s="102" t="n">
        <f aca="false">MONTH(C75)</f>
        <v>3</v>
      </c>
      <c r="B75" s="1" t="n">
        <v>1</v>
      </c>
      <c r="C75" s="148" t="n">
        <f aca="false">DATE(YEAR(C74),MONTH(C74)+1,1)</f>
        <v>37681</v>
      </c>
      <c r="D75" s="142" t="e">
        <f aca="false">$G63*$B75</f>
        <v>#N/A</v>
      </c>
      <c r="E75" s="135"/>
      <c r="F75" s="135" t="e">
        <f aca="false">VLOOKUP($C75,'Power Curve'!$D$8:$AV$282,44)</f>
        <v>#N/A</v>
      </c>
      <c r="G75" s="143" t="e">
        <f aca="false">SUM(D75:F75)</f>
        <v>#N/A</v>
      </c>
      <c r="H75" s="142" t="n">
        <v>520000</v>
      </c>
      <c r="I75" s="135" t="n">
        <v>1200000</v>
      </c>
      <c r="J75" s="135" t="n">
        <v>375000</v>
      </c>
      <c r="K75" s="147" t="e">
        <f aca="false">IF(VLOOKUP($C75,Curves!$A$2:$J$1700,10)&gt;VLOOKUP($C75,Curves!$A$2:$J$1700,3),0,IF(VLOOKUP($C75,Curves!$A$2:$K$1700,11)&gt;$Y$2,Forecast!$Z$2,Forecast!$Z$3))</f>
        <v>#N/A</v>
      </c>
      <c r="L75" s="135" t="n">
        <v>750000</v>
      </c>
      <c r="M75" s="135" t="n">
        <v>325000</v>
      </c>
      <c r="N75" s="144" t="n">
        <v>120000</v>
      </c>
      <c r="O75" s="136" t="e">
        <f aca="false">SUM(H75:N75)</f>
        <v>#N/A</v>
      </c>
      <c r="P75" s="135" t="n">
        <v>350000</v>
      </c>
      <c r="Q75" s="144" t="e">
        <f aca="false">VLOOKUP($C75,'Power Curve'!$D$8:$DU$282,121)+VLOOKUP($C75,'Power Curve'!$D$8:$FD$282,141)</f>
        <v>#N/A</v>
      </c>
      <c r="R75" s="23" t="e">
        <f aca="false">O75-(P75+Q75)</f>
        <v>#N/A</v>
      </c>
      <c r="S75" s="145" t="e">
        <f aca="false">$R75-$G75</f>
        <v>#N/A</v>
      </c>
      <c r="T75" s="132" t="e">
        <f aca="false">1*(+S75*AA75)</f>
        <v>#N/A</v>
      </c>
      <c r="AA75" s="85" t="n">
        <f aca="false">EOMONTH(C75,0)-C75+1</f>
        <v>31</v>
      </c>
      <c r="AC75" s="0"/>
    </row>
    <row r="76" customFormat="false" ht="12.75" hidden="false" customHeight="false" outlineLevel="0" collapsed="false">
      <c r="A76" s="102" t="n">
        <f aca="false">MONTH(C76)</f>
        <v>4</v>
      </c>
      <c r="B76" s="1" t="n">
        <v>1</v>
      </c>
      <c r="C76" s="133" t="n">
        <f aca="false">DATE(YEAR(C75),MONTH(C75)+1,1)</f>
        <v>37712</v>
      </c>
      <c r="D76" s="142" t="e">
        <f aca="false">$G64*$B76</f>
        <v>#N/A</v>
      </c>
      <c r="E76" s="135"/>
      <c r="F76" s="135" t="e">
        <f aca="false">VLOOKUP($C76,'Power Curve'!$D$8:$AV$282,44)</f>
        <v>#N/A</v>
      </c>
      <c r="G76" s="143" t="e">
        <f aca="false">SUM(D76:F76)</f>
        <v>#N/A</v>
      </c>
      <c r="H76" s="142" t="n">
        <v>520000</v>
      </c>
      <c r="I76" s="135" t="n">
        <v>1200000</v>
      </c>
      <c r="J76" s="135" t="n">
        <v>375000</v>
      </c>
      <c r="K76" s="147" t="e">
        <f aca="false">IF(VLOOKUP($C76,Curves!$A$2:$J$1700,10)&gt;VLOOKUP($C76,Curves!$A$2:$J$1700,3),0,IF(VLOOKUP($C76,Curves!$A$2:$K$1700,11)&gt;$Y$2,Forecast!$Z$2,Forecast!$Z$3))</f>
        <v>#N/A</v>
      </c>
      <c r="L76" s="135" t="n">
        <v>750000</v>
      </c>
      <c r="M76" s="135" t="n">
        <v>325000</v>
      </c>
      <c r="N76" s="144" t="n">
        <v>120000</v>
      </c>
      <c r="O76" s="136" t="e">
        <f aca="false">SUM(H76:N76)</f>
        <v>#N/A</v>
      </c>
      <c r="P76" s="135" t="n">
        <v>350000</v>
      </c>
      <c r="Q76" s="144" t="e">
        <f aca="false">VLOOKUP($C76,'Power Curve'!$D$8:$DU$282,121)+VLOOKUP($C76,'Power Curve'!$D$8:$FD$282,141)</f>
        <v>#N/A</v>
      </c>
      <c r="R76" s="25" t="e">
        <f aca="false">O76-(P76+Q76)</f>
        <v>#N/A</v>
      </c>
      <c r="S76" s="145" t="e">
        <f aca="false">$R76-$G76</f>
        <v>#N/A</v>
      </c>
      <c r="T76" s="132" t="e">
        <f aca="false">1*(+S76*AA76)</f>
        <v>#N/A</v>
      </c>
      <c r="AA76" s="85" t="n">
        <f aca="false">EOMONTH(C76,0)-C76+1</f>
        <v>30</v>
      </c>
      <c r="AC76" s="0"/>
    </row>
    <row r="77" customFormat="false" ht="12.75" hidden="false" customHeight="false" outlineLevel="0" collapsed="false">
      <c r="A77" s="102" t="n">
        <f aca="false">MONTH(C77)</f>
        <v>5</v>
      </c>
      <c r="B77" s="1" t="n">
        <v>1</v>
      </c>
      <c r="C77" s="133" t="n">
        <f aca="false">DATE(YEAR(C76),MONTH(C76)+1,1)</f>
        <v>37742</v>
      </c>
      <c r="D77" s="142" t="e">
        <f aca="false">$G65*$B77</f>
        <v>#N/A</v>
      </c>
      <c r="E77" s="135"/>
      <c r="F77" s="135" t="e">
        <f aca="false">VLOOKUP($C77,'Power Curve'!$D$8:$AV$282,44)</f>
        <v>#N/A</v>
      </c>
      <c r="G77" s="143" t="e">
        <f aca="false">SUM(D77:F77)</f>
        <v>#N/A</v>
      </c>
      <c r="H77" s="142" t="n">
        <v>520000</v>
      </c>
      <c r="I77" s="135" t="n">
        <v>1200000</v>
      </c>
      <c r="J77" s="135" t="n">
        <v>375000</v>
      </c>
      <c r="K77" s="147" t="e">
        <f aca="false">IF(VLOOKUP($C77,Curves!$A$2:$J$1700,10)&gt;VLOOKUP($C77,Curves!$A$2:$J$1700,3),0,IF(VLOOKUP($C77,Curves!$A$2:$K$1700,11)&gt;$Y$2,Forecast!$Z$2,Forecast!$Z$3))</f>
        <v>#N/A</v>
      </c>
      <c r="L77" s="135" t="n">
        <v>750000</v>
      </c>
      <c r="M77" s="135" t="n">
        <v>325000</v>
      </c>
      <c r="N77" s="144" t="n">
        <v>120000</v>
      </c>
      <c r="O77" s="136" t="e">
        <f aca="false">SUM(H77:N77)</f>
        <v>#N/A</v>
      </c>
      <c r="P77" s="135" t="n">
        <v>350000</v>
      </c>
      <c r="Q77" s="144" t="e">
        <f aca="false">VLOOKUP($C77,'Power Curve'!$D$8:$DU$282,121)+VLOOKUP($C77,'Power Curve'!$D$8:$FD$282,141)</f>
        <v>#N/A</v>
      </c>
      <c r="R77" s="25" t="e">
        <f aca="false">O77-(P77+Q77)</f>
        <v>#N/A</v>
      </c>
      <c r="S77" s="145" t="e">
        <f aca="false">$R77-$G77</f>
        <v>#N/A</v>
      </c>
      <c r="T77" s="132" t="e">
        <f aca="false">1*(+S77*AA77)</f>
        <v>#N/A</v>
      </c>
      <c r="AA77" s="85" t="n">
        <f aca="false">EOMONTH(C77,0)-C77+1</f>
        <v>31</v>
      </c>
      <c r="AC77" s="0"/>
    </row>
    <row r="78" customFormat="false" ht="12.75" hidden="false" customHeight="false" outlineLevel="0" collapsed="false">
      <c r="A78" s="102" t="n">
        <f aca="false">MONTH(C78)</f>
        <v>6</v>
      </c>
      <c r="B78" s="1" t="n">
        <v>1</v>
      </c>
      <c r="C78" s="133" t="n">
        <f aca="false">DATE(YEAR(C77),MONTH(C77)+1,1)</f>
        <v>37773</v>
      </c>
      <c r="D78" s="142" t="e">
        <f aca="false">$G66*$B78</f>
        <v>#N/A</v>
      </c>
      <c r="E78" s="135"/>
      <c r="F78" s="135" t="e">
        <f aca="false">VLOOKUP($C78,'Power Curve'!$D$8:$AV$282,44)</f>
        <v>#N/A</v>
      </c>
      <c r="G78" s="143" t="e">
        <f aca="false">SUM(D78:F78)</f>
        <v>#N/A</v>
      </c>
      <c r="H78" s="142" t="n">
        <v>520000</v>
      </c>
      <c r="I78" s="135" t="n">
        <v>1200000</v>
      </c>
      <c r="J78" s="135" t="n">
        <v>375000</v>
      </c>
      <c r="K78" s="147" t="e">
        <f aca="false">IF(VLOOKUP($C78,Curves!$A$2:$J$1700,10)&gt;VLOOKUP($C78,Curves!$A$2:$J$1700,3),0,IF(VLOOKUP($C78,Curves!$A$2:$K$1700,11)&gt;$Y$2,Forecast!$Z$2,Forecast!$Z$3))</f>
        <v>#N/A</v>
      </c>
      <c r="L78" s="135" t="n">
        <v>750000</v>
      </c>
      <c r="M78" s="135" t="n">
        <v>325000</v>
      </c>
      <c r="N78" s="144" t="n">
        <v>120000</v>
      </c>
      <c r="O78" s="136" t="e">
        <f aca="false">SUM(H78:N78)</f>
        <v>#N/A</v>
      </c>
      <c r="P78" s="135" t="n">
        <v>350000</v>
      </c>
      <c r="Q78" s="144" t="e">
        <f aca="false">VLOOKUP($C78,'Power Curve'!$D$8:$DU$282,121)+VLOOKUP($C78,'Power Curve'!$D$8:$FD$282,141)</f>
        <v>#N/A</v>
      </c>
      <c r="R78" s="25" t="e">
        <f aca="false">O78-(P78+Q78)</f>
        <v>#N/A</v>
      </c>
      <c r="S78" s="145" t="e">
        <f aca="false">$R78-$G78</f>
        <v>#N/A</v>
      </c>
      <c r="T78" s="132" t="e">
        <f aca="false">1*(+S78*AA78)</f>
        <v>#N/A</v>
      </c>
      <c r="AA78" s="85" t="n">
        <f aca="false">EOMONTH(C78,0)-C78+1</f>
        <v>30</v>
      </c>
      <c r="AC78" s="0"/>
    </row>
    <row r="79" customFormat="false" ht="12.75" hidden="false" customHeight="false" outlineLevel="0" collapsed="false">
      <c r="A79" s="102" t="n">
        <f aca="false">MONTH(C79)</f>
        <v>7</v>
      </c>
      <c r="B79" s="1" t="n">
        <v>1</v>
      </c>
      <c r="C79" s="133" t="n">
        <f aca="false">DATE(YEAR(C78),MONTH(C78)+1,1)</f>
        <v>37803</v>
      </c>
      <c r="D79" s="142" t="e">
        <f aca="false">$G67*$B79</f>
        <v>#N/A</v>
      </c>
      <c r="E79" s="135"/>
      <c r="F79" s="135" t="e">
        <f aca="false">VLOOKUP($C79,'Power Curve'!$D$8:$AV$282,44)</f>
        <v>#N/A</v>
      </c>
      <c r="G79" s="143" t="e">
        <f aca="false">SUM(D79:F79)</f>
        <v>#N/A</v>
      </c>
      <c r="H79" s="142" t="n">
        <v>520000</v>
      </c>
      <c r="I79" s="135" t="n">
        <v>1200000</v>
      </c>
      <c r="J79" s="135" t="n">
        <v>375000</v>
      </c>
      <c r="K79" s="147" t="e">
        <f aca="false">IF(VLOOKUP($C79,Curves!$A$2:$J$1700,10)&gt;VLOOKUP($C79,Curves!$A$2:$J$1700,3),0,IF(VLOOKUP($C79,Curves!$A$2:$K$1700,11)&gt;$Y$2,Forecast!$Z$2,Forecast!$Z$3))</f>
        <v>#N/A</v>
      </c>
      <c r="L79" s="135" t="n">
        <v>750000</v>
      </c>
      <c r="M79" s="135" t="n">
        <v>325000</v>
      </c>
      <c r="N79" s="144" t="n">
        <v>120000</v>
      </c>
      <c r="O79" s="136" t="e">
        <f aca="false">SUM(H79:N79)</f>
        <v>#N/A</v>
      </c>
      <c r="P79" s="135" t="n">
        <v>350000</v>
      </c>
      <c r="Q79" s="144" t="e">
        <f aca="false">VLOOKUP($C79,'Power Curve'!$D$8:$DU$282,121)+VLOOKUP($C79,'Power Curve'!$D$8:$FD$282,141)</f>
        <v>#N/A</v>
      </c>
      <c r="R79" s="25" t="e">
        <f aca="false">O79-(P79+Q79)</f>
        <v>#N/A</v>
      </c>
      <c r="S79" s="145" t="e">
        <f aca="false">$R79-$G79</f>
        <v>#N/A</v>
      </c>
      <c r="T79" s="132" t="e">
        <f aca="false">1*(+S79*AA79)</f>
        <v>#N/A</v>
      </c>
      <c r="AA79" s="85" t="n">
        <f aca="false">EOMONTH(C79,0)-C79+1</f>
        <v>31</v>
      </c>
      <c r="AC79" s="0"/>
    </row>
    <row r="80" customFormat="false" ht="12.75" hidden="false" customHeight="false" outlineLevel="0" collapsed="false">
      <c r="A80" s="102" t="n">
        <f aca="false">MONTH(C80)</f>
        <v>8</v>
      </c>
      <c r="B80" s="1" t="n">
        <v>1</v>
      </c>
      <c r="C80" s="133" t="n">
        <f aca="false">DATE(YEAR(C79),MONTH(C79)+1,1)</f>
        <v>37834</v>
      </c>
      <c r="D80" s="142" t="e">
        <f aca="false">$G68*$B80</f>
        <v>#N/A</v>
      </c>
      <c r="E80" s="135"/>
      <c r="F80" s="135" t="e">
        <f aca="false">VLOOKUP($C80,'Power Curve'!$D$8:$AV$282,44)</f>
        <v>#N/A</v>
      </c>
      <c r="G80" s="143" t="e">
        <f aca="false">SUM(D80:F80)</f>
        <v>#N/A</v>
      </c>
      <c r="H80" s="142" t="n">
        <v>520000</v>
      </c>
      <c r="I80" s="135" t="n">
        <v>1200000</v>
      </c>
      <c r="J80" s="135" t="n">
        <v>375000</v>
      </c>
      <c r="K80" s="147" t="e">
        <f aca="false">IF(VLOOKUP($C80,Curves!$A$2:$J$1700,10)&gt;VLOOKUP($C80,Curves!$A$2:$J$1700,3),0,IF(VLOOKUP($C80,Curves!$A$2:$K$1700,11)&gt;$Y$2,Forecast!$Z$2,Forecast!$Z$3))</f>
        <v>#N/A</v>
      </c>
      <c r="L80" s="135" t="n">
        <v>750000</v>
      </c>
      <c r="M80" s="135" t="n">
        <v>325000</v>
      </c>
      <c r="N80" s="144" t="n">
        <v>120000</v>
      </c>
      <c r="O80" s="136" t="e">
        <f aca="false">SUM(H80:N80)</f>
        <v>#N/A</v>
      </c>
      <c r="P80" s="135" t="n">
        <v>350000</v>
      </c>
      <c r="Q80" s="144" t="e">
        <f aca="false">VLOOKUP($C80,'Power Curve'!$D$8:$DU$282,121)+VLOOKUP($C80,'Power Curve'!$D$8:$FD$282,141)</f>
        <v>#N/A</v>
      </c>
      <c r="R80" s="25" t="e">
        <f aca="false">O80-(P80+Q80)</f>
        <v>#N/A</v>
      </c>
      <c r="S80" s="145" t="e">
        <f aca="false">$R80-$G80</f>
        <v>#N/A</v>
      </c>
      <c r="T80" s="132" t="e">
        <f aca="false">1*(+S80*AA80)</f>
        <v>#N/A</v>
      </c>
      <c r="AA80" s="85" t="n">
        <f aca="false">EOMONTH(C80,0)-C80+1</f>
        <v>31</v>
      </c>
      <c r="AC80" s="0"/>
    </row>
    <row r="81" customFormat="false" ht="12.75" hidden="false" customHeight="false" outlineLevel="0" collapsed="false">
      <c r="A81" s="102" t="n">
        <f aca="false">MONTH(C81)</f>
        <v>9</v>
      </c>
      <c r="B81" s="1" t="n">
        <v>1</v>
      </c>
      <c r="C81" s="133" t="n">
        <f aca="false">DATE(YEAR(C80),MONTH(C80)+1,1)</f>
        <v>37865</v>
      </c>
      <c r="D81" s="142" t="e">
        <f aca="false">$G69*$B81</f>
        <v>#N/A</v>
      </c>
      <c r="E81" s="135"/>
      <c r="F81" s="135" t="e">
        <f aca="false">VLOOKUP($C81,'Power Curve'!$D$8:$AV$282,44)</f>
        <v>#N/A</v>
      </c>
      <c r="G81" s="143" t="e">
        <f aca="false">SUM(D81:F81)</f>
        <v>#N/A</v>
      </c>
      <c r="H81" s="142" t="n">
        <v>520000</v>
      </c>
      <c r="I81" s="135" t="n">
        <v>1200000</v>
      </c>
      <c r="J81" s="135" t="n">
        <v>375000</v>
      </c>
      <c r="K81" s="147" t="e">
        <f aca="false">IF(VLOOKUP($C81,Curves!$A$2:$J$1700,10)&gt;VLOOKUP($C81,Curves!$A$2:$J$1700,3),0,IF(VLOOKUP($C81,Curves!$A$2:$K$1700,11)&gt;$Y$2,Forecast!$Z$2,Forecast!$Z$3))</f>
        <v>#N/A</v>
      </c>
      <c r="L81" s="135" t="n">
        <v>750000</v>
      </c>
      <c r="M81" s="135" t="n">
        <v>325000</v>
      </c>
      <c r="N81" s="144" t="n">
        <v>120000</v>
      </c>
      <c r="O81" s="136" t="e">
        <f aca="false">SUM(H81:N81)</f>
        <v>#N/A</v>
      </c>
      <c r="P81" s="135" t="n">
        <v>350000</v>
      </c>
      <c r="Q81" s="144" t="e">
        <f aca="false">VLOOKUP($C81,'Power Curve'!$D$8:$DU$282,121)+VLOOKUP($C81,'Power Curve'!$D$8:$FD$282,141)</f>
        <v>#N/A</v>
      </c>
      <c r="R81" s="25" t="e">
        <f aca="false">O81-(P81+Q81)</f>
        <v>#N/A</v>
      </c>
      <c r="S81" s="145" t="e">
        <f aca="false">$R81-$G81</f>
        <v>#N/A</v>
      </c>
      <c r="T81" s="132" t="e">
        <f aca="false">1*(+S81*AA81)</f>
        <v>#N/A</v>
      </c>
      <c r="AA81" s="85" t="n">
        <f aca="false">EOMONTH(C81,0)-C81+1</f>
        <v>30</v>
      </c>
      <c r="AC81" s="0"/>
    </row>
    <row r="82" customFormat="false" ht="13.5" hidden="false" customHeight="false" outlineLevel="0" collapsed="false">
      <c r="A82" s="102" t="n">
        <f aca="false">MONTH(C82)</f>
        <v>10</v>
      </c>
      <c r="B82" s="1" t="n">
        <v>1</v>
      </c>
      <c r="C82" s="133" t="n">
        <f aca="false">DATE(YEAR(C81),MONTH(C81)+1,1)</f>
        <v>37895</v>
      </c>
      <c r="D82" s="142" t="e">
        <f aca="false">$G70*$B82</f>
        <v>#N/A</v>
      </c>
      <c r="E82" s="135"/>
      <c r="F82" s="135" t="e">
        <f aca="false">VLOOKUP($C82,'Power Curve'!$D$8:$AV$282,44)</f>
        <v>#N/A</v>
      </c>
      <c r="G82" s="143" t="e">
        <f aca="false">SUM(D82:F82)</f>
        <v>#N/A</v>
      </c>
      <c r="H82" s="142" t="n">
        <v>520000</v>
      </c>
      <c r="I82" s="135" t="n">
        <v>1200000</v>
      </c>
      <c r="J82" s="135" t="n">
        <v>375000</v>
      </c>
      <c r="K82" s="147" t="e">
        <f aca="false">IF(VLOOKUP($C82,Curves!$A$2:$J$1700,10)&gt;VLOOKUP($C82,Curves!$A$2:$J$1700,3),0,IF(VLOOKUP($C82,Curves!$A$2:$K$1700,11)&gt;$Y$2,Forecast!$Z$2,Forecast!$Z$3))</f>
        <v>#N/A</v>
      </c>
      <c r="L82" s="135" t="n">
        <v>750000</v>
      </c>
      <c r="M82" s="135" t="n">
        <v>325000</v>
      </c>
      <c r="N82" s="144" t="n">
        <v>120000</v>
      </c>
      <c r="O82" s="136" t="e">
        <f aca="false">SUM(H82:N82)</f>
        <v>#N/A</v>
      </c>
      <c r="P82" s="135" t="n">
        <v>350000</v>
      </c>
      <c r="Q82" s="144" t="e">
        <f aca="false">VLOOKUP($C82,'Power Curve'!$D$8:$DU$282,121)+VLOOKUP($C82,'Power Curve'!$D$8:$FD$282,141)</f>
        <v>#N/A</v>
      </c>
      <c r="R82" s="25" t="e">
        <f aca="false">O82-(P82+Q82)</f>
        <v>#N/A</v>
      </c>
      <c r="S82" s="145" t="e">
        <f aca="false">$R82-$G82</f>
        <v>#N/A</v>
      </c>
      <c r="T82" s="132" t="e">
        <f aca="false">1*(+S82*AA82)</f>
        <v>#N/A</v>
      </c>
      <c r="AA82" s="85" t="n">
        <f aca="false">EOMONTH(C82,0)-C82+1</f>
        <v>31</v>
      </c>
      <c r="AC82" s="0"/>
    </row>
    <row r="83" customFormat="false" ht="12.75" hidden="false" customHeight="false" outlineLevel="0" collapsed="false">
      <c r="A83" s="102" t="n">
        <f aca="false">MONTH(C83)</f>
        <v>11</v>
      </c>
      <c r="B83" s="1" t="n">
        <v>1</v>
      </c>
      <c r="C83" s="137" t="n">
        <f aca="false">DATE(YEAR(C82),MONTH(C82)+1,1)</f>
        <v>37926</v>
      </c>
      <c r="D83" s="142" t="e">
        <f aca="false">$G71*$B83</f>
        <v>#N/A</v>
      </c>
      <c r="E83" s="135"/>
      <c r="F83" s="135" t="e">
        <f aca="false">VLOOKUP($C83,'Power Curve'!$D$8:$AV$282,44)</f>
        <v>#N/A</v>
      </c>
      <c r="G83" s="143" t="e">
        <f aca="false">SUM(D83:F83)</f>
        <v>#N/A</v>
      </c>
      <c r="H83" s="142" t="n">
        <v>520000</v>
      </c>
      <c r="I83" s="135" t="n">
        <v>1200000</v>
      </c>
      <c r="J83" s="135" t="n">
        <v>375000</v>
      </c>
      <c r="K83" s="147" t="e">
        <f aca="false">IF(VLOOKUP($C83,Curves!$A$2:$J$1700,10)&gt;VLOOKUP($C83,Curves!$A$2:$J$1700,3),0,IF(VLOOKUP($C83,Curves!$A$2:$K$1700,11)&gt;$Y$2,Forecast!$Z$2,Forecast!$Z$3))</f>
        <v>#N/A</v>
      </c>
      <c r="L83" s="135" t="n">
        <v>750000</v>
      </c>
      <c r="M83" s="135" t="n">
        <v>325000</v>
      </c>
      <c r="N83" s="144" t="n">
        <v>120000</v>
      </c>
      <c r="O83" s="136" t="e">
        <f aca="false">SUM(H83:N83)</f>
        <v>#N/A</v>
      </c>
      <c r="P83" s="135" t="n">
        <v>350000</v>
      </c>
      <c r="Q83" s="144" t="e">
        <f aca="false">VLOOKUP($C83,'Power Curve'!$D$8:$DU$282,121)+VLOOKUP($C83,'Power Curve'!$D$8:$FD$282,141)</f>
        <v>#N/A</v>
      </c>
      <c r="R83" s="25" t="e">
        <f aca="false">O83-(P83+Q83)</f>
        <v>#N/A</v>
      </c>
      <c r="S83" s="145" t="e">
        <f aca="false">$R83-$G83</f>
        <v>#N/A</v>
      </c>
      <c r="T83" s="132" t="e">
        <f aca="false">1*(+S83*AA83)</f>
        <v>#N/A</v>
      </c>
      <c r="AA83" s="85" t="n">
        <f aca="false">EOMONTH(C83,0)-C83+1</f>
        <v>30</v>
      </c>
      <c r="AC83" s="0"/>
    </row>
    <row r="84" customFormat="false" ht="12.75" hidden="false" customHeight="false" outlineLevel="0" collapsed="false">
      <c r="A84" s="102" t="n">
        <f aca="false">MONTH(C84)</f>
        <v>12</v>
      </c>
      <c r="B84" s="1" t="n">
        <v>1</v>
      </c>
      <c r="C84" s="133" t="n">
        <f aca="false">DATE(YEAR(C83),MONTH(C83)+1,1)</f>
        <v>37956</v>
      </c>
      <c r="D84" s="142" t="e">
        <f aca="false">$G72*$B84</f>
        <v>#N/A</v>
      </c>
      <c r="E84" s="135"/>
      <c r="F84" s="135" t="e">
        <f aca="false">VLOOKUP($C84,'Power Curve'!$D$8:$AV$282,44)</f>
        <v>#N/A</v>
      </c>
      <c r="G84" s="143" t="e">
        <f aca="false">SUM(D84:F84)</f>
        <v>#N/A</v>
      </c>
      <c r="H84" s="142" t="n">
        <v>520000</v>
      </c>
      <c r="I84" s="135" t="n">
        <v>1200000</v>
      </c>
      <c r="J84" s="135" t="n">
        <v>375000</v>
      </c>
      <c r="K84" s="147" t="e">
        <f aca="false">IF(VLOOKUP($C84,Curves!$A$2:$J$1700,10)&gt;VLOOKUP($C84,Curves!$A$2:$J$1700,3),0,IF(VLOOKUP($C84,Curves!$A$2:$K$1700,11)&gt;$Y$2,Forecast!$Z$2,Forecast!$Z$3))</f>
        <v>#N/A</v>
      </c>
      <c r="L84" s="135" t="n">
        <v>750000</v>
      </c>
      <c r="M84" s="135" t="n">
        <v>325000</v>
      </c>
      <c r="N84" s="144" t="n">
        <v>120000</v>
      </c>
      <c r="O84" s="136" t="e">
        <f aca="false">SUM(H84:N84)</f>
        <v>#N/A</v>
      </c>
      <c r="P84" s="135" t="n">
        <v>350000</v>
      </c>
      <c r="Q84" s="144" t="e">
        <f aca="false">VLOOKUP($C84,'Power Curve'!$D$8:$DU$282,121)+VLOOKUP($C84,'Power Curve'!$D$8:$FD$282,141)</f>
        <v>#N/A</v>
      </c>
      <c r="R84" s="25" t="e">
        <f aca="false">O84-(P84+Q84)</f>
        <v>#N/A</v>
      </c>
      <c r="S84" s="145" t="e">
        <f aca="false">$R84-$G84</f>
        <v>#N/A</v>
      </c>
      <c r="T84" s="132" t="e">
        <f aca="false">1*(+S84*AA84)</f>
        <v>#N/A</v>
      </c>
      <c r="AA84" s="85" t="n">
        <f aca="false">EOMONTH(C84,0)-C84+1</f>
        <v>31</v>
      </c>
      <c r="AC84" s="0"/>
    </row>
    <row r="85" customFormat="false" ht="12.75" hidden="false" customHeight="false" outlineLevel="0" collapsed="false">
      <c r="A85" s="102" t="n">
        <f aca="false">MONTH(C85)</f>
        <v>1</v>
      </c>
      <c r="B85" s="1" t="n">
        <v>1</v>
      </c>
      <c r="C85" s="133" t="n">
        <f aca="false">DATE(YEAR(C84),MONTH(C84)+1,1)</f>
        <v>37987</v>
      </c>
      <c r="D85" s="142" t="e">
        <f aca="false">$G73*$B85</f>
        <v>#N/A</v>
      </c>
      <c r="E85" s="135"/>
      <c r="F85" s="135" t="e">
        <f aca="false">VLOOKUP($C85,'Power Curve'!$D$8:$AV$282,44)</f>
        <v>#N/A</v>
      </c>
      <c r="G85" s="143" t="e">
        <f aca="false">SUM(D85:F85)</f>
        <v>#N/A</v>
      </c>
      <c r="H85" s="142" t="n">
        <v>520000</v>
      </c>
      <c r="I85" s="135" t="n">
        <v>1200000</v>
      </c>
      <c r="J85" s="135" t="n">
        <v>375000</v>
      </c>
      <c r="K85" s="147" t="e">
        <f aca="false">IF(VLOOKUP($C85,Curves!$A$2:$J$1700,10)&gt;VLOOKUP($C85,Curves!$A$2:$J$1700,3),0,IF(VLOOKUP($C85,Curves!$A$2:$K$1700,11)&gt;$Y$2,Forecast!$Z$2,Forecast!$Z$3))</f>
        <v>#N/A</v>
      </c>
      <c r="L85" s="135" t="n">
        <v>750000</v>
      </c>
      <c r="M85" s="135" t="n">
        <v>325000</v>
      </c>
      <c r="N85" s="144" t="n">
        <v>120000</v>
      </c>
      <c r="O85" s="136" t="e">
        <f aca="false">SUM(H85:N85)</f>
        <v>#N/A</v>
      </c>
      <c r="P85" s="135" t="n">
        <v>350000</v>
      </c>
      <c r="Q85" s="144" t="e">
        <f aca="false">VLOOKUP($C85,'Power Curve'!$D$8:$DU$282,121)+VLOOKUP($C85,'Power Curve'!$D$8:$FD$282,141)</f>
        <v>#N/A</v>
      </c>
      <c r="R85" s="25" t="e">
        <f aca="false">O85-(P85+Q85)</f>
        <v>#N/A</v>
      </c>
      <c r="S85" s="145" t="e">
        <f aca="false">$R85-$G85</f>
        <v>#N/A</v>
      </c>
      <c r="T85" s="132" t="e">
        <f aca="false">1*(+S85*AA85)</f>
        <v>#N/A</v>
      </c>
      <c r="AA85" s="85" t="n">
        <f aca="false">EOMONTH(C85,0)-C85+1</f>
        <v>31</v>
      </c>
      <c r="AC85" s="0"/>
    </row>
    <row r="86" customFormat="false" ht="12.75" hidden="false" customHeight="false" outlineLevel="0" collapsed="false">
      <c r="A86" s="102" t="n">
        <f aca="false">MONTH(C86)</f>
        <v>2</v>
      </c>
      <c r="B86" s="1" t="n">
        <v>1</v>
      </c>
      <c r="C86" s="133" t="n">
        <f aca="false">DATE(YEAR(C85),MONTH(C85)+1,1)</f>
        <v>38018</v>
      </c>
      <c r="D86" s="142" t="e">
        <f aca="false">$G74*$B86</f>
        <v>#N/A</v>
      </c>
      <c r="E86" s="135"/>
      <c r="F86" s="135" t="e">
        <f aca="false">VLOOKUP($C86,'Power Curve'!$D$8:$AV$282,44)</f>
        <v>#N/A</v>
      </c>
      <c r="G86" s="143" t="e">
        <f aca="false">SUM(D86:F86)</f>
        <v>#N/A</v>
      </c>
      <c r="H86" s="142" t="n">
        <v>520000</v>
      </c>
      <c r="I86" s="135" t="n">
        <v>1200000</v>
      </c>
      <c r="J86" s="135" t="n">
        <v>375000</v>
      </c>
      <c r="K86" s="147" t="e">
        <f aca="false">IF(VLOOKUP($C86,Curves!$A$2:$J$1700,10)&gt;VLOOKUP($C86,Curves!$A$2:$J$1700,3),0,IF(VLOOKUP($C86,Curves!$A$2:$K$1700,11)&gt;$Y$2,Forecast!$Z$2,Forecast!$Z$3))</f>
        <v>#N/A</v>
      </c>
      <c r="L86" s="135" t="n">
        <v>750000</v>
      </c>
      <c r="M86" s="135" t="n">
        <v>325000</v>
      </c>
      <c r="N86" s="144" t="n">
        <v>120000</v>
      </c>
      <c r="O86" s="136" t="e">
        <f aca="false">SUM(H86:N86)</f>
        <v>#N/A</v>
      </c>
      <c r="P86" s="135" t="n">
        <v>350000</v>
      </c>
      <c r="Q86" s="144" t="e">
        <f aca="false">VLOOKUP($C86,'Power Curve'!$D$8:$DU$282,121)+VLOOKUP($C86,'Power Curve'!$D$8:$FD$282,141)</f>
        <v>#N/A</v>
      </c>
      <c r="R86" s="25" t="e">
        <f aca="false">O86-(P86+Q86)</f>
        <v>#N/A</v>
      </c>
      <c r="S86" s="145" t="e">
        <f aca="false">$R86-$G86</f>
        <v>#N/A</v>
      </c>
      <c r="T86" s="132" t="e">
        <f aca="false">1*(+S86*AA86)</f>
        <v>#N/A</v>
      </c>
      <c r="AA86" s="85" t="n">
        <f aca="false">EOMONTH(C86,0)-C86+1</f>
        <v>29</v>
      </c>
      <c r="AC86" s="0"/>
    </row>
    <row r="87" customFormat="false" ht="13.5" hidden="false" customHeight="false" outlineLevel="0" collapsed="false">
      <c r="A87" s="102" t="n">
        <f aca="false">MONTH(C87)</f>
        <v>3</v>
      </c>
      <c r="B87" s="1" t="n">
        <v>1</v>
      </c>
      <c r="C87" s="148" t="n">
        <f aca="false">DATE(YEAR(C86),MONTH(C86)+1,1)</f>
        <v>38047</v>
      </c>
      <c r="D87" s="149" t="e">
        <f aca="false">$G75*$B87</f>
        <v>#N/A</v>
      </c>
      <c r="E87" s="150"/>
      <c r="F87" s="151" t="e">
        <f aca="false">VLOOKUP($C87,'Power Curve'!$D$8:$AV$282,44)</f>
        <v>#N/A</v>
      </c>
      <c r="G87" s="152" t="e">
        <f aca="false">SUM(D87:F87)</f>
        <v>#N/A</v>
      </c>
      <c r="H87" s="149" t="n">
        <v>520000</v>
      </c>
      <c r="I87" s="135" t="n">
        <v>1200000</v>
      </c>
      <c r="J87" s="150" t="n">
        <v>375000</v>
      </c>
      <c r="K87" s="153" t="e">
        <f aca="false">IF(VLOOKUP($C87,Curves!$A$2:$J$1700,10)&gt;VLOOKUP($C87,Curves!$A$2:$J$1700,3),0,IF(VLOOKUP($C87,Curves!$A$2:$K$1700,11)&gt;$Y$2,Forecast!$Z$2,Forecast!$Z$3))</f>
        <v>#N/A</v>
      </c>
      <c r="L87" s="135" t="n">
        <v>750000</v>
      </c>
      <c r="M87" s="150" t="n">
        <v>325000</v>
      </c>
      <c r="N87" s="151" t="n">
        <v>120000</v>
      </c>
      <c r="O87" s="154" t="e">
        <f aca="false">SUM(H87:N87)</f>
        <v>#N/A</v>
      </c>
      <c r="P87" s="149" t="n">
        <v>350000</v>
      </c>
      <c r="Q87" s="144" t="e">
        <f aca="false">VLOOKUP($C87,'Power Curve'!$D$8:$DU$282,121)+VLOOKUP($C87,'Power Curve'!$D$8:$FD$282,141)</f>
        <v>#N/A</v>
      </c>
      <c r="R87" s="23" t="e">
        <f aca="false">O87-(P87+Q87)</f>
        <v>#N/A</v>
      </c>
      <c r="S87" s="155" t="e">
        <f aca="false">$R87-$G87</f>
        <v>#N/A</v>
      </c>
      <c r="T87" s="156" t="e">
        <f aca="false">1*(+S87*AA87)</f>
        <v>#N/A</v>
      </c>
      <c r="AA87" s="85" t="n">
        <f aca="false">EOMONTH(C87,0)-C87+1</f>
        <v>31</v>
      </c>
      <c r="AC87" s="0"/>
    </row>
    <row r="88" customFormat="false" ht="12.75" hidden="false" customHeight="false" outlineLevel="0" collapsed="false">
      <c r="C88" s="157"/>
      <c r="E88" s="135"/>
      <c r="F88" s="135"/>
    </row>
    <row r="89" customFormat="false" ht="12.75" hidden="false" customHeight="false" outlineLevel="0" collapsed="false">
      <c r="C89" s="157"/>
      <c r="E89" s="135"/>
      <c r="F89" s="135"/>
    </row>
    <row r="90" customFormat="false" ht="12.75" hidden="false" customHeight="false" outlineLevel="0" collapsed="false">
      <c r="C90" s="157"/>
      <c r="E90" s="135"/>
      <c r="F90" s="135"/>
    </row>
    <row r="91" customFormat="false" ht="12.75" hidden="false" customHeight="false" outlineLevel="0" collapsed="false">
      <c r="C91" s="157"/>
      <c r="E91" s="135"/>
      <c r="F91" s="135"/>
    </row>
    <row r="92" customFormat="false" ht="12.75" hidden="false" customHeight="false" outlineLevel="0" collapsed="false">
      <c r="C92" s="157"/>
    </row>
    <row r="93" customFormat="false" ht="12.75" hidden="false" customHeight="false" outlineLevel="0" collapsed="false">
      <c r="C93" s="157"/>
    </row>
    <row r="94" customFormat="false" ht="12.75" hidden="false" customHeight="false" outlineLevel="0" collapsed="false">
      <c r="C94" s="157"/>
    </row>
    <row r="95" customFormat="false" ht="12.75" hidden="false" customHeight="false" outlineLevel="0" collapsed="false">
      <c r="C95" s="157"/>
    </row>
    <row r="96" customFormat="false" ht="12.75" hidden="false" customHeight="false" outlineLevel="0" collapsed="false">
      <c r="C96" s="157"/>
    </row>
    <row r="97" customFormat="false" ht="12.75" hidden="false" customHeight="false" outlineLevel="0" collapsed="false">
      <c r="C97" s="157"/>
    </row>
    <row r="98" customFormat="false" ht="12.75" hidden="false" customHeight="false" outlineLevel="0" collapsed="false">
      <c r="C98" s="157"/>
    </row>
    <row r="99" customFormat="false" ht="12.75" hidden="false" customHeight="false" outlineLevel="0" collapsed="false">
      <c r="C99" s="157"/>
    </row>
    <row r="100" customFormat="false" ht="12.75" hidden="false" customHeight="false" outlineLevel="0" collapsed="false">
      <c r="C100" s="157"/>
    </row>
    <row r="101" customFormat="false" ht="12.75" hidden="false" customHeight="false" outlineLevel="0" collapsed="false">
      <c r="C101" s="157"/>
    </row>
    <row r="102" customFormat="false" ht="12.75" hidden="false" customHeight="false" outlineLevel="0" collapsed="false">
      <c r="C102" s="157"/>
    </row>
    <row r="103" customFormat="false" ht="12.75" hidden="false" customHeight="false" outlineLevel="0" collapsed="false">
      <c r="C103" s="157"/>
    </row>
    <row r="104" customFormat="false" ht="12.75" hidden="false" customHeight="false" outlineLevel="0" collapsed="false">
      <c r="C104" s="157"/>
    </row>
    <row r="105" customFormat="false" ht="12.75" hidden="false" customHeight="false" outlineLevel="0" collapsed="false">
      <c r="C105" s="157"/>
    </row>
    <row r="106" customFormat="false" ht="12.75" hidden="false" customHeight="false" outlineLevel="0" collapsed="false">
      <c r="C106" s="157"/>
    </row>
    <row r="107" customFormat="false" ht="12.75" hidden="false" customHeight="false" outlineLevel="0" collapsed="false">
      <c r="C107" s="157"/>
    </row>
    <row r="108" customFormat="false" ht="12.75" hidden="false" customHeight="false" outlineLevel="0" collapsed="false">
      <c r="C108" s="157"/>
    </row>
    <row r="109" customFormat="false" ht="12.75" hidden="false" customHeight="false" outlineLevel="0" collapsed="false">
      <c r="C109" s="157"/>
    </row>
    <row r="110" customFormat="false" ht="12.75" hidden="false" customHeight="false" outlineLevel="0" collapsed="false">
      <c r="C110" s="157"/>
    </row>
    <row r="111" customFormat="false" ht="12.75" hidden="false" customHeight="false" outlineLevel="0" collapsed="false">
      <c r="C111" s="157"/>
    </row>
    <row r="112" customFormat="false" ht="12.75" hidden="false" customHeight="false" outlineLevel="0" collapsed="false">
      <c r="C112" s="157"/>
    </row>
    <row r="113" customFormat="false" ht="12.75" hidden="false" customHeight="false" outlineLevel="0" collapsed="false">
      <c r="C113" s="157"/>
    </row>
    <row r="114" customFormat="false" ht="12.75" hidden="false" customHeight="false" outlineLevel="0" collapsed="false">
      <c r="C114" s="157"/>
    </row>
    <row r="115" customFormat="false" ht="12.75" hidden="false" customHeight="false" outlineLevel="0" collapsed="false">
      <c r="C115" s="157"/>
    </row>
    <row r="116" customFormat="false" ht="12.75" hidden="false" customHeight="false" outlineLevel="0" collapsed="false">
      <c r="C116" s="157"/>
    </row>
    <row r="117" customFormat="false" ht="12.75" hidden="false" customHeight="false" outlineLevel="0" collapsed="false">
      <c r="C117" s="157"/>
    </row>
    <row r="118" customFormat="false" ht="12.75" hidden="false" customHeight="false" outlineLevel="0" collapsed="false">
      <c r="C118" s="157"/>
    </row>
    <row r="119" customFormat="false" ht="12.75" hidden="false" customHeight="false" outlineLevel="0" collapsed="false">
      <c r="C119" s="157"/>
    </row>
    <row r="120" customFormat="false" ht="12.75" hidden="false" customHeight="false" outlineLevel="0" collapsed="false">
      <c r="C120" s="157"/>
    </row>
    <row r="121" customFormat="false" ht="12.75" hidden="false" customHeight="false" outlineLevel="0" collapsed="false">
      <c r="C121" s="157"/>
    </row>
    <row r="122" customFormat="false" ht="12.75" hidden="false" customHeight="false" outlineLevel="0" collapsed="false">
      <c r="C122" s="157"/>
    </row>
    <row r="123" customFormat="false" ht="12.75" hidden="false" customHeight="false" outlineLevel="0" collapsed="false">
      <c r="C123" s="157"/>
    </row>
    <row r="124" customFormat="false" ht="12.75" hidden="false" customHeight="false" outlineLevel="0" collapsed="false">
      <c r="C124" s="157"/>
    </row>
    <row r="125" customFormat="false" ht="12.75" hidden="false" customHeight="false" outlineLevel="0" collapsed="false">
      <c r="C125" s="157"/>
    </row>
    <row r="126" customFormat="false" ht="12.75" hidden="false" customHeight="false" outlineLevel="0" collapsed="false">
      <c r="C126" s="157"/>
    </row>
    <row r="127" customFormat="false" ht="12.75" hidden="false" customHeight="false" outlineLevel="0" collapsed="false">
      <c r="C127" s="157"/>
    </row>
    <row r="128" customFormat="false" ht="12.75" hidden="false" customHeight="false" outlineLevel="0" collapsed="false">
      <c r="C128" s="157"/>
    </row>
    <row r="129" customFormat="false" ht="12.75" hidden="false" customHeight="false" outlineLevel="0" collapsed="false">
      <c r="C129" s="157"/>
    </row>
    <row r="130" customFormat="false" ht="12.75" hidden="false" customHeight="false" outlineLevel="0" collapsed="false">
      <c r="C130" s="157"/>
    </row>
    <row r="131" customFormat="false" ht="12.75" hidden="false" customHeight="false" outlineLevel="0" collapsed="false">
      <c r="C131" s="157"/>
    </row>
    <row r="132" customFormat="false" ht="12.75" hidden="false" customHeight="false" outlineLevel="0" collapsed="false">
      <c r="C132" s="157"/>
    </row>
    <row r="133" customFormat="false" ht="12.75" hidden="false" customHeight="false" outlineLevel="0" collapsed="false">
      <c r="C133" s="157"/>
    </row>
    <row r="134" customFormat="false" ht="12.75" hidden="false" customHeight="false" outlineLevel="0" collapsed="false">
      <c r="C134" s="157"/>
    </row>
    <row r="135" customFormat="false" ht="12.75" hidden="false" customHeight="false" outlineLevel="0" collapsed="false">
      <c r="C135" s="157"/>
    </row>
    <row r="136" customFormat="false" ht="12.75" hidden="false" customHeight="false" outlineLevel="0" collapsed="false">
      <c r="C136" s="157"/>
    </row>
    <row r="137" customFormat="false" ht="12.75" hidden="false" customHeight="false" outlineLevel="0" collapsed="false">
      <c r="C137" s="157"/>
    </row>
    <row r="138" customFormat="false" ht="12.75" hidden="false" customHeight="false" outlineLevel="0" collapsed="false">
      <c r="C138" s="157"/>
    </row>
    <row r="139" customFormat="false" ht="12.75" hidden="false" customHeight="false" outlineLevel="0" collapsed="false">
      <c r="C139" s="157"/>
    </row>
    <row r="140" customFormat="false" ht="12.75" hidden="false" customHeight="false" outlineLevel="0" collapsed="false">
      <c r="C140" s="157"/>
    </row>
    <row r="141" customFormat="false" ht="12.75" hidden="false" customHeight="false" outlineLevel="0" collapsed="false">
      <c r="C141" s="157"/>
    </row>
    <row r="142" customFormat="false" ht="12.75" hidden="false" customHeight="false" outlineLevel="0" collapsed="false">
      <c r="C142" s="157"/>
    </row>
    <row r="143" customFormat="false" ht="12.75" hidden="false" customHeight="false" outlineLevel="0" collapsed="false">
      <c r="C143" s="157"/>
    </row>
    <row r="144" customFormat="false" ht="12.75" hidden="false" customHeight="false" outlineLevel="0" collapsed="false">
      <c r="C144" s="157"/>
    </row>
    <row r="145" customFormat="false" ht="12.75" hidden="false" customHeight="false" outlineLevel="0" collapsed="false">
      <c r="C145" s="157"/>
    </row>
    <row r="146" customFormat="false" ht="12.75" hidden="false" customHeight="false" outlineLevel="0" collapsed="false">
      <c r="C146" s="157"/>
    </row>
    <row r="147" customFormat="false" ht="12.75" hidden="false" customHeight="false" outlineLevel="0" collapsed="false">
      <c r="C147" s="157"/>
    </row>
    <row r="148" customFormat="false" ht="12.75" hidden="false" customHeight="false" outlineLevel="0" collapsed="false">
      <c r="C148" s="157"/>
    </row>
    <row r="149" customFormat="false" ht="12.75" hidden="false" customHeight="false" outlineLevel="0" collapsed="false">
      <c r="C149" s="157"/>
    </row>
    <row r="150" customFormat="false" ht="12.75" hidden="false" customHeight="false" outlineLevel="0" collapsed="false">
      <c r="C150" s="157"/>
    </row>
    <row r="151" customFormat="false" ht="12.75" hidden="false" customHeight="false" outlineLevel="0" collapsed="false">
      <c r="C151" s="157"/>
    </row>
    <row r="152" customFormat="false" ht="12.75" hidden="false" customHeight="false" outlineLevel="0" collapsed="false">
      <c r="C152" s="157"/>
    </row>
    <row r="153" customFormat="false" ht="12.75" hidden="false" customHeight="false" outlineLevel="0" collapsed="false">
      <c r="C153" s="157"/>
    </row>
    <row r="154" customFormat="false" ht="12.75" hidden="false" customHeight="false" outlineLevel="0" collapsed="false">
      <c r="C154" s="157"/>
    </row>
    <row r="155" customFormat="false" ht="12.75" hidden="false" customHeight="false" outlineLevel="0" collapsed="false">
      <c r="C155" s="157"/>
    </row>
    <row r="156" customFormat="false" ht="12.75" hidden="false" customHeight="false" outlineLevel="0" collapsed="false">
      <c r="C156" s="157"/>
    </row>
    <row r="157" customFormat="false" ht="12.75" hidden="false" customHeight="false" outlineLevel="0" collapsed="false">
      <c r="C157" s="157"/>
    </row>
    <row r="158" customFormat="false" ht="12.75" hidden="false" customHeight="false" outlineLevel="0" collapsed="false">
      <c r="C158" s="157"/>
    </row>
    <row r="159" customFormat="false" ht="12.75" hidden="false" customHeight="false" outlineLevel="0" collapsed="false">
      <c r="C159" s="157"/>
    </row>
    <row r="160" customFormat="false" ht="12.75" hidden="false" customHeight="false" outlineLevel="0" collapsed="false">
      <c r="C160" s="157"/>
    </row>
    <row r="161" customFormat="false" ht="12.75" hidden="false" customHeight="false" outlineLevel="0" collapsed="false">
      <c r="C161" s="157"/>
    </row>
    <row r="162" customFormat="false" ht="12.75" hidden="false" customHeight="false" outlineLevel="0" collapsed="false">
      <c r="C162" s="157"/>
    </row>
    <row r="163" customFormat="false" ht="12.75" hidden="false" customHeight="false" outlineLevel="0" collapsed="false">
      <c r="C163" s="157"/>
    </row>
    <row r="164" customFormat="false" ht="12.75" hidden="false" customHeight="false" outlineLevel="0" collapsed="false">
      <c r="C164" s="157"/>
    </row>
    <row r="165" customFormat="false" ht="12.75" hidden="false" customHeight="false" outlineLevel="0" collapsed="false">
      <c r="C165" s="157"/>
    </row>
    <row r="166" customFormat="false" ht="12.75" hidden="false" customHeight="false" outlineLevel="0" collapsed="false">
      <c r="C166" s="157"/>
    </row>
    <row r="167" customFormat="false" ht="12.75" hidden="false" customHeight="false" outlineLevel="0" collapsed="false">
      <c r="C167" s="157"/>
    </row>
    <row r="168" customFormat="false" ht="12.75" hidden="false" customHeight="false" outlineLevel="0" collapsed="false">
      <c r="C168" s="157"/>
    </row>
    <row r="169" customFormat="false" ht="12.75" hidden="false" customHeight="false" outlineLevel="0" collapsed="false">
      <c r="C169" s="157"/>
    </row>
    <row r="170" customFormat="false" ht="12.75" hidden="false" customHeight="false" outlineLevel="0" collapsed="false">
      <c r="C170" s="157"/>
    </row>
    <row r="171" customFormat="false" ht="12.75" hidden="false" customHeight="false" outlineLevel="0" collapsed="false">
      <c r="C171" s="157"/>
    </row>
    <row r="172" customFormat="false" ht="12.75" hidden="false" customHeight="false" outlineLevel="0" collapsed="false">
      <c r="C172" s="157"/>
    </row>
    <row r="173" customFormat="false" ht="12.75" hidden="false" customHeight="false" outlineLevel="0" collapsed="false">
      <c r="C173" s="157"/>
    </row>
    <row r="174" customFormat="false" ht="12.75" hidden="false" customHeight="false" outlineLevel="0" collapsed="false">
      <c r="C174" s="157"/>
    </row>
    <row r="175" customFormat="false" ht="12.75" hidden="false" customHeight="false" outlineLevel="0" collapsed="false">
      <c r="C175" s="157"/>
    </row>
    <row r="176" customFormat="false" ht="12.75" hidden="false" customHeight="false" outlineLevel="0" collapsed="false">
      <c r="C176" s="157"/>
    </row>
    <row r="177" customFormat="false" ht="12.75" hidden="false" customHeight="false" outlineLevel="0" collapsed="false">
      <c r="C177" s="157"/>
    </row>
    <row r="178" customFormat="false" ht="12.75" hidden="false" customHeight="false" outlineLevel="0" collapsed="false">
      <c r="C178" s="157"/>
    </row>
    <row r="179" customFormat="false" ht="12.75" hidden="false" customHeight="false" outlineLevel="0" collapsed="false">
      <c r="C179" s="157"/>
    </row>
    <row r="180" customFormat="false" ht="12.75" hidden="false" customHeight="false" outlineLevel="0" collapsed="false">
      <c r="C180" s="157"/>
    </row>
    <row r="181" customFormat="false" ht="12.75" hidden="false" customHeight="false" outlineLevel="0" collapsed="false">
      <c r="C181" s="157"/>
    </row>
    <row r="182" customFormat="false" ht="12.75" hidden="false" customHeight="false" outlineLevel="0" collapsed="false">
      <c r="C182" s="157"/>
    </row>
    <row r="183" customFormat="false" ht="12.75" hidden="false" customHeight="false" outlineLevel="0" collapsed="false">
      <c r="C183" s="157"/>
    </row>
    <row r="184" customFormat="false" ht="12.75" hidden="false" customHeight="false" outlineLevel="0" collapsed="false">
      <c r="C184" s="157"/>
    </row>
    <row r="185" customFormat="false" ht="12.75" hidden="false" customHeight="false" outlineLevel="0" collapsed="false">
      <c r="C185" s="157"/>
    </row>
    <row r="186" customFormat="false" ht="12.75" hidden="false" customHeight="false" outlineLevel="0" collapsed="false">
      <c r="C186" s="157"/>
    </row>
    <row r="187" customFormat="false" ht="12.75" hidden="false" customHeight="false" outlineLevel="0" collapsed="false">
      <c r="C187" s="157"/>
    </row>
    <row r="188" customFormat="false" ht="12.75" hidden="false" customHeight="false" outlineLevel="0" collapsed="false">
      <c r="C188" s="157"/>
    </row>
    <row r="189" customFormat="false" ht="12.75" hidden="false" customHeight="false" outlineLevel="0" collapsed="false">
      <c r="C189" s="157"/>
    </row>
  </sheetData>
  <mergeCells count="11">
    <mergeCell ref="D2:F2"/>
    <mergeCell ref="H2:O2"/>
    <mergeCell ref="B3:B4"/>
    <mergeCell ref="D3:D4"/>
    <mergeCell ref="E3:E4"/>
    <mergeCell ref="F3:F4"/>
    <mergeCell ref="G3:G4"/>
    <mergeCell ref="O3:O4"/>
    <mergeCell ref="P3:P4"/>
    <mergeCell ref="S3:S4"/>
    <mergeCell ref="T3:T4"/>
  </mergeCells>
  <printOptions headings="false" gridLines="false" gridLinesSet="true" horizontalCentered="true" verticalCentered="true"/>
  <pageMargins left="0.2" right="0.229861111111111" top="0.179861111111111" bottom="0.170138888888889" header="0.511811023622047" footer="0.170138888888889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&amp;LAll-American Pipeline expansion and existing EPNG South Mainline 1:1 exchange.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2"/>
  <sheetViews>
    <sheetView showFormulas="false" showGridLines="true" showRowColHeaders="true" showZeros="true" rightToLeft="false" tabSelected="false" showOutlineSymbols="true" defaultGridColor="true" view="normal" topLeftCell="A3" colorId="64" zoomScale="100" zoomScaleNormal="100" zoomScalePageLayoutView="100" workbookViewId="0">
      <selection pane="topLeft" activeCell="E19" activeCellId="0" sqref="E19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1" width="6.85"/>
    <col collapsed="false" customWidth="true" hidden="false" outlineLevel="0" max="2" min="2" style="1" width="8.41"/>
    <col collapsed="false" customWidth="true" hidden="false" outlineLevel="0" max="3" min="3" style="1" width="8.99"/>
    <col collapsed="false" customWidth="true" hidden="false" outlineLevel="0" max="4" min="4" style="55" width="15.56"/>
    <col collapsed="false" customWidth="true" hidden="false" outlineLevel="0" max="5" min="5" style="1" width="12.28"/>
    <col collapsed="false" customWidth="true" hidden="false" outlineLevel="0" max="6" min="6" style="70" width="11.28"/>
    <col collapsed="false" customWidth="false" hidden="false" outlineLevel="0" max="7" min="7" style="70" width="9.14"/>
    <col collapsed="false" customWidth="true" hidden="false" outlineLevel="0" max="8" min="8" style="70" width="11.28"/>
    <col collapsed="false" customWidth="true" hidden="false" outlineLevel="0" max="9" min="9" style="1" width="10.41"/>
    <col collapsed="false" customWidth="true" hidden="false" outlineLevel="0" max="10" min="10" style="1" width="11.42"/>
    <col collapsed="false" customWidth="true" hidden="false" outlineLevel="0" max="11" min="11" style="1" width="11.56"/>
    <col collapsed="false" customWidth="false" hidden="false" outlineLevel="0" max="257" min="12" style="1" width="9.14"/>
  </cols>
  <sheetData>
    <row r="1" customFormat="false" ht="12" hidden="false" customHeight="false" outlineLevel="0" collapsed="false">
      <c r="H1" s="10" t="s">
        <v>58</v>
      </c>
      <c r="I1" s="10"/>
      <c r="J1" s="158" t="n">
        <v>16</v>
      </c>
    </row>
    <row r="2" customFormat="false" ht="12" hidden="false" customHeight="false" outlineLevel="0" collapsed="false">
      <c r="G2" s="159" t="n">
        <v>7500</v>
      </c>
      <c r="H2" s="160" t="s">
        <v>59</v>
      </c>
      <c r="I2" s="160"/>
      <c r="J2" s="160"/>
    </row>
    <row r="3" customFormat="false" ht="12" hidden="false" customHeight="false" outlineLevel="0" collapsed="false">
      <c r="A3" s="55"/>
      <c r="B3" s="50" t="s">
        <v>60</v>
      </c>
      <c r="C3" s="50" t="s">
        <v>61</v>
      </c>
      <c r="D3" s="55" t="s">
        <v>62</v>
      </c>
      <c r="E3" s="55" t="s">
        <v>63</v>
      </c>
      <c r="F3" s="161" t="s">
        <v>64</v>
      </c>
      <c r="G3" s="161" t="s">
        <v>65</v>
      </c>
      <c r="H3" s="162" t="n">
        <v>0.9</v>
      </c>
      <c r="I3" s="163" t="n">
        <v>0.6</v>
      </c>
      <c r="J3" s="163" t="n">
        <v>0.5</v>
      </c>
      <c r="K3" s="55"/>
      <c r="L3" s="55"/>
      <c r="M3" s="55"/>
      <c r="N3" s="55" t="s">
        <v>66</v>
      </c>
      <c r="O3" s="164" t="n">
        <f aca="false">+I3</f>
        <v>0.6</v>
      </c>
      <c r="P3" s="165"/>
      <c r="Q3" s="16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</row>
    <row r="4" customFormat="false" ht="12" hidden="false" customHeight="false" outlineLevel="0" collapsed="false">
      <c r="B4" s="1" t="s">
        <v>67</v>
      </c>
      <c r="C4" s="166" t="s">
        <v>68</v>
      </c>
      <c r="D4" s="167" t="s">
        <v>69</v>
      </c>
      <c r="E4" s="168" t="n">
        <v>37073</v>
      </c>
      <c r="F4" s="17" t="n">
        <v>500</v>
      </c>
      <c r="G4" s="169" t="n">
        <f aca="false">$G$2</f>
        <v>7500</v>
      </c>
      <c r="H4" s="170" t="n">
        <f aca="false">($F$4*$G$4*$H$3*$J$1)/1000</f>
        <v>54000</v>
      </c>
      <c r="I4" s="171" t="n">
        <f aca="false">($F4*$G$4*$I$3*$J$1)/1000</f>
        <v>36000</v>
      </c>
      <c r="J4" s="172" t="n">
        <f aca="false">($F4*$G$4*$J$3*$J$1)/1000</f>
        <v>30000</v>
      </c>
      <c r="K4" s="173" t="s">
        <v>70</v>
      </c>
      <c r="L4" s="174"/>
      <c r="M4" s="175" t="s">
        <v>71</v>
      </c>
      <c r="N4" s="175" t="s">
        <v>72</v>
      </c>
      <c r="O4" s="83" t="s">
        <v>68</v>
      </c>
      <c r="P4" s="175" t="s">
        <v>73</v>
      </c>
      <c r="Q4" s="84" t="s">
        <v>74</v>
      </c>
    </row>
    <row r="5" customFormat="false" ht="11.25" hidden="false" customHeight="false" outlineLevel="0" collapsed="false">
      <c r="B5" s="1" t="s">
        <v>67</v>
      </c>
      <c r="C5" s="166" t="s">
        <v>68</v>
      </c>
      <c r="D5" s="176" t="s">
        <v>75</v>
      </c>
      <c r="E5" s="177" t="n">
        <v>37043</v>
      </c>
      <c r="F5" s="10" t="n">
        <v>500</v>
      </c>
      <c r="G5" s="178" t="n">
        <f aca="false">$G$2</f>
        <v>7500</v>
      </c>
      <c r="H5" s="179" t="n">
        <f aca="false">(F5*G5*$H$3*$J$1)/1000</f>
        <v>54000</v>
      </c>
      <c r="I5" s="180" t="n">
        <f aca="false">($F5*$G$4*$I$3*$J$1)/1000</f>
        <v>36000</v>
      </c>
      <c r="J5" s="181" t="n">
        <f aca="false">($F5*$G$4*$J$3*$J$1)/1000</f>
        <v>30000</v>
      </c>
      <c r="K5" s="173"/>
      <c r="L5" s="182" t="s">
        <v>76</v>
      </c>
      <c r="M5" s="170" t="n">
        <v>0</v>
      </c>
      <c r="N5" s="171" t="n">
        <v>0</v>
      </c>
      <c r="O5" s="17" t="n">
        <v>0</v>
      </c>
      <c r="P5" s="171" t="n">
        <v>0</v>
      </c>
      <c r="Q5" s="86" t="n">
        <v>0</v>
      </c>
    </row>
    <row r="6" customFormat="false" ht="12" hidden="false" customHeight="false" outlineLevel="0" collapsed="false">
      <c r="A6" s="1" t="s">
        <v>77</v>
      </c>
      <c r="B6" s="1" t="s">
        <v>78</v>
      </c>
      <c r="C6" s="166" t="s">
        <v>72</v>
      </c>
      <c r="D6" s="176" t="s">
        <v>79</v>
      </c>
      <c r="E6" s="177" t="n">
        <v>37104</v>
      </c>
      <c r="F6" s="10" t="n">
        <v>1048</v>
      </c>
      <c r="G6" s="178" t="n">
        <f aca="false">$G$2</f>
        <v>7500</v>
      </c>
      <c r="H6" s="179" t="n">
        <f aca="false">(F6*G6*$H$3*$J$1)/1000</f>
        <v>113184</v>
      </c>
      <c r="I6" s="180" t="n">
        <f aca="false">($F6*$G$4*$I$3*$J$1)/1000</f>
        <v>75456</v>
      </c>
      <c r="J6" s="181" t="n">
        <f aca="false">($F6*$G$4*$J$3*$J$1)/1000</f>
        <v>62880</v>
      </c>
      <c r="K6" s="173"/>
      <c r="L6" s="183" t="s">
        <v>80</v>
      </c>
      <c r="M6" s="179" t="n">
        <v>0</v>
      </c>
      <c r="N6" s="180" t="n">
        <v>0</v>
      </c>
      <c r="O6" s="10" t="n">
        <f aca="false">+I5</f>
        <v>36000</v>
      </c>
      <c r="P6" s="180" t="n">
        <f aca="false">+I45+I46+I47</f>
        <v>117000</v>
      </c>
      <c r="Q6" s="87" t="n">
        <f aca="false">+I29+I31</f>
        <v>27720</v>
      </c>
    </row>
    <row r="7" customFormat="false" ht="12" hidden="false" customHeight="false" outlineLevel="0" collapsed="false">
      <c r="C7" s="166"/>
      <c r="D7" s="184" t="s">
        <v>81</v>
      </c>
      <c r="E7" s="185"/>
      <c r="F7" s="61"/>
      <c r="G7" s="186"/>
      <c r="H7" s="187" t="n">
        <f aca="false">SUM(H4:H6)</f>
        <v>221184</v>
      </c>
      <c r="I7" s="187" t="n">
        <f aca="false">SUM(I4:I6)</f>
        <v>147456</v>
      </c>
      <c r="J7" s="188" t="n">
        <f aca="false">SUM(J4:J6)</f>
        <v>122880</v>
      </c>
      <c r="K7" s="173"/>
      <c r="L7" s="183" t="s">
        <v>82</v>
      </c>
      <c r="M7" s="179" t="n">
        <v>0</v>
      </c>
      <c r="N7" s="180" t="n">
        <f aca="false">+I6</f>
        <v>75456</v>
      </c>
      <c r="O7" s="10" t="n">
        <f aca="false">+I4</f>
        <v>36000</v>
      </c>
      <c r="P7" s="180" t="n">
        <f aca="false">+I48</f>
        <v>5040</v>
      </c>
      <c r="Q7" s="87" t="n">
        <v>0</v>
      </c>
    </row>
    <row r="8" customFormat="false" ht="12" hidden="false" customHeight="false" outlineLevel="0" collapsed="false">
      <c r="B8" s="1" t="s">
        <v>67</v>
      </c>
      <c r="C8" s="166" t="s">
        <v>68</v>
      </c>
      <c r="D8" s="176" t="s">
        <v>83</v>
      </c>
      <c r="E8" s="177" t="n">
        <v>37438</v>
      </c>
      <c r="F8" s="10" t="n">
        <v>880</v>
      </c>
      <c r="G8" s="178" t="n">
        <f aca="false">$G$2</f>
        <v>7500</v>
      </c>
      <c r="H8" s="179" t="n">
        <f aca="false">(F8*G8*$H$3*$J$1)/1000</f>
        <v>95040</v>
      </c>
      <c r="I8" s="180" t="n">
        <f aca="false">($F8*$G$4*$I$3*$J$1)/1000</f>
        <v>63360</v>
      </c>
      <c r="J8" s="181" t="n">
        <f aca="false">($F8*$G$4*$J$3*$J$1)/1000</f>
        <v>52800</v>
      </c>
      <c r="K8" s="173"/>
      <c r="L8" s="183" t="s">
        <v>84</v>
      </c>
      <c r="M8" s="189" t="n">
        <v>0</v>
      </c>
      <c r="N8" s="190" t="n">
        <v>0</v>
      </c>
      <c r="O8" s="22" t="n">
        <v>0</v>
      </c>
      <c r="P8" s="190" t="n">
        <f aca="false">+I49</f>
        <v>36000</v>
      </c>
      <c r="Q8" s="91" t="n">
        <v>0</v>
      </c>
    </row>
    <row r="9" customFormat="false" ht="12" hidden="false" customHeight="false" outlineLevel="0" collapsed="false">
      <c r="B9" s="1" t="s">
        <v>85</v>
      </c>
      <c r="C9" s="166" t="s">
        <v>86</v>
      </c>
      <c r="D9" s="176" t="s">
        <v>87</v>
      </c>
      <c r="E9" s="177" t="n">
        <v>37622</v>
      </c>
      <c r="F9" s="10" t="n">
        <v>880</v>
      </c>
      <c r="G9" s="178" t="n">
        <f aca="false">$G$2</f>
        <v>7500</v>
      </c>
      <c r="H9" s="179" t="n">
        <f aca="false">(F9*G9*$H$3*$J$1)/1000</f>
        <v>95040</v>
      </c>
      <c r="I9" s="180" t="n">
        <f aca="false">($F9*$G$4*$I$3*$J$1)/1000</f>
        <v>63360</v>
      </c>
      <c r="J9" s="181" t="n">
        <f aca="false">($F9*$G$4*$J$3*$J$1)/1000</f>
        <v>52800</v>
      </c>
      <c r="K9" s="173"/>
      <c r="L9" s="191" t="s">
        <v>88</v>
      </c>
      <c r="M9" s="192" t="n">
        <f aca="false">SUM(M5:M8)</f>
        <v>0</v>
      </c>
      <c r="N9" s="193" t="n">
        <f aca="false">SUM(N5:N8)</f>
        <v>75456</v>
      </c>
      <c r="O9" s="194" t="n">
        <f aca="false">SUM(O5:O8)</f>
        <v>72000</v>
      </c>
      <c r="P9" s="193" t="n">
        <f aca="false">SUM(P5:P8)</f>
        <v>158040</v>
      </c>
      <c r="Q9" s="195" t="n">
        <f aca="false">SUM(Q5:Q8)</f>
        <v>27720</v>
      </c>
    </row>
    <row r="10" customFormat="false" ht="12" hidden="false" customHeight="false" outlineLevel="0" collapsed="false">
      <c r="C10" s="166"/>
      <c r="D10" s="196" t="s">
        <v>89</v>
      </c>
      <c r="E10" s="197"/>
      <c r="F10" s="198"/>
      <c r="G10" s="199"/>
      <c r="H10" s="200" t="n">
        <f aca="false">SUM(H8:H9)</f>
        <v>190080</v>
      </c>
      <c r="I10" s="200" t="n">
        <f aca="false">SUM(I8:I9)</f>
        <v>126720</v>
      </c>
      <c r="J10" s="201" t="n">
        <f aca="false">SUM(J8:J9)</f>
        <v>105600</v>
      </c>
      <c r="K10" s="173"/>
      <c r="L10" s="183" t="s">
        <v>90</v>
      </c>
      <c r="M10" s="170" t="n">
        <v>0</v>
      </c>
      <c r="N10" s="171" t="n">
        <v>0</v>
      </c>
      <c r="O10" s="17" t="n">
        <v>0</v>
      </c>
      <c r="P10" s="171" t="n">
        <v>0</v>
      </c>
      <c r="Q10" s="86" t="n">
        <v>0</v>
      </c>
    </row>
    <row r="11" customFormat="false" ht="12" hidden="false" customHeight="false" outlineLevel="0" collapsed="false">
      <c r="C11" s="166"/>
      <c r="D11" s="184" t="s">
        <v>91</v>
      </c>
      <c r="E11" s="185"/>
      <c r="F11" s="61"/>
      <c r="G11" s="186"/>
      <c r="H11" s="202" t="n">
        <f aca="false">H7+H10</f>
        <v>411264</v>
      </c>
      <c r="I11" s="202" t="n">
        <f aca="false">I7+I10</f>
        <v>274176</v>
      </c>
      <c r="J11" s="62" t="n">
        <f aca="false">J7+J10</f>
        <v>228480</v>
      </c>
      <c r="L11" s="183" t="s">
        <v>92</v>
      </c>
      <c r="M11" s="179" t="n">
        <v>0</v>
      </c>
      <c r="N11" s="180" t="n">
        <v>0</v>
      </c>
      <c r="O11" s="10" t="n">
        <v>0</v>
      </c>
      <c r="P11" s="180" t="n">
        <f aca="false">+I52</f>
        <v>18000</v>
      </c>
      <c r="Q11" s="87" t="n">
        <f aca="false">+I33</f>
        <v>10800</v>
      </c>
    </row>
    <row r="12" customFormat="false" ht="11.25" hidden="false" customHeight="true" outlineLevel="0" collapsed="false">
      <c r="B12" s="1" t="s">
        <v>78</v>
      </c>
      <c r="C12" s="166" t="s">
        <v>71</v>
      </c>
      <c r="D12" s="203" t="s">
        <v>93</v>
      </c>
      <c r="E12" s="177" t="n">
        <v>37500</v>
      </c>
      <c r="F12" s="10" t="n">
        <v>500</v>
      </c>
      <c r="G12" s="178" t="n">
        <f aca="false">$G$2</f>
        <v>7500</v>
      </c>
      <c r="H12" s="179" t="n">
        <f aca="false">(F12*G12*$H$3*$J$1)/1000</f>
        <v>54000</v>
      </c>
      <c r="I12" s="180" t="n">
        <f aca="false">($F12*$G$4*$I$3*$J$1)/1000</f>
        <v>36000</v>
      </c>
      <c r="J12" s="181" t="n">
        <f aca="false">($F12*$G$4*$J$3*$J$1)/1000</f>
        <v>30000</v>
      </c>
      <c r="K12" s="204" t="s">
        <v>94</v>
      </c>
      <c r="L12" s="183" t="s">
        <v>95</v>
      </c>
      <c r="M12" s="179" t="n">
        <f aca="false">+I12</f>
        <v>36000</v>
      </c>
      <c r="N12" s="180" t="n">
        <v>0</v>
      </c>
      <c r="O12" s="10" t="n">
        <f aca="false">+I8+I13</f>
        <v>141840</v>
      </c>
      <c r="P12" s="180" t="n">
        <f aca="false">+I51</f>
        <v>39600</v>
      </c>
      <c r="Q12" s="87" t="n">
        <v>0</v>
      </c>
    </row>
    <row r="13" customFormat="false" ht="12" hidden="false" customHeight="false" outlineLevel="0" collapsed="false">
      <c r="B13" s="1" t="s">
        <v>67</v>
      </c>
      <c r="C13" s="166" t="s">
        <v>68</v>
      </c>
      <c r="D13" s="203" t="s">
        <v>96</v>
      </c>
      <c r="E13" s="177" t="n">
        <v>37530</v>
      </c>
      <c r="F13" s="10" t="n">
        <v>1090</v>
      </c>
      <c r="G13" s="178" t="n">
        <f aca="false">$G$2</f>
        <v>7500</v>
      </c>
      <c r="H13" s="179" t="n">
        <f aca="false">(F13*G13*$H$3*$J$1)/1000</f>
        <v>117720</v>
      </c>
      <c r="I13" s="180" t="n">
        <f aca="false">($F13*$G$4*$I$3*$J$1)/1000</f>
        <v>78480</v>
      </c>
      <c r="J13" s="181" t="n">
        <f aca="false">($F13*$G$4*$J$3*$J$1)/1000</f>
        <v>65400</v>
      </c>
      <c r="K13" s="204"/>
      <c r="L13" s="183" t="s">
        <v>97</v>
      </c>
      <c r="M13" s="189" t="n">
        <f aca="false">+I14</f>
        <v>36720</v>
      </c>
      <c r="N13" s="190" t="n">
        <v>0</v>
      </c>
      <c r="O13" s="22" t="n">
        <v>0</v>
      </c>
      <c r="P13" s="190" t="n">
        <f aca="false">+I53</f>
        <v>144000</v>
      </c>
      <c r="Q13" s="91" t="n">
        <v>0</v>
      </c>
    </row>
    <row r="14" customFormat="false" ht="12" hidden="false" customHeight="false" outlineLevel="0" collapsed="false">
      <c r="B14" s="1" t="s">
        <v>85</v>
      </c>
      <c r="C14" s="166" t="s">
        <v>71</v>
      </c>
      <c r="D14" s="203" t="s">
        <v>98</v>
      </c>
      <c r="E14" s="177" t="n">
        <v>37561</v>
      </c>
      <c r="F14" s="10" t="n">
        <v>510</v>
      </c>
      <c r="G14" s="178" t="n">
        <f aca="false">$G$2</f>
        <v>7500</v>
      </c>
      <c r="H14" s="179" t="n">
        <f aca="false">(F14*G14*$H$3*$J$1)/1000</f>
        <v>55080</v>
      </c>
      <c r="I14" s="180" t="n">
        <f aca="false">($F14*$G$4*$I$3*$J$1)/1000</f>
        <v>36720</v>
      </c>
      <c r="J14" s="181" t="n">
        <f aca="false">($F14*$G$4*$J$3*$J$1)/1000</f>
        <v>30600</v>
      </c>
      <c r="K14" s="204"/>
      <c r="L14" s="191" t="s">
        <v>99</v>
      </c>
      <c r="M14" s="192" t="n">
        <f aca="false">SUM(M10:M13)</f>
        <v>72720</v>
      </c>
      <c r="N14" s="193" t="n">
        <f aca="false">SUM(N10:N13)</f>
        <v>0</v>
      </c>
      <c r="O14" s="194" t="n">
        <f aca="false">SUM(O10:O13)</f>
        <v>141840</v>
      </c>
      <c r="P14" s="193" t="n">
        <f aca="false">SUM(P10:P13)</f>
        <v>201600</v>
      </c>
      <c r="Q14" s="195" t="n">
        <f aca="false">SUM(Q10:Q13)</f>
        <v>10800</v>
      </c>
    </row>
    <row r="15" customFormat="false" ht="12" hidden="false" customHeight="false" outlineLevel="0" collapsed="false">
      <c r="C15" s="166"/>
      <c r="D15" s="184" t="s">
        <v>89</v>
      </c>
      <c r="E15" s="185"/>
      <c r="F15" s="61"/>
      <c r="G15" s="186"/>
      <c r="H15" s="202" t="n">
        <f aca="false">SUM(H12:H14)+H10</f>
        <v>416880</v>
      </c>
      <c r="I15" s="202" t="n">
        <f aca="false">SUM(I12:I14)+I10</f>
        <v>277920</v>
      </c>
      <c r="J15" s="62" t="n">
        <f aca="false">SUM(J12:J14)+J10</f>
        <v>231600</v>
      </c>
      <c r="K15" s="204"/>
      <c r="L15" s="183" t="s">
        <v>100</v>
      </c>
      <c r="M15" s="170" t="n">
        <f aca="false">+I17+I18</f>
        <v>66240</v>
      </c>
      <c r="N15" s="171" t="n">
        <v>0</v>
      </c>
      <c r="O15" s="17" t="n">
        <f aca="false">+I21</f>
        <v>36000</v>
      </c>
      <c r="P15" s="171" t="n">
        <f aca="false">+I9</f>
        <v>63360</v>
      </c>
      <c r="Q15" s="86" t="n">
        <f aca="false">+I35</f>
        <v>33120</v>
      </c>
    </row>
    <row r="16" customFormat="false" ht="11.25" hidden="false" customHeight="false" outlineLevel="0" collapsed="false">
      <c r="A16" s="1" t="s">
        <v>77</v>
      </c>
      <c r="B16" s="1" t="s">
        <v>78</v>
      </c>
      <c r="C16" s="166" t="s">
        <v>72</v>
      </c>
      <c r="D16" s="203" t="s">
        <v>101</v>
      </c>
      <c r="E16" s="177" t="n">
        <v>37773</v>
      </c>
      <c r="F16" s="10" t="n">
        <v>750</v>
      </c>
      <c r="G16" s="178" t="n">
        <f aca="false">$G$2</f>
        <v>7500</v>
      </c>
      <c r="H16" s="179" t="n">
        <f aca="false">(F16*G16*$H$3*$J$1)/1000</f>
        <v>81000</v>
      </c>
      <c r="I16" s="180" t="n">
        <f aca="false">($F16*$G$4*$I$3*$J$1)/1000</f>
        <v>54000</v>
      </c>
      <c r="J16" s="181" t="n">
        <f aca="false">($F16*$G$4*$J$3*$J$1)/1000</f>
        <v>45000</v>
      </c>
      <c r="K16" s="204"/>
      <c r="L16" s="183" t="s">
        <v>102</v>
      </c>
      <c r="M16" s="179" t="n">
        <f aca="false">+I20</f>
        <v>76032</v>
      </c>
      <c r="N16" s="180" t="n">
        <f aca="false">+I16</f>
        <v>54000</v>
      </c>
      <c r="O16" s="10" t="n">
        <f aca="false">+I19</f>
        <v>38160</v>
      </c>
      <c r="P16" s="180" t="n">
        <f aca="false">+I55+I56+I59</f>
        <v>182160</v>
      </c>
      <c r="Q16" s="87" t="n">
        <f aca="false">+I58</f>
        <v>36000</v>
      </c>
    </row>
    <row r="17" customFormat="false" ht="11.25" hidden="false" customHeight="false" outlineLevel="0" collapsed="false">
      <c r="B17" s="1" t="s">
        <v>85</v>
      </c>
      <c r="C17" s="166" t="s">
        <v>103</v>
      </c>
      <c r="D17" s="203" t="s">
        <v>104</v>
      </c>
      <c r="E17" s="177" t="n">
        <v>37681</v>
      </c>
      <c r="F17" s="10" t="n">
        <v>420</v>
      </c>
      <c r="G17" s="178" t="n">
        <f aca="false">$G$2</f>
        <v>7500</v>
      </c>
      <c r="H17" s="179" t="n">
        <f aca="false">(F17*G17*$H$3*$J$1)/1000</f>
        <v>45360</v>
      </c>
      <c r="I17" s="180" t="n">
        <f aca="false">($F17*$G$4*$I$3*$J$1)/1000</f>
        <v>30240</v>
      </c>
      <c r="J17" s="181" t="n">
        <f aca="false">($F17*$G$4*$J$3*$J$1)/1000</f>
        <v>25200</v>
      </c>
      <c r="K17" s="204"/>
      <c r="L17" s="183" t="s">
        <v>105</v>
      </c>
      <c r="M17" s="179" t="n">
        <v>0</v>
      </c>
      <c r="N17" s="180" t="n">
        <v>0</v>
      </c>
      <c r="O17" s="10" t="n">
        <f aca="false">+I22</f>
        <v>38160</v>
      </c>
      <c r="P17" s="180" t="n">
        <v>0</v>
      </c>
      <c r="Q17" s="87" t="n">
        <v>0</v>
      </c>
    </row>
    <row r="18" customFormat="false" ht="12" hidden="false" customHeight="false" outlineLevel="0" collapsed="false">
      <c r="A18" s="1" t="s">
        <v>77</v>
      </c>
      <c r="B18" s="1" t="s">
        <v>85</v>
      </c>
      <c r="C18" s="166" t="s">
        <v>106</v>
      </c>
      <c r="D18" s="203" t="s">
        <v>107</v>
      </c>
      <c r="E18" s="177" t="n">
        <v>37681</v>
      </c>
      <c r="F18" s="10" t="n">
        <v>500</v>
      </c>
      <c r="G18" s="178" t="n">
        <f aca="false">$G$2</f>
        <v>7500</v>
      </c>
      <c r="H18" s="179" t="n">
        <f aca="false">(F18*G18*$H$3*$J$1)/1000</f>
        <v>54000</v>
      </c>
      <c r="I18" s="180" t="n">
        <f aca="false">($F18*$G$4*$I$3*$J$1)/1000</f>
        <v>36000</v>
      </c>
      <c r="J18" s="181" t="n">
        <f aca="false">($F18*$G$4*$J$3*$J$1)/1000</f>
        <v>30000</v>
      </c>
      <c r="K18" s="204"/>
      <c r="L18" s="183" t="s">
        <v>108</v>
      </c>
      <c r="M18" s="189" t="n">
        <v>0</v>
      </c>
      <c r="N18" s="190" t="n">
        <v>0</v>
      </c>
      <c r="O18" s="22" t="n">
        <v>0</v>
      </c>
      <c r="P18" s="190" t="n">
        <f aca="false">+I57</f>
        <v>54000</v>
      </c>
      <c r="Q18" s="91" t="n">
        <v>0</v>
      </c>
    </row>
    <row r="19" customFormat="false" ht="12" hidden="false" customHeight="false" outlineLevel="0" collapsed="false">
      <c r="B19" s="1" t="s">
        <v>67</v>
      </c>
      <c r="C19" s="166" t="s">
        <v>68</v>
      </c>
      <c r="D19" s="203" t="s">
        <v>109</v>
      </c>
      <c r="E19" s="177" t="n">
        <v>37712</v>
      </c>
      <c r="F19" s="10" t="n">
        <v>530</v>
      </c>
      <c r="G19" s="178" t="n">
        <f aca="false">$G$2</f>
        <v>7500</v>
      </c>
      <c r="H19" s="179" t="n">
        <f aca="false">(F19*G19*$H$3*$J$1)/1000</f>
        <v>57240</v>
      </c>
      <c r="I19" s="180" t="n">
        <f aca="false">($F19*$G$4*$I$3*$J$1)/1000</f>
        <v>38160</v>
      </c>
      <c r="J19" s="181" t="n">
        <f aca="false">($F19*$G$4*$J$3*$J$1)/1000</f>
        <v>31800</v>
      </c>
      <c r="K19" s="204"/>
      <c r="L19" s="191" t="s">
        <v>110</v>
      </c>
      <c r="M19" s="192" t="n">
        <f aca="false">SUM(M15:M18)</f>
        <v>142272</v>
      </c>
      <c r="N19" s="193" t="n">
        <f aca="false">SUM(N15:N18)</f>
        <v>54000</v>
      </c>
      <c r="O19" s="194" t="n">
        <f aca="false">SUM(O15:O18)</f>
        <v>112320</v>
      </c>
      <c r="P19" s="193" t="n">
        <f aca="false">SUM(P15:P18)</f>
        <v>299520</v>
      </c>
      <c r="Q19" s="195" t="n">
        <f aca="false">SUM(Q15:Q18)</f>
        <v>69120</v>
      </c>
    </row>
    <row r="20" customFormat="false" ht="11.25" hidden="false" customHeight="false" outlineLevel="0" collapsed="false">
      <c r="B20" s="1" t="s">
        <v>85</v>
      </c>
      <c r="C20" s="166" t="s">
        <v>71</v>
      </c>
      <c r="D20" s="203" t="s">
        <v>111</v>
      </c>
      <c r="E20" s="177" t="n">
        <v>37712</v>
      </c>
      <c r="F20" s="10" t="n">
        <v>1056</v>
      </c>
      <c r="G20" s="178" t="n">
        <f aca="false">$G$2</f>
        <v>7500</v>
      </c>
      <c r="H20" s="179" t="n">
        <f aca="false">(F20*G20*$H$3*$J$1)/1000</f>
        <v>114048</v>
      </c>
      <c r="I20" s="180" t="n">
        <f aca="false">($F20*$G$4*$I$3*$J$1)/1000</f>
        <v>76032</v>
      </c>
      <c r="J20" s="181" t="n">
        <f aca="false">($F20*$G$4*$J$3*$J$1)/1000</f>
        <v>63360</v>
      </c>
      <c r="K20" s="204"/>
      <c r="L20" s="183" t="s">
        <v>112</v>
      </c>
      <c r="M20" s="170" t="n">
        <f aca="false">+I24</f>
        <v>39600</v>
      </c>
      <c r="N20" s="171" t="n">
        <v>0</v>
      </c>
      <c r="O20" s="17" t="n">
        <v>0</v>
      </c>
      <c r="P20" s="171" t="n">
        <v>0</v>
      </c>
      <c r="Q20" s="86" t="n">
        <v>0</v>
      </c>
    </row>
    <row r="21" customFormat="false" ht="11.25" hidden="false" customHeight="false" outlineLevel="0" collapsed="false">
      <c r="B21" s="1" t="s">
        <v>67</v>
      </c>
      <c r="C21" s="166" t="s">
        <v>68</v>
      </c>
      <c r="D21" s="203" t="s">
        <v>113</v>
      </c>
      <c r="E21" s="177" t="n">
        <v>37622</v>
      </c>
      <c r="F21" s="10" t="n">
        <v>500</v>
      </c>
      <c r="G21" s="178" t="n">
        <f aca="false">$G$2</f>
        <v>7500</v>
      </c>
      <c r="H21" s="179" t="n">
        <f aca="false">(F21*G21*$H$3*$J$1)/1000</f>
        <v>54000</v>
      </c>
      <c r="I21" s="180" t="n">
        <f aca="false">($F21*$G$4*$I$3*$J$1)/1000</f>
        <v>36000</v>
      </c>
      <c r="J21" s="181" t="n">
        <f aca="false">($F21*$G$4*$J$3*$J$1)/1000</f>
        <v>30000</v>
      </c>
      <c r="K21" s="204"/>
      <c r="L21" s="183" t="s">
        <v>114</v>
      </c>
      <c r="M21" s="179" t="n">
        <v>0</v>
      </c>
      <c r="N21" s="180" t="n">
        <f aca="false">+I25</f>
        <v>72000</v>
      </c>
      <c r="O21" s="10" t="n">
        <v>0</v>
      </c>
      <c r="P21" s="180" t="n">
        <v>0</v>
      </c>
      <c r="Q21" s="87" t="n">
        <v>0</v>
      </c>
    </row>
    <row r="22" customFormat="false" ht="12" hidden="false" customHeight="false" outlineLevel="0" collapsed="false">
      <c r="B22" s="1" t="s">
        <v>67</v>
      </c>
      <c r="C22" s="166" t="s">
        <v>68</v>
      </c>
      <c r="D22" s="203" t="s">
        <v>115</v>
      </c>
      <c r="E22" s="177" t="n">
        <v>37865</v>
      </c>
      <c r="F22" s="10" t="n">
        <v>530</v>
      </c>
      <c r="G22" s="178" t="n">
        <f aca="false">$G$2</f>
        <v>7500</v>
      </c>
      <c r="H22" s="179" t="n">
        <f aca="false">(F22*G22*$H$3*$J$1)/1000</f>
        <v>57240</v>
      </c>
      <c r="I22" s="180" t="n">
        <f aca="false">($F22*$G$4*$I$3*$J$1)/1000</f>
        <v>38160</v>
      </c>
      <c r="J22" s="181" t="n">
        <f aca="false">($F22*$G$4*$J$3*$J$1)/1000</f>
        <v>31800</v>
      </c>
      <c r="K22" s="204"/>
      <c r="L22" s="183" t="s">
        <v>116</v>
      </c>
      <c r="M22" s="179" t="n">
        <v>0</v>
      </c>
      <c r="N22" s="180" t="n">
        <v>0</v>
      </c>
      <c r="O22" s="10" t="n">
        <v>0</v>
      </c>
      <c r="P22" s="180" t="n">
        <v>0</v>
      </c>
      <c r="Q22" s="87" t="n">
        <v>0</v>
      </c>
    </row>
    <row r="23" customFormat="false" ht="12" hidden="false" customHeight="false" outlineLevel="0" collapsed="false">
      <c r="D23" s="184" t="s">
        <v>117</v>
      </c>
      <c r="E23" s="185"/>
      <c r="F23" s="61"/>
      <c r="G23" s="186"/>
      <c r="H23" s="187" t="n">
        <f aca="false">SUM(H16:H22)</f>
        <v>462888</v>
      </c>
      <c r="I23" s="187" t="n">
        <f aca="false">SUM(I16:I22)</f>
        <v>308592</v>
      </c>
      <c r="J23" s="188" t="n">
        <f aca="false">SUM(J16:J22)</f>
        <v>257160</v>
      </c>
      <c r="K23" s="204"/>
      <c r="L23" s="205" t="s">
        <v>118</v>
      </c>
      <c r="M23" s="189" t="n">
        <v>0</v>
      </c>
      <c r="N23" s="190" t="n">
        <v>0</v>
      </c>
      <c r="O23" s="22" t="n">
        <v>0</v>
      </c>
      <c r="P23" s="190" t="n">
        <v>0</v>
      </c>
      <c r="Q23" s="91" t="n">
        <v>0</v>
      </c>
    </row>
    <row r="24" customFormat="false" ht="12" hidden="false" customHeight="false" outlineLevel="0" collapsed="false">
      <c r="B24" s="1" t="s">
        <v>85</v>
      </c>
      <c r="C24" s="166" t="s">
        <v>71</v>
      </c>
      <c r="D24" s="203" t="s">
        <v>119</v>
      </c>
      <c r="E24" s="177" t="n">
        <v>37987</v>
      </c>
      <c r="F24" s="10" t="n">
        <v>550</v>
      </c>
      <c r="G24" s="178" t="n">
        <f aca="false">$G$2</f>
        <v>7500</v>
      </c>
      <c r="H24" s="179" t="n">
        <f aca="false">(F24*G24*$H$3*$J$1)/1000</f>
        <v>59400</v>
      </c>
      <c r="I24" s="180" t="n">
        <f aca="false">($F24*$G$4*$I$3*$J$1)/1000</f>
        <v>39600</v>
      </c>
      <c r="J24" s="181" t="n">
        <f aca="false">($F24*$G$4*$J$3*$J$1)/1000</f>
        <v>33000</v>
      </c>
      <c r="K24" s="204"/>
      <c r="L24" s="206" t="s">
        <v>120</v>
      </c>
      <c r="M24" s="192" t="n">
        <f aca="false">SUM(M20:M23)</f>
        <v>39600</v>
      </c>
      <c r="N24" s="193" t="n">
        <f aca="false">SUM(N20:N23)</f>
        <v>72000</v>
      </c>
      <c r="O24" s="194" t="n">
        <f aca="false">SUM(O20:O23)</f>
        <v>0</v>
      </c>
      <c r="P24" s="193" t="n">
        <f aca="false">SUM(P20:P23)</f>
        <v>0</v>
      </c>
      <c r="Q24" s="195" t="n">
        <f aca="false">SUM(Q20:Q23)</f>
        <v>0</v>
      </c>
    </row>
    <row r="25" customFormat="false" ht="12" hidden="false" customHeight="false" outlineLevel="0" collapsed="false">
      <c r="A25" s="1" t="s">
        <v>121</v>
      </c>
      <c r="B25" s="1" t="s">
        <v>78</v>
      </c>
      <c r="C25" s="207" t="s">
        <v>72</v>
      </c>
      <c r="D25" s="203" t="s">
        <v>122</v>
      </c>
      <c r="E25" s="177" t="n">
        <v>38139</v>
      </c>
      <c r="F25" s="10" t="n">
        <v>1000</v>
      </c>
      <c r="G25" s="178" t="n">
        <f aca="false">$G$2</f>
        <v>7500</v>
      </c>
      <c r="H25" s="179" t="n">
        <f aca="false">(F25*G25*$H$3*$J$1)/1000</f>
        <v>108000</v>
      </c>
      <c r="I25" s="180" t="n">
        <f aca="false">($F25*$G$4*$I$3*$J$1)/1000</f>
        <v>72000</v>
      </c>
      <c r="J25" s="181" t="n">
        <f aca="false">($F25*$G$4*$J$3*$J$1)/1000</f>
        <v>60000</v>
      </c>
      <c r="K25" s="204"/>
      <c r="L25" s="98"/>
    </row>
    <row r="26" customFormat="false" ht="12" hidden="false" customHeight="false" outlineLevel="0" collapsed="false">
      <c r="D26" s="196" t="s">
        <v>123</v>
      </c>
      <c r="E26" s="197"/>
      <c r="F26" s="198"/>
      <c r="G26" s="199"/>
      <c r="H26" s="200" t="n">
        <f aca="false">SUM(H24:H25)</f>
        <v>167400</v>
      </c>
      <c r="I26" s="200" t="n">
        <f aca="false">SUM(I24:I25)</f>
        <v>111600</v>
      </c>
      <c r="J26" s="201" t="n">
        <f aca="false">SUM(J24:J25)</f>
        <v>93000</v>
      </c>
      <c r="L26" s="98"/>
    </row>
    <row r="27" customFormat="false" ht="12" hidden="false" customHeight="false" outlineLevel="0" collapsed="false">
      <c r="D27" s="208" t="s">
        <v>91</v>
      </c>
      <c r="E27" s="209"/>
      <c r="F27" s="210"/>
      <c r="G27" s="211"/>
      <c r="H27" s="212" t="n">
        <f aca="false">H15+H23+H26</f>
        <v>1047168</v>
      </c>
      <c r="I27" s="212" t="n">
        <f aca="false">I15+I23+I26</f>
        <v>698112</v>
      </c>
      <c r="J27" s="213" t="n">
        <f aca="false">J15+J23+J26</f>
        <v>581760</v>
      </c>
    </row>
    <row r="28" customFormat="false" ht="11.25" hidden="false" customHeight="false" outlineLevel="0" collapsed="false">
      <c r="B28" s="50" t="s">
        <v>124</v>
      </c>
      <c r="C28" s="1" t="s">
        <v>125</v>
      </c>
      <c r="D28" s="214" t="s">
        <v>126</v>
      </c>
      <c r="E28" s="177" t="n">
        <v>36708</v>
      </c>
      <c r="F28" s="10" t="n">
        <v>265</v>
      </c>
      <c r="G28" s="178" t="n">
        <f aca="false">$G$2</f>
        <v>7500</v>
      </c>
      <c r="H28" s="180" t="n">
        <f aca="false">(F28*G28*$H$3*$J$1)/1000</f>
        <v>28620</v>
      </c>
      <c r="I28" s="10" t="n">
        <f aca="false">($F28*$G$4*$I$3*$J$1)/1000</f>
        <v>19080</v>
      </c>
      <c r="J28" s="181" t="n">
        <f aca="false">($F28*$G$4*$J$3*$J$1)/1000</f>
        <v>15900</v>
      </c>
    </row>
    <row r="29" customFormat="false" ht="12" hidden="false" customHeight="false" outlineLevel="0" collapsed="false">
      <c r="B29" s="55"/>
      <c r="C29" s="1" t="s">
        <v>125</v>
      </c>
      <c r="D29" s="214" t="s">
        <v>127</v>
      </c>
      <c r="E29" s="177" t="n">
        <v>37043</v>
      </c>
      <c r="F29" s="10" t="n">
        <v>150</v>
      </c>
      <c r="G29" s="178" t="n">
        <f aca="false">$G$2</f>
        <v>7500</v>
      </c>
      <c r="H29" s="180" t="n">
        <f aca="false">(F29*G29*$H$3*$J$1)/1000</f>
        <v>16200</v>
      </c>
      <c r="I29" s="10" t="n">
        <f aca="false">($F29*$G$4*$I$3*$J$1)/1000</f>
        <v>10800</v>
      </c>
      <c r="J29" s="181" t="n">
        <f aca="false">($F29*$G$4*$J$3*$J$1)/1000</f>
        <v>9000</v>
      </c>
    </row>
    <row r="30" customFormat="false" ht="12" hidden="false" customHeight="false" outlineLevel="0" collapsed="false">
      <c r="B30" s="55"/>
      <c r="C30" s="55"/>
      <c r="D30" s="184" t="s">
        <v>128</v>
      </c>
      <c r="E30" s="185"/>
      <c r="F30" s="61"/>
      <c r="G30" s="186"/>
      <c r="H30" s="215" t="n">
        <f aca="false">SUM(H28:H29)</f>
        <v>44820</v>
      </c>
      <c r="I30" s="215" t="n">
        <f aca="false">SUM(I28:I29)</f>
        <v>29880</v>
      </c>
      <c r="J30" s="188" t="n">
        <f aca="false">SUM(J28:J29)</f>
        <v>24900</v>
      </c>
    </row>
    <row r="31" customFormat="false" ht="12" hidden="false" customHeight="false" outlineLevel="0" collapsed="false">
      <c r="C31" s="1" t="s">
        <v>125</v>
      </c>
      <c r="D31" s="214" t="s">
        <v>129</v>
      </c>
      <c r="E31" s="177" t="n">
        <v>37043</v>
      </c>
      <c r="F31" s="10" t="n">
        <v>235</v>
      </c>
      <c r="G31" s="178" t="n">
        <f aca="false">$G$2</f>
        <v>7500</v>
      </c>
      <c r="H31" s="180" t="n">
        <f aca="false">(F31*G31*$H$3*$J$1)/1000</f>
        <v>25380</v>
      </c>
      <c r="I31" s="10" t="n">
        <f aca="false">($F31*$G$4*$I$3*$J$1)/1000</f>
        <v>16920</v>
      </c>
      <c r="J31" s="181" t="n">
        <f aca="false">($F31*$G$4*$J$3*$J$1)/1000</f>
        <v>14100</v>
      </c>
    </row>
    <row r="32" customFormat="false" ht="12" hidden="false" customHeight="false" outlineLevel="0" collapsed="false">
      <c r="D32" s="184" t="s">
        <v>81</v>
      </c>
      <c r="E32" s="185"/>
      <c r="F32" s="61"/>
      <c r="G32" s="186"/>
      <c r="H32" s="215" t="n">
        <f aca="false">SUM(H31)</f>
        <v>25380</v>
      </c>
      <c r="I32" s="215" t="n">
        <f aca="false">SUM(I31)</f>
        <v>16920</v>
      </c>
      <c r="J32" s="188" t="n">
        <f aca="false">SUM(J31)</f>
        <v>14100</v>
      </c>
    </row>
    <row r="33" customFormat="false" ht="12" hidden="false" customHeight="false" outlineLevel="0" collapsed="false">
      <c r="C33" s="1" t="s">
        <v>125</v>
      </c>
      <c r="D33" s="214" t="s">
        <v>130</v>
      </c>
      <c r="E33" s="177" t="n">
        <v>37377</v>
      </c>
      <c r="F33" s="10" t="n">
        <v>150</v>
      </c>
      <c r="G33" s="178" t="n">
        <f aca="false">$G$2</f>
        <v>7500</v>
      </c>
      <c r="H33" s="180" t="n">
        <f aca="false">(F33*G33*$H$3*$J$1)/1000</f>
        <v>16200</v>
      </c>
      <c r="I33" s="10" t="n">
        <f aca="false">($F33*$G$4*$I$3*$J$1)/1000</f>
        <v>10800</v>
      </c>
      <c r="J33" s="181" t="n">
        <f aca="false">($F33*$G$4*$J$3*$J$1)/1000</f>
        <v>9000</v>
      </c>
    </row>
    <row r="34" customFormat="false" ht="12" hidden="false" customHeight="false" outlineLevel="0" collapsed="false">
      <c r="D34" s="184" t="s">
        <v>89</v>
      </c>
      <c r="E34" s="185"/>
      <c r="F34" s="61"/>
      <c r="G34" s="186"/>
      <c r="H34" s="215" t="n">
        <f aca="false">SUM(H33)+H37</f>
        <v>96012</v>
      </c>
      <c r="I34" s="215" t="n">
        <f aca="false">SUM(I33)+I37</f>
        <v>64008</v>
      </c>
      <c r="J34" s="188" t="n">
        <f aca="false">SUM(J33)+J37</f>
        <v>53340</v>
      </c>
    </row>
    <row r="35" customFormat="false" ht="12" hidden="false" customHeight="false" outlineLevel="0" collapsed="false">
      <c r="C35" s="1" t="s">
        <v>125</v>
      </c>
      <c r="D35" s="214" t="s">
        <v>131</v>
      </c>
      <c r="E35" s="177" t="n">
        <v>37622</v>
      </c>
      <c r="F35" s="10" t="n">
        <v>460</v>
      </c>
      <c r="G35" s="178" t="n">
        <f aca="false">$G$2</f>
        <v>7500</v>
      </c>
      <c r="H35" s="180" t="n">
        <f aca="false">(F35*G35*$H$3*$J$1)/1000</f>
        <v>49680</v>
      </c>
      <c r="I35" s="10" t="n">
        <f aca="false">($F35*$G$4*$I$3*$J$1)/1000</f>
        <v>33120</v>
      </c>
      <c r="J35" s="181" t="n">
        <f aca="false">($F35*$G$4*$J$3*$J$1)/1000</f>
        <v>27600</v>
      </c>
    </row>
    <row r="36" customFormat="false" ht="12" hidden="false" customHeight="false" outlineLevel="0" collapsed="false">
      <c r="D36" s="184" t="s">
        <v>117</v>
      </c>
      <c r="E36" s="185"/>
      <c r="F36" s="61"/>
      <c r="G36" s="186"/>
      <c r="H36" s="215" t="n">
        <f aca="false">SUM(H35)+H38</f>
        <v>85752</v>
      </c>
      <c r="I36" s="215" t="n">
        <f aca="false">SUM(I35)+I38</f>
        <v>57168</v>
      </c>
      <c r="J36" s="188" t="n">
        <f aca="false">SUM(J35)+J38</f>
        <v>47640</v>
      </c>
    </row>
    <row r="37" customFormat="false" ht="11.25" hidden="false" customHeight="false" outlineLevel="0" collapsed="false">
      <c r="C37" s="1" t="s">
        <v>125</v>
      </c>
      <c r="D37" s="214" t="s">
        <v>132</v>
      </c>
      <c r="E37" s="2" t="n">
        <v>2002</v>
      </c>
      <c r="F37" s="10" t="n">
        <v>739</v>
      </c>
      <c r="G37" s="178" t="n">
        <f aca="false">$G$2</f>
        <v>7500</v>
      </c>
      <c r="H37" s="180" t="n">
        <f aca="false">(F37*G37*$H$3*$J$1)/1000</f>
        <v>79812</v>
      </c>
      <c r="I37" s="10" t="n">
        <f aca="false">($F37*$G$4*$I$3*$J$1)/1000</f>
        <v>53208</v>
      </c>
      <c r="J37" s="181" t="n">
        <f aca="false">($F37*$G$4*$J$3*$J$1)/1000</f>
        <v>44340</v>
      </c>
    </row>
    <row r="38" customFormat="false" ht="11.25" hidden="false" customHeight="false" outlineLevel="0" collapsed="false">
      <c r="C38" s="1" t="s">
        <v>125</v>
      </c>
      <c r="D38" s="214" t="s">
        <v>132</v>
      </c>
      <c r="E38" s="2" t="n">
        <v>2003</v>
      </c>
      <c r="F38" s="10" t="n">
        <v>334</v>
      </c>
      <c r="G38" s="178" t="n">
        <f aca="false">$G$2</f>
        <v>7500</v>
      </c>
      <c r="H38" s="180" t="n">
        <f aca="false">(F38*G38*$H$3*$J$1)/1000</f>
        <v>36072</v>
      </c>
      <c r="I38" s="10" t="n">
        <f aca="false">($F38*$G$4*$I$3*$J$1)/1000</f>
        <v>24048</v>
      </c>
      <c r="J38" s="181" t="n">
        <f aca="false">($F38*$G$4*$J$3*$J$1)/1000</f>
        <v>20040</v>
      </c>
    </row>
    <row r="39" customFormat="false" ht="12" hidden="false" customHeight="false" outlineLevel="0" collapsed="false">
      <c r="C39" s="1" t="s">
        <v>125</v>
      </c>
      <c r="D39" s="214" t="s">
        <v>132</v>
      </c>
      <c r="E39" s="2" t="n">
        <v>2004</v>
      </c>
      <c r="F39" s="10" t="n">
        <v>516</v>
      </c>
      <c r="G39" s="178" t="n">
        <f aca="false">$G$2</f>
        <v>7500</v>
      </c>
      <c r="H39" s="180" t="n">
        <f aca="false">(F39*G39*$H$3*$J$1)/1000</f>
        <v>55728</v>
      </c>
      <c r="I39" s="10" t="n">
        <f aca="false">($F39*$G$4*$I$3*$J$1)/1000</f>
        <v>37152</v>
      </c>
      <c r="J39" s="181" t="n">
        <f aca="false">($F39*$G$4*$J$3*$J$1)/1000</f>
        <v>30960</v>
      </c>
    </row>
    <row r="40" customFormat="false" ht="12" hidden="false" customHeight="false" outlineLevel="0" collapsed="false">
      <c r="D40" s="184" t="s">
        <v>123</v>
      </c>
      <c r="E40" s="216"/>
      <c r="F40" s="61"/>
      <c r="G40" s="186"/>
      <c r="H40" s="215" t="n">
        <f aca="false">SUM(H39)</f>
        <v>55728</v>
      </c>
      <c r="I40" s="202" t="n">
        <f aca="false">SUM(I39)</f>
        <v>37152</v>
      </c>
      <c r="J40" s="188" t="n">
        <f aca="false">SUM(J39)</f>
        <v>30960</v>
      </c>
    </row>
    <row r="41" customFormat="false" ht="12" hidden="false" customHeight="false" outlineLevel="0" collapsed="false">
      <c r="D41" s="208" t="s">
        <v>133</v>
      </c>
      <c r="E41" s="217"/>
      <c r="F41" s="210"/>
      <c r="G41" s="211"/>
      <c r="H41" s="218" t="n">
        <f aca="false">H30+H32+H34+H36+H40</f>
        <v>307692</v>
      </c>
      <c r="I41" s="218" t="n">
        <f aca="false">I30+I32+I34+I36+I40</f>
        <v>205128</v>
      </c>
      <c r="J41" s="213" t="n">
        <f aca="false">J30+J32+J34+J36+J40</f>
        <v>170940</v>
      </c>
    </row>
    <row r="42" customFormat="false" ht="11.25" hidden="false" customHeight="false" outlineLevel="0" collapsed="false">
      <c r="B42" s="50" t="s">
        <v>134</v>
      </c>
      <c r="C42" s="50"/>
      <c r="D42" s="44"/>
      <c r="E42" s="219"/>
      <c r="F42" s="220"/>
      <c r="G42" s="220"/>
      <c r="H42" s="220"/>
      <c r="I42" s="219"/>
      <c r="J42" s="221"/>
    </row>
    <row r="43" customFormat="false" ht="12" hidden="false" customHeight="false" outlineLevel="0" collapsed="false">
      <c r="B43" s="1" t="s">
        <v>135</v>
      </c>
      <c r="C43" s="1" t="s">
        <v>136</v>
      </c>
      <c r="D43" s="214" t="s">
        <v>137</v>
      </c>
      <c r="E43" s="177" t="n">
        <v>36647</v>
      </c>
      <c r="F43" s="10" t="n">
        <v>140</v>
      </c>
      <c r="G43" s="178" t="n">
        <f aca="false">$G$2</f>
        <v>7500</v>
      </c>
      <c r="H43" s="180" t="n">
        <f aca="false">(F43*G43*$H$3*$J$1)/1000</f>
        <v>15120</v>
      </c>
      <c r="I43" s="180" t="n">
        <f aca="false">($F43*$G$4*$I$3*$J$1)/1000</f>
        <v>10080</v>
      </c>
      <c r="J43" s="181" t="n">
        <f aca="false">($F43*$G$4*$J$3*$J$1)/1000</f>
        <v>8400</v>
      </c>
    </row>
    <row r="44" customFormat="false" ht="12" hidden="false" customHeight="false" outlineLevel="0" collapsed="false">
      <c r="B44" s="55"/>
      <c r="C44" s="55"/>
      <c r="D44" s="184" t="s">
        <v>128</v>
      </c>
      <c r="E44" s="216"/>
      <c r="F44" s="61"/>
      <c r="G44" s="61"/>
      <c r="H44" s="202" t="n">
        <f aca="false">SUM(H43)</f>
        <v>15120</v>
      </c>
      <c r="I44" s="215" t="n">
        <f aca="false">SUM(I43)</f>
        <v>10080</v>
      </c>
      <c r="J44" s="62" t="n">
        <f aca="false">SUM(J43)</f>
        <v>8400</v>
      </c>
    </row>
    <row r="45" customFormat="false" ht="11.25" hidden="false" customHeight="false" outlineLevel="0" collapsed="false">
      <c r="B45" s="1" t="s">
        <v>138</v>
      </c>
      <c r="C45" s="1" t="s">
        <v>86</v>
      </c>
      <c r="D45" s="214" t="s">
        <v>139</v>
      </c>
      <c r="E45" s="177" t="n">
        <v>37012</v>
      </c>
      <c r="F45" s="10" t="n">
        <v>545</v>
      </c>
      <c r="G45" s="178" t="n">
        <f aca="false">$G$2</f>
        <v>7500</v>
      </c>
      <c r="H45" s="180" t="n">
        <f aca="false">(F45*G45*$H$3*$J$1)/1000</f>
        <v>58860</v>
      </c>
      <c r="I45" s="180" t="n">
        <f aca="false">($F45*$G$4*$I$3*$J$1)/1000</f>
        <v>39240</v>
      </c>
      <c r="J45" s="181" t="n">
        <f aca="false">($F45*$G$4*$J$3*$J$1)/1000</f>
        <v>32700</v>
      </c>
    </row>
    <row r="46" customFormat="false" ht="11.25" hidden="false" customHeight="false" outlineLevel="0" collapsed="false">
      <c r="B46" s="1" t="s">
        <v>138</v>
      </c>
      <c r="C46" s="1" t="s">
        <v>73</v>
      </c>
      <c r="D46" s="214" t="s">
        <v>140</v>
      </c>
      <c r="E46" s="177" t="n">
        <v>37012</v>
      </c>
      <c r="F46" s="10" t="n">
        <v>520</v>
      </c>
      <c r="G46" s="178" t="n">
        <f aca="false">$G$2</f>
        <v>7500</v>
      </c>
      <c r="H46" s="180" t="n">
        <f aca="false">(F46*G46*$H$3*$J$1)/1000</f>
        <v>56160</v>
      </c>
      <c r="I46" s="180" t="n">
        <f aca="false">($F46*$G$4*$I$3*$J$1)/1000</f>
        <v>37440</v>
      </c>
      <c r="J46" s="181" t="n">
        <f aca="false">($F46*$G$4*$J$3*$J$1)/1000</f>
        <v>31200</v>
      </c>
    </row>
    <row r="47" customFormat="false" ht="11.25" hidden="false" customHeight="false" outlineLevel="0" collapsed="false">
      <c r="B47" s="1" t="s">
        <v>138</v>
      </c>
      <c r="C47" s="1" t="s">
        <v>73</v>
      </c>
      <c r="D47" s="214" t="s">
        <v>141</v>
      </c>
      <c r="E47" s="177" t="n">
        <v>37043</v>
      </c>
      <c r="F47" s="10" t="n">
        <v>560</v>
      </c>
      <c r="G47" s="10" t="n">
        <v>7000</v>
      </c>
      <c r="H47" s="180" t="n">
        <f aca="false">(F47*G47*$H$3*$J$1)/1000</f>
        <v>56448</v>
      </c>
      <c r="I47" s="180" t="n">
        <f aca="false">($F47*$G$4*$I$3*$J$1)/1000</f>
        <v>40320</v>
      </c>
      <c r="J47" s="181" t="n">
        <f aca="false">($F47*$G$4*$J$3*$J$1)/1000</f>
        <v>33600</v>
      </c>
    </row>
    <row r="48" customFormat="false" ht="11.25" hidden="false" customHeight="false" outlineLevel="0" collapsed="false">
      <c r="B48" s="1" t="s">
        <v>138</v>
      </c>
      <c r="C48" s="1" t="s">
        <v>73</v>
      </c>
      <c r="D48" s="214" t="s">
        <v>142</v>
      </c>
      <c r="E48" s="177" t="n">
        <v>37104</v>
      </c>
      <c r="F48" s="10" t="n">
        <v>70</v>
      </c>
      <c r="G48" s="178" t="n">
        <f aca="false">$G$2</f>
        <v>7500</v>
      </c>
      <c r="H48" s="180" t="n">
        <f aca="false">(F48*G48*$H$3*$J$1)/1000</f>
        <v>7560</v>
      </c>
      <c r="I48" s="180" t="n">
        <f aca="false">($F48*$G$4*$I$3*$J$1)/1000</f>
        <v>5040</v>
      </c>
      <c r="J48" s="181" t="n">
        <f aca="false">($F48*$G$4*$J$3*$J$1)/1000</f>
        <v>4200</v>
      </c>
    </row>
    <row r="49" customFormat="false" ht="12" hidden="false" customHeight="false" outlineLevel="0" collapsed="false">
      <c r="B49" s="1" t="s">
        <v>138</v>
      </c>
      <c r="C49" s="1" t="s">
        <v>73</v>
      </c>
      <c r="D49" s="214" t="s">
        <v>143</v>
      </c>
      <c r="E49" s="177" t="n">
        <v>37226</v>
      </c>
      <c r="F49" s="10" t="n">
        <v>500</v>
      </c>
      <c r="G49" s="178" t="n">
        <f aca="false">$G$2</f>
        <v>7500</v>
      </c>
      <c r="H49" s="180" t="n">
        <f aca="false">(F49*G49*$H$3*$J$1)/1000</f>
        <v>54000</v>
      </c>
      <c r="I49" s="180" t="n">
        <f aca="false">($F49*$G$4*$I$3*$J$1)/1000</f>
        <v>36000</v>
      </c>
      <c r="J49" s="181" t="n">
        <f aca="false">($F49*$G$4*$J$3*$J$1)/1000</f>
        <v>30000</v>
      </c>
    </row>
    <row r="50" customFormat="false" ht="12" hidden="false" customHeight="false" outlineLevel="0" collapsed="false">
      <c r="D50" s="184" t="s">
        <v>81</v>
      </c>
      <c r="E50" s="216"/>
      <c r="F50" s="61"/>
      <c r="G50" s="61"/>
      <c r="H50" s="202" t="n">
        <f aca="false">SUM(H45:H49)</f>
        <v>233028</v>
      </c>
      <c r="I50" s="215" t="n">
        <f aca="false">SUM(I45:I49)</f>
        <v>158040</v>
      </c>
      <c r="J50" s="62" t="n">
        <f aca="false">SUM(J45:J49)</f>
        <v>131700</v>
      </c>
    </row>
    <row r="51" customFormat="false" ht="11.25" hidden="false" customHeight="false" outlineLevel="0" collapsed="false">
      <c r="B51" s="1" t="s">
        <v>138</v>
      </c>
      <c r="C51" s="1" t="s">
        <v>73</v>
      </c>
      <c r="D51" s="214" t="s">
        <v>144</v>
      </c>
      <c r="E51" s="177" t="n">
        <v>37469</v>
      </c>
      <c r="F51" s="10" t="n">
        <v>550</v>
      </c>
      <c r="G51" s="178" t="n">
        <f aca="false">$G$2</f>
        <v>7500</v>
      </c>
      <c r="H51" s="180" t="n">
        <f aca="false">(F51*G51*$H$3*$J$1)/1000</f>
        <v>59400</v>
      </c>
      <c r="I51" s="180" t="n">
        <f aca="false">($F51*$G$4*$I$3*$J$1)/1000</f>
        <v>39600</v>
      </c>
      <c r="J51" s="181" t="n">
        <f aca="false">($F51*$G$4*$J$3*$J$1)/1000</f>
        <v>33000</v>
      </c>
    </row>
    <row r="52" customFormat="false" ht="11.25" hidden="false" customHeight="false" outlineLevel="0" collapsed="false">
      <c r="A52" s="1" t="s">
        <v>145</v>
      </c>
      <c r="B52" s="1" t="s">
        <v>146</v>
      </c>
      <c r="C52" s="1" t="s">
        <v>147</v>
      </c>
      <c r="D52" s="214" t="s">
        <v>148</v>
      </c>
      <c r="E52" s="177" t="n">
        <v>37408</v>
      </c>
      <c r="F52" s="10" t="n">
        <v>250</v>
      </c>
      <c r="G52" s="178" t="n">
        <f aca="false">$G$2</f>
        <v>7500</v>
      </c>
      <c r="H52" s="180" t="n">
        <f aca="false">(F52*G52*$H$3*$J$1)/1000</f>
        <v>27000</v>
      </c>
      <c r="I52" s="180" t="n">
        <f aca="false">($F52*$G$4*$I$3*$J$1)/1000</f>
        <v>18000</v>
      </c>
      <c r="J52" s="181" t="n">
        <f aca="false">($F52*$G$4*$J$3*$J$1)/1000</f>
        <v>15000</v>
      </c>
    </row>
    <row r="53" customFormat="false" ht="12" hidden="false" customHeight="false" outlineLevel="0" collapsed="false">
      <c r="B53" s="1" t="s">
        <v>138</v>
      </c>
      <c r="C53" s="1" t="s">
        <v>73</v>
      </c>
      <c r="D53" s="183" t="s">
        <v>149</v>
      </c>
      <c r="E53" s="222" t="n">
        <v>37591</v>
      </c>
      <c r="F53" s="10" t="n">
        <v>2000</v>
      </c>
      <c r="G53" s="178" t="n">
        <f aca="false">$G$2</f>
        <v>7500</v>
      </c>
      <c r="H53" s="180" t="n">
        <f aca="false">(F53*G53*$H$3*$J$1)/1000</f>
        <v>216000</v>
      </c>
      <c r="I53" s="180" t="n">
        <f aca="false">($F53*$G$4*$I$3*$J$1)/1000</f>
        <v>144000</v>
      </c>
      <c r="J53" s="181" t="n">
        <f aca="false">($F53*$G$4*$J$3*$J$1)/1000</f>
        <v>120000</v>
      </c>
    </row>
    <row r="54" customFormat="false" ht="12" hidden="false" customHeight="false" outlineLevel="0" collapsed="false">
      <c r="D54" s="111" t="s">
        <v>89</v>
      </c>
      <c r="E54" s="223"/>
      <c r="F54" s="61"/>
      <c r="G54" s="61"/>
      <c r="H54" s="215" t="n">
        <f aca="false">SUM(H51:H53)</f>
        <v>302400</v>
      </c>
      <c r="I54" s="215" t="n">
        <f aca="false">SUM(I51:I53)</f>
        <v>201600</v>
      </c>
      <c r="J54" s="188" t="n">
        <f aca="false">SUM(J51:J53)</f>
        <v>168000</v>
      </c>
    </row>
    <row r="55" customFormat="false" ht="11.25" hidden="false" customHeight="false" outlineLevel="0" collapsed="false">
      <c r="B55" s="1" t="s">
        <v>138</v>
      </c>
      <c r="C55" s="1" t="s">
        <v>73</v>
      </c>
      <c r="D55" s="96" t="s">
        <v>150</v>
      </c>
      <c r="E55" s="224" t="n">
        <v>37773</v>
      </c>
      <c r="F55" s="225" t="n">
        <v>1000</v>
      </c>
      <c r="G55" s="169" t="n">
        <f aca="false">$G$2</f>
        <v>7500</v>
      </c>
      <c r="H55" s="180" t="n">
        <f aca="false">(F55*G55*$H$3*$J$1)/1000</f>
        <v>108000</v>
      </c>
      <c r="I55" s="180" t="n">
        <f aca="false">($F55*$G$4*$I$3*$J$1)/1000</f>
        <v>72000</v>
      </c>
      <c r="J55" s="181" t="n">
        <f aca="false">($F55*$G$4*$J$3*$J$1)/1000</f>
        <v>60000</v>
      </c>
    </row>
    <row r="56" customFormat="false" ht="11.25" hidden="false" customHeight="false" outlineLevel="0" collapsed="false">
      <c r="B56" s="1" t="s">
        <v>138</v>
      </c>
      <c r="C56" s="1" t="s">
        <v>73</v>
      </c>
      <c r="D56" s="96" t="s">
        <v>151</v>
      </c>
      <c r="E56" s="226" t="n">
        <v>37773</v>
      </c>
      <c r="F56" s="227" t="n">
        <v>530</v>
      </c>
      <c r="G56" s="178" t="n">
        <f aca="false">$G$2</f>
        <v>7500</v>
      </c>
      <c r="H56" s="180" t="n">
        <f aca="false">(F56*G56*$H$3*$J$1)/1000</f>
        <v>57240</v>
      </c>
      <c r="I56" s="180" t="n">
        <f aca="false">($F56*$G$4*$I$3*$J$1)/1000</f>
        <v>38160</v>
      </c>
      <c r="J56" s="181" t="n">
        <f aca="false">($F56*$G$4*$J$3*$J$1)/1000</f>
        <v>31800</v>
      </c>
    </row>
    <row r="57" customFormat="false" ht="11.25" hidden="false" customHeight="false" outlineLevel="0" collapsed="false">
      <c r="B57" s="1" t="s">
        <v>138</v>
      </c>
      <c r="C57" s="1" t="s">
        <v>73</v>
      </c>
      <c r="D57" s="183" t="s">
        <v>152</v>
      </c>
      <c r="E57" s="226" t="n">
        <v>37956</v>
      </c>
      <c r="F57" s="227" t="n">
        <v>750</v>
      </c>
      <c r="G57" s="178" t="n">
        <f aca="false">$G$2</f>
        <v>7500</v>
      </c>
      <c r="H57" s="180" t="n">
        <f aca="false">(F57*G57*$H$3*$J$1)/1000</f>
        <v>81000</v>
      </c>
      <c r="I57" s="180" t="n">
        <f aca="false">($F57*$G$4*$I$3*$J$1)/1000</f>
        <v>54000</v>
      </c>
      <c r="J57" s="181" t="n">
        <f aca="false">($F57*$G$4*$J$3*$J$1)/1000</f>
        <v>45000</v>
      </c>
    </row>
    <row r="58" customFormat="false" ht="11.25" hidden="false" customHeight="false" outlineLevel="0" collapsed="false">
      <c r="B58" s="1" t="s">
        <v>146</v>
      </c>
      <c r="C58" s="207" t="s">
        <v>74</v>
      </c>
      <c r="D58" s="183" t="s">
        <v>153</v>
      </c>
      <c r="E58" s="226" t="n">
        <v>37773</v>
      </c>
      <c r="F58" s="227" t="n">
        <v>500</v>
      </c>
      <c r="G58" s="178" t="n">
        <f aca="false">$G$2</f>
        <v>7500</v>
      </c>
      <c r="H58" s="180" t="n">
        <f aca="false">(F58*G58*$H$3*$J$1)/1000</f>
        <v>54000</v>
      </c>
      <c r="I58" s="180" t="n">
        <f aca="false">($F58*$G$4*$I$3*$J$1)/1000</f>
        <v>36000</v>
      </c>
      <c r="J58" s="181" t="n">
        <f aca="false">($F58*$G$4*$J$3*$J$1)/1000</f>
        <v>30000</v>
      </c>
    </row>
    <row r="59" customFormat="false" ht="11.25" hidden="false" customHeight="false" outlineLevel="0" collapsed="false">
      <c r="A59" s="1" t="s">
        <v>77</v>
      </c>
      <c r="B59" s="1" t="s">
        <v>146</v>
      </c>
      <c r="C59" s="1" t="s">
        <v>147</v>
      </c>
      <c r="D59" s="183" t="s">
        <v>154</v>
      </c>
      <c r="E59" s="226" t="n">
        <v>37773</v>
      </c>
      <c r="F59" s="227" t="n">
        <v>1000</v>
      </c>
      <c r="G59" s="178" t="n">
        <f aca="false">$G$2</f>
        <v>7500</v>
      </c>
      <c r="H59" s="180" t="n">
        <f aca="false">(F59*G59*$H$3*$J$1)/1000</f>
        <v>108000</v>
      </c>
      <c r="I59" s="180" t="n">
        <f aca="false">($F59*$G$4*$I$3*$J$1)/1000</f>
        <v>72000</v>
      </c>
      <c r="J59" s="181" t="n">
        <f aca="false">($F59*$G$4*$J$3*$J$1)/1000</f>
        <v>60000</v>
      </c>
    </row>
    <row r="60" customFormat="false" ht="12" hidden="false" customHeight="false" outlineLevel="0" collapsed="false">
      <c r="B60" s="1" t="s">
        <v>146</v>
      </c>
      <c r="C60" s="1" t="s">
        <v>147</v>
      </c>
      <c r="D60" s="183" t="s">
        <v>155</v>
      </c>
      <c r="E60" s="226" t="n">
        <v>37773</v>
      </c>
      <c r="F60" s="227" t="n">
        <v>500</v>
      </c>
      <c r="G60" s="178" t="n">
        <f aca="false">$G$2</f>
        <v>7500</v>
      </c>
      <c r="H60" s="180" t="n">
        <f aca="false">(F60*G60*$H$3*$J$1)/1000</f>
        <v>54000</v>
      </c>
      <c r="I60" s="180" t="n">
        <f aca="false">($F60*$G$4*$I$3*$J$1)/1000</f>
        <v>36000</v>
      </c>
      <c r="J60" s="181" t="n">
        <f aca="false">($F60*$G$4*$J$3*$J$1)/1000</f>
        <v>30000</v>
      </c>
    </row>
    <row r="61" customFormat="false" ht="12" hidden="false" customHeight="false" outlineLevel="0" collapsed="false">
      <c r="D61" s="111" t="s">
        <v>117</v>
      </c>
      <c r="E61" s="223"/>
      <c r="F61" s="61"/>
      <c r="G61" s="228"/>
      <c r="H61" s="202" t="n">
        <f aca="false">SUM(H55:H60)</f>
        <v>462240</v>
      </c>
      <c r="I61" s="202" t="n">
        <f aca="false">SUM(I55:I60)</f>
        <v>308160</v>
      </c>
      <c r="J61" s="62" t="n">
        <f aca="false">SUM(J55:J60)</f>
        <v>256800</v>
      </c>
    </row>
    <row r="62" customFormat="false" ht="12" hidden="false" customHeight="false" outlineLevel="0" collapsed="false">
      <c r="D62" s="229" t="s">
        <v>156</v>
      </c>
      <c r="E62" s="230"/>
      <c r="F62" s="210"/>
      <c r="G62" s="210"/>
      <c r="H62" s="218" t="n">
        <f aca="false">H44+H50+H54+H61</f>
        <v>1012788</v>
      </c>
      <c r="I62" s="218" t="n">
        <f aca="false">I44+I50+I54+I61</f>
        <v>677880</v>
      </c>
      <c r="J62" s="213" t="n">
        <f aca="false">J44+J50+J54+J61</f>
        <v>564900</v>
      </c>
    </row>
  </sheetData>
  <mergeCells count="4">
    <mergeCell ref="H1:I1"/>
    <mergeCell ref="H2:J2"/>
    <mergeCell ref="K4:K10"/>
    <mergeCell ref="K12:K25"/>
  </mergeCells>
  <printOptions headings="false" gridLines="false" gridLinesSet="true" horizontalCentered="true" verticalCentered="true"/>
  <pageMargins left="0.747916666666667" right="0.25" top="0.540277777777778" bottom="0.54027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270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selection pane="topLeft" activeCell="Q5" activeCellId="0" sqref="Q5"/>
    </sheetView>
  </sheetViews>
  <sheetFormatPr defaultColWidth="9.13671875" defaultRowHeight="11.25" customHeight="true" zeroHeight="false" outlineLevelRow="0" outlineLevelCol="0"/>
  <cols>
    <col collapsed="false" customWidth="false" hidden="false" outlineLevel="0" max="2" min="1" style="69" width="9.14"/>
    <col collapsed="false" customWidth="false" hidden="false" outlineLevel="0" max="12" min="3" style="1" width="9.14"/>
    <col collapsed="false" customWidth="true" hidden="false" outlineLevel="0" max="13" min="13" style="1" width="18.99"/>
    <col collapsed="false" customWidth="false" hidden="false" outlineLevel="0" max="14" min="14" style="69" width="9.14"/>
    <col collapsed="false" customWidth="true" hidden="false" outlineLevel="0" max="15" min="15" style="231" width="8.99"/>
    <col collapsed="false" customWidth="true" hidden="false" outlineLevel="0" max="16" min="16" style="232" width="8.41"/>
    <col collapsed="false" customWidth="true" hidden="false" outlineLevel="0" max="17" min="17" style="231" width="6.85"/>
    <col collapsed="false" customWidth="true" hidden="false" outlineLevel="0" max="18" min="18" style="232" width="8.41"/>
    <col collapsed="false" customWidth="true" hidden="false" outlineLevel="0" max="19" min="19" style="231" width="8.56"/>
    <col collapsed="false" customWidth="true" hidden="false" outlineLevel="0" max="20" min="20" style="232" width="8.41"/>
    <col collapsed="false" customWidth="false" hidden="false" outlineLevel="0" max="23" min="21" style="1" width="9.14"/>
    <col collapsed="false" customWidth="true" hidden="false" outlineLevel="0" max="24" min="24" style="1" width="9.99"/>
    <col collapsed="false" customWidth="false" hidden="false" outlineLevel="0" max="25" min="25" style="1" width="9.14"/>
    <col collapsed="false" customWidth="true" hidden="false" outlineLevel="0" max="26" min="26" style="1" width="11.7"/>
    <col collapsed="false" customWidth="true" hidden="false" outlineLevel="0" max="27" min="27" style="1" width="11.56"/>
    <col collapsed="false" customWidth="true" hidden="false" outlineLevel="0" max="28" min="28" style="1" width="11.13"/>
    <col collapsed="false" customWidth="true" hidden="false" outlineLevel="0" max="29" min="29" style="1" width="11.42"/>
    <col collapsed="false" customWidth="true" hidden="false" outlineLevel="0" max="30" min="30" style="1" width="12.85"/>
    <col collapsed="false" customWidth="false" hidden="false" outlineLevel="0" max="31" min="31" style="1" width="9.14"/>
    <col collapsed="false" customWidth="true" hidden="false" outlineLevel="0" max="33" min="32" style="1" width="11.13"/>
    <col collapsed="false" customWidth="false" hidden="false" outlineLevel="0" max="34" min="34" style="1" width="9.14"/>
    <col collapsed="false" customWidth="true" hidden="false" outlineLevel="0" max="35" min="35" style="1" width="12.56"/>
    <col collapsed="false" customWidth="true" hidden="false" outlineLevel="0" max="36" min="36" style="1" width="10.56"/>
    <col collapsed="false" customWidth="false" hidden="false" outlineLevel="0" max="37" min="37" style="1" width="9.14"/>
    <col collapsed="false" customWidth="true" hidden="false" outlineLevel="0" max="38" min="38" style="1" width="9.99"/>
    <col collapsed="false" customWidth="true" hidden="false" outlineLevel="0" max="39" min="39" style="1" width="9.85"/>
    <col collapsed="false" customWidth="true" hidden="false" outlineLevel="0" max="40" min="40" style="1" width="11.56"/>
    <col collapsed="false" customWidth="false" hidden="false" outlineLevel="0" max="257" min="41" style="1" width="9.14"/>
  </cols>
  <sheetData>
    <row r="1" customFormat="false" ht="12" hidden="false" customHeight="false" outlineLevel="0" collapsed="false">
      <c r="A1" s="233" t="n">
        <f aca="true">TODAY()</f>
        <v>45926</v>
      </c>
      <c r="B1" s="233"/>
      <c r="I1" s="1" t="s">
        <v>157</v>
      </c>
      <c r="M1" s="234" t="n">
        <f aca="false">'Gas Demand Outlook'!$G$2/1000</f>
        <v>7.5</v>
      </c>
      <c r="N1" s="233"/>
      <c r="O1" s="1"/>
      <c r="P1" s="1"/>
      <c r="Q1" s="1"/>
      <c r="R1" s="1"/>
      <c r="S1" s="1"/>
      <c r="T1" s="1"/>
      <c r="Y1" s="1" t="n">
        <f aca="false">SUM(Y2:AE2)</f>
        <v>214</v>
      </c>
      <c r="AI1" s="1" t="n">
        <f aca="false">SUM(AI2:AM2)</f>
        <v>151</v>
      </c>
    </row>
    <row r="2" customFormat="false" ht="12" hidden="false" customHeight="false" outlineLevel="0" collapsed="false">
      <c r="A2" s="235" t="s">
        <v>15</v>
      </c>
      <c r="B2" s="235" t="s">
        <v>158</v>
      </c>
      <c r="C2" s="50" t="s">
        <v>71</v>
      </c>
      <c r="D2" s="50" t="s">
        <v>124</v>
      </c>
      <c r="E2" s="50" t="s">
        <v>159</v>
      </c>
      <c r="F2" s="50" t="s">
        <v>160</v>
      </c>
      <c r="G2" s="50" t="s">
        <v>161</v>
      </c>
      <c r="H2" s="50" t="s">
        <v>68</v>
      </c>
      <c r="I2" s="50" t="s">
        <v>162</v>
      </c>
      <c r="J2" s="50" t="s">
        <v>163</v>
      </c>
      <c r="K2" s="50" t="s">
        <v>164</v>
      </c>
      <c r="L2" s="50" t="s">
        <v>28</v>
      </c>
      <c r="M2" s="50" t="s">
        <v>165</v>
      </c>
      <c r="N2" s="235" t="s">
        <v>15</v>
      </c>
      <c r="O2" s="236" t="s">
        <v>166</v>
      </c>
      <c r="P2" s="237" t="s">
        <v>167</v>
      </c>
      <c r="Q2" s="238" t="s">
        <v>168</v>
      </c>
      <c r="R2" s="239" t="s">
        <v>169</v>
      </c>
      <c r="S2" s="240" t="s">
        <v>170</v>
      </c>
      <c r="T2" s="241" t="s">
        <v>171</v>
      </c>
      <c r="U2" s="50"/>
      <c r="V2" s="50"/>
      <c r="W2" s="50"/>
      <c r="X2" s="50"/>
      <c r="Y2" s="242" t="n">
        <f aca="false">Z3-Y3</f>
        <v>30</v>
      </c>
      <c r="Z2" s="242" t="n">
        <f aca="false">AA3-Z3</f>
        <v>31</v>
      </c>
      <c r="AA2" s="242" t="n">
        <f aca="false">AB3-AA3</f>
        <v>30</v>
      </c>
      <c r="AB2" s="242" t="n">
        <f aca="false">AC3-AB3</f>
        <v>31</v>
      </c>
      <c r="AC2" s="242" t="n">
        <f aca="false">AD3-AC3</f>
        <v>31</v>
      </c>
      <c r="AD2" s="242" t="n">
        <f aca="false">AE3-AD3</f>
        <v>30</v>
      </c>
      <c r="AE2" s="242" t="n">
        <v>31</v>
      </c>
      <c r="AF2" s="50"/>
      <c r="AG2" s="50"/>
      <c r="AH2" s="50"/>
      <c r="AI2" s="242" t="n">
        <f aca="false">AJ3-AI3</f>
        <v>30</v>
      </c>
      <c r="AJ2" s="242" t="n">
        <f aca="false">AK3-AJ3</f>
        <v>31</v>
      </c>
      <c r="AK2" s="242" t="n">
        <f aca="false">AL3-AK3</f>
        <v>31</v>
      </c>
      <c r="AL2" s="242" t="n">
        <f aca="false">AM3-AL3</f>
        <v>28</v>
      </c>
      <c r="AM2" s="242" t="n">
        <v>31</v>
      </c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  <c r="HB2" s="50"/>
      <c r="HC2" s="50"/>
      <c r="HD2" s="50"/>
      <c r="HE2" s="50"/>
      <c r="HF2" s="50"/>
      <c r="HG2" s="50"/>
      <c r="HH2" s="50"/>
      <c r="HI2" s="50"/>
      <c r="HJ2" s="50"/>
      <c r="HK2" s="50"/>
      <c r="HL2" s="50"/>
      <c r="HM2" s="50"/>
      <c r="HN2" s="50"/>
      <c r="HO2" s="50"/>
      <c r="HP2" s="50"/>
      <c r="HQ2" s="50"/>
      <c r="HR2" s="50"/>
      <c r="HS2" s="50"/>
      <c r="HT2" s="50"/>
      <c r="HU2" s="50"/>
      <c r="HV2" s="50"/>
      <c r="HW2" s="50"/>
      <c r="HX2" s="50"/>
      <c r="HY2" s="50"/>
      <c r="HZ2" s="50"/>
      <c r="IA2" s="50"/>
      <c r="IB2" s="50"/>
      <c r="IC2" s="50"/>
      <c r="ID2" s="50"/>
      <c r="IE2" s="50"/>
      <c r="IF2" s="50"/>
      <c r="IG2" s="50"/>
      <c r="IH2" s="50"/>
      <c r="II2" s="50"/>
      <c r="IJ2" s="50"/>
      <c r="IK2" s="50"/>
      <c r="IL2" s="50"/>
      <c r="IM2" s="50"/>
      <c r="IN2" s="50"/>
      <c r="IO2" s="50"/>
      <c r="IP2" s="50"/>
      <c r="IQ2" s="50"/>
      <c r="IR2" s="50"/>
      <c r="IS2" s="50"/>
      <c r="IT2" s="50"/>
      <c r="IU2" s="50"/>
      <c r="IV2" s="50"/>
      <c r="IW2" s="50"/>
    </row>
    <row r="3" customFormat="false" ht="12" hidden="false" customHeight="false" outlineLevel="0" collapsed="false">
      <c r="A3" s="69" t="n">
        <f aca="false">DATE(YEAR($A$1),MONTH($A$1)+1,1)</f>
        <v>45931</v>
      </c>
      <c r="B3" s="243" t="e">
        <f aca="false">VLOOKUP($A3,[6]CurveFetch!$D$8:$R$1000,2,0)</f>
        <v>#N/A</v>
      </c>
      <c r="C3" s="243" t="e">
        <f aca="false">VLOOKUP($A3,[6]CurveFetch!$D$8:$R$1000,7,0)</f>
        <v>#N/A</v>
      </c>
      <c r="D3" s="243" t="e">
        <f aca="false">VLOOKUP($A3,[6]CurveFetch!$D$8:$R$1000,5,0)</f>
        <v>#N/A</v>
      </c>
      <c r="E3" s="243" t="e">
        <f aca="false">VLOOKUP($A3,[6]CurveFetch!$D$8:$R$1000,4,0)</f>
        <v>#N/A</v>
      </c>
      <c r="F3" s="243" t="e">
        <f aca="false">VLOOKUP($A3,[6]CurveFetch!$D$8:$R$1000,15,0)</f>
        <v>#N/A</v>
      </c>
      <c r="G3" s="243" t="e">
        <f aca="false">VLOOKUP($A3,[6]CurveFetch!$D$8:$R$1000,3,0)</f>
        <v>#N/A</v>
      </c>
      <c r="H3" s="243" t="e">
        <f aca="false">VLOOKUP($A3,[6]CurveFetch!$D$8:$R$1000,9,0)</f>
        <v>#N/A</v>
      </c>
      <c r="I3" s="243" t="e">
        <f aca="false">VLOOKUP($A3,[6]CurveFetch!$D$8:$R$1000,11,0)</f>
        <v>#N/A</v>
      </c>
      <c r="J3" s="243" t="e">
        <f aca="false">VLOOKUP($A3,[6]CurveFetch!$D$8:$R$1000,8,0)</f>
        <v>#N/A</v>
      </c>
      <c r="K3" s="243" t="e">
        <f aca="false">C3-J3</f>
        <v>#N/A</v>
      </c>
      <c r="L3" s="243" t="e">
        <f aca="false">C3-F3</f>
        <v>#N/A</v>
      </c>
      <c r="M3" s="243" t="e">
        <f aca="false">($B3+$C3)*$M$1</f>
        <v>#N/A</v>
      </c>
      <c r="N3" s="69" t="n">
        <f aca="false">DATE(YEAR($A$1),MONTH($A$1)+1,1)</f>
        <v>45931</v>
      </c>
      <c r="O3" s="243" t="e">
        <f aca="false">VLOOKUP($A3,[6]CurveFetch!$D$8:$V$1000,16,0)</f>
        <v>#N/A</v>
      </c>
      <c r="P3" s="244" t="e">
        <f aca="false">O3/2</f>
        <v>#N/A</v>
      </c>
      <c r="Q3" s="243" t="e">
        <f aca="false">VLOOKUP($A3,[6]CurveFetch!$D$8:$V$1000,16,0)</f>
        <v>#N/A</v>
      </c>
      <c r="R3" s="244" t="e">
        <f aca="false">Q3/2</f>
        <v>#N/A</v>
      </c>
      <c r="S3" s="243" t="e">
        <f aca="false">VLOOKUP($A3,[6]CurveFetch!$D$8:$V$1000,16,0)</f>
        <v>#N/A</v>
      </c>
      <c r="T3" s="244" t="e">
        <f aca="false">S3/2</f>
        <v>#N/A</v>
      </c>
      <c r="U3" s="243"/>
      <c r="V3" s="243"/>
      <c r="Y3" s="235" t="n">
        <v>36982</v>
      </c>
      <c r="Z3" s="235" t="n">
        <v>37012</v>
      </c>
      <c r="AA3" s="235" t="n">
        <v>37043</v>
      </c>
      <c r="AB3" s="235" t="n">
        <v>37073</v>
      </c>
      <c r="AC3" s="235" t="n">
        <v>37104</v>
      </c>
      <c r="AD3" s="235" t="n">
        <v>37135</v>
      </c>
      <c r="AE3" s="235" t="n">
        <v>37165</v>
      </c>
      <c r="AF3" s="50" t="s">
        <v>172</v>
      </c>
      <c r="AG3" s="50"/>
      <c r="AI3" s="235" t="n">
        <v>37196</v>
      </c>
      <c r="AJ3" s="235" t="n">
        <v>37226</v>
      </c>
      <c r="AK3" s="235" t="n">
        <v>37257</v>
      </c>
      <c r="AL3" s="235" t="n">
        <v>37288</v>
      </c>
      <c r="AM3" s="235" t="n">
        <v>37316</v>
      </c>
      <c r="AN3" s="50" t="s">
        <v>173</v>
      </c>
    </row>
    <row r="4" customFormat="false" ht="11.25" hidden="false" customHeight="false" outlineLevel="0" collapsed="false">
      <c r="A4" s="69" t="n">
        <f aca="false">DATE(YEAR(A3),MONTH(A3)+1,1)</f>
        <v>45962</v>
      </c>
      <c r="B4" s="243" t="e">
        <f aca="false">VLOOKUP($A4,[6]CurveFetch!$D$8:$R$1000,2,0)</f>
        <v>#N/A</v>
      </c>
      <c r="C4" s="243" t="e">
        <f aca="false">VLOOKUP($A4,[6]CurveFetch!$D$8:$R$1000,7,0)</f>
        <v>#N/A</v>
      </c>
      <c r="D4" s="243" t="e">
        <f aca="false">VLOOKUP($A4,[6]CurveFetch!$D$8:$R$1000,5,0)</f>
        <v>#N/A</v>
      </c>
      <c r="E4" s="243" t="e">
        <f aca="false">VLOOKUP($A4,[6]CurveFetch!$D$8:$R$1000,4,0)</f>
        <v>#N/A</v>
      </c>
      <c r="F4" s="243" t="e">
        <f aca="false">VLOOKUP($A4,[6]CurveFetch!$D$8:$R$1000,15,0)</f>
        <v>#N/A</v>
      </c>
      <c r="G4" s="243" t="e">
        <f aca="false">VLOOKUP($A4,[6]CurveFetch!$D$8:$R$1000,3,0)</f>
        <v>#N/A</v>
      </c>
      <c r="H4" s="243" t="e">
        <f aca="false">VLOOKUP($A4,[6]CurveFetch!$D$8:$R$1000,9,0)</f>
        <v>#N/A</v>
      </c>
      <c r="I4" s="243" t="e">
        <f aca="false">VLOOKUP($A4,[6]CurveFetch!$D$8:$R$1000,11,0)</f>
        <v>#N/A</v>
      </c>
      <c r="J4" s="243" t="e">
        <f aca="false">VLOOKUP($A4,[6]CurveFetch!$D$8:$R$1000,8,0)</f>
        <v>#N/A</v>
      </c>
      <c r="K4" s="243" t="e">
        <f aca="false">C4-J4</f>
        <v>#N/A</v>
      </c>
      <c r="L4" s="243" t="e">
        <f aca="false">C4-F4</f>
        <v>#N/A</v>
      </c>
      <c r="M4" s="243" t="e">
        <f aca="false">($B4+$C4)*$M$1</f>
        <v>#N/A</v>
      </c>
      <c r="N4" s="69" t="n">
        <f aca="false">DATE(YEAR(N3),MONTH(N3)+1,1)</f>
        <v>45962</v>
      </c>
      <c r="O4" s="243" t="e">
        <f aca="false">VLOOKUP($A4,[6]CurveFetch!$D$8:$V$1000,16,0)</f>
        <v>#N/A</v>
      </c>
      <c r="P4" s="244" t="e">
        <f aca="false">O4/2</f>
        <v>#N/A</v>
      </c>
      <c r="Q4" s="243" t="e">
        <f aca="false">VLOOKUP($A4,[6]CurveFetch!$D$8:$V$1000,16,0)</f>
        <v>#N/A</v>
      </c>
      <c r="R4" s="244" t="e">
        <f aca="false">Q4/2</f>
        <v>#N/A</v>
      </c>
      <c r="S4" s="243" t="e">
        <f aca="false">VLOOKUP($A4,[6]CurveFetch!$D$8:$V$1000,16,0)</f>
        <v>#N/A</v>
      </c>
      <c r="T4" s="244" t="e">
        <f aca="false">S4/2</f>
        <v>#N/A</v>
      </c>
      <c r="U4" s="243"/>
      <c r="V4" s="243"/>
      <c r="X4" s="55" t="s">
        <v>71</v>
      </c>
      <c r="Y4" s="245" t="e">
        <f aca="false">VLOOKUP(Y$3,$A$2:$H$600,2)</f>
        <v>#N/A</v>
      </c>
      <c r="Z4" s="245" t="e">
        <f aca="false">VLOOKUP(Z$3,$A$2:$H$600,2)</f>
        <v>#N/A</v>
      </c>
      <c r="AA4" s="245" t="e">
        <f aca="false">VLOOKUP(AA$3,$A$2:$H$600,2)</f>
        <v>#N/A</v>
      </c>
      <c r="AB4" s="245" t="e">
        <f aca="false">VLOOKUP(AB$3,$A$2:$H$600,2)</f>
        <v>#N/A</v>
      </c>
      <c r="AC4" s="245" t="e">
        <f aca="false">VLOOKUP(AC$3,$A$2:$H$600,2)</f>
        <v>#N/A</v>
      </c>
      <c r="AD4" s="245" t="e">
        <f aca="false">VLOOKUP(AD$3,$A$2:$H$600,2)</f>
        <v>#N/A</v>
      </c>
      <c r="AE4" s="245" t="e">
        <f aca="false">VLOOKUP(AE$3,$A$2:$H$600,2)</f>
        <v>#N/A</v>
      </c>
      <c r="AF4" s="246" t="e">
        <f aca="false">AVERAGE(Y4:AE4)</f>
        <v>#N/A</v>
      </c>
      <c r="AG4" s="247"/>
      <c r="AH4" s="55" t="s">
        <v>71</v>
      </c>
      <c r="AI4" s="245" t="e">
        <f aca="false">VLOOKUP(AI$3,$A$2:$H$600,2)</f>
        <v>#N/A</v>
      </c>
      <c r="AJ4" s="245" t="e">
        <f aca="false">VLOOKUP(AJ$3,$A$2:$H$600,2)</f>
        <v>#N/A</v>
      </c>
      <c r="AK4" s="245" t="e">
        <f aca="false">VLOOKUP(AK$3,$A$2:$H$600,2)</f>
        <v>#N/A</v>
      </c>
      <c r="AL4" s="245" t="e">
        <f aca="false">VLOOKUP(AL$3,$A$2:$H$600,2)</f>
        <v>#N/A</v>
      </c>
      <c r="AM4" s="245" t="e">
        <f aca="false">VLOOKUP(AM$3,$A$2:$H$600,2)</f>
        <v>#N/A</v>
      </c>
      <c r="AN4" s="246" t="e">
        <f aca="false">AVERAGE(AI4:AM4)</f>
        <v>#N/A</v>
      </c>
    </row>
    <row r="5" customFormat="false" ht="11.25" hidden="false" customHeight="false" outlineLevel="0" collapsed="false">
      <c r="A5" s="69" t="n">
        <f aca="false">DATE(YEAR(A4),MONTH(A4)+1,1)</f>
        <v>45992</v>
      </c>
      <c r="B5" s="243" t="e">
        <f aca="false">VLOOKUP($A5,[6]CurveFetch!$D$8:$R$1000,2,0)</f>
        <v>#N/A</v>
      </c>
      <c r="C5" s="243" t="e">
        <f aca="false">VLOOKUP($A5,[6]CurveFetch!$D$8:$R$1000,7,0)</f>
        <v>#N/A</v>
      </c>
      <c r="D5" s="243" t="e">
        <f aca="false">VLOOKUP($A5,[6]CurveFetch!$D$8:$R$1000,5,0)</f>
        <v>#N/A</v>
      </c>
      <c r="E5" s="243" t="e">
        <f aca="false">VLOOKUP($A5,[6]CurveFetch!$D$8:$R$1000,4,0)</f>
        <v>#N/A</v>
      </c>
      <c r="F5" s="243" t="e">
        <f aca="false">VLOOKUP($A5,[6]CurveFetch!$D$8:$R$1000,15,0)</f>
        <v>#N/A</v>
      </c>
      <c r="G5" s="243" t="e">
        <f aca="false">VLOOKUP($A5,[6]CurveFetch!$D$8:$R$1000,3,0)</f>
        <v>#N/A</v>
      </c>
      <c r="H5" s="243" t="e">
        <f aca="false">VLOOKUP($A5,[6]CurveFetch!$D$8:$R$1000,9,0)</f>
        <v>#N/A</v>
      </c>
      <c r="I5" s="243" t="e">
        <f aca="false">VLOOKUP($A5,[6]CurveFetch!$D$8:$R$1000,11,0)</f>
        <v>#N/A</v>
      </c>
      <c r="J5" s="243" t="e">
        <f aca="false">VLOOKUP($A5,[6]CurveFetch!$D$8:$R$1000,8,0)</f>
        <v>#N/A</v>
      </c>
      <c r="K5" s="243" t="e">
        <f aca="false">C5-J5</f>
        <v>#N/A</v>
      </c>
      <c r="L5" s="243" t="e">
        <f aca="false">C5-F5</f>
        <v>#N/A</v>
      </c>
      <c r="M5" s="243" t="e">
        <f aca="false">($B5+$C5)*$M$1</f>
        <v>#N/A</v>
      </c>
      <c r="N5" s="69" t="n">
        <f aca="false">DATE(YEAR(N4),MONTH(N4)+1,1)</f>
        <v>45992</v>
      </c>
      <c r="O5" s="243" t="e">
        <f aca="false">VLOOKUP($A5,[6]CurveFetch!$D$8:$V$1000,16,0)</f>
        <v>#N/A</v>
      </c>
      <c r="P5" s="244" t="e">
        <f aca="false">O5/2</f>
        <v>#N/A</v>
      </c>
      <c r="Q5" s="243" t="e">
        <f aca="false">VLOOKUP($A5,[6]CurveFetch!$D$8:$V$1000,16,0)</f>
        <v>#N/A</v>
      </c>
      <c r="R5" s="244" t="e">
        <f aca="false">Q5/2</f>
        <v>#N/A</v>
      </c>
      <c r="S5" s="243" t="e">
        <f aca="false">VLOOKUP($A5,[6]CurveFetch!$D$8:$V$1000,16,0)</f>
        <v>#N/A</v>
      </c>
      <c r="T5" s="244" t="e">
        <f aca="false">S5/2</f>
        <v>#N/A</v>
      </c>
      <c r="U5" s="243"/>
      <c r="V5" s="243"/>
      <c r="X5" s="55" t="s">
        <v>174</v>
      </c>
      <c r="Y5" s="245" t="e">
        <f aca="false">VLOOKUP(Y$3,$A$2:$H$600,3)</f>
        <v>#N/A</v>
      </c>
      <c r="Z5" s="245" t="e">
        <f aca="false">VLOOKUP(Z$3,$A$2:$H$600,3)</f>
        <v>#N/A</v>
      </c>
      <c r="AA5" s="245" t="e">
        <f aca="false">VLOOKUP(AA$3,$A$2:$H$600,3)</f>
        <v>#N/A</v>
      </c>
      <c r="AB5" s="245" t="e">
        <f aca="false">VLOOKUP(AB$3,$A$2:$H$600,3)</f>
        <v>#N/A</v>
      </c>
      <c r="AC5" s="245" t="e">
        <f aca="false">VLOOKUP(AC$3,$A$2:$H$600,3)</f>
        <v>#N/A</v>
      </c>
      <c r="AD5" s="245" t="e">
        <f aca="false">VLOOKUP(AD$3,$A$2:$H$600,3)</f>
        <v>#N/A</v>
      </c>
      <c r="AE5" s="245" t="e">
        <f aca="false">VLOOKUP(AE$3,$A$2:$H$600,3)</f>
        <v>#N/A</v>
      </c>
      <c r="AF5" s="248" t="e">
        <f aca="false">AVERAGE(Y5:AE5)</f>
        <v>#N/A</v>
      </c>
      <c r="AG5" s="247"/>
      <c r="AH5" s="55" t="s">
        <v>174</v>
      </c>
      <c r="AI5" s="245" t="e">
        <f aca="false">VLOOKUP(AI$3,$A$2:$H$600,3)</f>
        <v>#N/A</v>
      </c>
      <c r="AJ5" s="245" t="e">
        <f aca="false">VLOOKUP(AJ$3,$A$2:$H$600,3)</f>
        <v>#N/A</v>
      </c>
      <c r="AK5" s="245" t="e">
        <f aca="false">VLOOKUP(AK$3,$A$2:$H$600,3)</f>
        <v>#N/A</v>
      </c>
      <c r="AL5" s="245" t="e">
        <f aca="false">VLOOKUP(AL$3,$A$2:$H$600,3)</f>
        <v>#N/A</v>
      </c>
      <c r="AM5" s="245" t="e">
        <f aca="false">VLOOKUP(AM$3,$A$2:$H$600,3)</f>
        <v>#N/A</v>
      </c>
      <c r="AN5" s="248" t="e">
        <f aca="false">AVERAGE(AI5:AM5)</f>
        <v>#N/A</v>
      </c>
    </row>
    <row r="6" customFormat="false" ht="11.25" hidden="false" customHeight="false" outlineLevel="0" collapsed="false">
      <c r="A6" s="69" t="n">
        <f aca="false">DATE(YEAR(A5),MONTH(A5)+1,1)</f>
        <v>46023</v>
      </c>
      <c r="B6" s="243" t="e">
        <f aca="false">VLOOKUP($A6,[6]CurveFetch!$D$8:$R$1000,2,0)</f>
        <v>#N/A</v>
      </c>
      <c r="C6" s="243" t="e">
        <f aca="false">VLOOKUP($A6,[6]CurveFetch!$D$8:$R$1000,7,0)</f>
        <v>#N/A</v>
      </c>
      <c r="D6" s="243" t="e">
        <f aca="false">VLOOKUP($A6,[6]CurveFetch!$D$8:$R$1000,5,0)</f>
        <v>#N/A</v>
      </c>
      <c r="E6" s="243" t="e">
        <f aca="false">VLOOKUP($A6,[6]CurveFetch!$D$8:$R$1000,4,0)</f>
        <v>#N/A</v>
      </c>
      <c r="F6" s="243" t="e">
        <f aca="false">VLOOKUP($A6,[6]CurveFetch!$D$8:$R$1000,15,0)</f>
        <v>#N/A</v>
      </c>
      <c r="G6" s="243" t="e">
        <f aca="false">VLOOKUP($A6,[6]CurveFetch!$D$8:$R$1000,3,0)</f>
        <v>#N/A</v>
      </c>
      <c r="H6" s="243" t="e">
        <f aca="false">VLOOKUP($A6,[6]CurveFetch!$D$8:$R$1000,9,0)</f>
        <v>#N/A</v>
      </c>
      <c r="I6" s="243" t="e">
        <f aca="false">VLOOKUP($A6,[6]CurveFetch!$D$8:$R$1000,11,0)</f>
        <v>#N/A</v>
      </c>
      <c r="J6" s="243" t="e">
        <f aca="false">VLOOKUP($A6,[6]CurveFetch!$D$8:$R$1000,8,0)</f>
        <v>#N/A</v>
      </c>
      <c r="K6" s="243" t="e">
        <f aca="false">C6-J6</f>
        <v>#N/A</v>
      </c>
      <c r="L6" s="243" t="e">
        <f aca="false">C6-F6</f>
        <v>#N/A</v>
      </c>
      <c r="M6" s="243" t="e">
        <f aca="false">($B6+$C6)*$M$1</f>
        <v>#N/A</v>
      </c>
      <c r="N6" s="69" t="n">
        <f aca="false">DATE(YEAR(N5),MONTH(N5)+1,1)</f>
        <v>46023</v>
      </c>
      <c r="O6" s="243" t="e">
        <f aca="false">VLOOKUP($A6,[6]CurveFetch!$D$8:$V$1000,16,0)</f>
        <v>#N/A</v>
      </c>
      <c r="P6" s="244" t="e">
        <f aca="false">O6/2</f>
        <v>#N/A</v>
      </c>
      <c r="Q6" s="243" t="e">
        <f aca="false">VLOOKUP($A6,[6]CurveFetch!$D$8:$V$1000,16,0)</f>
        <v>#N/A</v>
      </c>
      <c r="R6" s="244" t="e">
        <f aca="false">Q6/2</f>
        <v>#N/A</v>
      </c>
      <c r="S6" s="243" t="e">
        <f aca="false">VLOOKUP($A6,[6]CurveFetch!$D$8:$V$1000,16,0)</f>
        <v>#N/A</v>
      </c>
      <c r="T6" s="244" t="e">
        <f aca="false">S6/2</f>
        <v>#N/A</v>
      </c>
      <c r="U6" s="243"/>
      <c r="V6" s="243"/>
      <c r="X6" s="55" t="s">
        <v>161</v>
      </c>
      <c r="Y6" s="245" t="e">
        <f aca="false">VLOOKUP(Y$3,$A$2:$H$600,6)</f>
        <v>#N/A</v>
      </c>
      <c r="Z6" s="245" t="e">
        <f aca="false">VLOOKUP(Z$3,$A$2:$H$600,6)</f>
        <v>#N/A</v>
      </c>
      <c r="AA6" s="245" t="e">
        <f aca="false">VLOOKUP(AA$3,$A$2:$H$600,6)</f>
        <v>#N/A</v>
      </c>
      <c r="AB6" s="245" t="e">
        <f aca="false">VLOOKUP(AB$3,$A$2:$H$600,6)</f>
        <v>#N/A</v>
      </c>
      <c r="AC6" s="245" t="e">
        <f aca="false">VLOOKUP(AC$3,$A$2:$H$600,6)</f>
        <v>#N/A</v>
      </c>
      <c r="AD6" s="245" t="e">
        <f aca="false">VLOOKUP(AD$3,$A$2:$H$600,6)</f>
        <v>#N/A</v>
      </c>
      <c r="AE6" s="245" t="e">
        <f aca="false">VLOOKUP(AE$3,$A$2:$H$600,6)</f>
        <v>#N/A</v>
      </c>
      <c r="AF6" s="248" t="e">
        <f aca="false">AVERAGE(Y6:AE6)</f>
        <v>#N/A</v>
      </c>
      <c r="AG6" s="247"/>
      <c r="AH6" s="55" t="s">
        <v>161</v>
      </c>
      <c r="AI6" s="245" t="e">
        <f aca="false">VLOOKUP(AI$3,$A$2:$H$600,6)</f>
        <v>#N/A</v>
      </c>
      <c r="AJ6" s="245" t="e">
        <f aca="false">VLOOKUP(AJ$3,$A$2:$H$600,6)</f>
        <v>#N/A</v>
      </c>
      <c r="AK6" s="245" t="e">
        <f aca="false">VLOOKUP(AK$3,$A$2:$H$600,6)</f>
        <v>#N/A</v>
      </c>
      <c r="AL6" s="245" t="e">
        <f aca="false">VLOOKUP(AL$3,$A$2:$H$600,6)</f>
        <v>#N/A</v>
      </c>
      <c r="AM6" s="245" t="e">
        <f aca="false">VLOOKUP(AM$3,$A$2:$H$600,6)</f>
        <v>#N/A</v>
      </c>
      <c r="AN6" s="248" t="e">
        <f aca="false">AVERAGE(AI6:AM6)</f>
        <v>#N/A</v>
      </c>
    </row>
    <row r="7" customFormat="false" ht="11.25" hidden="false" customHeight="false" outlineLevel="0" collapsed="false">
      <c r="A7" s="69" t="n">
        <f aca="false">DATE(YEAR(A6),MONTH(A6)+1,1)</f>
        <v>46054</v>
      </c>
      <c r="B7" s="243" t="e">
        <f aca="false">VLOOKUP($A7,[6]CurveFetch!$D$8:$R$1000,2,0)</f>
        <v>#N/A</v>
      </c>
      <c r="C7" s="243" t="e">
        <f aca="false">VLOOKUP($A7,[6]CurveFetch!$D$8:$R$1000,7,0)</f>
        <v>#N/A</v>
      </c>
      <c r="D7" s="243" t="e">
        <f aca="false">VLOOKUP($A7,[6]CurveFetch!$D$8:$R$1000,5,0)</f>
        <v>#N/A</v>
      </c>
      <c r="E7" s="243" t="e">
        <f aca="false">VLOOKUP($A7,[6]CurveFetch!$D$8:$R$1000,4,0)</f>
        <v>#N/A</v>
      </c>
      <c r="F7" s="243" t="e">
        <f aca="false">VLOOKUP($A7,[6]CurveFetch!$D$8:$R$1000,15,0)</f>
        <v>#N/A</v>
      </c>
      <c r="G7" s="243" t="e">
        <f aca="false">VLOOKUP($A7,[6]CurveFetch!$D$8:$R$1000,3,0)</f>
        <v>#N/A</v>
      </c>
      <c r="H7" s="243" t="e">
        <f aca="false">VLOOKUP($A7,[6]CurveFetch!$D$8:$R$1000,9,0)</f>
        <v>#N/A</v>
      </c>
      <c r="I7" s="243" t="e">
        <f aca="false">VLOOKUP($A7,[6]CurveFetch!$D$8:$R$1000,11,0)</f>
        <v>#N/A</v>
      </c>
      <c r="J7" s="243" t="e">
        <f aca="false">VLOOKUP($A7,[6]CurveFetch!$D$8:$R$1000,8,0)</f>
        <v>#N/A</v>
      </c>
      <c r="K7" s="243" t="e">
        <f aca="false">C7-J7</f>
        <v>#N/A</v>
      </c>
      <c r="L7" s="243" t="e">
        <f aca="false">C7-F7</f>
        <v>#N/A</v>
      </c>
      <c r="M7" s="243" t="e">
        <f aca="false">($B7+$C7)*$M$1</f>
        <v>#N/A</v>
      </c>
      <c r="N7" s="69" t="n">
        <f aca="false">DATE(YEAR(N6),MONTH(N6)+1,1)</f>
        <v>46054</v>
      </c>
      <c r="O7" s="243" t="e">
        <f aca="false">VLOOKUP($A7,[6]CurveFetch!$D$8:$V$1000,16,0)</f>
        <v>#N/A</v>
      </c>
      <c r="P7" s="244" t="e">
        <f aca="false">O7/2</f>
        <v>#N/A</v>
      </c>
      <c r="Q7" s="243" t="e">
        <f aca="false">VLOOKUP($A7,[6]CurveFetch!$D$8:$V$1000,16,0)</f>
        <v>#N/A</v>
      </c>
      <c r="R7" s="244" t="e">
        <f aca="false">Q7/2</f>
        <v>#N/A</v>
      </c>
      <c r="S7" s="243" t="e">
        <f aca="false">VLOOKUP($A7,[6]CurveFetch!$D$8:$V$1000,16,0)</f>
        <v>#N/A</v>
      </c>
      <c r="T7" s="244" t="e">
        <f aca="false">S7/2</f>
        <v>#N/A</v>
      </c>
      <c r="U7" s="243"/>
      <c r="V7" s="243"/>
      <c r="X7" s="55" t="s">
        <v>175</v>
      </c>
      <c r="Y7" s="245" t="e">
        <f aca="false">VLOOKUP(Y$3,$A$2:$H$600,4)</f>
        <v>#N/A</v>
      </c>
      <c r="Z7" s="245" t="e">
        <f aca="false">VLOOKUP(Z$3,$A$2:$H$600,4)</f>
        <v>#N/A</v>
      </c>
      <c r="AA7" s="245" t="e">
        <f aca="false">VLOOKUP(AA$3,$A$2:$H$600,4)</f>
        <v>#N/A</v>
      </c>
      <c r="AB7" s="245" t="e">
        <f aca="false">VLOOKUP(AB$3,$A$2:$H$600,4)</f>
        <v>#N/A</v>
      </c>
      <c r="AC7" s="245" t="e">
        <f aca="false">VLOOKUP(AC$3,$A$2:$H$600,4)</f>
        <v>#N/A</v>
      </c>
      <c r="AD7" s="245" t="e">
        <f aca="false">VLOOKUP(AD$3,$A$2:$H$600,4)</f>
        <v>#N/A</v>
      </c>
      <c r="AE7" s="245" t="e">
        <f aca="false">VLOOKUP(AE$3,$A$2:$H$600,4)</f>
        <v>#N/A</v>
      </c>
      <c r="AF7" s="248" t="e">
        <f aca="false">AVERAGE(Y7:AE7)</f>
        <v>#N/A</v>
      </c>
      <c r="AG7" s="247"/>
      <c r="AH7" s="55" t="s">
        <v>175</v>
      </c>
      <c r="AI7" s="245" t="e">
        <f aca="false">VLOOKUP(AI$3,$A$2:$H$600,4)</f>
        <v>#N/A</v>
      </c>
      <c r="AJ7" s="245" t="e">
        <f aca="false">VLOOKUP(AJ$3,$A$2:$H$600,4)</f>
        <v>#N/A</v>
      </c>
      <c r="AK7" s="245" t="e">
        <f aca="false">VLOOKUP(AK$3,$A$2:$H$600,4)</f>
        <v>#N/A</v>
      </c>
      <c r="AL7" s="245" t="e">
        <f aca="false">VLOOKUP(AL$3,$A$2:$H$600,4)</f>
        <v>#N/A</v>
      </c>
      <c r="AM7" s="245" t="e">
        <f aca="false">VLOOKUP(AM$3,$A$2:$H$600,4)</f>
        <v>#N/A</v>
      </c>
      <c r="AN7" s="248" t="e">
        <f aca="false">AVERAGE(AI7:AM7)</f>
        <v>#N/A</v>
      </c>
    </row>
    <row r="8" customFormat="false" ht="11.25" hidden="false" customHeight="false" outlineLevel="0" collapsed="false">
      <c r="A8" s="69" t="n">
        <f aca="false">DATE(YEAR(A7),MONTH(A7)+1,1)</f>
        <v>46082</v>
      </c>
      <c r="B8" s="243" t="e">
        <f aca="false">VLOOKUP($A8,[6]CurveFetch!$D$8:$R$1000,2,0)</f>
        <v>#N/A</v>
      </c>
      <c r="C8" s="243" t="e">
        <f aca="false">VLOOKUP($A8,[6]CurveFetch!$D$8:$R$1000,7,0)</f>
        <v>#N/A</v>
      </c>
      <c r="D8" s="243" t="e">
        <f aca="false">VLOOKUP($A8,[6]CurveFetch!$D$8:$R$1000,5,0)</f>
        <v>#N/A</v>
      </c>
      <c r="E8" s="243" t="e">
        <f aca="false">VLOOKUP($A8,[6]CurveFetch!$D$8:$R$1000,4,0)</f>
        <v>#N/A</v>
      </c>
      <c r="F8" s="243" t="e">
        <f aca="false">VLOOKUP($A8,[6]CurveFetch!$D$8:$R$1000,15,0)</f>
        <v>#N/A</v>
      </c>
      <c r="G8" s="243" t="e">
        <f aca="false">VLOOKUP($A8,[6]CurveFetch!$D$8:$R$1000,3,0)</f>
        <v>#N/A</v>
      </c>
      <c r="H8" s="243" t="e">
        <f aca="false">VLOOKUP($A8,[6]CurveFetch!$D$8:$R$1000,9,0)</f>
        <v>#N/A</v>
      </c>
      <c r="I8" s="243" t="e">
        <f aca="false">VLOOKUP($A8,[6]CurveFetch!$D$8:$R$1000,11,0)</f>
        <v>#N/A</v>
      </c>
      <c r="J8" s="243" t="e">
        <f aca="false">VLOOKUP($A8,[6]CurveFetch!$D$8:$R$1000,8,0)</f>
        <v>#N/A</v>
      </c>
      <c r="K8" s="243" t="e">
        <f aca="false">C8-J8</f>
        <v>#N/A</v>
      </c>
      <c r="L8" s="243" t="e">
        <f aca="false">C8-F8</f>
        <v>#N/A</v>
      </c>
      <c r="M8" s="243" t="e">
        <f aca="false">($B8+$C8)*$M$1</f>
        <v>#N/A</v>
      </c>
      <c r="N8" s="69" t="n">
        <f aca="false">DATE(YEAR(N7),MONTH(N7)+1,1)</f>
        <v>46082</v>
      </c>
      <c r="O8" s="243" t="e">
        <f aca="false">VLOOKUP($A8,[6]CurveFetch!$D$8:$V$1000,16,0)</f>
        <v>#N/A</v>
      </c>
      <c r="P8" s="244" t="e">
        <f aca="false">O8/2</f>
        <v>#N/A</v>
      </c>
      <c r="Q8" s="243" t="e">
        <f aca="false">VLOOKUP($A8,[6]CurveFetch!$D$8:$V$1000,16,0)</f>
        <v>#N/A</v>
      </c>
      <c r="R8" s="244" t="e">
        <f aca="false">Q8/2</f>
        <v>#N/A</v>
      </c>
      <c r="S8" s="243" t="e">
        <f aca="false">VLOOKUP($A8,[6]CurveFetch!$D$8:$V$1000,16,0)</f>
        <v>#N/A</v>
      </c>
      <c r="T8" s="244" t="e">
        <f aca="false">S8/2</f>
        <v>#N/A</v>
      </c>
      <c r="U8" s="243"/>
      <c r="V8" s="243"/>
      <c r="X8" s="55" t="s">
        <v>176</v>
      </c>
      <c r="Y8" s="245" t="e">
        <f aca="false">VLOOKUP(Y$3,$A$2:$H$600,7)</f>
        <v>#N/A</v>
      </c>
      <c r="Z8" s="245" t="e">
        <f aca="false">VLOOKUP(Z$3,$A$2:$H$600,7)</f>
        <v>#N/A</v>
      </c>
      <c r="AA8" s="245" t="e">
        <f aca="false">VLOOKUP(AA$3,$A$2:$H$600,7)</f>
        <v>#N/A</v>
      </c>
      <c r="AB8" s="245" t="e">
        <f aca="false">VLOOKUP(AB$3,$A$2:$H$600,7)</f>
        <v>#N/A</v>
      </c>
      <c r="AC8" s="245" t="e">
        <f aca="false">VLOOKUP(AC$3,$A$2:$H$600,7)</f>
        <v>#N/A</v>
      </c>
      <c r="AD8" s="245" t="e">
        <f aca="false">VLOOKUP(AD$3,$A$2:$H$600,7)</f>
        <v>#N/A</v>
      </c>
      <c r="AE8" s="245" t="e">
        <f aca="false">VLOOKUP(AE$3,$A$2:$H$600,7)</f>
        <v>#N/A</v>
      </c>
      <c r="AF8" s="248" t="e">
        <f aca="false">AVERAGE(Y8:AE8)</f>
        <v>#N/A</v>
      </c>
      <c r="AG8" s="247"/>
      <c r="AH8" s="55" t="s">
        <v>176</v>
      </c>
      <c r="AI8" s="245" t="e">
        <f aca="false">VLOOKUP(AI$3,$A$2:$H$600,7)</f>
        <v>#N/A</v>
      </c>
      <c r="AJ8" s="245" t="e">
        <f aca="false">VLOOKUP(AJ$3,$A$2:$H$600,7)</f>
        <v>#N/A</v>
      </c>
      <c r="AK8" s="245" t="e">
        <f aca="false">VLOOKUP(AK$3,$A$2:$H$600,7)</f>
        <v>#N/A</v>
      </c>
      <c r="AL8" s="245" t="e">
        <f aca="false">VLOOKUP(AL$3,$A$2:$H$600,7)</f>
        <v>#N/A</v>
      </c>
      <c r="AM8" s="245" t="e">
        <f aca="false">VLOOKUP(AM$3,$A$2:$H$600,7)</f>
        <v>#N/A</v>
      </c>
      <c r="AN8" s="248" t="e">
        <f aca="false">AVERAGE(AI8:AM8)</f>
        <v>#N/A</v>
      </c>
    </row>
    <row r="9" customFormat="false" ht="12" hidden="false" customHeight="false" outlineLevel="0" collapsed="false">
      <c r="A9" s="69" t="n">
        <f aca="false">DATE(YEAR(A8),MONTH(A8)+1,1)</f>
        <v>46113</v>
      </c>
      <c r="B9" s="243" t="e">
        <f aca="false">VLOOKUP($A9,[6]CurveFetch!$D$8:$R$1000,2,0)</f>
        <v>#N/A</v>
      </c>
      <c r="C9" s="243" t="e">
        <f aca="false">VLOOKUP($A9,[6]CurveFetch!$D$8:$R$1000,7,0)</f>
        <v>#N/A</v>
      </c>
      <c r="D9" s="243" t="e">
        <f aca="false">VLOOKUP($A9,[6]CurveFetch!$D$8:$R$1000,5,0)</f>
        <v>#N/A</v>
      </c>
      <c r="E9" s="243" t="e">
        <f aca="false">VLOOKUP($A9,[6]CurveFetch!$D$8:$R$1000,4,0)</f>
        <v>#N/A</v>
      </c>
      <c r="F9" s="243" t="e">
        <f aca="false">VLOOKUP($A9,[6]CurveFetch!$D$8:$R$1000,15,0)</f>
        <v>#N/A</v>
      </c>
      <c r="G9" s="243" t="e">
        <f aca="false">VLOOKUP($A9,[6]CurveFetch!$D$8:$R$1000,3,0)</f>
        <v>#N/A</v>
      </c>
      <c r="H9" s="243" t="e">
        <f aca="false">VLOOKUP($A9,[6]CurveFetch!$D$8:$R$1000,9,0)</f>
        <v>#N/A</v>
      </c>
      <c r="I9" s="243" t="e">
        <f aca="false">VLOOKUP($A9,[6]CurveFetch!$D$8:$R$1000,11,0)</f>
        <v>#N/A</v>
      </c>
      <c r="J9" s="243" t="e">
        <f aca="false">VLOOKUP($A9,[6]CurveFetch!$D$8:$R$1000,8,0)</f>
        <v>#N/A</v>
      </c>
      <c r="K9" s="243" t="e">
        <f aca="false">C9-J9</f>
        <v>#N/A</v>
      </c>
      <c r="L9" s="243" t="e">
        <f aca="false">C9-F9</f>
        <v>#N/A</v>
      </c>
      <c r="M9" s="243" t="e">
        <f aca="false">($B9+$C9)*$M$1</f>
        <v>#N/A</v>
      </c>
      <c r="N9" s="69" t="n">
        <f aca="false">DATE(YEAR(N8),MONTH(N8)+1,1)</f>
        <v>46113</v>
      </c>
      <c r="O9" s="243" t="e">
        <f aca="false">VLOOKUP($A9,[6]CurveFetch!$D$8:$V$1000,16,0)</f>
        <v>#N/A</v>
      </c>
      <c r="P9" s="244" t="e">
        <f aca="false">O9/2</f>
        <v>#N/A</v>
      </c>
      <c r="Q9" s="243" t="e">
        <f aca="false">VLOOKUP($A9,[6]CurveFetch!$D$8:$V$1000,16,0)</f>
        <v>#N/A</v>
      </c>
      <c r="R9" s="244" t="e">
        <f aca="false">Q9/2</f>
        <v>#N/A</v>
      </c>
      <c r="S9" s="243" t="e">
        <f aca="false">VLOOKUP($A9,[6]CurveFetch!$D$8:$V$1000,16,0)</f>
        <v>#N/A</v>
      </c>
      <c r="T9" s="244" t="e">
        <f aca="false">S9/2</f>
        <v>#N/A</v>
      </c>
      <c r="U9" s="243"/>
      <c r="V9" s="243"/>
      <c r="X9" s="55" t="s">
        <v>160</v>
      </c>
      <c r="Y9" s="245" t="e">
        <f aca="false">VLOOKUP(Y$3,$A$2:$H$600,5)</f>
        <v>#N/A</v>
      </c>
      <c r="Z9" s="245" t="e">
        <f aca="false">VLOOKUP(Z$3,$A$2:$H$600,5)</f>
        <v>#N/A</v>
      </c>
      <c r="AA9" s="245" t="e">
        <f aca="false">VLOOKUP(AA$3,$A$2:$H$600,5)</f>
        <v>#N/A</v>
      </c>
      <c r="AB9" s="245" t="e">
        <f aca="false">VLOOKUP(AB$3,$A$2:$H$600,5)</f>
        <v>#N/A</v>
      </c>
      <c r="AC9" s="245" t="e">
        <f aca="false">VLOOKUP(AC$3,$A$2:$H$600,5)</f>
        <v>#N/A</v>
      </c>
      <c r="AD9" s="245" t="e">
        <f aca="false">VLOOKUP(AD$3,$A$2:$H$600,5)</f>
        <v>#N/A</v>
      </c>
      <c r="AE9" s="245" t="e">
        <f aca="false">VLOOKUP(AE$3,$A$2:$H$600,5)</f>
        <v>#N/A</v>
      </c>
      <c r="AF9" s="249" t="e">
        <f aca="false">AVERAGE(Y9:AE9)</f>
        <v>#N/A</v>
      </c>
      <c r="AG9" s="247"/>
      <c r="AH9" s="55" t="s">
        <v>160</v>
      </c>
      <c r="AI9" s="245" t="e">
        <f aca="false">VLOOKUP(AI$3,$A$2:$H$600,5)</f>
        <v>#N/A</v>
      </c>
      <c r="AJ9" s="245" t="e">
        <f aca="false">VLOOKUP(AJ$3,$A$2:$H$600,5)</f>
        <v>#N/A</v>
      </c>
      <c r="AK9" s="245" t="e">
        <f aca="false">VLOOKUP(AK$3,$A$2:$H$600,5)</f>
        <v>#N/A</v>
      </c>
      <c r="AL9" s="245" t="e">
        <f aca="false">VLOOKUP(AL$3,$A$2:$H$600,5)</f>
        <v>#N/A</v>
      </c>
      <c r="AM9" s="245" t="e">
        <f aca="false">VLOOKUP(AM$3,$A$2:$H$600,5)</f>
        <v>#N/A</v>
      </c>
      <c r="AN9" s="249" t="e">
        <f aca="false">AVERAGE(AI9:AM9)</f>
        <v>#N/A</v>
      </c>
    </row>
    <row r="10" customFormat="false" ht="11.25" hidden="false" customHeight="false" outlineLevel="0" collapsed="false">
      <c r="A10" s="69" t="n">
        <f aca="false">DATE(YEAR(A9),MONTH(A9)+1,1)</f>
        <v>46143</v>
      </c>
      <c r="B10" s="243" t="e">
        <f aca="false">VLOOKUP($A10,[6]CurveFetch!$D$8:$R$1000,2,0)</f>
        <v>#N/A</v>
      </c>
      <c r="C10" s="243" t="e">
        <f aca="false">VLOOKUP($A10,[6]CurveFetch!$D$8:$R$1000,7,0)</f>
        <v>#N/A</v>
      </c>
      <c r="D10" s="243" t="e">
        <f aca="false">VLOOKUP($A10,[6]CurveFetch!$D$8:$R$1000,5,0)</f>
        <v>#N/A</v>
      </c>
      <c r="E10" s="243" t="e">
        <f aca="false">VLOOKUP($A10,[6]CurveFetch!$D$8:$R$1000,4,0)</f>
        <v>#N/A</v>
      </c>
      <c r="F10" s="243" t="e">
        <f aca="false">VLOOKUP($A10,[6]CurveFetch!$D$8:$R$1000,15,0)</f>
        <v>#N/A</v>
      </c>
      <c r="G10" s="243" t="e">
        <f aca="false">VLOOKUP($A10,[6]CurveFetch!$D$8:$R$1000,3,0)</f>
        <v>#N/A</v>
      </c>
      <c r="H10" s="243" t="e">
        <f aca="false">VLOOKUP($A10,[6]CurveFetch!$D$8:$R$1000,9,0)</f>
        <v>#N/A</v>
      </c>
      <c r="I10" s="243" t="e">
        <f aca="false">VLOOKUP($A10,[6]CurveFetch!$D$8:$R$1000,11,0)</f>
        <v>#N/A</v>
      </c>
      <c r="J10" s="243" t="e">
        <f aca="false">VLOOKUP($A10,[6]CurveFetch!$D$8:$R$1000,8,0)</f>
        <v>#N/A</v>
      </c>
      <c r="K10" s="243" t="e">
        <f aca="false">C10-J10</f>
        <v>#N/A</v>
      </c>
      <c r="L10" s="243" t="e">
        <f aca="false">C10-F10</f>
        <v>#N/A</v>
      </c>
      <c r="M10" s="243" t="e">
        <f aca="false">($B10+$C10)*$M$1</f>
        <v>#N/A</v>
      </c>
      <c r="N10" s="69" t="n">
        <f aca="false">DATE(YEAR(N9),MONTH(N9)+1,1)</f>
        <v>46143</v>
      </c>
      <c r="O10" s="243" t="e">
        <f aca="false">VLOOKUP($A10,[6]CurveFetch!$D$8:$V$1000,16,0)</f>
        <v>#N/A</v>
      </c>
      <c r="P10" s="244" t="e">
        <f aca="false">O10/2</f>
        <v>#N/A</v>
      </c>
      <c r="Q10" s="243" t="e">
        <f aca="false">VLOOKUP($A10,[6]CurveFetch!$D$8:$V$1000,16,0)</f>
        <v>#N/A</v>
      </c>
      <c r="R10" s="244" t="e">
        <f aca="false">Q10/2</f>
        <v>#N/A</v>
      </c>
      <c r="S10" s="243" t="e">
        <f aca="false">VLOOKUP($A10,[6]CurveFetch!$D$8:$V$1000,16,0)</f>
        <v>#N/A</v>
      </c>
      <c r="T10" s="244" t="e">
        <f aca="false">S10/2</f>
        <v>#N/A</v>
      </c>
      <c r="U10" s="243"/>
      <c r="V10" s="243"/>
    </row>
    <row r="11" customFormat="false" ht="12" hidden="false" customHeight="false" outlineLevel="0" collapsed="false">
      <c r="A11" s="69" t="n">
        <f aca="false">DATE(YEAR(A10),MONTH(A10)+1,1)</f>
        <v>46174</v>
      </c>
      <c r="B11" s="243" t="e">
        <f aca="false">VLOOKUP($A11,[6]CurveFetch!$D$8:$R$1000,2,0)</f>
        <v>#N/A</v>
      </c>
      <c r="C11" s="243" t="e">
        <f aca="false">VLOOKUP($A11,[6]CurveFetch!$D$8:$R$1000,7,0)</f>
        <v>#N/A</v>
      </c>
      <c r="D11" s="243" t="e">
        <f aca="false">VLOOKUP($A11,[6]CurveFetch!$D$8:$R$1000,5,0)</f>
        <v>#N/A</v>
      </c>
      <c r="E11" s="243" t="e">
        <f aca="false">VLOOKUP($A11,[6]CurveFetch!$D$8:$R$1000,4,0)</f>
        <v>#N/A</v>
      </c>
      <c r="F11" s="243" t="e">
        <f aca="false">VLOOKUP($A11,[6]CurveFetch!$D$8:$R$1000,15,0)</f>
        <v>#N/A</v>
      </c>
      <c r="G11" s="243" t="e">
        <f aca="false">VLOOKUP($A11,[6]CurveFetch!$D$8:$R$1000,3,0)</f>
        <v>#N/A</v>
      </c>
      <c r="H11" s="243" t="e">
        <f aca="false">VLOOKUP($A11,[6]CurveFetch!$D$8:$R$1000,9,0)</f>
        <v>#N/A</v>
      </c>
      <c r="I11" s="243" t="e">
        <f aca="false">VLOOKUP($A11,[6]CurveFetch!$D$8:$R$1000,11,0)</f>
        <v>#N/A</v>
      </c>
      <c r="J11" s="243" t="e">
        <f aca="false">VLOOKUP($A11,[6]CurveFetch!$D$8:$R$1000,8,0)</f>
        <v>#N/A</v>
      </c>
      <c r="K11" s="243" t="e">
        <f aca="false">C11-J11</f>
        <v>#N/A</v>
      </c>
      <c r="L11" s="243" t="e">
        <f aca="false">C11-F11</f>
        <v>#N/A</v>
      </c>
      <c r="M11" s="243" t="e">
        <f aca="false">($B11+$C11)*$M$1</f>
        <v>#N/A</v>
      </c>
      <c r="N11" s="69" t="n">
        <f aca="false">DATE(YEAR(N10),MONTH(N10)+1,1)</f>
        <v>46174</v>
      </c>
      <c r="O11" s="243" t="e">
        <f aca="false">VLOOKUP($A11,[6]CurveFetch!$D$8:$V$1000,16,0)</f>
        <v>#N/A</v>
      </c>
      <c r="P11" s="244" t="e">
        <f aca="false">O11/2</f>
        <v>#N/A</v>
      </c>
      <c r="Q11" s="243" t="e">
        <f aca="false">VLOOKUP($A11,[6]CurveFetch!$D$8:$V$1000,16,0)</f>
        <v>#N/A</v>
      </c>
      <c r="R11" s="244" t="e">
        <f aca="false">Q11/2</f>
        <v>#N/A</v>
      </c>
      <c r="S11" s="243" t="e">
        <f aca="false">VLOOKUP($A11,[6]CurveFetch!$D$8:$V$1000,16,0)</f>
        <v>#N/A</v>
      </c>
      <c r="T11" s="244" t="e">
        <f aca="false">S11/2</f>
        <v>#N/A</v>
      </c>
      <c r="U11" s="243"/>
      <c r="V11" s="243"/>
      <c r="X11" s="55"/>
      <c r="Y11" s="235" t="n">
        <v>37347</v>
      </c>
      <c r="Z11" s="235" t="n">
        <v>37377</v>
      </c>
      <c r="AA11" s="235" t="n">
        <v>37408</v>
      </c>
      <c r="AB11" s="235" t="n">
        <v>37438</v>
      </c>
      <c r="AC11" s="235" t="n">
        <v>37469</v>
      </c>
      <c r="AD11" s="235" t="n">
        <v>37500</v>
      </c>
      <c r="AE11" s="235" t="n">
        <v>37530</v>
      </c>
      <c r="AF11" s="55" t="s">
        <v>177</v>
      </c>
      <c r="AG11" s="55"/>
      <c r="AI11" s="235" t="n">
        <v>37561</v>
      </c>
      <c r="AJ11" s="235" t="n">
        <v>37591</v>
      </c>
      <c r="AK11" s="235" t="n">
        <v>37622</v>
      </c>
      <c r="AL11" s="235" t="n">
        <v>37653</v>
      </c>
      <c r="AM11" s="235" t="n">
        <v>37681</v>
      </c>
      <c r="AN11" s="50" t="s">
        <v>178</v>
      </c>
    </row>
    <row r="12" customFormat="false" ht="11.25" hidden="false" customHeight="false" outlineLevel="0" collapsed="false">
      <c r="A12" s="69" t="n">
        <f aca="false">DATE(YEAR(A11),MONTH(A11)+1,1)</f>
        <v>46204</v>
      </c>
      <c r="B12" s="243" t="e">
        <f aca="false">VLOOKUP($A12,[6]CurveFetch!$D$8:$R$1000,2,0)</f>
        <v>#N/A</v>
      </c>
      <c r="C12" s="243" t="e">
        <f aca="false">VLOOKUP($A12,[6]CurveFetch!$D$8:$R$1000,7,0)</f>
        <v>#N/A</v>
      </c>
      <c r="D12" s="243" t="e">
        <f aca="false">VLOOKUP($A12,[6]CurveFetch!$D$8:$R$1000,5,0)</f>
        <v>#N/A</v>
      </c>
      <c r="E12" s="243" t="e">
        <f aca="false">VLOOKUP($A12,[6]CurveFetch!$D$8:$R$1000,4,0)</f>
        <v>#N/A</v>
      </c>
      <c r="F12" s="243" t="e">
        <f aca="false">VLOOKUP($A12,[6]CurveFetch!$D$8:$R$1000,15,0)</f>
        <v>#N/A</v>
      </c>
      <c r="G12" s="243" t="e">
        <f aca="false">VLOOKUP($A12,[6]CurveFetch!$D$8:$R$1000,3,0)</f>
        <v>#N/A</v>
      </c>
      <c r="H12" s="243" t="e">
        <f aca="false">VLOOKUP($A12,[6]CurveFetch!$D$8:$R$1000,9,0)</f>
        <v>#N/A</v>
      </c>
      <c r="I12" s="243" t="e">
        <f aca="false">VLOOKUP($A12,[6]CurveFetch!$D$8:$R$1000,11,0)</f>
        <v>#N/A</v>
      </c>
      <c r="J12" s="243" t="e">
        <f aca="false">VLOOKUP($A12,[6]CurveFetch!$D$8:$R$1000,8,0)</f>
        <v>#N/A</v>
      </c>
      <c r="K12" s="243" t="e">
        <f aca="false">C12-J12</f>
        <v>#N/A</v>
      </c>
      <c r="L12" s="243" t="e">
        <f aca="false">C12-F12</f>
        <v>#N/A</v>
      </c>
      <c r="M12" s="243" t="e">
        <f aca="false">($B12+$C12)*$M$1</f>
        <v>#N/A</v>
      </c>
      <c r="N12" s="69" t="n">
        <f aca="false">DATE(YEAR(N11),MONTH(N11)+1,1)</f>
        <v>46204</v>
      </c>
      <c r="O12" s="243" t="e">
        <f aca="false">VLOOKUP($A12,[6]CurveFetch!$D$8:$V$1000,16,0)</f>
        <v>#N/A</v>
      </c>
      <c r="P12" s="244" t="e">
        <f aca="false">O12/2</f>
        <v>#N/A</v>
      </c>
      <c r="Q12" s="243" t="e">
        <f aca="false">VLOOKUP($A12,[6]CurveFetch!$D$8:$V$1000,16,0)</f>
        <v>#N/A</v>
      </c>
      <c r="R12" s="244" t="e">
        <f aca="false">Q12/2</f>
        <v>#N/A</v>
      </c>
      <c r="S12" s="243" t="e">
        <f aca="false">VLOOKUP($A12,[6]CurveFetch!$D$8:$V$1000,16,0)</f>
        <v>#N/A</v>
      </c>
      <c r="T12" s="244" t="e">
        <f aca="false">S12/2</f>
        <v>#N/A</v>
      </c>
      <c r="U12" s="243"/>
      <c r="V12" s="243"/>
      <c r="X12" s="55" t="s">
        <v>71</v>
      </c>
      <c r="Y12" s="245" t="e">
        <f aca="false">VLOOKUP(Y$11,$A$2:$H$600,2)</f>
        <v>#N/A</v>
      </c>
      <c r="Z12" s="245" t="e">
        <f aca="false">VLOOKUP(Z$11,$A$2:$H$600,2)</f>
        <v>#N/A</v>
      </c>
      <c r="AA12" s="245" t="e">
        <f aca="false">VLOOKUP(AA$11,$A$2:$H$600,2)</f>
        <v>#N/A</v>
      </c>
      <c r="AB12" s="245" t="e">
        <f aca="false">VLOOKUP(AB$11,$A$2:$H$600,2)</f>
        <v>#N/A</v>
      </c>
      <c r="AC12" s="245" t="e">
        <f aca="false">VLOOKUP(AC$11,$A$2:$H$600,2)</f>
        <v>#N/A</v>
      </c>
      <c r="AD12" s="245" t="e">
        <f aca="false">VLOOKUP(AD$11,$A$2:$H$600,2)</f>
        <v>#N/A</v>
      </c>
      <c r="AE12" s="245" t="e">
        <f aca="false">VLOOKUP(AE$11,$A$2:$H$600,2)</f>
        <v>#N/A</v>
      </c>
      <c r="AF12" s="246" t="e">
        <f aca="false">AVERAGE(Y12:AE12)</f>
        <v>#N/A</v>
      </c>
      <c r="AG12" s="247"/>
      <c r="AH12" s="55" t="s">
        <v>71</v>
      </c>
      <c r="AI12" s="245" t="e">
        <f aca="false">VLOOKUP(AI$11,$A$2:$H$600,2)</f>
        <v>#N/A</v>
      </c>
      <c r="AJ12" s="245" t="e">
        <f aca="false">VLOOKUP(AJ$11,$A$2:$H$600,2)</f>
        <v>#N/A</v>
      </c>
      <c r="AK12" s="245" t="e">
        <f aca="false">VLOOKUP(AK$11,$A$2:$H$600,2)</f>
        <v>#N/A</v>
      </c>
      <c r="AL12" s="245" t="e">
        <f aca="false">VLOOKUP(AL$11,$A$2:$H$600,2)</f>
        <v>#N/A</v>
      </c>
      <c r="AM12" s="245" t="e">
        <f aca="false">VLOOKUP(AM$11,$A$2:$H$600,2)</f>
        <v>#N/A</v>
      </c>
      <c r="AN12" s="246" t="e">
        <f aca="false">AVERAGE(AI12:AM12)</f>
        <v>#N/A</v>
      </c>
    </row>
    <row r="13" customFormat="false" ht="11.25" hidden="false" customHeight="false" outlineLevel="0" collapsed="false">
      <c r="A13" s="69" t="n">
        <f aca="false">DATE(YEAR(A12),MONTH(A12)+1,1)</f>
        <v>46235</v>
      </c>
      <c r="B13" s="243" t="e">
        <f aca="false">VLOOKUP($A13,[6]CurveFetch!$D$8:$R$1000,2,0)</f>
        <v>#N/A</v>
      </c>
      <c r="C13" s="243" t="e">
        <f aca="false">VLOOKUP($A13,[6]CurveFetch!$D$8:$R$1000,7,0)</f>
        <v>#N/A</v>
      </c>
      <c r="D13" s="243" t="e">
        <f aca="false">VLOOKUP($A13,[6]CurveFetch!$D$8:$R$1000,5,0)</f>
        <v>#N/A</v>
      </c>
      <c r="E13" s="243" t="e">
        <f aca="false">VLOOKUP($A13,[6]CurveFetch!$D$8:$R$1000,4,0)</f>
        <v>#N/A</v>
      </c>
      <c r="F13" s="243" t="e">
        <f aca="false">VLOOKUP($A13,[6]CurveFetch!$D$8:$R$1000,15,0)</f>
        <v>#N/A</v>
      </c>
      <c r="G13" s="243" t="e">
        <f aca="false">VLOOKUP($A13,[6]CurveFetch!$D$8:$R$1000,3,0)</f>
        <v>#N/A</v>
      </c>
      <c r="H13" s="243" t="e">
        <f aca="false">VLOOKUP($A13,[6]CurveFetch!$D$8:$R$1000,9,0)</f>
        <v>#N/A</v>
      </c>
      <c r="I13" s="243" t="e">
        <f aca="false">VLOOKUP($A13,[6]CurveFetch!$D$8:$R$1000,11,0)</f>
        <v>#N/A</v>
      </c>
      <c r="J13" s="243" t="e">
        <f aca="false">VLOOKUP($A13,[6]CurveFetch!$D$8:$R$1000,8,0)</f>
        <v>#N/A</v>
      </c>
      <c r="K13" s="243" t="e">
        <f aca="false">C13-J13</f>
        <v>#N/A</v>
      </c>
      <c r="L13" s="243" t="e">
        <f aca="false">C13-F13</f>
        <v>#N/A</v>
      </c>
      <c r="M13" s="243" t="e">
        <f aca="false">($B13+$C13)*$M$1</f>
        <v>#N/A</v>
      </c>
      <c r="N13" s="69" t="n">
        <f aca="false">DATE(YEAR(N12),MONTH(N12)+1,1)</f>
        <v>46235</v>
      </c>
      <c r="O13" s="243" t="e">
        <f aca="false">VLOOKUP($A13,[6]CurveFetch!$D$8:$V$1000,16,0)</f>
        <v>#N/A</v>
      </c>
      <c r="P13" s="244" t="e">
        <f aca="false">O13/2</f>
        <v>#N/A</v>
      </c>
      <c r="Q13" s="243" t="e">
        <f aca="false">VLOOKUP($A13,[6]CurveFetch!$D$8:$V$1000,16,0)</f>
        <v>#N/A</v>
      </c>
      <c r="R13" s="244" t="e">
        <f aca="false">Q13/2</f>
        <v>#N/A</v>
      </c>
      <c r="S13" s="243" t="e">
        <f aca="false">VLOOKUP($A13,[6]CurveFetch!$D$8:$V$1000,16,0)</f>
        <v>#N/A</v>
      </c>
      <c r="T13" s="244" t="e">
        <f aca="false">S13/2</f>
        <v>#N/A</v>
      </c>
      <c r="U13" s="243"/>
      <c r="V13" s="243"/>
      <c r="X13" s="55" t="s">
        <v>174</v>
      </c>
      <c r="Y13" s="245" t="e">
        <f aca="false">VLOOKUP(Y$11,$A$2:$H$600,3)</f>
        <v>#N/A</v>
      </c>
      <c r="Z13" s="245" t="e">
        <f aca="false">VLOOKUP(Z$11,$A$2:$H$600,3)</f>
        <v>#N/A</v>
      </c>
      <c r="AA13" s="245" t="e">
        <f aca="false">VLOOKUP(AA$11,$A$2:$H$600,3)</f>
        <v>#N/A</v>
      </c>
      <c r="AB13" s="245" t="e">
        <f aca="false">VLOOKUP(AB$11,$A$2:$H$600,3)</f>
        <v>#N/A</v>
      </c>
      <c r="AC13" s="245" t="e">
        <f aca="false">VLOOKUP(AC$11,$A$2:$H$600,3)</f>
        <v>#N/A</v>
      </c>
      <c r="AD13" s="245" t="e">
        <f aca="false">VLOOKUP(AD$11,$A$2:$H$600,3)</f>
        <v>#N/A</v>
      </c>
      <c r="AE13" s="245" t="e">
        <f aca="false">VLOOKUP(AE$11,$A$2:$H$600,3)</f>
        <v>#N/A</v>
      </c>
      <c r="AF13" s="248" t="e">
        <f aca="false">AVERAGE(Y13:AE13)</f>
        <v>#N/A</v>
      </c>
      <c r="AG13" s="247"/>
      <c r="AH13" s="55" t="s">
        <v>174</v>
      </c>
      <c r="AI13" s="245" t="e">
        <f aca="false">VLOOKUP(AI$11,$A$2:$H$600,3)</f>
        <v>#N/A</v>
      </c>
      <c r="AJ13" s="245" t="e">
        <f aca="false">VLOOKUP(AJ$11,$A$2:$H$600,3)</f>
        <v>#N/A</v>
      </c>
      <c r="AK13" s="245" t="e">
        <f aca="false">VLOOKUP(AK$11,$A$2:$H$600,3)</f>
        <v>#N/A</v>
      </c>
      <c r="AL13" s="245" t="e">
        <f aca="false">VLOOKUP(AL$11,$A$2:$H$600,3)</f>
        <v>#N/A</v>
      </c>
      <c r="AM13" s="245" t="e">
        <f aca="false">VLOOKUP(AM$11,$A$2:$H$600,3)</f>
        <v>#N/A</v>
      </c>
      <c r="AN13" s="248" t="e">
        <f aca="false">AVERAGE(AI13:AM13)</f>
        <v>#N/A</v>
      </c>
    </row>
    <row r="14" customFormat="false" ht="11.25" hidden="false" customHeight="false" outlineLevel="0" collapsed="false">
      <c r="A14" s="69" t="n">
        <f aca="false">DATE(YEAR(A13),MONTH(A13)+1,1)</f>
        <v>46266</v>
      </c>
      <c r="B14" s="243" t="e">
        <f aca="false">VLOOKUP($A14,[6]CurveFetch!$D$8:$R$1000,2,0)</f>
        <v>#N/A</v>
      </c>
      <c r="C14" s="243" t="e">
        <f aca="false">VLOOKUP($A14,[6]CurveFetch!$D$8:$R$1000,7,0)</f>
        <v>#N/A</v>
      </c>
      <c r="D14" s="243" t="e">
        <f aca="false">VLOOKUP($A14,[6]CurveFetch!$D$8:$R$1000,5,0)</f>
        <v>#N/A</v>
      </c>
      <c r="E14" s="243" t="e">
        <f aca="false">VLOOKUP($A14,[6]CurveFetch!$D$8:$R$1000,4,0)</f>
        <v>#N/A</v>
      </c>
      <c r="F14" s="243" t="e">
        <f aca="false">VLOOKUP($A14,[6]CurveFetch!$D$8:$R$1000,15,0)</f>
        <v>#N/A</v>
      </c>
      <c r="G14" s="243" t="e">
        <f aca="false">VLOOKUP($A14,[6]CurveFetch!$D$8:$R$1000,3,0)</f>
        <v>#N/A</v>
      </c>
      <c r="H14" s="243" t="e">
        <f aca="false">VLOOKUP($A14,[6]CurveFetch!$D$8:$R$1000,9,0)</f>
        <v>#N/A</v>
      </c>
      <c r="I14" s="243" t="e">
        <f aca="false">VLOOKUP($A14,[6]CurveFetch!$D$8:$R$1000,11,0)</f>
        <v>#N/A</v>
      </c>
      <c r="J14" s="243" t="e">
        <f aca="false">VLOOKUP($A14,[6]CurveFetch!$D$8:$R$1000,8,0)</f>
        <v>#N/A</v>
      </c>
      <c r="K14" s="243" t="e">
        <f aca="false">C14-J14</f>
        <v>#N/A</v>
      </c>
      <c r="L14" s="243" t="e">
        <f aca="false">C14-F14</f>
        <v>#N/A</v>
      </c>
      <c r="M14" s="243" t="e">
        <f aca="false">($B14+$C14)*$M$1</f>
        <v>#N/A</v>
      </c>
      <c r="N14" s="69" t="n">
        <f aca="false">DATE(YEAR(N13),MONTH(N13)+1,1)</f>
        <v>46266</v>
      </c>
      <c r="O14" s="243" t="e">
        <f aca="false">VLOOKUP($A14,[6]CurveFetch!$D$8:$V$1000,16,0)</f>
        <v>#N/A</v>
      </c>
      <c r="P14" s="244" t="e">
        <f aca="false">O14/2</f>
        <v>#N/A</v>
      </c>
      <c r="Q14" s="243" t="e">
        <f aca="false">VLOOKUP($A14,[6]CurveFetch!$D$8:$V$1000,16,0)</f>
        <v>#N/A</v>
      </c>
      <c r="R14" s="244" t="e">
        <f aca="false">Q14/2</f>
        <v>#N/A</v>
      </c>
      <c r="S14" s="243" t="e">
        <f aca="false">VLOOKUP($A14,[6]CurveFetch!$D$8:$V$1000,16,0)</f>
        <v>#N/A</v>
      </c>
      <c r="T14" s="244" t="e">
        <f aca="false">S14/2</f>
        <v>#N/A</v>
      </c>
      <c r="U14" s="243"/>
      <c r="V14" s="243"/>
      <c r="X14" s="55" t="s">
        <v>161</v>
      </c>
      <c r="Y14" s="245" t="e">
        <f aca="false">VLOOKUP(Y$11,$A$2:$H$600,6)</f>
        <v>#N/A</v>
      </c>
      <c r="Z14" s="245" t="e">
        <f aca="false">VLOOKUP(Z$11,$A$2:$H$600,6)</f>
        <v>#N/A</v>
      </c>
      <c r="AA14" s="245" t="e">
        <f aca="false">VLOOKUP(AA$11,$A$2:$H$600,6)</f>
        <v>#N/A</v>
      </c>
      <c r="AB14" s="245" t="e">
        <f aca="false">VLOOKUP(AB$11,$A$2:$H$600,6)</f>
        <v>#N/A</v>
      </c>
      <c r="AC14" s="245" t="e">
        <f aca="false">VLOOKUP(AC$11,$A$2:$H$600,6)</f>
        <v>#N/A</v>
      </c>
      <c r="AD14" s="245" t="e">
        <f aca="false">VLOOKUP(AD$11,$A$2:$H$600,6)</f>
        <v>#N/A</v>
      </c>
      <c r="AE14" s="245" t="e">
        <f aca="false">VLOOKUP(AE$11,$A$2:$H$600,6)</f>
        <v>#N/A</v>
      </c>
      <c r="AF14" s="248" t="e">
        <f aca="false">AVERAGE(Y14:AE14)</f>
        <v>#N/A</v>
      </c>
      <c r="AG14" s="247"/>
      <c r="AH14" s="55" t="s">
        <v>161</v>
      </c>
      <c r="AI14" s="245" t="e">
        <f aca="false">VLOOKUP(AI$11,$A$2:$H$600,6)</f>
        <v>#N/A</v>
      </c>
      <c r="AJ14" s="245" t="e">
        <f aca="false">VLOOKUP(AJ$11,$A$2:$H$600,6)</f>
        <v>#N/A</v>
      </c>
      <c r="AK14" s="245" t="e">
        <f aca="false">VLOOKUP(AK$11,$A$2:$H$600,6)</f>
        <v>#N/A</v>
      </c>
      <c r="AL14" s="245" t="e">
        <f aca="false">VLOOKUP(AL$11,$A$2:$H$600,6)</f>
        <v>#N/A</v>
      </c>
      <c r="AM14" s="245" t="e">
        <f aca="false">VLOOKUP(AM$11,$A$2:$H$600,6)</f>
        <v>#N/A</v>
      </c>
      <c r="AN14" s="248" t="e">
        <f aca="false">AVERAGE(AI14:AM14)</f>
        <v>#N/A</v>
      </c>
    </row>
    <row r="15" customFormat="false" ht="11.25" hidden="false" customHeight="false" outlineLevel="0" collapsed="false">
      <c r="A15" s="69" t="n">
        <f aca="false">DATE(YEAR(A14),MONTH(A14)+1,1)</f>
        <v>46296</v>
      </c>
      <c r="B15" s="243" t="e">
        <f aca="false">VLOOKUP($A15,[6]CurveFetch!$D$8:$R$1000,2,0)</f>
        <v>#N/A</v>
      </c>
      <c r="C15" s="243" t="e">
        <f aca="false">VLOOKUP($A15,[6]CurveFetch!$D$8:$R$1000,7,0)</f>
        <v>#N/A</v>
      </c>
      <c r="D15" s="243" t="e">
        <f aca="false">VLOOKUP($A15,[6]CurveFetch!$D$8:$R$1000,5,0)</f>
        <v>#N/A</v>
      </c>
      <c r="E15" s="243" t="e">
        <f aca="false">VLOOKUP($A15,[6]CurveFetch!$D$8:$R$1000,4,0)</f>
        <v>#N/A</v>
      </c>
      <c r="F15" s="243" t="e">
        <f aca="false">VLOOKUP($A15,[6]CurveFetch!$D$8:$R$1000,15,0)</f>
        <v>#N/A</v>
      </c>
      <c r="G15" s="243" t="e">
        <f aca="false">VLOOKUP($A15,[6]CurveFetch!$D$8:$R$1000,3,0)</f>
        <v>#N/A</v>
      </c>
      <c r="H15" s="243" t="e">
        <f aca="false">VLOOKUP($A15,[6]CurveFetch!$D$8:$R$1000,9,0)</f>
        <v>#N/A</v>
      </c>
      <c r="I15" s="243" t="e">
        <f aca="false">VLOOKUP($A15,[6]CurveFetch!$D$8:$R$1000,11,0)</f>
        <v>#N/A</v>
      </c>
      <c r="J15" s="243" t="e">
        <f aca="false">VLOOKUP($A15,[6]CurveFetch!$D$8:$R$1000,8,0)</f>
        <v>#N/A</v>
      </c>
      <c r="K15" s="243" t="e">
        <f aca="false">C15-J15</f>
        <v>#N/A</v>
      </c>
      <c r="L15" s="243" t="e">
        <f aca="false">C15-F15</f>
        <v>#N/A</v>
      </c>
      <c r="M15" s="243" t="e">
        <f aca="false">($B15+$C15)*$M$1</f>
        <v>#N/A</v>
      </c>
      <c r="N15" s="69" t="n">
        <f aca="false">DATE(YEAR(N14),MONTH(N14)+1,1)</f>
        <v>46296</v>
      </c>
      <c r="O15" s="243" t="e">
        <f aca="false">VLOOKUP($A15,[6]CurveFetch!$D$8:$V$1000,16,0)</f>
        <v>#N/A</v>
      </c>
      <c r="P15" s="244" t="e">
        <f aca="false">O15/2</f>
        <v>#N/A</v>
      </c>
      <c r="Q15" s="243" t="e">
        <f aca="false">VLOOKUP($A15,[6]CurveFetch!$D$8:$V$1000,16,0)</f>
        <v>#N/A</v>
      </c>
      <c r="R15" s="244" t="e">
        <f aca="false">Q15/2</f>
        <v>#N/A</v>
      </c>
      <c r="S15" s="243" t="e">
        <f aca="false">VLOOKUP($A15,[6]CurveFetch!$D$8:$V$1000,16,0)</f>
        <v>#N/A</v>
      </c>
      <c r="T15" s="244" t="e">
        <f aca="false">S15/2</f>
        <v>#N/A</v>
      </c>
      <c r="U15" s="243"/>
      <c r="V15" s="243"/>
      <c r="X15" s="55" t="s">
        <v>175</v>
      </c>
      <c r="Y15" s="245" t="e">
        <f aca="false">VLOOKUP(Y$11,$A$2:$H$600,4)</f>
        <v>#N/A</v>
      </c>
      <c r="Z15" s="245" t="e">
        <f aca="false">VLOOKUP(Z$11,$A$2:$H$600,4)</f>
        <v>#N/A</v>
      </c>
      <c r="AA15" s="245" t="e">
        <f aca="false">VLOOKUP(AA$11,$A$2:$H$600,4)</f>
        <v>#N/A</v>
      </c>
      <c r="AB15" s="245" t="e">
        <f aca="false">VLOOKUP(AB$11,$A$2:$H$600,4)</f>
        <v>#N/A</v>
      </c>
      <c r="AC15" s="245" t="e">
        <f aca="false">VLOOKUP(AC$11,$A$2:$H$600,4)</f>
        <v>#N/A</v>
      </c>
      <c r="AD15" s="245" t="e">
        <f aca="false">VLOOKUP(AD$11,$A$2:$H$600,4)</f>
        <v>#N/A</v>
      </c>
      <c r="AE15" s="245" t="e">
        <f aca="false">VLOOKUP(AE$11,$A$2:$H$600,4)</f>
        <v>#N/A</v>
      </c>
      <c r="AF15" s="248" t="e">
        <f aca="false">AVERAGE(Y15:AE15)</f>
        <v>#N/A</v>
      </c>
      <c r="AG15" s="247"/>
      <c r="AH15" s="55" t="s">
        <v>175</v>
      </c>
      <c r="AI15" s="245" t="e">
        <f aca="false">VLOOKUP(AI$11,$A$2:$H$600,4)</f>
        <v>#N/A</v>
      </c>
      <c r="AJ15" s="245" t="e">
        <f aca="false">VLOOKUP(AJ$11,$A$2:$H$600,4)</f>
        <v>#N/A</v>
      </c>
      <c r="AK15" s="245" t="e">
        <f aca="false">VLOOKUP(AK$11,$A$2:$H$600,4)</f>
        <v>#N/A</v>
      </c>
      <c r="AL15" s="245" t="e">
        <f aca="false">VLOOKUP(AL$11,$A$2:$H$600,4)</f>
        <v>#N/A</v>
      </c>
      <c r="AM15" s="245" t="e">
        <f aca="false">VLOOKUP(AM$11,$A$2:$H$600,4)</f>
        <v>#N/A</v>
      </c>
      <c r="AN15" s="248" t="e">
        <f aca="false">AVERAGE(AI15:AM15)</f>
        <v>#N/A</v>
      </c>
    </row>
    <row r="16" customFormat="false" ht="11.25" hidden="false" customHeight="false" outlineLevel="0" collapsed="false">
      <c r="A16" s="69" t="n">
        <f aca="false">DATE(YEAR(A15),MONTH(A15)+1,1)</f>
        <v>46327</v>
      </c>
      <c r="B16" s="243" t="e">
        <f aca="false">VLOOKUP($A16,[6]CurveFetch!$D$8:$R$1000,2,0)</f>
        <v>#N/A</v>
      </c>
      <c r="C16" s="243" t="e">
        <f aca="false">VLOOKUP($A16,[6]CurveFetch!$D$8:$R$1000,7,0)</f>
        <v>#N/A</v>
      </c>
      <c r="D16" s="243" t="e">
        <f aca="false">VLOOKUP($A16,[6]CurveFetch!$D$8:$R$1000,5,0)</f>
        <v>#N/A</v>
      </c>
      <c r="E16" s="243" t="e">
        <f aca="false">VLOOKUP($A16,[6]CurveFetch!$D$8:$R$1000,4,0)</f>
        <v>#N/A</v>
      </c>
      <c r="F16" s="243" t="e">
        <f aca="false">VLOOKUP($A16,[6]CurveFetch!$D$8:$R$1000,15,0)</f>
        <v>#N/A</v>
      </c>
      <c r="G16" s="243" t="e">
        <f aca="false">VLOOKUP($A16,[6]CurveFetch!$D$8:$R$1000,3,0)</f>
        <v>#N/A</v>
      </c>
      <c r="H16" s="243" t="e">
        <f aca="false">VLOOKUP($A16,[6]CurveFetch!$D$8:$R$1000,9,0)</f>
        <v>#N/A</v>
      </c>
      <c r="I16" s="243" t="e">
        <f aca="false">VLOOKUP($A16,[6]CurveFetch!$D$8:$R$1000,11,0)</f>
        <v>#N/A</v>
      </c>
      <c r="J16" s="243" t="e">
        <f aca="false">VLOOKUP($A16,[6]CurveFetch!$D$8:$R$1000,8,0)</f>
        <v>#N/A</v>
      </c>
      <c r="K16" s="243" t="e">
        <f aca="false">C16-J16</f>
        <v>#N/A</v>
      </c>
      <c r="L16" s="243" t="e">
        <f aca="false">C16-F16</f>
        <v>#N/A</v>
      </c>
      <c r="M16" s="243" t="e">
        <f aca="false">($B16+$C16)*$M$1</f>
        <v>#N/A</v>
      </c>
      <c r="N16" s="69" t="n">
        <f aca="false">DATE(YEAR(N15),MONTH(N15)+1,1)</f>
        <v>46327</v>
      </c>
      <c r="O16" s="243" t="e">
        <f aca="false">VLOOKUP($A16,[6]CurveFetch!$D$8:$V$1000,16,0)</f>
        <v>#N/A</v>
      </c>
      <c r="P16" s="244" t="e">
        <f aca="false">O16/2</f>
        <v>#N/A</v>
      </c>
      <c r="Q16" s="243" t="e">
        <f aca="false">VLOOKUP($A16,[6]CurveFetch!$D$8:$V$1000,16,0)</f>
        <v>#N/A</v>
      </c>
      <c r="R16" s="244" t="e">
        <f aca="false">Q16/2</f>
        <v>#N/A</v>
      </c>
      <c r="S16" s="243" t="e">
        <f aca="false">VLOOKUP($A16,[6]CurveFetch!$D$8:$V$1000,16,0)</f>
        <v>#N/A</v>
      </c>
      <c r="T16" s="244" t="e">
        <f aca="false">S16/2</f>
        <v>#N/A</v>
      </c>
      <c r="U16" s="243"/>
      <c r="V16" s="243"/>
      <c r="X16" s="55" t="s">
        <v>176</v>
      </c>
      <c r="Y16" s="245" t="e">
        <f aca="false">VLOOKUP(Y$11,$A$2:$H$600,7)</f>
        <v>#N/A</v>
      </c>
      <c r="Z16" s="245" t="e">
        <f aca="false">VLOOKUP(Z$11,$A$2:$H$600,7)</f>
        <v>#N/A</v>
      </c>
      <c r="AA16" s="245" t="e">
        <f aca="false">VLOOKUP(AA$11,$A$2:$H$600,7)</f>
        <v>#N/A</v>
      </c>
      <c r="AB16" s="245" t="e">
        <f aca="false">VLOOKUP(AB$11,$A$2:$H$600,7)</f>
        <v>#N/A</v>
      </c>
      <c r="AC16" s="245" t="e">
        <f aca="false">VLOOKUP(AC$11,$A$2:$H$600,7)</f>
        <v>#N/A</v>
      </c>
      <c r="AD16" s="245" t="e">
        <f aca="false">VLOOKUP(AD$11,$A$2:$H$600,7)</f>
        <v>#N/A</v>
      </c>
      <c r="AE16" s="245" t="e">
        <f aca="false">VLOOKUP(AE$11,$A$2:$H$600,7)</f>
        <v>#N/A</v>
      </c>
      <c r="AF16" s="248" t="e">
        <f aca="false">AVERAGE(Y16:AE16)</f>
        <v>#N/A</v>
      </c>
      <c r="AG16" s="247"/>
      <c r="AH16" s="55" t="s">
        <v>176</v>
      </c>
      <c r="AI16" s="245" t="e">
        <f aca="false">VLOOKUP(AI$11,$A$2:$H$600,7)</f>
        <v>#N/A</v>
      </c>
      <c r="AJ16" s="245" t="e">
        <f aca="false">VLOOKUP(AJ$11,$A$2:$H$600,7)</f>
        <v>#N/A</v>
      </c>
      <c r="AK16" s="245" t="e">
        <f aca="false">VLOOKUP(AK$11,$A$2:$H$600,7)</f>
        <v>#N/A</v>
      </c>
      <c r="AL16" s="245" t="e">
        <f aca="false">VLOOKUP(AL$11,$A$2:$H$600,7)</f>
        <v>#N/A</v>
      </c>
      <c r="AM16" s="245" t="e">
        <f aca="false">VLOOKUP(AM$11,$A$2:$H$600,7)</f>
        <v>#N/A</v>
      </c>
      <c r="AN16" s="248" t="e">
        <f aca="false">AVERAGE(AI16:AM16)</f>
        <v>#N/A</v>
      </c>
    </row>
    <row r="17" customFormat="false" ht="12" hidden="false" customHeight="false" outlineLevel="0" collapsed="false">
      <c r="A17" s="69" t="n">
        <f aca="false">DATE(YEAR(A16),MONTH(A16)+1,1)</f>
        <v>46357</v>
      </c>
      <c r="B17" s="243" t="e">
        <f aca="false">VLOOKUP($A17,[6]CurveFetch!$D$8:$R$1000,2,0)</f>
        <v>#N/A</v>
      </c>
      <c r="C17" s="243" t="e">
        <f aca="false">VLOOKUP($A17,[6]CurveFetch!$D$8:$R$1000,7,0)</f>
        <v>#N/A</v>
      </c>
      <c r="D17" s="243" t="e">
        <f aca="false">VLOOKUP($A17,[6]CurveFetch!$D$8:$R$1000,5,0)</f>
        <v>#N/A</v>
      </c>
      <c r="E17" s="243" t="e">
        <f aca="false">VLOOKUP($A17,[6]CurveFetch!$D$8:$R$1000,4,0)</f>
        <v>#N/A</v>
      </c>
      <c r="F17" s="243" t="e">
        <f aca="false">VLOOKUP($A17,[6]CurveFetch!$D$8:$R$1000,15,0)</f>
        <v>#N/A</v>
      </c>
      <c r="G17" s="243" t="e">
        <f aca="false">VLOOKUP($A17,[6]CurveFetch!$D$8:$R$1000,3,0)</f>
        <v>#N/A</v>
      </c>
      <c r="H17" s="243" t="e">
        <f aca="false">VLOOKUP($A17,[6]CurveFetch!$D$8:$R$1000,9,0)</f>
        <v>#N/A</v>
      </c>
      <c r="I17" s="243" t="e">
        <f aca="false">VLOOKUP($A17,[6]CurveFetch!$D$8:$R$1000,11,0)</f>
        <v>#N/A</v>
      </c>
      <c r="J17" s="243" t="e">
        <f aca="false">VLOOKUP($A17,[6]CurveFetch!$D$8:$R$1000,8,0)</f>
        <v>#N/A</v>
      </c>
      <c r="K17" s="243" t="e">
        <f aca="false">C17-J17</f>
        <v>#N/A</v>
      </c>
      <c r="L17" s="243" t="e">
        <f aca="false">C17-F17</f>
        <v>#N/A</v>
      </c>
      <c r="M17" s="243" t="e">
        <f aca="false">($B17+$C17)*$M$1</f>
        <v>#N/A</v>
      </c>
      <c r="N17" s="69" t="n">
        <f aca="false">DATE(YEAR(N16),MONTH(N16)+1,1)</f>
        <v>46357</v>
      </c>
      <c r="O17" s="243" t="e">
        <f aca="false">VLOOKUP($A17,[6]CurveFetch!$D$8:$V$1000,16,0)</f>
        <v>#N/A</v>
      </c>
      <c r="P17" s="244" t="e">
        <f aca="false">O17/2</f>
        <v>#N/A</v>
      </c>
      <c r="Q17" s="243" t="e">
        <f aca="false">VLOOKUP($A17,[6]CurveFetch!$D$8:$V$1000,16,0)</f>
        <v>#N/A</v>
      </c>
      <c r="R17" s="244" t="e">
        <f aca="false">Q17/2</f>
        <v>#N/A</v>
      </c>
      <c r="S17" s="243" t="e">
        <f aca="false">VLOOKUP($A17,[6]CurveFetch!$D$8:$V$1000,16,0)</f>
        <v>#N/A</v>
      </c>
      <c r="T17" s="244" t="e">
        <f aca="false">S17/2</f>
        <v>#N/A</v>
      </c>
      <c r="U17" s="243"/>
      <c r="V17" s="243"/>
      <c r="X17" s="55" t="s">
        <v>160</v>
      </c>
      <c r="Y17" s="245" t="e">
        <f aca="false">VLOOKUP(Y$11,$A$2:$H$600,5)</f>
        <v>#N/A</v>
      </c>
      <c r="Z17" s="245" t="e">
        <f aca="false">VLOOKUP(Z$11,$A$2:$H$600,5)</f>
        <v>#N/A</v>
      </c>
      <c r="AA17" s="245" t="e">
        <f aca="false">VLOOKUP(AA$11,$A$2:$H$600,5)</f>
        <v>#N/A</v>
      </c>
      <c r="AB17" s="245" t="e">
        <f aca="false">VLOOKUP(AB$11,$A$2:$H$600,5)</f>
        <v>#N/A</v>
      </c>
      <c r="AC17" s="245" t="e">
        <f aca="false">VLOOKUP(AC$11,$A$2:$H$600,5)</f>
        <v>#N/A</v>
      </c>
      <c r="AD17" s="245" t="e">
        <f aca="false">VLOOKUP(AD$11,$A$2:$H$600,5)</f>
        <v>#N/A</v>
      </c>
      <c r="AE17" s="245" t="e">
        <f aca="false">VLOOKUP(AE$11,$A$2:$H$600,5)</f>
        <v>#N/A</v>
      </c>
      <c r="AF17" s="249" t="e">
        <f aca="false">AVERAGE(Y17:AE17)</f>
        <v>#N/A</v>
      </c>
      <c r="AG17" s="247"/>
      <c r="AH17" s="55" t="s">
        <v>160</v>
      </c>
      <c r="AI17" s="245" t="e">
        <f aca="false">VLOOKUP(AI$11,$A$2:$H$600,5)</f>
        <v>#N/A</v>
      </c>
      <c r="AJ17" s="245" t="e">
        <f aca="false">VLOOKUP(AJ$11,$A$2:$H$600,5)</f>
        <v>#N/A</v>
      </c>
      <c r="AK17" s="245" t="e">
        <f aca="false">VLOOKUP(AK$11,$A$2:$H$600,5)</f>
        <v>#N/A</v>
      </c>
      <c r="AL17" s="245" t="e">
        <f aca="false">VLOOKUP(AL$11,$A$2:$H$600,5)</f>
        <v>#N/A</v>
      </c>
      <c r="AM17" s="245" t="e">
        <f aca="false">VLOOKUP(AM$11,$A$2:$H$600,5)</f>
        <v>#N/A</v>
      </c>
      <c r="AN17" s="249" t="e">
        <f aca="false">AVERAGE(AI17:AM17)</f>
        <v>#N/A</v>
      </c>
    </row>
    <row r="18" customFormat="false" ht="11.25" hidden="false" customHeight="false" outlineLevel="0" collapsed="false">
      <c r="A18" s="69" t="n">
        <f aca="false">DATE(YEAR(A17),MONTH(A17)+1,1)</f>
        <v>46388</v>
      </c>
      <c r="B18" s="243" t="e">
        <f aca="false">VLOOKUP($A18,[6]CurveFetch!$D$8:$R$1000,2,0)</f>
        <v>#N/A</v>
      </c>
      <c r="C18" s="243" t="e">
        <f aca="false">VLOOKUP($A18,[6]CurveFetch!$D$8:$R$1000,7,0)</f>
        <v>#N/A</v>
      </c>
      <c r="D18" s="243" t="e">
        <f aca="false">VLOOKUP($A18,[6]CurveFetch!$D$8:$R$1000,5,0)</f>
        <v>#N/A</v>
      </c>
      <c r="E18" s="243" t="e">
        <f aca="false">VLOOKUP($A18,[6]CurveFetch!$D$8:$R$1000,4,0)</f>
        <v>#N/A</v>
      </c>
      <c r="F18" s="243" t="e">
        <f aca="false">VLOOKUP($A18,[6]CurveFetch!$D$8:$R$1000,15,0)</f>
        <v>#N/A</v>
      </c>
      <c r="G18" s="243" t="e">
        <f aca="false">VLOOKUP($A18,[6]CurveFetch!$D$8:$R$1000,3,0)</f>
        <v>#N/A</v>
      </c>
      <c r="H18" s="243" t="e">
        <f aca="false">VLOOKUP($A18,[6]CurveFetch!$D$8:$R$1000,9,0)</f>
        <v>#N/A</v>
      </c>
      <c r="I18" s="243" t="e">
        <f aca="false">VLOOKUP($A18,[6]CurveFetch!$D$8:$R$1000,11,0)</f>
        <v>#N/A</v>
      </c>
      <c r="J18" s="243" t="e">
        <f aca="false">VLOOKUP($A18,[6]CurveFetch!$D$8:$R$1000,8,0)</f>
        <v>#N/A</v>
      </c>
      <c r="K18" s="243" t="e">
        <f aca="false">C18-J18</f>
        <v>#N/A</v>
      </c>
      <c r="L18" s="243" t="e">
        <f aca="false">C18-F18</f>
        <v>#N/A</v>
      </c>
      <c r="M18" s="243" t="e">
        <f aca="false">($B18+$C18)*$M$1</f>
        <v>#N/A</v>
      </c>
      <c r="N18" s="69" t="n">
        <f aca="false">DATE(YEAR(N17),MONTH(N17)+1,1)</f>
        <v>46388</v>
      </c>
      <c r="O18" s="243" t="e">
        <f aca="false">VLOOKUP($A18,[6]CurveFetch!$D$8:$V$1000,16,0)</f>
        <v>#N/A</v>
      </c>
      <c r="P18" s="244" t="e">
        <f aca="false">O18/2</f>
        <v>#N/A</v>
      </c>
      <c r="Q18" s="243" t="e">
        <f aca="false">VLOOKUP($A18,[6]CurveFetch!$D$8:$V$1000,16,0)</f>
        <v>#N/A</v>
      </c>
      <c r="R18" s="244" t="e">
        <f aca="false">Q18/2</f>
        <v>#N/A</v>
      </c>
      <c r="S18" s="243" t="e">
        <f aca="false">VLOOKUP($A18,[6]CurveFetch!$D$8:$V$1000,16,0)</f>
        <v>#N/A</v>
      </c>
      <c r="T18" s="244" t="e">
        <f aca="false">S18/2</f>
        <v>#N/A</v>
      </c>
      <c r="U18" s="243"/>
      <c r="V18" s="243"/>
    </row>
    <row r="19" customFormat="false" ht="12" hidden="false" customHeight="false" outlineLevel="0" collapsed="false">
      <c r="A19" s="69" t="n">
        <f aca="false">DATE(YEAR(A18),MONTH(A18)+1,1)</f>
        <v>46419</v>
      </c>
      <c r="B19" s="243" t="e">
        <f aca="false">VLOOKUP($A19,[6]CurveFetch!$D$8:$R$1000,2,0)</f>
        <v>#N/A</v>
      </c>
      <c r="C19" s="243" t="e">
        <f aca="false">VLOOKUP($A19,[6]CurveFetch!$D$8:$R$1000,7,0)</f>
        <v>#N/A</v>
      </c>
      <c r="D19" s="243" t="e">
        <f aca="false">VLOOKUP($A19,[6]CurveFetch!$D$8:$R$1000,5,0)</f>
        <v>#N/A</v>
      </c>
      <c r="E19" s="243" t="e">
        <f aca="false">VLOOKUP($A19,[6]CurveFetch!$D$8:$R$1000,4,0)</f>
        <v>#N/A</v>
      </c>
      <c r="F19" s="243" t="e">
        <f aca="false">VLOOKUP($A19,[6]CurveFetch!$D$8:$R$1000,15,0)</f>
        <v>#N/A</v>
      </c>
      <c r="G19" s="243" t="e">
        <f aca="false">VLOOKUP($A19,[6]CurveFetch!$D$8:$R$1000,3,0)</f>
        <v>#N/A</v>
      </c>
      <c r="H19" s="243" t="e">
        <f aca="false">VLOOKUP($A19,[6]CurveFetch!$D$8:$R$1000,9,0)</f>
        <v>#N/A</v>
      </c>
      <c r="I19" s="243" t="e">
        <f aca="false">VLOOKUP($A19,[6]CurveFetch!$D$8:$R$1000,11,0)</f>
        <v>#N/A</v>
      </c>
      <c r="J19" s="243" t="e">
        <f aca="false">VLOOKUP($A19,[6]CurveFetch!$D$8:$R$1000,8,0)</f>
        <v>#N/A</v>
      </c>
      <c r="K19" s="243" t="e">
        <f aca="false">C19-J19</f>
        <v>#N/A</v>
      </c>
      <c r="L19" s="243" t="e">
        <f aca="false">C19-F19</f>
        <v>#N/A</v>
      </c>
      <c r="M19" s="243" t="e">
        <f aca="false">($B19+$C19)*$M$1</f>
        <v>#N/A</v>
      </c>
      <c r="N19" s="69" t="n">
        <f aca="false">DATE(YEAR(N18),MONTH(N18)+1,1)</f>
        <v>46419</v>
      </c>
      <c r="O19" s="243" t="e">
        <f aca="false">VLOOKUP($A19,[6]CurveFetch!$D$8:$V$1000,16,0)</f>
        <v>#N/A</v>
      </c>
      <c r="P19" s="244" t="e">
        <f aca="false">O19/2</f>
        <v>#N/A</v>
      </c>
      <c r="Q19" s="243" t="e">
        <f aca="false">VLOOKUP($A19,[6]CurveFetch!$D$8:$V$1000,16,0)</f>
        <v>#N/A</v>
      </c>
      <c r="R19" s="244" t="e">
        <f aca="false">Q19/2</f>
        <v>#N/A</v>
      </c>
      <c r="S19" s="243" t="e">
        <f aca="false">VLOOKUP($A19,[6]CurveFetch!$D$8:$V$1000,16,0)</f>
        <v>#N/A</v>
      </c>
      <c r="T19" s="244" t="e">
        <f aca="false">S19/2</f>
        <v>#N/A</v>
      </c>
      <c r="U19" s="243"/>
      <c r="V19" s="243"/>
      <c r="Y19" s="235" t="n">
        <v>37712</v>
      </c>
      <c r="Z19" s="235" t="n">
        <v>37742</v>
      </c>
      <c r="AA19" s="235" t="n">
        <v>37773</v>
      </c>
      <c r="AB19" s="235" t="n">
        <v>37803</v>
      </c>
      <c r="AC19" s="235" t="n">
        <v>37834</v>
      </c>
      <c r="AD19" s="235" t="n">
        <v>37865</v>
      </c>
      <c r="AE19" s="235" t="n">
        <v>37895</v>
      </c>
      <c r="AF19" s="55" t="s">
        <v>179</v>
      </c>
      <c r="AG19" s="55"/>
      <c r="AI19" s="235" t="n">
        <v>37926</v>
      </c>
      <c r="AJ19" s="235" t="n">
        <v>37956</v>
      </c>
      <c r="AK19" s="235" t="n">
        <v>37987</v>
      </c>
      <c r="AL19" s="235" t="n">
        <v>38018</v>
      </c>
      <c r="AM19" s="235" t="n">
        <v>38047</v>
      </c>
      <c r="AN19" s="50" t="s">
        <v>180</v>
      </c>
    </row>
    <row r="20" customFormat="false" ht="11.25" hidden="false" customHeight="false" outlineLevel="0" collapsed="false">
      <c r="A20" s="69" t="n">
        <f aca="false">DATE(YEAR(A19),MONTH(A19)+1,1)</f>
        <v>46447</v>
      </c>
      <c r="B20" s="243" t="e">
        <f aca="false">VLOOKUP($A20,[6]CurveFetch!$D$8:$R$1000,2,0)</f>
        <v>#N/A</v>
      </c>
      <c r="C20" s="243" t="e">
        <f aca="false">VLOOKUP($A20,[6]CurveFetch!$D$8:$R$1000,7,0)</f>
        <v>#N/A</v>
      </c>
      <c r="D20" s="243" t="e">
        <f aca="false">VLOOKUP($A20,[6]CurveFetch!$D$8:$R$1000,5,0)</f>
        <v>#N/A</v>
      </c>
      <c r="E20" s="243" t="e">
        <f aca="false">VLOOKUP($A20,[6]CurveFetch!$D$8:$R$1000,4,0)</f>
        <v>#N/A</v>
      </c>
      <c r="F20" s="243" t="e">
        <f aca="false">VLOOKUP($A20,[6]CurveFetch!$D$8:$R$1000,15,0)</f>
        <v>#N/A</v>
      </c>
      <c r="G20" s="243" t="e">
        <f aca="false">VLOOKUP($A20,[6]CurveFetch!$D$8:$R$1000,3,0)</f>
        <v>#N/A</v>
      </c>
      <c r="H20" s="243" t="e">
        <f aca="false">VLOOKUP($A20,[6]CurveFetch!$D$8:$R$1000,9,0)</f>
        <v>#N/A</v>
      </c>
      <c r="I20" s="243" t="e">
        <f aca="false">VLOOKUP($A20,[6]CurveFetch!$D$8:$R$1000,11,0)</f>
        <v>#N/A</v>
      </c>
      <c r="J20" s="243" t="e">
        <f aca="false">VLOOKUP($A20,[6]CurveFetch!$D$8:$R$1000,8,0)</f>
        <v>#N/A</v>
      </c>
      <c r="K20" s="243" t="e">
        <f aca="false">C20-J20</f>
        <v>#N/A</v>
      </c>
      <c r="L20" s="243" t="e">
        <f aca="false">C20-F20</f>
        <v>#N/A</v>
      </c>
      <c r="M20" s="243" t="e">
        <f aca="false">($B20+$C20)*$M$1</f>
        <v>#N/A</v>
      </c>
      <c r="N20" s="69" t="n">
        <f aca="false">DATE(YEAR(N19),MONTH(N19)+1,1)</f>
        <v>46447</v>
      </c>
      <c r="O20" s="243" t="e">
        <f aca="false">VLOOKUP($A20,[6]CurveFetch!$D$8:$V$1000,16,0)</f>
        <v>#N/A</v>
      </c>
      <c r="P20" s="244" t="e">
        <f aca="false">O20/2</f>
        <v>#N/A</v>
      </c>
      <c r="Q20" s="243" t="e">
        <f aca="false">VLOOKUP($A20,[6]CurveFetch!$D$8:$V$1000,16,0)</f>
        <v>#N/A</v>
      </c>
      <c r="R20" s="244" t="e">
        <f aca="false">Q20/2</f>
        <v>#N/A</v>
      </c>
      <c r="S20" s="243" t="e">
        <f aca="false">VLOOKUP($A20,[6]CurveFetch!$D$8:$V$1000,16,0)</f>
        <v>#N/A</v>
      </c>
      <c r="T20" s="244" t="e">
        <f aca="false">S20/2</f>
        <v>#N/A</v>
      </c>
      <c r="U20" s="243"/>
      <c r="V20" s="243"/>
      <c r="X20" s="55" t="s">
        <v>71</v>
      </c>
      <c r="Y20" s="245" t="e">
        <f aca="false">VLOOKUP(Y$19,$A$2:$H$600,2)</f>
        <v>#N/A</v>
      </c>
      <c r="Z20" s="245" t="e">
        <f aca="false">VLOOKUP(Z$19,$A$2:$H$600,2)</f>
        <v>#N/A</v>
      </c>
      <c r="AA20" s="245" t="e">
        <f aca="false">VLOOKUP(AA$19,$A$2:$H$600,2)</f>
        <v>#N/A</v>
      </c>
      <c r="AB20" s="245" t="e">
        <f aca="false">VLOOKUP(AB$19,$A$2:$H$600,2)</f>
        <v>#N/A</v>
      </c>
      <c r="AC20" s="245" t="e">
        <f aca="false">VLOOKUP(AC$19,$A$2:$H$600,2)</f>
        <v>#N/A</v>
      </c>
      <c r="AD20" s="245" t="e">
        <f aca="false">VLOOKUP(AD$19,$A$2:$H$600,2)</f>
        <v>#N/A</v>
      </c>
      <c r="AE20" s="245" t="e">
        <f aca="false">VLOOKUP(AE$19,$A$2:$H$600,2)</f>
        <v>#N/A</v>
      </c>
      <c r="AF20" s="246" t="e">
        <f aca="false">AVERAGE(Y20:AE20)</f>
        <v>#N/A</v>
      </c>
      <c r="AG20" s="247"/>
      <c r="AH20" s="55" t="s">
        <v>71</v>
      </c>
      <c r="AI20" s="245" t="e">
        <f aca="false">VLOOKUP(AI$19,$A$2:$H$600,2)</f>
        <v>#N/A</v>
      </c>
      <c r="AJ20" s="245" t="e">
        <f aca="false">VLOOKUP(AJ$19,$A$2:$H$600,2)</f>
        <v>#N/A</v>
      </c>
      <c r="AK20" s="245" t="e">
        <f aca="false">VLOOKUP(AK$19,$A$2:$H$600,2)</f>
        <v>#N/A</v>
      </c>
      <c r="AL20" s="245" t="e">
        <f aca="false">VLOOKUP(AL$19,$A$2:$H$600,2)</f>
        <v>#N/A</v>
      </c>
      <c r="AM20" s="245" t="e">
        <f aca="false">VLOOKUP(AM$19,$A$2:$H$600,2)</f>
        <v>#N/A</v>
      </c>
      <c r="AN20" s="246" t="e">
        <f aca="false">AVERAGE(AI20:AM20)</f>
        <v>#N/A</v>
      </c>
    </row>
    <row r="21" customFormat="false" ht="11.25" hidden="false" customHeight="false" outlineLevel="0" collapsed="false">
      <c r="A21" s="69" t="n">
        <f aca="false">DATE(YEAR(A20),MONTH(A20)+1,1)</f>
        <v>46478</v>
      </c>
      <c r="B21" s="243" t="e">
        <f aca="false">VLOOKUP($A21,[6]CurveFetch!$D$8:$R$1000,2,0)</f>
        <v>#N/A</v>
      </c>
      <c r="C21" s="243" t="e">
        <f aca="false">VLOOKUP($A21,[6]CurveFetch!$D$8:$R$1000,7,0)</f>
        <v>#N/A</v>
      </c>
      <c r="D21" s="243" t="e">
        <f aca="false">VLOOKUP($A21,[6]CurveFetch!$D$8:$R$1000,5,0)</f>
        <v>#N/A</v>
      </c>
      <c r="E21" s="243" t="e">
        <f aca="false">VLOOKUP($A21,[6]CurveFetch!$D$8:$R$1000,4,0)</f>
        <v>#N/A</v>
      </c>
      <c r="F21" s="243" t="e">
        <f aca="false">VLOOKUP($A21,[6]CurveFetch!$D$8:$R$1000,15,0)</f>
        <v>#N/A</v>
      </c>
      <c r="G21" s="243" t="e">
        <f aca="false">VLOOKUP($A21,[6]CurveFetch!$D$8:$R$1000,3,0)</f>
        <v>#N/A</v>
      </c>
      <c r="H21" s="243" t="e">
        <f aca="false">VLOOKUP($A21,[6]CurveFetch!$D$8:$R$1000,9,0)</f>
        <v>#N/A</v>
      </c>
      <c r="I21" s="243" t="e">
        <f aca="false">VLOOKUP($A21,[6]CurveFetch!$D$8:$R$1000,11,0)</f>
        <v>#N/A</v>
      </c>
      <c r="J21" s="243" t="e">
        <f aca="false">VLOOKUP($A21,[6]CurveFetch!$D$8:$R$1000,8,0)</f>
        <v>#N/A</v>
      </c>
      <c r="K21" s="243" t="e">
        <f aca="false">C21-J21</f>
        <v>#N/A</v>
      </c>
      <c r="L21" s="243" t="e">
        <f aca="false">C21-F21</f>
        <v>#N/A</v>
      </c>
      <c r="M21" s="243" t="e">
        <f aca="false">($B21+$C21)*$M$1</f>
        <v>#N/A</v>
      </c>
      <c r="N21" s="69" t="n">
        <f aca="false">DATE(YEAR(N20),MONTH(N20)+1,1)</f>
        <v>46478</v>
      </c>
      <c r="O21" s="243" t="e">
        <f aca="false">VLOOKUP($A21,[6]CurveFetch!$D$8:$V$1000,16,0)</f>
        <v>#N/A</v>
      </c>
      <c r="P21" s="244" t="e">
        <f aca="false">O21/2</f>
        <v>#N/A</v>
      </c>
      <c r="Q21" s="243" t="e">
        <f aca="false">VLOOKUP($A21,[6]CurveFetch!$D$8:$V$1000,16,0)</f>
        <v>#N/A</v>
      </c>
      <c r="R21" s="244" t="e">
        <f aca="false">Q21/2</f>
        <v>#N/A</v>
      </c>
      <c r="S21" s="243" t="e">
        <f aca="false">VLOOKUP($A21,[6]CurveFetch!$D$8:$V$1000,16,0)</f>
        <v>#N/A</v>
      </c>
      <c r="T21" s="244" t="e">
        <f aca="false">S21/2</f>
        <v>#N/A</v>
      </c>
      <c r="U21" s="243"/>
      <c r="V21" s="243"/>
      <c r="X21" s="55" t="s">
        <v>174</v>
      </c>
      <c r="Y21" s="245" t="e">
        <f aca="false">VLOOKUP(Y$19,$A$2:$H$600,3)</f>
        <v>#N/A</v>
      </c>
      <c r="Z21" s="245" t="e">
        <f aca="false">VLOOKUP(Z$19,$A$2:$H$600,3)</f>
        <v>#N/A</v>
      </c>
      <c r="AA21" s="245" t="e">
        <f aca="false">VLOOKUP(AA$19,$A$2:$H$600,3)</f>
        <v>#N/A</v>
      </c>
      <c r="AB21" s="245" t="e">
        <f aca="false">VLOOKUP(AB$19,$A$2:$H$600,3)</f>
        <v>#N/A</v>
      </c>
      <c r="AC21" s="245" t="e">
        <f aca="false">VLOOKUP(AC$19,$A$2:$H$600,3)</f>
        <v>#N/A</v>
      </c>
      <c r="AD21" s="245" t="e">
        <f aca="false">VLOOKUP(AD$19,$A$2:$H$600,3)</f>
        <v>#N/A</v>
      </c>
      <c r="AE21" s="245" t="e">
        <f aca="false">VLOOKUP(AE$19,$A$2:$H$600,3)</f>
        <v>#N/A</v>
      </c>
      <c r="AF21" s="248" t="e">
        <f aca="false">AVERAGE(Y21:AE21)</f>
        <v>#N/A</v>
      </c>
      <c r="AG21" s="247"/>
      <c r="AH21" s="55" t="s">
        <v>174</v>
      </c>
      <c r="AI21" s="245" t="e">
        <f aca="false">VLOOKUP(AI$19,$A$2:$H$600,3)</f>
        <v>#N/A</v>
      </c>
      <c r="AJ21" s="245" t="e">
        <f aca="false">VLOOKUP(AJ$19,$A$2:$H$600,3)</f>
        <v>#N/A</v>
      </c>
      <c r="AK21" s="245" t="e">
        <f aca="false">VLOOKUP(AK$19,$A$2:$H$600,3)</f>
        <v>#N/A</v>
      </c>
      <c r="AL21" s="245" t="e">
        <f aca="false">VLOOKUP(AL$19,$A$2:$H$600,3)</f>
        <v>#N/A</v>
      </c>
      <c r="AM21" s="245" t="e">
        <f aca="false">VLOOKUP(AM$19,$A$2:$H$600,3)</f>
        <v>#N/A</v>
      </c>
      <c r="AN21" s="248" t="e">
        <f aca="false">AVERAGE(AI21:AM21)</f>
        <v>#N/A</v>
      </c>
    </row>
    <row r="22" customFormat="false" ht="11.25" hidden="false" customHeight="false" outlineLevel="0" collapsed="false">
      <c r="A22" s="69" t="n">
        <f aca="false">DATE(YEAR(A21),MONTH(A21)+1,1)</f>
        <v>46508</v>
      </c>
      <c r="B22" s="243" t="e">
        <f aca="false">VLOOKUP($A22,[6]CurveFetch!$D$8:$R$1000,2,0)</f>
        <v>#N/A</v>
      </c>
      <c r="C22" s="243" t="e">
        <f aca="false">VLOOKUP($A22,[6]CurveFetch!$D$8:$R$1000,7,0)</f>
        <v>#N/A</v>
      </c>
      <c r="D22" s="243" t="e">
        <f aca="false">VLOOKUP($A22,[6]CurveFetch!$D$8:$R$1000,5,0)</f>
        <v>#N/A</v>
      </c>
      <c r="E22" s="243" t="e">
        <f aca="false">VLOOKUP($A22,[6]CurveFetch!$D$8:$R$1000,4,0)</f>
        <v>#N/A</v>
      </c>
      <c r="F22" s="243" t="e">
        <f aca="false">VLOOKUP($A22,[6]CurveFetch!$D$8:$R$1000,15,0)</f>
        <v>#N/A</v>
      </c>
      <c r="G22" s="243" t="e">
        <f aca="false">VLOOKUP($A22,[6]CurveFetch!$D$8:$R$1000,3,0)</f>
        <v>#N/A</v>
      </c>
      <c r="H22" s="243" t="e">
        <f aca="false">VLOOKUP($A22,[6]CurveFetch!$D$8:$R$1000,9,0)</f>
        <v>#N/A</v>
      </c>
      <c r="I22" s="243" t="e">
        <f aca="false">VLOOKUP($A22,[6]CurveFetch!$D$8:$R$1000,11,0)</f>
        <v>#N/A</v>
      </c>
      <c r="J22" s="243" t="e">
        <f aca="false">VLOOKUP($A22,[6]CurveFetch!$D$8:$R$1000,8,0)</f>
        <v>#N/A</v>
      </c>
      <c r="K22" s="243" t="e">
        <f aca="false">C22-J22</f>
        <v>#N/A</v>
      </c>
      <c r="L22" s="243" t="e">
        <f aca="false">C22-F22</f>
        <v>#N/A</v>
      </c>
      <c r="M22" s="243" t="e">
        <f aca="false">($B22+$C22)*$M$1</f>
        <v>#N/A</v>
      </c>
      <c r="N22" s="69" t="n">
        <f aca="false">DATE(YEAR(N21),MONTH(N21)+1,1)</f>
        <v>46508</v>
      </c>
      <c r="O22" s="243" t="e">
        <f aca="false">VLOOKUP($A22,[6]CurveFetch!$D$8:$V$1000,16,0)</f>
        <v>#N/A</v>
      </c>
      <c r="P22" s="244" t="e">
        <f aca="false">O22/2</f>
        <v>#N/A</v>
      </c>
      <c r="Q22" s="243" t="e">
        <f aca="false">VLOOKUP($A22,[6]CurveFetch!$D$8:$V$1000,16,0)</f>
        <v>#N/A</v>
      </c>
      <c r="R22" s="244" t="e">
        <f aca="false">Q22/2</f>
        <v>#N/A</v>
      </c>
      <c r="S22" s="243" t="e">
        <f aca="false">VLOOKUP($A22,[6]CurveFetch!$D$8:$V$1000,16,0)</f>
        <v>#N/A</v>
      </c>
      <c r="T22" s="244" t="e">
        <f aca="false">S22/2</f>
        <v>#N/A</v>
      </c>
      <c r="U22" s="243"/>
      <c r="V22" s="243"/>
      <c r="X22" s="55" t="s">
        <v>161</v>
      </c>
      <c r="Y22" s="245" t="e">
        <f aca="false">VLOOKUP(Y$19,$A$2:$H$600,6)</f>
        <v>#N/A</v>
      </c>
      <c r="Z22" s="245" t="e">
        <f aca="false">VLOOKUP(Z$19,$A$2:$H$600,6)</f>
        <v>#N/A</v>
      </c>
      <c r="AA22" s="245" t="e">
        <f aca="false">VLOOKUP(AA$19,$A$2:$H$600,6)</f>
        <v>#N/A</v>
      </c>
      <c r="AB22" s="245" t="e">
        <f aca="false">VLOOKUP(AB$19,$A$2:$H$600,6)</f>
        <v>#N/A</v>
      </c>
      <c r="AC22" s="245" t="e">
        <f aca="false">VLOOKUP(AC$19,$A$2:$H$600,6)</f>
        <v>#N/A</v>
      </c>
      <c r="AD22" s="245" t="e">
        <f aca="false">VLOOKUP(AD$19,$A$2:$H$600,6)</f>
        <v>#N/A</v>
      </c>
      <c r="AE22" s="245" t="e">
        <f aca="false">VLOOKUP(AE$19,$A$2:$H$600,6)</f>
        <v>#N/A</v>
      </c>
      <c r="AF22" s="248" t="e">
        <f aca="false">AVERAGE(Y22:AE22)</f>
        <v>#N/A</v>
      </c>
      <c r="AG22" s="247"/>
      <c r="AH22" s="55" t="s">
        <v>161</v>
      </c>
      <c r="AI22" s="245" t="e">
        <f aca="false">VLOOKUP(AI$19,$A$2:$H$600,6)</f>
        <v>#N/A</v>
      </c>
      <c r="AJ22" s="245" t="e">
        <f aca="false">VLOOKUP(AJ$19,$A$2:$H$600,6)</f>
        <v>#N/A</v>
      </c>
      <c r="AK22" s="245" t="e">
        <f aca="false">VLOOKUP(AK$19,$A$2:$H$600,6)</f>
        <v>#N/A</v>
      </c>
      <c r="AL22" s="245" t="e">
        <f aca="false">VLOOKUP(AL$19,$A$2:$H$600,6)</f>
        <v>#N/A</v>
      </c>
      <c r="AM22" s="245" t="e">
        <f aca="false">VLOOKUP(AM$19,$A$2:$H$600,6)</f>
        <v>#N/A</v>
      </c>
      <c r="AN22" s="248" t="e">
        <f aca="false">AVERAGE(AI22:AM22)</f>
        <v>#N/A</v>
      </c>
    </row>
    <row r="23" customFormat="false" ht="11.25" hidden="false" customHeight="false" outlineLevel="0" collapsed="false">
      <c r="A23" s="69" t="n">
        <f aca="false">DATE(YEAR(A22),MONTH(A22)+1,1)</f>
        <v>46539</v>
      </c>
      <c r="B23" s="243" t="e">
        <f aca="false">VLOOKUP($A23,[6]CurveFetch!$D$8:$R$1000,2,0)</f>
        <v>#N/A</v>
      </c>
      <c r="C23" s="243" t="e">
        <f aca="false">VLOOKUP($A23,[6]CurveFetch!$D$8:$R$1000,7,0)</f>
        <v>#N/A</v>
      </c>
      <c r="D23" s="243" t="e">
        <f aca="false">VLOOKUP($A23,[6]CurveFetch!$D$8:$R$1000,5,0)</f>
        <v>#N/A</v>
      </c>
      <c r="E23" s="243" t="e">
        <f aca="false">VLOOKUP($A23,[6]CurveFetch!$D$8:$R$1000,4,0)</f>
        <v>#N/A</v>
      </c>
      <c r="F23" s="243" t="e">
        <f aca="false">VLOOKUP($A23,[6]CurveFetch!$D$8:$R$1000,15,0)</f>
        <v>#N/A</v>
      </c>
      <c r="G23" s="243" t="e">
        <f aca="false">VLOOKUP($A23,[6]CurveFetch!$D$8:$R$1000,3,0)</f>
        <v>#N/A</v>
      </c>
      <c r="H23" s="243" t="e">
        <f aca="false">VLOOKUP($A23,[6]CurveFetch!$D$8:$R$1000,9,0)</f>
        <v>#N/A</v>
      </c>
      <c r="I23" s="243" t="e">
        <f aca="false">VLOOKUP($A23,[6]CurveFetch!$D$8:$R$1000,11,0)</f>
        <v>#N/A</v>
      </c>
      <c r="J23" s="243" t="e">
        <f aca="false">VLOOKUP($A23,[6]CurveFetch!$D$8:$R$1000,8,0)</f>
        <v>#N/A</v>
      </c>
      <c r="K23" s="243" t="e">
        <f aca="false">C23-J23</f>
        <v>#N/A</v>
      </c>
      <c r="L23" s="243" t="e">
        <f aca="false">C23-F23</f>
        <v>#N/A</v>
      </c>
      <c r="M23" s="243" t="e">
        <f aca="false">($B23+$C23)*$M$1</f>
        <v>#N/A</v>
      </c>
      <c r="N23" s="69" t="n">
        <f aca="false">DATE(YEAR(N22),MONTH(N22)+1,1)</f>
        <v>46539</v>
      </c>
      <c r="O23" s="243" t="e">
        <f aca="false">VLOOKUP($A23,[6]CurveFetch!$D$8:$V$1000,16,0)</f>
        <v>#N/A</v>
      </c>
      <c r="P23" s="244" t="e">
        <f aca="false">O23/2</f>
        <v>#N/A</v>
      </c>
      <c r="Q23" s="243" t="e">
        <f aca="false">VLOOKUP($A23,[6]CurveFetch!$D$8:$V$1000,16,0)</f>
        <v>#N/A</v>
      </c>
      <c r="R23" s="244" t="e">
        <f aca="false">Q23/2</f>
        <v>#N/A</v>
      </c>
      <c r="S23" s="243" t="e">
        <f aca="false">VLOOKUP($A23,[6]CurveFetch!$D$8:$V$1000,16,0)</f>
        <v>#N/A</v>
      </c>
      <c r="T23" s="244" t="e">
        <f aca="false">S23/2</f>
        <v>#N/A</v>
      </c>
      <c r="U23" s="243"/>
      <c r="V23" s="243"/>
      <c r="X23" s="55" t="s">
        <v>175</v>
      </c>
      <c r="Y23" s="245" t="e">
        <f aca="false">VLOOKUP(Y$19,$A$2:$H$600,4)</f>
        <v>#N/A</v>
      </c>
      <c r="Z23" s="245" t="e">
        <f aca="false">VLOOKUP(Z$19,$A$2:$H$600,4)</f>
        <v>#N/A</v>
      </c>
      <c r="AA23" s="245" t="e">
        <f aca="false">VLOOKUP(AA$19,$A$2:$H$600,4)</f>
        <v>#N/A</v>
      </c>
      <c r="AB23" s="245" t="e">
        <f aca="false">VLOOKUP(AB$19,$A$2:$H$600,4)</f>
        <v>#N/A</v>
      </c>
      <c r="AC23" s="245" t="e">
        <f aca="false">VLOOKUP(AC$19,$A$2:$H$600,4)</f>
        <v>#N/A</v>
      </c>
      <c r="AD23" s="245" t="e">
        <f aca="false">VLOOKUP(AD$19,$A$2:$H$600,4)</f>
        <v>#N/A</v>
      </c>
      <c r="AE23" s="245" t="e">
        <f aca="false">VLOOKUP(AE$19,$A$2:$H$600,4)</f>
        <v>#N/A</v>
      </c>
      <c r="AF23" s="248" t="e">
        <f aca="false">AVERAGE(Y23:AE23)</f>
        <v>#N/A</v>
      </c>
      <c r="AG23" s="247"/>
      <c r="AH23" s="55" t="s">
        <v>175</v>
      </c>
      <c r="AI23" s="245" t="e">
        <f aca="false">VLOOKUP(AI$19,$A$2:$H$600,4)</f>
        <v>#N/A</v>
      </c>
      <c r="AJ23" s="245" t="e">
        <f aca="false">VLOOKUP(AJ$19,$A$2:$H$600,4)</f>
        <v>#N/A</v>
      </c>
      <c r="AK23" s="245" t="e">
        <f aca="false">VLOOKUP(AK$19,$A$2:$H$600,4)</f>
        <v>#N/A</v>
      </c>
      <c r="AL23" s="245" t="e">
        <f aca="false">VLOOKUP(AL$19,$A$2:$H$600,4)</f>
        <v>#N/A</v>
      </c>
      <c r="AM23" s="245" t="e">
        <f aca="false">VLOOKUP(AM$19,$A$2:$H$600,4)</f>
        <v>#N/A</v>
      </c>
      <c r="AN23" s="248" t="e">
        <f aca="false">AVERAGE(AI23:AM23)</f>
        <v>#N/A</v>
      </c>
    </row>
    <row r="24" customFormat="false" ht="11.25" hidden="false" customHeight="false" outlineLevel="0" collapsed="false">
      <c r="A24" s="69" t="n">
        <f aca="false">DATE(YEAR(A23),MONTH(A23)+1,1)</f>
        <v>46569</v>
      </c>
      <c r="B24" s="243" t="e">
        <f aca="false">VLOOKUP($A24,[6]CurveFetch!$D$8:$R$1000,2,0)</f>
        <v>#N/A</v>
      </c>
      <c r="C24" s="243" t="e">
        <f aca="false">VLOOKUP($A24,[6]CurveFetch!$D$8:$R$1000,7,0)</f>
        <v>#N/A</v>
      </c>
      <c r="D24" s="243" t="e">
        <f aca="false">VLOOKUP($A24,[6]CurveFetch!$D$8:$R$1000,5,0)</f>
        <v>#N/A</v>
      </c>
      <c r="E24" s="243" t="e">
        <f aca="false">VLOOKUP($A24,[6]CurveFetch!$D$8:$R$1000,4,0)</f>
        <v>#N/A</v>
      </c>
      <c r="F24" s="243" t="e">
        <f aca="false">VLOOKUP($A24,[6]CurveFetch!$D$8:$R$1000,15,0)</f>
        <v>#N/A</v>
      </c>
      <c r="G24" s="243" t="e">
        <f aca="false">VLOOKUP($A24,[6]CurveFetch!$D$8:$R$1000,3,0)</f>
        <v>#N/A</v>
      </c>
      <c r="H24" s="243" t="e">
        <f aca="false">VLOOKUP($A24,[6]CurveFetch!$D$8:$R$1000,9,0)</f>
        <v>#N/A</v>
      </c>
      <c r="I24" s="243" t="e">
        <f aca="false">VLOOKUP($A24,[6]CurveFetch!$D$8:$R$1000,11,0)</f>
        <v>#N/A</v>
      </c>
      <c r="J24" s="243" t="e">
        <f aca="false">VLOOKUP($A24,[6]CurveFetch!$D$8:$R$1000,8,0)</f>
        <v>#N/A</v>
      </c>
      <c r="K24" s="243" t="e">
        <f aca="false">C24-J24</f>
        <v>#N/A</v>
      </c>
      <c r="L24" s="243" t="e">
        <f aca="false">C24-F24</f>
        <v>#N/A</v>
      </c>
      <c r="M24" s="243" t="e">
        <f aca="false">($B24+$C24)*$M$1</f>
        <v>#N/A</v>
      </c>
      <c r="N24" s="69" t="n">
        <f aca="false">DATE(YEAR(N23),MONTH(N23)+1,1)</f>
        <v>46569</v>
      </c>
      <c r="O24" s="243" t="e">
        <f aca="false">VLOOKUP($A24,[6]CurveFetch!$D$8:$V$1000,16,0)</f>
        <v>#N/A</v>
      </c>
      <c r="P24" s="244" t="e">
        <f aca="false">O24/2</f>
        <v>#N/A</v>
      </c>
      <c r="Q24" s="243" t="e">
        <f aca="false">VLOOKUP($A24,[6]CurveFetch!$D$8:$V$1000,16,0)</f>
        <v>#N/A</v>
      </c>
      <c r="R24" s="244" t="e">
        <f aca="false">Q24/2</f>
        <v>#N/A</v>
      </c>
      <c r="S24" s="243" t="e">
        <f aca="false">VLOOKUP($A24,[6]CurveFetch!$D$8:$V$1000,16,0)</f>
        <v>#N/A</v>
      </c>
      <c r="T24" s="244" t="e">
        <f aca="false">S24/2</f>
        <v>#N/A</v>
      </c>
      <c r="U24" s="243"/>
      <c r="V24" s="243"/>
      <c r="X24" s="55" t="s">
        <v>176</v>
      </c>
      <c r="Y24" s="245" t="e">
        <f aca="false">VLOOKUP(Y$19,$A$2:$H$600,7)</f>
        <v>#N/A</v>
      </c>
      <c r="Z24" s="245" t="e">
        <f aca="false">VLOOKUP(Z$19,$A$2:$H$600,7)</f>
        <v>#N/A</v>
      </c>
      <c r="AA24" s="245" t="e">
        <f aca="false">VLOOKUP(AA$19,$A$2:$H$600,7)</f>
        <v>#N/A</v>
      </c>
      <c r="AB24" s="245" t="e">
        <f aca="false">VLOOKUP(AB$19,$A$2:$H$600,7)</f>
        <v>#N/A</v>
      </c>
      <c r="AC24" s="245" t="e">
        <f aca="false">VLOOKUP(AC$19,$A$2:$H$600,7)</f>
        <v>#N/A</v>
      </c>
      <c r="AD24" s="245" t="e">
        <f aca="false">VLOOKUP(AD$19,$A$2:$H$600,7)</f>
        <v>#N/A</v>
      </c>
      <c r="AE24" s="245" t="e">
        <f aca="false">VLOOKUP(AE$19,$A$2:$H$600,7)</f>
        <v>#N/A</v>
      </c>
      <c r="AF24" s="248" t="e">
        <f aca="false">AVERAGE(Y24:AE24)</f>
        <v>#N/A</v>
      </c>
      <c r="AG24" s="247"/>
      <c r="AH24" s="55" t="s">
        <v>176</v>
      </c>
      <c r="AI24" s="245" t="e">
        <f aca="false">VLOOKUP(AI$19,$A$2:$H$600,7)</f>
        <v>#N/A</v>
      </c>
      <c r="AJ24" s="245" t="e">
        <f aca="false">VLOOKUP(AJ$19,$A$2:$H$600,7)</f>
        <v>#N/A</v>
      </c>
      <c r="AK24" s="245" t="e">
        <f aca="false">VLOOKUP(AK$19,$A$2:$H$600,7)</f>
        <v>#N/A</v>
      </c>
      <c r="AL24" s="245" t="e">
        <f aca="false">VLOOKUP(AL$19,$A$2:$H$600,7)</f>
        <v>#N/A</v>
      </c>
      <c r="AM24" s="245" t="e">
        <f aca="false">VLOOKUP(AM$19,$A$2:$H$600,7)</f>
        <v>#N/A</v>
      </c>
      <c r="AN24" s="248" t="e">
        <f aca="false">AVERAGE(AI24:AM24)</f>
        <v>#N/A</v>
      </c>
    </row>
    <row r="25" customFormat="false" ht="12" hidden="false" customHeight="false" outlineLevel="0" collapsed="false">
      <c r="A25" s="69" t="n">
        <f aca="false">DATE(YEAR(A24),MONTH(A24)+1,1)</f>
        <v>46600</v>
      </c>
      <c r="B25" s="243" t="e">
        <f aca="false">VLOOKUP($A25,[6]CurveFetch!$D$8:$R$1000,2,0)</f>
        <v>#N/A</v>
      </c>
      <c r="C25" s="243" t="e">
        <f aca="false">VLOOKUP($A25,[6]CurveFetch!$D$8:$R$1000,7,0)</f>
        <v>#N/A</v>
      </c>
      <c r="D25" s="243" t="e">
        <f aca="false">VLOOKUP($A25,[6]CurveFetch!$D$8:$R$1000,5,0)</f>
        <v>#N/A</v>
      </c>
      <c r="E25" s="243" t="e">
        <f aca="false">VLOOKUP($A25,[6]CurveFetch!$D$8:$R$1000,4,0)</f>
        <v>#N/A</v>
      </c>
      <c r="F25" s="243" t="e">
        <f aca="false">VLOOKUP($A25,[6]CurveFetch!$D$8:$R$1000,15,0)</f>
        <v>#N/A</v>
      </c>
      <c r="G25" s="243" t="e">
        <f aca="false">VLOOKUP($A25,[6]CurveFetch!$D$8:$R$1000,3,0)</f>
        <v>#N/A</v>
      </c>
      <c r="H25" s="243" t="e">
        <f aca="false">VLOOKUP($A25,[6]CurveFetch!$D$8:$R$1000,9,0)</f>
        <v>#N/A</v>
      </c>
      <c r="I25" s="243" t="e">
        <f aca="false">VLOOKUP($A25,[6]CurveFetch!$D$8:$R$1000,11,0)</f>
        <v>#N/A</v>
      </c>
      <c r="J25" s="243" t="e">
        <f aca="false">VLOOKUP($A25,[6]CurveFetch!$D$8:$R$1000,8,0)</f>
        <v>#N/A</v>
      </c>
      <c r="K25" s="243" t="e">
        <f aca="false">C25-J25</f>
        <v>#N/A</v>
      </c>
      <c r="L25" s="243" t="e">
        <f aca="false">C25-F25</f>
        <v>#N/A</v>
      </c>
      <c r="M25" s="243" t="e">
        <f aca="false">($B25+$C25)*$M$1</f>
        <v>#N/A</v>
      </c>
      <c r="N25" s="69" t="n">
        <f aca="false">DATE(YEAR(N24),MONTH(N24)+1,1)</f>
        <v>46600</v>
      </c>
      <c r="O25" s="243" t="e">
        <f aca="false">VLOOKUP($A25,[6]CurveFetch!$D$8:$V$1000,16,0)</f>
        <v>#N/A</v>
      </c>
      <c r="P25" s="244" t="e">
        <f aca="false">O25/2</f>
        <v>#N/A</v>
      </c>
      <c r="Q25" s="243" t="e">
        <f aca="false">VLOOKUP($A25,[6]CurveFetch!$D$8:$V$1000,16,0)</f>
        <v>#N/A</v>
      </c>
      <c r="R25" s="244" t="e">
        <f aca="false">Q25/2</f>
        <v>#N/A</v>
      </c>
      <c r="S25" s="243" t="e">
        <f aca="false">VLOOKUP($A25,[6]CurveFetch!$D$8:$V$1000,16,0)</f>
        <v>#N/A</v>
      </c>
      <c r="T25" s="244" t="e">
        <f aca="false">S25/2</f>
        <v>#N/A</v>
      </c>
      <c r="U25" s="243"/>
      <c r="V25" s="243"/>
      <c r="X25" s="55" t="s">
        <v>160</v>
      </c>
      <c r="Y25" s="245" t="e">
        <f aca="false">VLOOKUP(Y$19,$A$2:$H$600,5)</f>
        <v>#N/A</v>
      </c>
      <c r="Z25" s="245" t="e">
        <f aca="false">VLOOKUP(Z$19,$A$2:$H$600,5)</f>
        <v>#N/A</v>
      </c>
      <c r="AA25" s="245" t="e">
        <f aca="false">VLOOKUP(AA$19,$A$2:$H$600,5)</f>
        <v>#N/A</v>
      </c>
      <c r="AB25" s="245" t="e">
        <f aca="false">VLOOKUP(AB$19,$A$2:$H$600,5)</f>
        <v>#N/A</v>
      </c>
      <c r="AC25" s="245" t="e">
        <f aca="false">VLOOKUP(AC$19,$A$2:$H$600,5)</f>
        <v>#N/A</v>
      </c>
      <c r="AD25" s="245" t="e">
        <f aca="false">VLOOKUP(AD$19,$A$2:$H$600,5)</f>
        <v>#N/A</v>
      </c>
      <c r="AE25" s="245" t="e">
        <f aca="false">VLOOKUP(AE$19,$A$2:$H$600,5)</f>
        <v>#N/A</v>
      </c>
      <c r="AF25" s="249" t="e">
        <f aca="false">AVERAGE(Y25:AE25)</f>
        <v>#N/A</v>
      </c>
      <c r="AG25" s="247"/>
      <c r="AH25" s="55" t="s">
        <v>160</v>
      </c>
      <c r="AI25" s="245" t="e">
        <f aca="false">VLOOKUP(AI$19,$A$2:$H$600,5)</f>
        <v>#N/A</v>
      </c>
      <c r="AJ25" s="245" t="e">
        <f aca="false">VLOOKUP(AJ$19,$A$2:$H$600,5)</f>
        <v>#N/A</v>
      </c>
      <c r="AK25" s="245" t="e">
        <f aca="false">VLOOKUP(AK$19,$A$2:$H$600,5)</f>
        <v>#N/A</v>
      </c>
      <c r="AL25" s="245" t="e">
        <f aca="false">VLOOKUP(AL$19,$A$2:$H$600,5)</f>
        <v>#N/A</v>
      </c>
      <c r="AM25" s="245" t="e">
        <f aca="false">VLOOKUP(AM$19,$A$2:$H$600,5)</f>
        <v>#N/A</v>
      </c>
      <c r="AN25" s="249" t="e">
        <f aca="false">AVERAGE(AI25:AM25)</f>
        <v>#N/A</v>
      </c>
    </row>
    <row r="26" customFormat="false" ht="11.25" hidden="false" customHeight="false" outlineLevel="0" collapsed="false">
      <c r="A26" s="69" t="n">
        <f aca="false">DATE(YEAR(A25),MONTH(A25)+1,1)</f>
        <v>46631</v>
      </c>
      <c r="B26" s="243" t="e">
        <f aca="false">VLOOKUP($A26,[6]CurveFetch!$D$8:$R$1000,2,0)</f>
        <v>#N/A</v>
      </c>
      <c r="C26" s="243" t="e">
        <f aca="false">VLOOKUP($A26,[6]CurveFetch!$D$8:$R$1000,7,0)</f>
        <v>#N/A</v>
      </c>
      <c r="D26" s="243" t="e">
        <f aca="false">VLOOKUP($A26,[6]CurveFetch!$D$8:$R$1000,5,0)</f>
        <v>#N/A</v>
      </c>
      <c r="E26" s="243" t="e">
        <f aca="false">VLOOKUP($A26,[6]CurveFetch!$D$8:$R$1000,4,0)</f>
        <v>#N/A</v>
      </c>
      <c r="F26" s="243" t="e">
        <f aca="false">VLOOKUP($A26,[6]CurveFetch!$D$8:$R$1000,15,0)</f>
        <v>#N/A</v>
      </c>
      <c r="G26" s="243" t="e">
        <f aca="false">VLOOKUP($A26,[6]CurveFetch!$D$8:$R$1000,3,0)</f>
        <v>#N/A</v>
      </c>
      <c r="H26" s="243" t="e">
        <f aca="false">VLOOKUP($A26,[6]CurveFetch!$D$8:$R$1000,9,0)</f>
        <v>#N/A</v>
      </c>
      <c r="I26" s="243" t="e">
        <f aca="false">VLOOKUP($A26,[6]CurveFetch!$D$8:$R$1000,11,0)</f>
        <v>#N/A</v>
      </c>
      <c r="J26" s="243" t="e">
        <f aca="false">VLOOKUP($A26,[6]CurveFetch!$D$8:$R$1000,8,0)</f>
        <v>#N/A</v>
      </c>
      <c r="K26" s="243" t="e">
        <f aca="false">C26-J26</f>
        <v>#N/A</v>
      </c>
      <c r="L26" s="243" t="e">
        <f aca="false">C26-F26</f>
        <v>#N/A</v>
      </c>
      <c r="M26" s="243" t="e">
        <f aca="false">($B26+$C26)*$M$1</f>
        <v>#N/A</v>
      </c>
      <c r="N26" s="69" t="n">
        <f aca="false">DATE(YEAR(N25),MONTH(N25)+1,1)</f>
        <v>46631</v>
      </c>
      <c r="O26" s="243" t="e">
        <f aca="false">VLOOKUP($A26,[6]CurveFetch!$D$8:$V$1000,16,0)</f>
        <v>#N/A</v>
      </c>
      <c r="P26" s="244" t="e">
        <f aca="false">O26/2</f>
        <v>#N/A</v>
      </c>
      <c r="Q26" s="243" t="e">
        <f aca="false">VLOOKUP($A26,[6]CurveFetch!$D$8:$V$1000,16,0)</f>
        <v>#N/A</v>
      </c>
      <c r="R26" s="244" t="e">
        <f aca="false">Q26/2</f>
        <v>#N/A</v>
      </c>
      <c r="S26" s="243" t="e">
        <f aca="false">VLOOKUP($A26,[6]CurveFetch!$D$8:$V$1000,16,0)</f>
        <v>#N/A</v>
      </c>
      <c r="T26" s="244" t="e">
        <f aca="false">S26/2</f>
        <v>#N/A</v>
      </c>
      <c r="U26" s="243"/>
      <c r="V26" s="243"/>
    </row>
    <row r="27" customFormat="false" ht="11.25" hidden="false" customHeight="false" outlineLevel="0" collapsed="false">
      <c r="A27" s="69" t="n">
        <f aca="false">DATE(YEAR(A26),MONTH(A26)+1,1)</f>
        <v>46661</v>
      </c>
      <c r="B27" s="243" t="e">
        <f aca="false">VLOOKUP($A27,[6]CurveFetch!$D$8:$R$1000,2,0)</f>
        <v>#N/A</v>
      </c>
      <c r="C27" s="243" t="e">
        <f aca="false">VLOOKUP($A27,[6]CurveFetch!$D$8:$R$1000,7,0)</f>
        <v>#N/A</v>
      </c>
      <c r="D27" s="243" t="e">
        <f aca="false">VLOOKUP($A27,[6]CurveFetch!$D$8:$R$1000,5,0)</f>
        <v>#N/A</v>
      </c>
      <c r="E27" s="243" t="e">
        <f aca="false">VLOOKUP($A27,[6]CurveFetch!$D$8:$R$1000,4,0)</f>
        <v>#N/A</v>
      </c>
      <c r="F27" s="243" t="e">
        <f aca="false">VLOOKUP($A27,[6]CurveFetch!$D$8:$R$1000,15,0)</f>
        <v>#N/A</v>
      </c>
      <c r="G27" s="243" t="e">
        <f aca="false">VLOOKUP($A27,[6]CurveFetch!$D$8:$R$1000,3,0)</f>
        <v>#N/A</v>
      </c>
      <c r="H27" s="243" t="e">
        <f aca="false">VLOOKUP($A27,[6]CurveFetch!$D$8:$R$1000,9,0)</f>
        <v>#N/A</v>
      </c>
      <c r="I27" s="243" t="e">
        <f aca="false">VLOOKUP($A27,[6]CurveFetch!$D$8:$R$1000,11,0)</f>
        <v>#N/A</v>
      </c>
      <c r="J27" s="243" t="e">
        <f aca="false">VLOOKUP($A27,[6]CurveFetch!$D$8:$R$1000,8,0)</f>
        <v>#N/A</v>
      </c>
      <c r="K27" s="243" t="e">
        <f aca="false">C27-J27</f>
        <v>#N/A</v>
      </c>
      <c r="L27" s="243" t="e">
        <f aca="false">C27-F27</f>
        <v>#N/A</v>
      </c>
      <c r="M27" s="243" t="e">
        <f aca="false">($B27+$C27)*$M$1</f>
        <v>#N/A</v>
      </c>
      <c r="N27" s="69" t="n">
        <f aca="false">DATE(YEAR(N26),MONTH(N26)+1,1)</f>
        <v>46661</v>
      </c>
      <c r="O27" s="243" t="e">
        <f aca="false">VLOOKUP($A27,[6]CurveFetch!$D$8:$V$1000,16,0)</f>
        <v>#N/A</v>
      </c>
      <c r="P27" s="244" t="e">
        <f aca="false">O27/2</f>
        <v>#N/A</v>
      </c>
      <c r="Q27" s="243" t="e">
        <f aca="false">VLOOKUP($A27,[6]CurveFetch!$D$8:$V$1000,16,0)</f>
        <v>#N/A</v>
      </c>
      <c r="R27" s="244" t="e">
        <f aca="false">Q27/2</f>
        <v>#N/A</v>
      </c>
      <c r="S27" s="243" t="e">
        <f aca="false">VLOOKUP($A27,[6]CurveFetch!$D$8:$V$1000,16,0)</f>
        <v>#N/A</v>
      </c>
      <c r="T27" s="244" t="e">
        <f aca="false">S27/2</f>
        <v>#N/A</v>
      </c>
      <c r="U27" s="243"/>
      <c r="V27" s="243"/>
    </row>
    <row r="28" customFormat="false" ht="12" hidden="false" customHeight="false" outlineLevel="0" collapsed="false">
      <c r="A28" s="69" t="n">
        <f aca="false">DATE(YEAR(A27),MONTH(A27)+1,1)</f>
        <v>46692</v>
      </c>
      <c r="B28" s="243" t="e">
        <f aca="false">VLOOKUP($A28,[6]CurveFetch!$D$8:$R$1000,2,0)</f>
        <v>#N/A</v>
      </c>
      <c r="C28" s="243" t="e">
        <f aca="false">VLOOKUP($A28,[6]CurveFetch!$D$8:$R$1000,7,0)</f>
        <v>#N/A</v>
      </c>
      <c r="D28" s="243" t="e">
        <f aca="false">VLOOKUP($A28,[6]CurveFetch!$D$8:$R$1000,5,0)</f>
        <v>#N/A</v>
      </c>
      <c r="E28" s="243" t="e">
        <f aca="false">VLOOKUP($A28,[6]CurveFetch!$D$8:$R$1000,4,0)</f>
        <v>#N/A</v>
      </c>
      <c r="F28" s="243" t="e">
        <f aca="false">VLOOKUP($A28,[6]CurveFetch!$D$8:$R$1000,15,0)</f>
        <v>#N/A</v>
      </c>
      <c r="G28" s="243" t="e">
        <f aca="false">VLOOKUP($A28,[6]CurveFetch!$D$8:$R$1000,3,0)</f>
        <v>#N/A</v>
      </c>
      <c r="H28" s="243" t="e">
        <f aca="false">VLOOKUP($A28,[6]CurveFetch!$D$8:$R$1000,9,0)</f>
        <v>#N/A</v>
      </c>
      <c r="I28" s="243" t="e">
        <f aca="false">VLOOKUP($A28,[6]CurveFetch!$D$8:$R$1000,11,0)</f>
        <v>#N/A</v>
      </c>
      <c r="J28" s="243" t="e">
        <f aca="false">VLOOKUP($A28,[6]CurveFetch!$D$8:$R$1000,8,0)</f>
        <v>#N/A</v>
      </c>
      <c r="K28" s="243" t="e">
        <f aca="false">C28-J28</f>
        <v>#N/A</v>
      </c>
      <c r="L28" s="243" t="e">
        <f aca="false">C28-F28</f>
        <v>#N/A</v>
      </c>
      <c r="M28" s="243" t="e">
        <f aca="false">($B28+$C28)*$M$1</f>
        <v>#N/A</v>
      </c>
      <c r="N28" s="69" t="n">
        <f aca="false">DATE(YEAR(N27),MONTH(N27)+1,1)</f>
        <v>46692</v>
      </c>
      <c r="O28" s="243" t="e">
        <f aca="false">VLOOKUP($A28,[6]CurveFetch!$D$8:$V$1000,16,0)</f>
        <v>#N/A</v>
      </c>
      <c r="P28" s="244" t="e">
        <f aca="false">O28/2</f>
        <v>#N/A</v>
      </c>
      <c r="Q28" s="243" t="e">
        <f aca="false">VLOOKUP($A28,[6]CurveFetch!$D$8:$V$1000,16,0)</f>
        <v>#N/A</v>
      </c>
      <c r="R28" s="244" t="e">
        <f aca="false">Q28/2</f>
        <v>#N/A</v>
      </c>
      <c r="S28" s="243" t="e">
        <f aca="false">VLOOKUP($A28,[6]CurveFetch!$D$8:$V$1000,16,0)</f>
        <v>#N/A</v>
      </c>
      <c r="T28" s="244" t="e">
        <f aca="false">S28/2</f>
        <v>#N/A</v>
      </c>
      <c r="U28" s="243"/>
      <c r="V28" s="243"/>
      <c r="Y28" s="235" t="n">
        <v>38078</v>
      </c>
      <c r="Z28" s="235" t="n">
        <v>38108</v>
      </c>
      <c r="AA28" s="235" t="n">
        <v>38139</v>
      </c>
      <c r="AB28" s="235" t="n">
        <v>38169</v>
      </c>
      <c r="AC28" s="235" t="n">
        <v>38200</v>
      </c>
      <c r="AD28" s="235" t="n">
        <v>38231</v>
      </c>
      <c r="AE28" s="235" t="n">
        <v>38261</v>
      </c>
      <c r="AF28" s="55" t="s">
        <v>181</v>
      </c>
      <c r="AG28" s="55"/>
      <c r="AI28" s="235" t="n">
        <v>38292</v>
      </c>
      <c r="AJ28" s="235" t="n">
        <v>38322</v>
      </c>
      <c r="AK28" s="235" t="n">
        <v>38353</v>
      </c>
      <c r="AL28" s="235" t="n">
        <v>38384</v>
      </c>
      <c r="AM28" s="235" t="n">
        <v>38412</v>
      </c>
      <c r="AN28" s="50" t="s">
        <v>182</v>
      </c>
    </row>
    <row r="29" customFormat="false" ht="11.25" hidden="false" customHeight="false" outlineLevel="0" collapsed="false">
      <c r="A29" s="69" t="n">
        <f aca="false">DATE(YEAR(A28),MONTH(A28)+1,1)</f>
        <v>46722</v>
      </c>
      <c r="B29" s="243" t="e">
        <f aca="false">VLOOKUP($A29,[6]CurveFetch!$D$8:$R$1000,2,0)</f>
        <v>#N/A</v>
      </c>
      <c r="C29" s="243" t="e">
        <f aca="false">VLOOKUP($A29,[6]CurveFetch!$D$8:$R$1000,7,0)</f>
        <v>#N/A</v>
      </c>
      <c r="D29" s="243" t="e">
        <f aca="false">VLOOKUP($A29,[6]CurveFetch!$D$8:$R$1000,5,0)</f>
        <v>#N/A</v>
      </c>
      <c r="E29" s="243" t="e">
        <f aca="false">VLOOKUP($A29,[6]CurveFetch!$D$8:$R$1000,4,0)</f>
        <v>#N/A</v>
      </c>
      <c r="F29" s="243" t="e">
        <f aca="false">VLOOKUP($A29,[6]CurveFetch!$D$8:$R$1000,15,0)</f>
        <v>#N/A</v>
      </c>
      <c r="G29" s="243" t="e">
        <f aca="false">VLOOKUP($A29,[6]CurveFetch!$D$8:$R$1000,3,0)</f>
        <v>#N/A</v>
      </c>
      <c r="H29" s="243" t="e">
        <f aca="false">VLOOKUP($A29,[6]CurveFetch!$D$8:$R$1000,9,0)</f>
        <v>#N/A</v>
      </c>
      <c r="I29" s="243" t="e">
        <f aca="false">VLOOKUP($A29,[6]CurveFetch!$D$8:$R$1000,11,0)</f>
        <v>#N/A</v>
      </c>
      <c r="J29" s="243" t="e">
        <f aca="false">VLOOKUP($A29,[6]CurveFetch!$D$8:$R$1000,8,0)</f>
        <v>#N/A</v>
      </c>
      <c r="K29" s="243" t="e">
        <f aca="false">C29-J29</f>
        <v>#N/A</v>
      </c>
      <c r="L29" s="243" t="e">
        <f aca="false">C29-F29</f>
        <v>#N/A</v>
      </c>
      <c r="M29" s="243" t="e">
        <f aca="false">($B29+$C29)*$M$1</f>
        <v>#N/A</v>
      </c>
      <c r="N29" s="69" t="n">
        <f aca="false">DATE(YEAR(N28),MONTH(N28)+1,1)</f>
        <v>46722</v>
      </c>
      <c r="O29" s="243" t="e">
        <f aca="false">VLOOKUP($A29,[6]CurveFetch!$D$8:$V$1000,16,0)</f>
        <v>#N/A</v>
      </c>
      <c r="P29" s="244" t="e">
        <f aca="false">O29/2</f>
        <v>#N/A</v>
      </c>
      <c r="Q29" s="243" t="e">
        <f aca="false">VLOOKUP($A29,[6]CurveFetch!$D$8:$V$1000,16,0)</f>
        <v>#N/A</v>
      </c>
      <c r="R29" s="244" t="e">
        <f aca="false">Q29/2</f>
        <v>#N/A</v>
      </c>
      <c r="S29" s="243" t="e">
        <f aca="false">VLOOKUP($A29,[6]CurveFetch!$D$8:$V$1000,16,0)</f>
        <v>#N/A</v>
      </c>
      <c r="T29" s="244" t="e">
        <f aca="false">S29/2</f>
        <v>#N/A</v>
      </c>
      <c r="U29" s="243"/>
      <c r="V29" s="243"/>
      <c r="X29" s="55" t="s">
        <v>71</v>
      </c>
      <c r="Y29" s="245" t="e">
        <f aca="false">VLOOKUP(Y$28,$A$2:$H$600,2)</f>
        <v>#N/A</v>
      </c>
      <c r="Z29" s="245" t="e">
        <f aca="false">VLOOKUP(Z$28,$A$2:$H$600,2)</f>
        <v>#N/A</v>
      </c>
      <c r="AA29" s="245" t="e">
        <f aca="false">VLOOKUP(AA$28,$A$2:$H$600,2)</f>
        <v>#N/A</v>
      </c>
      <c r="AB29" s="245" t="e">
        <f aca="false">VLOOKUP(AB$28,$A$2:$H$600,2)</f>
        <v>#N/A</v>
      </c>
      <c r="AC29" s="245" t="e">
        <f aca="false">VLOOKUP(AC$28,$A$2:$H$600,2)</f>
        <v>#N/A</v>
      </c>
      <c r="AD29" s="245" t="e">
        <f aca="false">VLOOKUP(AD$28,$A$2:$H$600,2)</f>
        <v>#N/A</v>
      </c>
      <c r="AE29" s="245" t="e">
        <f aca="false">VLOOKUP(AE$28,$A$2:$H$600,2)</f>
        <v>#N/A</v>
      </c>
      <c r="AF29" s="246" t="e">
        <f aca="false">AVERAGE(Y29:AE29)</f>
        <v>#N/A</v>
      </c>
      <c r="AG29" s="247"/>
      <c r="AH29" s="55" t="s">
        <v>71</v>
      </c>
      <c r="AI29" s="245" t="e">
        <f aca="false">VLOOKUP(AI$28,$A$2:$H$600,2)</f>
        <v>#N/A</v>
      </c>
      <c r="AJ29" s="245" t="e">
        <f aca="false">VLOOKUP(AJ$28,$A$2:$H$600,2)</f>
        <v>#N/A</v>
      </c>
      <c r="AK29" s="245" t="e">
        <f aca="false">VLOOKUP(AK$28,$A$2:$H$600,2)</f>
        <v>#N/A</v>
      </c>
      <c r="AL29" s="245" t="e">
        <f aca="false">VLOOKUP(AL$28,$A$2:$H$600,2)</f>
        <v>#N/A</v>
      </c>
      <c r="AM29" s="245" t="e">
        <f aca="false">VLOOKUP(AM$28,$A$2:$H$600,2)</f>
        <v>#N/A</v>
      </c>
      <c r="AN29" s="246" t="e">
        <f aca="false">AVERAGE(AI29:AM29)</f>
        <v>#N/A</v>
      </c>
    </row>
    <row r="30" customFormat="false" ht="11.25" hidden="false" customHeight="false" outlineLevel="0" collapsed="false">
      <c r="A30" s="69" t="n">
        <f aca="false">DATE(YEAR(A29),MONTH(A29)+1,1)</f>
        <v>46753</v>
      </c>
      <c r="B30" s="243" t="e">
        <f aca="false">VLOOKUP($A30,[6]CurveFetch!$D$8:$R$1000,2,0)</f>
        <v>#N/A</v>
      </c>
      <c r="C30" s="243" t="e">
        <f aca="false">VLOOKUP($A30,[6]CurveFetch!$D$8:$R$1000,7,0)</f>
        <v>#N/A</v>
      </c>
      <c r="D30" s="243" t="e">
        <f aca="false">VLOOKUP($A30,[6]CurveFetch!$D$8:$R$1000,5,0)</f>
        <v>#N/A</v>
      </c>
      <c r="E30" s="243" t="e">
        <f aca="false">VLOOKUP($A30,[6]CurveFetch!$D$8:$R$1000,4,0)</f>
        <v>#N/A</v>
      </c>
      <c r="F30" s="243" t="e">
        <f aca="false">VLOOKUP($A30,[6]CurveFetch!$D$8:$R$1000,15,0)</f>
        <v>#N/A</v>
      </c>
      <c r="G30" s="243" t="e">
        <f aca="false">VLOOKUP($A30,[6]CurveFetch!$D$8:$R$1000,3,0)</f>
        <v>#N/A</v>
      </c>
      <c r="H30" s="243" t="e">
        <f aca="false">VLOOKUP($A30,[6]CurveFetch!$D$8:$R$1000,9,0)</f>
        <v>#N/A</v>
      </c>
      <c r="I30" s="243" t="e">
        <f aca="false">VLOOKUP($A30,[6]CurveFetch!$D$8:$R$1000,11,0)</f>
        <v>#N/A</v>
      </c>
      <c r="J30" s="243" t="e">
        <f aca="false">VLOOKUP($A30,[6]CurveFetch!$D$8:$R$1000,8,0)</f>
        <v>#N/A</v>
      </c>
      <c r="K30" s="243" t="e">
        <f aca="false">C30-J30</f>
        <v>#N/A</v>
      </c>
      <c r="L30" s="243" t="e">
        <f aca="false">C30-F30</f>
        <v>#N/A</v>
      </c>
      <c r="M30" s="243" t="e">
        <f aca="false">($B30+$C30)*$M$1</f>
        <v>#N/A</v>
      </c>
      <c r="N30" s="69" t="n">
        <f aca="false">DATE(YEAR(N29),MONTH(N29)+1,1)</f>
        <v>46753</v>
      </c>
      <c r="O30" s="243" t="e">
        <f aca="false">VLOOKUP($A30,[6]CurveFetch!$D$8:$V$1000,16,0)</f>
        <v>#N/A</v>
      </c>
      <c r="P30" s="244" t="e">
        <f aca="false">O30/2</f>
        <v>#N/A</v>
      </c>
      <c r="Q30" s="243" t="e">
        <f aca="false">VLOOKUP($A30,[6]CurveFetch!$D$8:$V$1000,16,0)</f>
        <v>#N/A</v>
      </c>
      <c r="R30" s="244" t="e">
        <f aca="false">Q30/2</f>
        <v>#N/A</v>
      </c>
      <c r="S30" s="243" t="e">
        <f aca="false">VLOOKUP($A30,[6]CurveFetch!$D$8:$V$1000,16,0)</f>
        <v>#N/A</v>
      </c>
      <c r="T30" s="244" t="e">
        <f aca="false">S30/2</f>
        <v>#N/A</v>
      </c>
      <c r="U30" s="243"/>
      <c r="V30" s="243"/>
      <c r="X30" s="55" t="s">
        <v>174</v>
      </c>
      <c r="Y30" s="245" t="e">
        <f aca="false">VLOOKUP(Y$28,$A$2:$H$600,3)</f>
        <v>#N/A</v>
      </c>
      <c r="Z30" s="245" t="e">
        <f aca="false">VLOOKUP(Z$28,$A$2:$H$600,3)</f>
        <v>#N/A</v>
      </c>
      <c r="AA30" s="245" t="e">
        <f aca="false">VLOOKUP(AA$28,$A$2:$H$600,3)</f>
        <v>#N/A</v>
      </c>
      <c r="AB30" s="245" t="e">
        <f aca="false">VLOOKUP(AB$28,$A$2:$H$600,3)</f>
        <v>#N/A</v>
      </c>
      <c r="AC30" s="245" t="e">
        <f aca="false">VLOOKUP(AC$28,$A$2:$H$600,3)</f>
        <v>#N/A</v>
      </c>
      <c r="AD30" s="245" t="e">
        <f aca="false">VLOOKUP(AD$28,$A$2:$H$600,3)</f>
        <v>#N/A</v>
      </c>
      <c r="AE30" s="245" t="e">
        <f aca="false">VLOOKUP(AE$28,$A$2:$H$600,3)</f>
        <v>#N/A</v>
      </c>
      <c r="AF30" s="248" t="e">
        <f aca="false">AVERAGE(Y30:AE30)</f>
        <v>#N/A</v>
      </c>
      <c r="AG30" s="247"/>
      <c r="AH30" s="55" t="s">
        <v>174</v>
      </c>
      <c r="AI30" s="245" t="e">
        <f aca="false">VLOOKUP(AI$28,$A$2:$H$600,3)</f>
        <v>#N/A</v>
      </c>
      <c r="AJ30" s="245" t="e">
        <f aca="false">VLOOKUP(AJ$28,$A$2:$H$600,3)</f>
        <v>#N/A</v>
      </c>
      <c r="AK30" s="245" t="e">
        <f aca="false">VLOOKUP(AK$28,$A$2:$H$600,3)</f>
        <v>#N/A</v>
      </c>
      <c r="AL30" s="245" t="e">
        <f aca="false">VLOOKUP(AL$28,$A$2:$H$600,3)</f>
        <v>#N/A</v>
      </c>
      <c r="AM30" s="245" t="e">
        <f aca="false">VLOOKUP(AM$28,$A$2:$H$600,3)</f>
        <v>#N/A</v>
      </c>
      <c r="AN30" s="248" t="e">
        <f aca="false">AVERAGE(AI30:AM30)</f>
        <v>#N/A</v>
      </c>
    </row>
    <row r="31" customFormat="false" ht="11.25" hidden="false" customHeight="false" outlineLevel="0" collapsed="false">
      <c r="A31" s="69" t="n">
        <f aca="false">DATE(YEAR(A30),MONTH(A30)+1,1)</f>
        <v>46784</v>
      </c>
      <c r="B31" s="243" t="e">
        <f aca="false">VLOOKUP($A31,[6]CurveFetch!$D$8:$R$1000,2,0)</f>
        <v>#N/A</v>
      </c>
      <c r="C31" s="243" t="e">
        <f aca="false">VLOOKUP($A31,[6]CurveFetch!$D$8:$R$1000,7,0)</f>
        <v>#N/A</v>
      </c>
      <c r="D31" s="243" t="e">
        <f aca="false">VLOOKUP($A31,[6]CurveFetch!$D$8:$R$1000,5,0)</f>
        <v>#N/A</v>
      </c>
      <c r="E31" s="243" t="e">
        <f aca="false">VLOOKUP($A31,[6]CurveFetch!$D$8:$R$1000,4,0)</f>
        <v>#N/A</v>
      </c>
      <c r="F31" s="243" t="e">
        <f aca="false">VLOOKUP($A31,[6]CurveFetch!$D$8:$R$1000,15,0)</f>
        <v>#N/A</v>
      </c>
      <c r="G31" s="243" t="e">
        <f aca="false">VLOOKUP($A31,[6]CurveFetch!$D$8:$R$1000,3,0)</f>
        <v>#N/A</v>
      </c>
      <c r="H31" s="243" t="e">
        <f aca="false">VLOOKUP($A31,[6]CurveFetch!$D$8:$R$1000,9,0)</f>
        <v>#N/A</v>
      </c>
      <c r="I31" s="243" t="e">
        <f aca="false">VLOOKUP($A31,[6]CurveFetch!$D$8:$R$1000,11,0)</f>
        <v>#N/A</v>
      </c>
      <c r="J31" s="243" t="e">
        <f aca="false">VLOOKUP($A31,[6]CurveFetch!$D$8:$R$1000,8,0)</f>
        <v>#N/A</v>
      </c>
      <c r="K31" s="243" t="e">
        <f aca="false">C31-J31</f>
        <v>#N/A</v>
      </c>
      <c r="L31" s="243" t="e">
        <f aca="false">C31-F31</f>
        <v>#N/A</v>
      </c>
      <c r="M31" s="243" t="e">
        <f aca="false">($B31+$C31)*$M$1</f>
        <v>#N/A</v>
      </c>
      <c r="N31" s="69" t="n">
        <f aca="false">DATE(YEAR(N30),MONTH(N30)+1,1)</f>
        <v>46784</v>
      </c>
      <c r="O31" s="243" t="e">
        <f aca="false">VLOOKUP($A31,[6]CurveFetch!$D$8:$V$1000,16,0)</f>
        <v>#N/A</v>
      </c>
      <c r="P31" s="244" t="e">
        <f aca="false">O31/2</f>
        <v>#N/A</v>
      </c>
      <c r="Q31" s="243" t="e">
        <f aca="false">VLOOKUP($A31,[6]CurveFetch!$D$8:$V$1000,16,0)</f>
        <v>#N/A</v>
      </c>
      <c r="R31" s="244" t="e">
        <f aca="false">Q31/2</f>
        <v>#N/A</v>
      </c>
      <c r="S31" s="243" t="e">
        <f aca="false">VLOOKUP($A31,[6]CurveFetch!$D$8:$V$1000,16,0)</f>
        <v>#N/A</v>
      </c>
      <c r="T31" s="244" t="e">
        <f aca="false">S31/2</f>
        <v>#N/A</v>
      </c>
      <c r="U31" s="243"/>
      <c r="V31" s="243"/>
      <c r="X31" s="55" t="s">
        <v>161</v>
      </c>
      <c r="Y31" s="245" t="e">
        <f aca="false">VLOOKUP(Y$28,$A$2:$H$600,6)</f>
        <v>#N/A</v>
      </c>
      <c r="Z31" s="245" t="e">
        <f aca="false">VLOOKUP(Z$28,$A$2:$H$600,6)</f>
        <v>#N/A</v>
      </c>
      <c r="AA31" s="245" t="e">
        <f aca="false">VLOOKUP(AA$28,$A$2:$H$600,6)</f>
        <v>#N/A</v>
      </c>
      <c r="AB31" s="245" t="e">
        <f aca="false">VLOOKUP(AB$28,$A$2:$H$600,6)</f>
        <v>#N/A</v>
      </c>
      <c r="AC31" s="245" t="e">
        <f aca="false">VLOOKUP(AC$28,$A$2:$H$600,6)</f>
        <v>#N/A</v>
      </c>
      <c r="AD31" s="245" t="e">
        <f aca="false">VLOOKUP(AD$28,$A$2:$H$600,6)</f>
        <v>#N/A</v>
      </c>
      <c r="AE31" s="245" t="e">
        <f aca="false">VLOOKUP(AE$28,$A$2:$H$600,6)</f>
        <v>#N/A</v>
      </c>
      <c r="AF31" s="248" t="e">
        <f aca="false">AVERAGE(Y31:AE31)</f>
        <v>#N/A</v>
      </c>
      <c r="AG31" s="247"/>
      <c r="AH31" s="55" t="s">
        <v>161</v>
      </c>
      <c r="AI31" s="245" t="e">
        <f aca="false">VLOOKUP(AI$28,$A$2:$H$600,6)</f>
        <v>#N/A</v>
      </c>
      <c r="AJ31" s="245" t="e">
        <f aca="false">VLOOKUP(AJ$28,$A$2:$H$600,6)</f>
        <v>#N/A</v>
      </c>
      <c r="AK31" s="245" t="e">
        <f aca="false">VLOOKUP(AK$28,$A$2:$H$600,6)</f>
        <v>#N/A</v>
      </c>
      <c r="AL31" s="245" t="e">
        <f aca="false">VLOOKUP(AL$28,$A$2:$H$600,6)</f>
        <v>#N/A</v>
      </c>
      <c r="AM31" s="245" t="e">
        <f aca="false">VLOOKUP(AM$28,$A$2:$H$600,6)</f>
        <v>#N/A</v>
      </c>
      <c r="AN31" s="248" t="e">
        <f aca="false">AVERAGE(AI31:AM31)</f>
        <v>#N/A</v>
      </c>
    </row>
    <row r="32" customFormat="false" ht="11.25" hidden="false" customHeight="false" outlineLevel="0" collapsed="false">
      <c r="A32" s="69" t="n">
        <f aca="false">DATE(YEAR(A31),MONTH(A31)+1,1)</f>
        <v>46813</v>
      </c>
      <c r="B32" s="243" t="e">
        <f aca="false">VLOOKUP($A32,[6]CurveFetch!$D$8:$R$1000,2,0)</f>
        <v>#N/A</v>
      </c>
      <c r="C32" s="243" t="e">
        <f aca="false">VLOOKUP($A32,[6]CurveFetch!$D$8:$R$1000,7,0)</f>
        <v>#N/A</v>
      </c>
      <c r="D32" s="243" t="e">
        <f aca="false">VLOOKUP($A32,[6]CurveFetch!$D$8:$R$1000,5,0)</f>
        <v>#N/A</v>
      </c>
      <c r="E32" s="243" t="e">
        <f aca="false">VLOOKUP($A32,[6]CurveFetch!$D$8:$R$1000,4,0)</f>
        <v>#N/A</v>
      </c>
      <c r="F32" s="243" t="e">
        <f aca="false">VLOOKUP($A32,[6]CurveFetch!$D$8:$R$1000,15,0)</f>
        <v>#N/A</v>
      </c>
      <c r="G32" s="243" t="e">
        <f aca="false">VLOOKUP($A32,[6]CurveFetch!$D$8:$R$1000,3,0)</f>
        <v>#N/A</v>
      </c>
      <c r="H32" s="243" t="e">
        <f aca="false">VLOOKUP($A32,[6]CurveFetch!$D$8:$R$1000,9,0)</f>
        <v>#N/A</v>
      </c>
      <c r="I32" s="243" t="e">
        <f aca="false">VLOOKUP($A32,[6]CurveFetch!$D$8:$R$1000,11,0)</f>
        <v>#N/A</v>
      </c>
      <c r="J32" s="243" t="e">
        <f aca="false">VLOOKUP($A32,[6]CurveFetch!$D$8:$R$1000,8,0)</f>
        <v>#N/A</v>
      </c>
      <c r="K32" s="243" t="e">
        <f aca="false">C32-J32</f>
        <v>#N/A</v>
      </c>
      <c r="L32" s="243" t="e">
        <f aca="false">C32-F32</f>
        <v>#N/A</v>
      </c>
      <c r="M32" s="243" t="e">
        <f aca="false">($B32+$C32)*$M$1</f>
        <v>#N/A</v>
      </c>
      <c r="N32" s="69" t="n">
        <f aca="false">DATE(YEAR(N31),MONTH(N31)+1,1)</f>
        <v>46813</v>
      </c>
      <c r="O32" s="243" t="e">
        <f aca="false">VLOOKUP($A32,[6]CurveFetch!$D$8:$V$1000,16,0)</f>
        <v>#N/A</v>
      </c>
      <c r="P32" s="244" t="e">
        <f aca="false">O32/2</f>
        <v>#N/A</v>
      </c>
      <c r="Q32" s="243" t="e">
        <f aca="false">VLOOKUP($A32,[6]CurveFetch!$D$8:$V$1000,16,0)</f>
        <v>#N/A</v>
      </c>
      <c r="R32" s="244" t="e">
        <f aca="false">Q32/2</f>
        <v>#N/A</v>
      </c>
      <c r="S32" s="243" t="e">
        <f aca="false">VLOOKUP($A32,[6]CurveFetch!$D$8:$V$1000,16,0)</f>
        <v>#N/A</v>
      </c>
      <c r="T32" s="244" t="e">
        <f aca="false">S32/2</f>
        <v>#N/A</v>
      </c>
      <c r="U32" s="243"/>
      <c r="V32" s="243"/>
      <c r="X32" s="55" t="s">
        <v>175</v>
      </c>
      <c r="Y32" s="245" t="e">
        <f aca="false">VLOOKUP(Y$28,$A$2:$H$600,4)</f>
        <v>#N/A</v>
      </c>
      <c r="Z32" s="245" t="e">
        <f aca="false">VLOOKUP(Z$28,$A$2:$H$600,4)</f>
        <v>#N/A</v>
      </c>
      <c r="AA32" s="245" t="e">
        <f aca="false">VLOOKUP(AA$28,$A$2:$H$600,4)</f>
        <v>#N/A</v>
      </c>
      <c r="AB32" s="245" t="e">
        <f aca="false">VLOOKUP(AB$28,$A$2:$H$600,4)</f>
        <v>#N/A</v>
      </c>
      <c r="AC32" s="245" t="e">
        <f aca="false">VLOOKUP(AC$28,$A$2:$H$600,4)</f>
        <v>#N/A</v>
      </c>
      <c r="AD32" s="245" t="e">
        <f aca="false">VLOOKUP(AD$28,$A$2:$H$600,4)</f>
        <v>#N/A</v>
      </c>
      <c r="AE32" s="245" t="e">
        <f aca="false">VLOOKUP(AE$28,$A$2:$H$600,4)</f>
        <v>#N/A</v>
      </c>
      <c r="AF32" s="248" t="e">
        <f aca="false">AVERAGE(Y32:AE32)</f>
        <v>#N/A</v>
      </c>
      <c r="AG32" s="247"/>
      <c r="AH32" s="55" t="s">
        <v>175</v>
      </c>
      <c r="AI32" s="245" t="e">
        <f aca="false">VLOOKUP(AI$28,$A$2:$H$600,4)</f>
        <v>#N/A</v>
      </c>
      <c r="AJ32" s="245" t="e">
        <f aca="false">VLOOKUP(AJ$28,$A$2:$H$600,4)</f>
        <v>#N/A</v>
      </c>
      <c r="AK32" s="245" t="e">
        <f aca="false">VLOOKUP(AK$28,$A$2:$H$600,4)</f>
        <v>#N/A</v>
      </c>
      <c r="AL32" s="245" t="e">
        <f aca="false">VLOOKUP(AL$28,$A$2:$H$600,4)</f>
        <v>#N/A</v>
      </c>
      <c r="AM32" s="245" t="e">
        <f aca="false">VLOOKUP(AM$28,$A$2:$H$600,4)</f>
        <v>#N/A</v>
      </c>
      <c r="AN32" s="248" t="e">
        <f aca="false">AVERAGE(AI32:AM32)</f>
        <v>#N/A</v>
      </c>
    </row>
    <row r="33" customFormat="false" ht="11.25" hidden="false" customHeight="false" outlineLevel="0" collapsed="false">
      <c r="A33" s="69" t="n">
        <f aca="false">DATE(YEAR(A32),MONTH(A32)+1,1)</f>
        <v>46844</v>
      </c>
      <c r="B33" s="243" t="e">
        <f aca="false">VLOOKUP($A33,[6]CurveFetch!$D$8:$R$1000,2,0)</f>
        <v>#N/A</v>
      </c>
      <c r="C33" s="243" t="e">
        <f aca="false">VLOOKUP($A33,[6]CurveFetch!$D$8:$R$1000,7,0)</f>
        <v>#N/A</v>
      </c>
      <c r="D33" s="243" t="e">
        <f aca="false">VLOOKUP($A33,[6]CurveFetch!$D$8:$R$1000,5,0)</f>
        <v>#N/A</v>
      </c>
      <c r="E33" s="243" t="e">
        <f aca="false">VLOOKUP($A33,[6]CurveFetch!$D$8:$R$1000,4,0)</f>
        <v>#N/A</v>
      </c>
      <c r="F33" s="243" t="e">
        <f aca="false">VLOOKUP($A33,[6]CurveFetch!$D$8:$R$1000,15,0)</f>
        <v>#N/A</v>
      </c>
      <c r="G33" s="243" t="e">
        <f aca="false">VLOOKUP($A33,[6]CurveFetch!$D$8:$R$1000,3,0)</f>
        <v>#N/A</v>
      </c>
      <c r="H33" s="243" t="e">
        <f aca="false">VLOOKUP($A33,[6]CurveFetch!$D$8:$R$1000,9,0)</f>
        <v>#N/A</v>
      </c>
      <c r="I33" s="243" t="e">
        <f aca="false">VLOOKUP($A33,[6]CurveFetch!$D$8:$R$1000,11,0)</f>
        <v>#N/A</v>
      </c>
      <c r="J33" s="243" t="e">
        <f aca="false">VLOOKUP($A33,[6]CurveFetch!$D$8:$R$1000,8,0)</f>
        <v>#N/A</v>
      </c>
      <c r="K33" s="243" t="e">
        <f aca="false">C33-J33</f>
        <v>#N/A</v>
      </c>
      <c r="L33" s="243" t="e">
        <f aca="false">C33-F33</f>
        <v>#N/A</v>
      </c>
      <c r="M33" s="243" t="e">
        <f aca="false">($B33+$C33)*$M$1</f>
        <v>#N/A</v>
      </c>
      <c r="N33" s="69" t="n">
        <f aca="false">DATE(YEAR(N32),MONTH(N32)+1,1)</f>
        <v>46844</v>
      </c>
      <c r="O33" s="243" t="e">
        <f aca="false">VLOOKUP($A33,[6]CurveFetch!$D$8:$V$1000,16,0)</f>
        <v>#N/A</v>
      </c>
      <c r="P33" s="244" t="e">
        <f aca="false">O33/2</f>
        <v>#N/A</v>
      </c>
      <c r="Q33" s="243" t="e">
        <f aca="false">VLOOKUP($A33,[6]CurveFetch!$D$8:$V$1000,16,0)</f>
        <v>#N/A</v>
      </c>
      <c r="R33" s="244" t="e">
        <f aca="false">Q33/2</f>
        <v>#N/A</v>
      </c>
      <c r="S33" s="243" t="e">
        <f aca="false">VLOOKUP($A33,[6]CurveFetch!$D$8:$V$1000,16,0)</f>
        <v>#N/A</v>
      </c>
      <c r="T33" s="244" t="e">
        <f aca="false">S33/2</f>
        <v>#N/A</v>
      </c>
      <c r="U33" s="243"/>
      <c r="V33" s="243"/>
      <c r="X33" s="55" t="s">
        <v>176</v>
      </c>
      <c r="Y33" s="245" t="e">
        <f aca="false">VLOOKUP(Y$28,$A$2:$H$600,7)</f>
        <v>#N/A</v>
      </c>
      <c r="Z33" s="245" t="e">
        <f aca="false">VLOOKUP(Z$28,$A$2:$H$600,7)</f>
        <v>#N/A</v>
      </c>
      <c r="AA33" s="245" t="e">
        <f aca="false">VLOOKUP(AA$28,$A$2:$H$600,7)</f>
        <v>#N/A</v>
      </c>
      <c r="AB33" s="245" t="e">
        <f aca="false">VLOOKUP(AB$28,$A$2:$H$600,7)</f>
        <v>#N/A</v>
      </c>
      <c r="AC33" s="245" t="e">
        <f aca="false">VLOOKUP(AC$28,$A$2:$H$600,7)</f>
        <v>#N/A</v>
      </c>
      <c r="AD33" s="245" t="e">
        <f aca="false">VLOOKUP(AD$28,$A$2:$H$600,7)</f>
        <v>#N/A</v>
      </c>
      <c r="AE33" s="245" t="e">
        <f aca="false">VLOOKUP(AE$28,$A$2:$H$600,7)</f>
        <v>#N/A</v>
      </c>
      <c r="AF33" s="248" t="e">
        <f aca="false">AVERAGE(Y33:AE33)</f>
        <v>#N/A</v>
      </c>
      <c r="AG33" s="247"/>
      <c r="AH33" s="55" t="s">
        <v>176</v>
      </c>
      <c r="AI33" s="245" t="e">
        <f aca="false">VLOOKUP(AI$28,$A$2:$H$600,7)</f>
        <v>#N/A</v>
      </c>
      <c r="AJ33" s="245" t="e">
        <f aca="false">VLOOKUP(AJ$28,$A$2:$H$600,7)</f>
        <v>#N/A</v>
      </c>
      <c r="AK33" s="245" t="e">
        <f aca="false">VLOOKUP(AK$28,$A$2:$H$600,7)</f>
        <v>#N/A</v>
      </c>
      <c r="AL33" s="245" t="e">
        <f aca="false">VLOOKUP(AL$28,$A$2:$H$600,7)</f>
        <v>#N/A</v>
      </c>
      <c r="AM33" s="245" t="e">
        <f aca="false">VLOOKUP(AM$28,$A$2:$H$600,7)</f>
        <v>#N/A</v>
      </c>
      <c r="AN33" s="248" t="e">
        <f aca="false">AVERAGE(AI33:AM33)</f>
        <v>#N/A</v>
      </c>
    </row>
    <row r="34" customFormat="false" ht="12" hidden="false" customHeight="false" outlineLevel="0" collapsed="false">
      <c r="A34" s="69" t="n">
        <f aca="false">DATE(YEAR(A33),MONTH(A33)+1,1)</f>
        <v>46874</v>
      </c>
      <c r="B34" s="243" t="e">
        <f aca="false">VLOOKUP($A34,[6]CurveFetch!$D$8:$R$1000,2,0)</f>
        <v>#N/A</v>
      </c>
      <c r="C34" s="243" t="e">
        <f aca="false">VLOOKUP($A34,[6]CurveFetch!$D$8:$R$1000,7,0)</f>
        <v>#N/A</v>
      </c>
      <c r="D34" s="243" t="e">
        <f aca="false">VLOOKUP($A34,[6]CurveFetch!$D$8:$R$1000,5,0)</f>
        <v>#N/A</v>
      </c>
      <c r="E34" s="243" t="e">
        <f aca="false">VLOOKUP($A34,[6]CurveFetch!$D$8:$R$1000,4,0)</f>
        <v>#N/A</v>
      </c>
      <c r="F34" s="243" t="e">
        <f aca="false">VLOOKUP($A34,[6]CurveFetch!$D$8:$R$1000,15,0)</f>
        <v>#N/A</v>
      </c>
      <c r="G34" s="243" t="e">
        <f aca="false">VLOOKUP($A34,[6]CurveFetch!$D$8:$R$1000,3,0)</f>
        <v>#N/A</v>
      </c>
      <c r="H34" s="243" t="e">
        <f aca="false">VLOOKUP($A34,[6]CurveFetch!$D$8:$R$1000,9,0)</f>
        <v>#N/A</v>
      </c>
      <c r="I34" s="243" t="e">
        <f aca="false">VLOOKUP($A34,[6]CurveFetch!$D$8:$R$1000,11,0)</f>
        <v>#N/A</v>
      </c>
      <c r="J34" s="243" t="e">
        <f aca="false">VLOOKUP($A34,[6]CurveFetch!$D$8:$R$1000,8,0)</f>
        <v>#N/A</v>
      </c>
      <c r="K34" s="243" t="e">
        <f aca="false">C34-J34</f>
        <v>#N/A</v>
      </c>
      <c r="L34" s="243" t="e">
        <f aca="false">C34-F34</f>
        <v>#N/A</v>
      </c>
      <c r="M34" s="243" t="e">
        <f aca="false">($B34+$C34)*$M$1</f>
        <v>#N/A</v>
      </c>
      <c r="N34" s="69" t="n">
        <f aca="false">DATE(YEAR(N33),MONTH(N33)+1,1)</f>
        <v>46874</v>
      </c>
      <c r="O34" s="243" t="e">
        <f aca="false">VLOOKUP($A34,[6]CurveFetch!$D$8:$V$1000,16,0)</f>
        <v>#N/A</v>
      </c>
      <c r="P34" s="244" t="e">
        <f aca="false">O34/2</f>
        <v>#N/A</v>
      </c>
      <c r="Q34" s="243" t="e">
        <f aca="false">VLOOKUP($A34,[6]CurveFetch!$D$8:$V$1000,16,0)</f>
        <v>#N/A</v>
      </c>
      <c r="R34" s="244" t="e">
        <f aca="false">Q34/2</f>
        <v>#N/A</v>
      </c>
      <c r="S34" s="243" t="e">
        <f aca="false">VLOOKUP($A34,[6]CurveFetch!$D$8:$V$1000,16,0)</f>
        <v>#N/A</v>
      </c>
      <c r="T34" s="244" t="e">
        <f aca="false">S34/2</f>
        <v>#N/A</v>
      </c>
      <c r="U34" s="243"/>
      <c r="V34" s="243"/>
      <c r="X34" s="55" t="s">
        <v>160</v>
      </c>
      <c r="Y34" s="245" t="e">
        <f aca="false">VLOOKUP(Y$28,$A$2:$H$600,5)</f>
        <v>#N/A</v>
      </c>
      <c r="Z34" s="245" t="e">
        <f aca="false">VLOOKUP(Z$28,$A$2:$H$600,5)</f>
        <v>#N/A</v>
      </c>
      <c r="AA34" s="245" t="e">
        <f aca="false">VLOOKUP(AA$28,$A$2:$H$600,5)</f>
        <v>#N/A</v>
      </c>
      <c r="AB34" s="245" t="e">
        <f aca="false">VLOOKUP(AB$28,$A$2:$H$600,5)</f>
        <v>#N/A</v>
      </c>
      <c r="AC34" s="245" t="e">
        <f aca="false">VLOOKUP(AC$28,$A$2:$H$600,5)</f>
        <v>#N/A</v>
      </c>
      <c r="AD34" s="245" t="e">
        <f aca="false">VLOOKUP(AD$28,$A$2:$H$600,5)</f>
        <v>#N/A</v>
      </c>
      <c r="AE34" s="245" t="e">
        <f aca="false">VLOOKUP(AE$28,$A$2:$H$600,5)</f>
        <v>#N/A</v>
      </c>
      <c r="AF34" s="249" t="e">
        <f aca="false">AVERAGE(Y34:AE34)</f>
        <v>#N/A</v>
      </c>
      <c r="AG34" s="247"/>
      <c r="AH34" s="55" t="s">
        <v>160</v>
      </c>
      <c r="AI34" s="245" t="e">
        <f aca="false">VLOOKUP(AI$28,$A$2:$H$600,5)</f>
        <v>#N/A</v>
      </c>
      <c r="AJ34" s="245" t="e">
        <f aca="false">VLOOKUP(AJ$28,$A$2:$H$600,5)</f>
        <v>#N/A</v>
      </c>
      <c r="AK34" s="245" t="e">
        <f aca="false">VLOOKUP(AK$28,$A$2:$H$600,5)</f>
        <v>#N/A</v>
      </c>
      <c r="AL34" s="245" t="e">
        <f aca="false">VLOOKUP(AL$28,$A$2:$H$600,5)</f>
        <v>#N/A</v>
      </c>
      <c r="AM34" s="245" t="e">
        <f aca="false">VLOOKUP(AM$28,$A$2:$H$600,5)</f>
        <v>#N/A</v>
      </c>
      <c r="AN34" s="249" t="e">
        <f aca="false">AVERAGE(AI34:AM34)</f>
        <v>#N/A</v>
      </c>
    </row>
    <row r="35" customFormat="false" ht="11.25" hidden="false" customHeight="false" outlineLevel="0" collapsed="false">
      <c r="A35" s="69" t="n">
        <f aca="false">DATE(YEAR(A34),MONTH(A34)+1,1)</f>
        <v>46905</v>
      </c>
      <c r="B35" s="243" t="e">
        <f aca="false">VLOOKUP($A35,[6]CurveFetch!$D$8:$R$1000,2,0)</f>
        <v>#N/A</v>
      </c>
      <c r="C35" s="243" t="e">
        <f aca="false">VLOOKUP($A35,[6]CurveFetch!$D$8:$R$1000,7,0)</f>
        <v>#N/A</v>
      </c>
      <c r="D35" s="243" t="e">
        <f aca="false">VLOOKUP($A35,[6]CurveFetch!$D$8:$R$1000,5,0)</f>
        <v>#N/A</v>
      </c>
      <c r="E35" s="243" t="e">
        <f aca="false">VLOOKUP($A35,[6]CurveFetch!$D$8:$R$1000,4,0)</f>
        <v>#N/A</v>
      </c>
      <c r="F35" s="243" t="e">
        <f aca="false">VLOOKUP($A35,[6]CurveFetch!$D$8:$R$1000,15,0)</f>
        <v>#N/A</v>
      </c>
      <c r="G35" s="243" t="e">
        <f aca="false">VLOOKUP($A35,[6]CurveFetch!$D$8:$R$1000,3,0)</f>
        <v>#N/A</v>
      </c>
      <c r="H35" s="243" t="e">
        <f aca="false">VLOOKUP($A35,[6]CurveFetch!$D$8:$R$1000,9,0)</f>
        <v>#N/A</v>
      </c>
      <c r="I35" s="243" t="e">
        <f aca="false">VLOOKUP($A35,[6]CurveFetch!$D$8:$R$1000,11,0)</f>
        <v>#N/A</v>
      </c>
      <c r="J35" s="243" t="e">
        <f aca="false">VLOOKUP($A35,[6]CurveFetch!$D$8:$R$1000,8,0)</f>
        <v>#N/A</v>
      </c>
      <c r="K35" s="243" t="e">
        <f aca="false">C35-J35</f>
        <v>#N/A</v>
      </c>
      <c r="L35" s="243" t="e">
        <f aca="false">C35-F35</f>
        <v>#N/A</v>
      </c>
      <c r="M35" s="243" t="e">
        <f aca="false">($B35+$C35)*$M$1</f>
        <v>#N/A</v>
      </c>
      <c r="N35" s="69" t="n">
        <f aca="false">DATE(YEAR(N34),MONTH(N34)+1,1)</f>
        <v>46905</v>
      </c>
      <c r="O35" s="243" t="e">
        <f aca="false">VLOOKUP($A35,[6]CurveFetch!$D$8:$V$1000,16,0)</f>
        <v>#N/A</v>
      </c>
      <c r="P35" s="244" t="e">
        <f aca="false">O35/2</f>
        <v>#N/A</v>
      </c>
      <c r="Q35" s="243" t="e">
        <f aca="false">VLOOKUP($A35,[6]CurveFetch!$D$8:$V$1000,16,0)</f>
        <v>#N/A</v>
      </c>
      <c r="R35" s="244" t="e">
        <f aca="false">Q35/2</f>
        <v>#N/A</v>
      </c>
      <c r="S35" s="243" t="e">
        <f aca="false">VLOOKUP($A35,[6]CurveFetch!$D$8:$V$1000,16,0)</f>
        <v>#N/A</v>
      </c>
      <c r="T35" s="244" t="e">
        <f aca="false">S35/2</f>
        <v>#N/A</v>
      </c>
      <c r="U35" s="243"/>
      <c r="V35" s="243"/>
    </row>
    <row r="36" customFormat="false" ht="11.25" hidden="false" customHeight="false" outlineLevel="0" collapsed="false">
      <c r="A36" s="69" t="n">
        <f aca="false">DATE(YEAR(A35),MONTH(A35)+1,1)</f>
        <v>46935</v>
      </c>
      <c r="B36" s="243" t="e">
        <f aca="false">VLOOKUP($A36,[6]CurveFetch!$D$8:$R$1000,2,0)</f>
        <v>#N/A</v>
      </c>
      <c r="C36" s="243" t="e">
        <f aca="false">VLOOKUP($A36,[6]CurveFetch!$D$8:$R$1000,7,0)</f>
        <v>#N/A</v>
      </c>
      <c r="D36" s="243" t="e">
        <f aca="false">VLOOKUP($A36,[6]CurveFetch!$D$8:$R$1000,5,0)</f>
        <v>#N/A</v>
      </c>
      <c r="E36" s="243" t="e">
        <f aca="false">VLOOKUP($A36,[6]CurveFetch!$D$8:$R$1000,4,0)</f>
        <v>#N/A</v>
      </c>
      <c r="F36" s="243" t="e">
        <f aca="false">VLOOKUP($A36,[6]CurveFetch!$D$8:$R$1000,15,0)</f>
        <v>#N/A</v>
      </c>
      <c r="G36" s="243" t="e">
        <f aca="false">VLOOKUP($A36,[6]CurveFetch!$D$8:$R$1000,3,0)</f>
        <v>#N/A</v>
      </c>
      <c r="H36" s="243" t="e">
        <f aca="false">VLOOKUP($A36,[6]CurveFetch!$D$8:$R$1000,9,0)</f>
        <v>#N/A</v>
      </c>
      <c r="I36" s="243" t="e">
        <f aca="false">VLOOKUP($A36,[6]CurveFetch!$D$8:$R$1000,11,0)</f>
        <v>#N/A</v>
      </c>
      <c r="J36" s="243" t="e">
        <f aca="false">VLOOKUP($A36,[6]CurveFetch!$D$8:$R$1000,8,0)</f>
        <v>#N/A</v>
      </c>
      <c r="K36" s="243" t="e">
        <f aca="false">C36-J36</f>
        <v>#N/A</v>
      </c>
      <c r="L36" s="243" t="e">
        <f aca="false">C36-F36</f>
        <v>#N/A</v>
      </c>
      <c r="M36" s="243" t="e">
        <f aca="false">($B36+$C36)*$M$1</f>
        <v>#N/A</v>
      </c>
      <c r="N36" s="69" t="n">
        <f aca="false">DATE(YEAR(N35),MONTH(N35)+1,1)</f>
        <v>46935</v>
      </c>
      <c r="O36" s="243" t="e">
        <f aca="false">VLOOKUP($A36,[6]CurveFetch!$D$8:$V$1000,16,0)</f>
        <v>#N/A</v>
      </c>
      <c r="P36" s="244" t="e">
        <f aca="false">O36/2</f>
        <v>#N/A</v>
      </c>
      <c r="Q36" s="243" t="e">
        <f aca="false">VLOOKUP($A36,[6]CurveFetch!$D$8:$V$1000,16,0)</f>
        <v>#N/A</v>
      </c>
      <c r="R36" s="244" t="e">
        <f aca="false">Q36/2</f>
        <v>#N/A</v>
      </c>
      <c r="S36" s="243" t="e">
        <f aca="false">VLOOKUP($A36,[6]CurveFetch!$D$8:$V$1000,16,0)</f>
        <v>#N/A</v>
      </c>
      <c r="T36" s="244" t="e">
        <f aca="false">S36/2</f>
        <v>#N/A</v>
      </c>
      <c r="U36" s="243"/>
      <c r="V36" s="243"/>
      <c r="Z36" s="50" t="s">
        <v>172</v>
      </c>
      <c r="AA36" s="50" t="s">
        <v>177</v>
      </c>
      <c r="AB36" s="50" t="s">
        <v>179</v>
      </c>
      <c r="AC36" s="50" t="s">
        <v>181</v>
      </c>
    </row>
    <row r="37" customFormat="false" ht="11.25" hidden="false" customHeight="false" outlineLevel="0" collapsed="false">
      <c r="A37" s="69" t="n">
        <f aca="false">DATE(YEAR(A36),MONTH(A36)+1,1)</f>
        <v>46966</v>
      </c>
      <c r="B37" s="243" t="e">
        <f aca="false">VLOOKUP($A37,[6]CurveFetch!$D$8:$R$1000,2,0)</f>
        <v>#N/A</v>
      </c>
      <c r="C37" s="243" t="e">
        <f aca="false">VLOOKUP($A37,[6]CurveFetch!$D$8:$R$1000,7,0)</f>
        <v>#N/A</v>
      </c>
      <c r="D37" s="243" t="e">
        <f aca="false">VLOOKUP($A37,[6]CurveFetch!$D$8:$R$1000,5,0)</f>
        <v>#N/A</v>
      </c>
      <c r="E37" s="243" t="e">
        <f aca="false">VLOOKUP($A37,[6]CurveFetch!$D$8:$R$1000,4,0)</f>
        <v>#N/A</v>
      </c>
      <c r="F37" s="243" t="e">
        <f aca="false">VLOOKUP($A37,[6]CurveFetch!$D$8:$R$1000,15,0)</f>
        <v>#N/A</v>
      </c>
      <c r="G37" s="243" t="e">
        <f aca="false">VLOOKUP($A37,[6]CurveFetch!$D$8:$R$1000,3,0)</f>
        <v>#N/A</v>
      </c>
      <c r="H37" s="243" t="e">
        <f aca="false">VLOOKUP($A37,[6]CurveFetch!$D$8:$R$1000,9,0)</f>
        <v>#N/A</v>
      </c>
      <c r="I37" s="243" t="e">
        <f aca="false">VLOOKUP($A37,[6]CurveFetch!$D$8:$R$1000,11,0)</f>
        <v>#N/A</v>
      </c>
      <c r="J37" s="243" t="e">
        <f aca="false">VLOOKUP($A37,[6]CurveFetch!$D$8:$R$1000,8,0)</f>
        <v>#N/A</v>
      </c>
      <c r="K37" s="243" t="e">
        <f aca="false">C37-J37</f>
        <v>#N/A</v>
      </c>
      <c r="L37" s="243" t="e">
        <f aca="false">C37-F37</f>
        <v>#N/A</v>
      </c>
      <c r="M37" s="243" t="e">
        <f aca="false">($B37+$C37)*$M$1</f>
        <v>#N/A</v>
      </c>
      <c r="N37" s="69" t="n">
        <f aca="false">DATE(YEAR(N36),MONTH(N36)+1,1)</f>
        <v>46966</v>
      </c>
      <c r="O37" s="243" t="e">
        <f aca="false">VLOOKUP($A37,[6]CurveFetch!$D$8:$V$1000,16,0)</f>
        <v>#N/A</v>
      </c>
      <c r="P37" s="244" t="e">
        <f aca="false">O37/2</f>
        <v>#N/A</v>
      </c>
      <c r="Q37" s="243" t="e">
        <f aca="false">VLOOKUP($A37,[6]CurveFetch!$D$8:$V$1000,16,0)</f>
        <v>#N/A</v>
      </c>
      <c r="R37" s="244" t="e">
        <f aca="false">Q37/2</f>
        <v>#N/A</v>
      </c>
      <c r="S37" s="243" t="e">
        <f aca="false">VLOOKUP($A37,[6]CurveFetch!$D$8:$V$1000,16,0)</f>
        <v>#N/A</v>
      </c>
      <c r="T37" s="244" t="e">
        <f aca="false">S37/2</f>
        <v>#N/A</v>
      </c>
      <c r="U37" s="243"/>
      <c r="V37" s="243"/>
      <c r="Y37" s="55" t="s">
        <v>183</v>
      </c>
      <c r="Z37" s="245" t="e">
        <f aca="false">$AF$4-$AF$5</f>
        <v>#N/A</v>
      </c>
      <c r="AA37" s="245" t="e">
        <f aca="false">$AF$12-$AF$13</f>
        <v>#N/A</v>
      </c>
      <c r="AB37" s="245" t="e">
        <f aca="false">$AF$20-$AF$21</f>
        <v>#N/A</v>
      </c>
      <c r="AC37" s="245" t="e">
        <f aca="false">$AF$29-$AF$30</f>
        <v>#N/A</v>
      </c>
    </row>
    <row r="38" customFormat="false" ht="11.25" hidden="false" customHeight="false" outlineLevel="0" collapsed="false">
      <c r="A38" s="69" t="n">
        <f aca="false">DATE(YEAR(A37),MONTH(A37)+1,1)</f>
        <v>46997</v>
      </c>
      <c r="B38" s="243" t="e">
        <f aca="false">VLOOKUP($A38,[6]CurveFetch!$D$8:$R$1000,2,0)</f>
        <v>#N/A</v>
      </c>
      <c r="C38" s="243" t="e">
        <f aca="false">VLOOKUP($A38,[6]CurveFetch!$D$8:$R$1000,7,0)</f>
        <v>#N/A</v>
      </c>
      <c r="D38" s="243" t="e">
        <f aca="false">VLOOKUP($A38,[6]CurveFetch!$D$8:$R$1000,5,0)</f>
        <v>#N/A</v>
      </c>
      <c r="E38" s="243" t="e">
        <f aca="false">VLOOKUP($A38,[6]CurveFetch!$D$8:$R$1000,4,0)</f>
        <v>#N/A</v>
      </c>
      <c r="F38" s="243" t="e">
        <f aca="false">VLOOKUP($A38,[6]CurveFetch!$D$8:$R$1000,15,0)</f>
        <v>#N/A</v>
      </c>
      <c r="G38" s="243" t="e">
        <f aca="false">VLOOKUP($A38,[6]CurveFetch!$D$8:$R$1000,3,0)</f>
        <v>#N/A</v>
      </c>
      <c r="H38" s="243" t="e">
        <f aca="false">VLOOKUP($A38,[6]CurveFetch!$D$8:$R$1000,9,0)</f>
        <v>#N/A</v>
      </c>
      <c r="I38" s="243" t="e">
        <f aca="false">VLOOKUP($A38,[6]CurveFetch!$D$8:$R$1000,11,0)</f>
        <v>#N/A</v>
      </c>
      <c r="J38" s="243" t="e">
        <f aca="false">VLOOKUP($A38,[6]CurveFetch!$D$8:$R$1000,8,0)</f>
        <v>#N/A</v>
      </c>
      <c r="K38" s="243" t="e">
        <f aca="false">C38-J38</f>
        <v>#N/A</v>
      </c>
      <c r="L38" s="243" t="e">
        <f aca="false">C38-F38</f>
        <v>#N/A</v>
      </c>
      <c r="M38" s="243" t="e">
        <f aca="false">($B38+$C38)*$M$1</f>
        <v>#N/A</v>
      </c>
      <c r="N38" s="69" t="n">
        <f aca="false">DATE(YEAR(N37),MONTH(N37)+1,1)</f>
        <v>46997</v>
      </c>
      <c r="O38" s="243" t="e">
        <f aca="false">VLOOKUP($A38,[6]CurveFetch!$D$8:$V$1000,16,0)</f>
        <v>#N/A</v>
      </c>
      <c r="P38" s="244" t="e">
        <f aca="false">O38/2</f>
        <v>#N/A</v>
      </c>
      <c r="Q38" s="243" t="e">
        <f aca="false">VLOOKUP($A38,[6]CurveFetch!$D$8:$V$1000,16,0)</f>
        <v>#N/A</v>
      </c>
      <c r="R38" s="244" t="e">
        <f aca="false">Q38/2</f>
        <v>#N/A</v>
      </c>
      <c r="S38" s="243" t="e">
        <f aca="false">VLOOKUP($A38,[6]CurveFetch!$D$8:$V$1000,16,0)</f>
        <v>#N/A</v>
      </c>
      <c r="T38" s="244" t="e">
        <f aca="false">S38/2</f>
        <v>#N/A</v>
      </c>
      <c r="U38" s="243"/>
      <c r="V38" s="243"/>
      <c r="Z38" s="250" t="n">
        <f aca="false">0.5</f>
        <v>0.5</v>
      </c>
      <c r="AA38" s="250" t="n">
        <f aca="false">$Z$38</f>
        <v>0.5</v>
      </c>
      <c r="AB38" s="250" t="n">
        <f aca="false">$Z$38</f>
        <v>0.5</v>
      </c>
      <c r="AC38" s="250" t="n">
        <f aca="false">$Z$38</f>
        <v>0.5</v>
      </c>
    </row>
    <row r="39" customFormat="false" ht="12" hidden="false" customHeight="false" outlineLevel="0" collapsed="false">
      <c r="A39" s="69" t="n">
        <f aca="false">DATE(YEAR(A38),MONTH(A38)+1,1)</f>
        <v>47027</v>
      </c>
      <c r="B39" s="243" t="e">
        <f aca="false">VLOOKUP($A39,[6]CurveFetch!$D$8:$R$1000,2,0)</f>
        <v>#N/A</v>
      </c>
      <c r="C39" s="243" t="e">
        <f aca="false">VLOOKUP($A39,[6]CurveFetch!$D$8:$R$1000,7,0)</f>
        <v>#N/A</v>
      </c>
      <c r="D39" s="243" t="e">
        <f aca="false">VLOOKUP($A39,[6]CurveFetch!$D$8:$R$1000,5,0)</f>
        <v>#N/A</v>
      </c>
      <c r="E39" s="243" t="e">
        <f aca="false">VLOOKUP($A39,[6]CurveFetch!$D$8:$R$1000,4,0)</f>
        <v>#N/A</v>
      </c>
      <c r="F39" s="243" t="e">
        <f aca="false">VLOOKUP($A39,[6]CurveFetch!$D$8:$R$1000,15,0)</f>
        <v>#N/A</v>
      </c>
      <c r="G39" s="243" t="e">
        <f aca="false">VLOOKUP($A39,[6]CurveFetch!$D$8:$R$1000,3,0)</f>
        <v>#N/A</v>
      </c>
      <c r="H39" s="243" t="e">
        <f aca="false">VLOOKUP($A39,[6]CurveFetch!$D$8:$R$1000,9,0)</f>
        <v>#N/A</v>
      </c>
      <c r="I39" s="243" t="e">
        <f aca="false">VLOOKUP($A39,[6]CurveFetch!$D$8:$R$1000,11,0)</f>
        <v>#N/A</v>
      </c>
      <c r="J39" s="243" t="e">
        <f aca="false">VLOOKUP($A39,[6]CurveFetch!$D$8:$R$1000,8,0)</f>
        <v>#N/A</v>
      </c>
      <c r="K39" s="243" t="e">
        <f aca="false">C39-J39</f>
        <v>#N/A</v>
      </c>
      <c r="L39" s="243" t="e">
        <f aca="false">C39-F39</f>
        <v>#N/A</v>
      </c>
      <c r="M39" s="243" t="e">
        <f aca="false">($B39+$C39)*$M$1</f>
        <v>#N/A</v>
      </c>
      <c r="N39" s="69" t="n">
        <f aca="false">DATE(YEAR(N38),MONTH(N38)+1,1)</f>
        <v>47027</v>
      </c>
      <c r="O39" s="243" t="e">
        <f aca="false">VLOOKUP($A39,[6]CurveFetch!$D$8:$V$1000,16,0)</f>
        <v>#N/A</v>
      </c>
      <c r="P39" s="244" t="e">
        <f aca="false">O39/2</f>
        <v>#N/A</v>
      </c>
      <c r="Q39" s="243" t="e">
        <f aca="false">VLOOKUP($A39,[6]CurveFetch!$D$8:$V$1000,16,0)</f>
        <v>#N/A</v>
      </c>
      <c r="R39" s="244" t="e">
        <f aca="false">Q39/2</f>
        <v>#N/A</v>
      </c>
      <c r="S39" s="243" t="e">
        <f aca="false">VLOOKUP($A39,[6]CurveFetch!$D$8:$V$1000,16,0)</f>
        <v>#N/A</v>
      </c>
      <c r="T39" s="244" t="e">
        <f aca="false">S39/2</f>
        <v>#N/A</v>
      </c>
      <c r="U39" s="243"/>
      <c r="V39" s="243"/>
      <c r="Z39" s="251" t="e">
        <f aca="false">Z37-Z38</f>
        <v>#N/A</v>
      </c>
      <c r="AA39" s="251" t="e">
        <f aca="false">AA37-AA38</f>
        <v>#N/A</v>
      </c>
      <c r="AB39" s="251" t="e">
        <f aca="false">AB37-AB38</f>
        <v>#N/A</v>
      </c>
      <c r="AC39" s="251" t="e">
        <f aca="false">AC37-AC38</f>
        <v>#N/A</v>
      </c>
    </row>
    <row r="40" customFormat="false" ht="12" hidden="false" customHeight="false" outlineLevel="0" collapsed="false">
      <c r="A40" s="69" t="n">
        <f aca="false">DATE(YEAR(A39),MONTH(A39)+1,1)</f>
        <v>47058</v>
      </c>
      <c r="B40" s="243" t="e">
        <f aca="false">VLOOKUP($A40,[6]CurveFetch!$D$8:$R$1000,2,0)</f>
        <v>#N/A</v>
      </c>
      <c r="C40" s="243" t="e">
        <f aca="false">VLOOKUP($A40,[6]CurveFetch!$D$8:$R$1000,7,0)</f>
        <v>#N/A</v>
      </c>
      <c r="D40" s="243" t="e">
        <f aca="false">VLOOKUP($A40,[6]CurveFetch!$D$8:$R$1000,5,0)</f>
        <v>#N/A</v>
      </c>
      <c r="E40" s="243" t="e">
        <f aca="false">VLOOKUP($A40,[6]CurveFetch!$D$8:$R$1000,4,0)</f>
        <v>#N/A</v>
      </c>
      <c r="F40" s="243" t="e">
        <f aca="false">VLOOKUP($A40,[6]CurveFetch!$D$8:$R$1000,15,0)</f>
        <v>#N/A</v>
      </c>
      <c r="G40" s="243" t="e">
        <f aca="false">VLOOKUP($A40,[6]CurveFetch!$D$8:$R$1000,3,0)</f>
        <v>#N/A</v>
      </c>
      <c r="H40" s="243" t="e">
        <f aca="false">VLOOKUP($A40,[6]CurveFetch!$D$8:$R$1000,9,0)</f>
        <v>#N/A</v>
      </c>
      <c r="I40" s="243" t="e">
        <f aca="false">VLOOKUP($A40,[6]CurveFetch!$D$8:$R$1000,11,0)</f>
        <v>#N/A</v>
      </c>
      <c r="J40" s="243" t="e">
        <f aca="false">VLOOKUP($A40,[6]CurveFetch!$D$8:$R$1000,8,0)</f>
        <v>#N/A</v>
      </c>
      <c r="K40" s="243" t="e">
        <f aca="false">C40-J40</f>
        <v>#N/A</v>
      </c>
      <c r="L40" s="243" t="e">
        <f aca="false">C40-F40</f>
        <v>#N/A</v>
      </c>
      <c r="M40" s="243" t="e">
        <f aca="false">($B40+$C40)*$M$1</f>
        <v>#N/A</v>
      </c>
      <c r="N40" s="69" t="n">
        <f aca="false">DATE(YEAR(N39),MONTH(N39)+1,1)</f>
        <v>47058</v>
      </c>
      <c r="O40" s="243" t="e">
        <f aca="false">VLOOKUP($A40,[6]CurveFetch!$D$8:$V$1000,16,0)</f>
        <v>#N/A</v>
      </c>
      <c r="P40" s="244" t="e">
        <f aca="false">O40/2</f>
        <v>#N/A</v>
      </c>
      <c r="Q40" s="243" t="e">
        <f aca="false">VLOOKUP($A40,[6]CurveFetch!$D$8:$V$1000,16,0)</f>
        <v>#N/A</v>
      </c>
      <c r="R40" s="244" t="e">
        <f aca="false">Q40/2</f>
        <v>#N/A</v>
      </c>
      <c r="S40" s="243" t="e">
        <f aca="false">VLOOKUP($A40,[6]CurveFetch!$D$8:$V$1000,16,0)</f>
        <v>#N/A</v>
      </c>
      <c r="T40" s="244" t="e">
        <f aca="false">S40/2</f>
        <v>#N/A</v>
      </c>
      <c r="U40" s="243"/>
      <c r="V40" s="243"/>
      <c r="X40" s="1" t="n">
        <v>250000</v>
      </c>
      <c r="Y40" s="1" t="s">
        <v>184</v>
      </c>
      <c r="Z40" s="70" t="e">
        <f aca="false">Z$39*$X$40*$Y$1</f>
        <v>#N/A</v>
      </c>
      <c r="AA40" s="70" t="e">
        <f aca="false">AA$39*$X$40*$Y$1</f>
        <v>#N/A</v>
      </c>
      <c r="AB40" s="70" t="e">
        <f aca="false">AB$39*$X$40*$Y$1</f>
        <v>#N/A</v>
      </c>
      <c r="AC40" s="70" t="e">
        <f aca="false">AC$39*$X$40*$Y$1</f>
        <v>#N/A</v>
      </c>
      <c r="AD40" s="252" t="e">
        <f aca="false">SUM(Z40:AC40)</f>
        <v>#N/A</v>
      </c>
    </row>
    <row r="41" customFormat="false" ht="11.25" hidden="false" customHeight="false" outlineLevel="0" collapsed="false">
      <c r="A41" s="69" t="n">
        <f aca="false">DATE(YEAR(A40),MONTH(A40)+1,1)</f>
        <v>47088</v>
      </c>
      <c r="B41" s="243" t="e">
        <f aca="false">VLOOKUP($A41,[6]CurveFetch!$D$8:$R$1000,2,0)</f>
        <v>#N/A</v>
      </c>
      <c r="C41" s="243" t="e">
        <f aca="false">VLOOKUP($A41,[6]CurveFetch!$D$8:$R$1000,7,0)</f>
        <v>#N/A</v>
      </c>
      <c r="D41" s="243" t="e">
        <f aca="false">VLOOKUP($A41,[6]CurveFetch!$D$8:$R$1000,5,0)</f>
        <v>#N/A</v>
      </c>
      <c r="E41" s="243" t="e">
        <f aca="false">VLOOKUP($A41,[6]CurveFetch!$D$8:$R$1000,4,0)</f>
        <v>#N/A</v>
      </c>
      <c r="F41" s="243" t="e">
        <f aca="false">VLOOKUP($A41,[6]CurveFetch!$D$8:$R$1000,15,0)</f>
        <v>#N/A</v>
      </c>
      <c r="G41" s="243" t="e">
        <f aca="false">VLOOKUP($A41,[6]CurveFetch!$D$8:$R$1000,3,0)</f>
        <v>#N/A</v>
      </c>
      <c r="H41" s="243" t="e">
        <f aca="false">VLOOKUP($A41,[6]CurveFetch!$D$8:$R$1000,9,0)</f>
        <v>#N/A</v>
      </c>
      <c r="I41" s="243" t="e">
        <f aca="false">VLOOKUP($A41,[6]CurveFetch!$D$8:$R$1000,11,0)</f>
        <v>#N/A</v>
      </c>
      <c r="J41" s="243" t="e">
        <f aca="false">VLOOKUP($A41,[6]CurveFetch!$D$8:$R$1000,8,0)</f>
        <v>#N/A</v>
      </c>
      <c r="K41" s="243" t="e">
        <f aca="false">C41-J41</f>
        <v>#N/A</v>
      </c>
      <c r="L41" s="243" t="e">
        <f aca="false">C41-F41</f>
        <v>#N/A</v>
      </c>
      <c r="M41" s="243" t="e">
        <f aca="false">($B41+$C41)*$M$1</f>
        <v>#N/A</v>
      </c>
      <c r="N41" s="69" t="n">
        <f aca="false">DATE(YEAR(N40),MONTH(N40)+1,1)</f>
        <v>47088</v>
      </c>
      <c r="O41" s="243" t="e">
        <f aca="false">VLOOKUP($A41,[6]CurveFetch!$D$8:$V$1000,16,0)</f>
        <v>#N/A</v>
      </c>
      <c r="P41" s="244" t="e">
        <f aca="false">O41/2</f>
        <v>#N/A</v>
      </c>
      <c r="Q41" s="243" t="e">
        <f aca="false">VLOOKUP($A41,[6]CurveFetch!$D$8:$V$1000,16,0)</f>
        <v>#N/A</v>
      </c>
      <c r="R41" s="244" t="e">
        <f aca="false">Q41/2</f>
        <v>#N/A</v>
      </c>
      <c r="S41" s="243" t="e">
        <f aca="false">VLOOKUP($A41,[6]CurveFetch!$D$8:$V$1000,16,0)</f>
        <v>#N/A</v>
      </c>
      <c r="T41" s="244" t="e">
        <f aca="false">S41/2</f>
        <v>#N/A</v>
      </c>
      <c r="U41" s="243"/>
      <c r="V41" s="243"/>
    </row>
    <row r="42" customFormat="false" ht="11.25" hidden="false" customHeight="false" outlineLevel="0" collapsed="false">
      <c r="A42" s="69" t="n">
        <f aca="false">DATE(YEAR(A41),MONTH(A41)+1,1)</f>
        <v>47119</v>
      </c>
      <c r="B42" s="243" t="e">
        <f aca="false">VLOOKUP($A42,[6]CurveFetch!$D$8:$R$1000,2,0)</f>
        <v>#N/A</v>
      </c>
      <c r="C42" s="243" t="e">
        <f aca="false">VLOOKUP($A42,[6]CurveFetch!$D$8:$R$1000,7,0)</f>
        <v>#N/A</v>
      </c>
      <c r="D42" s="243" t="e">
        <f aca="false">VLOOKUP($A42,[6]CurveFetch!$D$8:$R$1000,5,0)</f>
        <v>#N/A</v>
      </c>
      <c r="E42" s="243" t="e">
        <f aca="false">VLOOKUP($A42,[6]CurveFetch!$D$8:$R$1000,4,0)</f>
        <v>#N/A</v>
      </c>
      <c r="F42" s="243" t="e">
        <f aca="false">VLOOKUP($A42,[6]CurveFetch!$D$8:$R$1000,15,0)</f>
        <v>#N/A</v>
      </c>
      <c r="G42" s="243" t="e">
        <f aca="false">VLOOKUP($A42,[6]CurveFetch!$D$8:$R$1000,3,0)</f>
        <v>#N/A</v>
      </c>
      <c r="H42" s="243" t="e">
        <f aca="false">VLOOKUP($A42,[6]CurveFetch!$D$8:$R$1000,9,0)</f>
        <v>#N/A</v>
      </c>
      <c r="I42" s="243" t="e">
        <f aca="false">VLOOKUP($A42,[6]CurveFetch!$D$8:$R$1000,11,0)</f>
        <v>#N/A</v>
      </c>
      <c r="J42" s="243" t="e">
        <f aca="false">VLOOKUP($A42,[6]CurveFetch!$D$8:$R$1000,8,0)</f>
        <v>#N/A</v>
      </c>
      <c r="K42" s="243" t="e">
        <f aca="false">C42-J42</f>
        <v>#N/A</v>
      </c>
      <c r="L42" s="243" t="e">
        <f aca="false">C42-F42</f>
        <v>#N/A</v>
      </c>
      <c r="M42" s="243" t="e">
        <f aca="false">($B42+$C42)*$M$1</f>
        <v>#N/A</v>
      </c>
      <c r="N42" s="69" t="n">
        <f aca="false">DATE(YEAR(N41),MONTH(N41)+1,1)</f>
        <v>47119</v>
      </c>
      <c r="O42" s="243" t="e">
        <f aca="false">VLOOKUP($A42,[6]CurveFetch!$D$8:$V$1000,16,0)</f>
        <v>#N/A</v>
      </c>
      <c r="P42" s="244" t="e">
        <f aca="false">O42/2</f>
        <v>#N/A</v>
      </c>
      <c r="Q42" s="243" t="e">
        <f aca="false">VLOOKUP($A42,[6]CurveFetch!$D$8:$V$1000,16,0)</f>
        <v>#N/A</v>
      </c>
      <c r="R42" s="244" t="e">
        <f aca="false">Q42/2</f>
        <v>#N/A</v>
      </c>
      <c r="S42" s="243" t="e">
        <f aca="false">VLOOKUP($A42,[6]CurveFetch!$D$8:$V$1000,16,0)</f>
        <v>#N/A</v>
      </c>
      <c r="T42" s="244" t="e">
        <f aca="false">S42/2</f>
        <v>#N/A</v>
      </c>
      <c r="U42" s="243"/>
      <c r="V42" s="243"/>
      <c r="Z42" s="50" t="s">
        <v>173</v>
      </c>
      <c r="AA42" s="50" t="s">
        <v>178</v>
      </c>
      <c r="AB42" s="50" t="s">
        <v>180</v>
      </c>
      <c r="AC42" s="50" t="s">
        <v>182</v>
      </c>
    </row>
    <row r="43" customFormat="false" ht="11.25" hidden="false" customHeight="false" outlineLevel="0" collapsed="false">
      <c r="A43" s="69" t="n">
        <f aca="false">DATE(YEAR(A42),MONTH(A42)+1,1)</f>
        <v>47150</v>
      </c>
      <c r="B43" s="243" t="e">
        <f aca="false">VLOOKUP($A43,[6]CurveFetch!$D$8:$R$1000,2,0)</f>
        <v>#N/A</v>
      </c>
      <c r="C43" s="243" t="e">
        <f aca="false">VLOOKUP($A43,[6]CurveFetch!$D$8:$R$1000,7,0)</f>
        <v>#N/A</v>
      </c>
      <c r="D43" s="243" t="e">
        <f aca="false">VLOOKUP($A43,[6]CurveFetch!$D$8:$R$1000,5,0)</f>
        <v>#N/A</v>
      </c>
      <c r="E43" s="243" t="e">
        <f aca="false">VLOOKUP($A43,[6]CurveFetch!$D$8:$R$1000,4,0)</f>
        <v>#N/A</v>
      </c>
      <c r="F43" s="243" t="e">
        <f aca="false">VLOOKUP($A43,[6]CurveFetch!$D$8:$R$1000,15,0)</f>
        <v>#N/A</v>
      </c>
      <c r="G43" s="243" t="e">
        <f aca="false">VLOOKUP($A43,[6]CurveFetch!$D$8:$R$1000,3,0)</f>
        <v>#N/A</v>
      </c>
      <c r="H43" s="243" t="e">
        <f aca="false">VLOOKUP($A43,[6]CurveFetch!$D$8:$R$1000,9,0)</f>
        <v>#N/A</v>
      </c>
      <c r="I43" s="243" t="e">
        <f aca="false">VLOOKUP($A43,[6]CurveFetch!$D$8:$R$1000,11,0)</f>
        <v>#N/A</v>
      </c>
      <c r="J43" s="243" t="e">
        <f aca="false">VLOOKUP($A43,[6]CurveFetch!$D$8:$R$1000,8,0)</f>
        <v>#N/A</v>
      </c>
      <c r="K43" s="243" t="e">
        <f aca="false">C43-J43</f>
        <v>#N/A</v>
      </c>
      <c r="L43" s="243" t="e">
        <f aca="false">C43-F43</f>
        <v>#N/A</v>
      </c>
      <c r="M43" s="243" t="e">
        <f aca="false">($B43+$C43)*$M$1</f>
        <v>#N/A</v>
      </c>
      <c r="N43" s="69" t="n">
        <f aca="false">DATE(YEAR(N42),MONTH(N42)+1,1)</f>
        <v>47150</v>
      </c>
      <c r="O43" s="243" t="e">
        <f aca="false">VLOOKUP($A43,[6]CurveFetch!$D$8:$V$1000,16,0)</f>
        <v>#N/A</v>
      </c>
      <c r="P43" s="244" t="e">
        <f aca="false">O43/2</f>
        <v>#N/A</v>
      </c>
      <c r="Q43" s="243" t="e">
        <f aca="false">VLOOKUP($A43,[6]CurveFetch!$D$8:$V$1000,16,0)</f>
        <v>#N/A</v>
      </c>
      <c r="R43" s="244" t="e">
        <f aca="false">Q43/2</f>
        <v>#N/A</v>
      </c>
      <c r="S43" s="243" t="e">
        <f aca="false">VLOOKUP($A43,[6]CurveFetch!$D$8:$V$1000,16,0)</f>
        <v>#N/A</v>
      </c>
      <c r="T43" s="244" t="e">
        <f aca="false">S43/2</f>
        <v>#N/A</v>
      </c>
      <c r="U43" s="243"/>
      <c r="V43" s="243"/>
      <c r="Y43" s="55" t="s">
        <v>183</v>
      </c>
      <c r="Z43" s="245" t="e">
        <f aca="false">$AN$4-$AN$5</f>
        <v>#N/A</v>
      </c>
      <c r="AA43" s="245" t="e">
        <f aca="false">$AN$12-$AN$13</f>
        <v>#N/A</v>
      </c>
      <c r="AB43" s="245" t="e">
        <f aca="false">$AN$20-$AN$21</f>
        <v>#N/A</v>
      </c>
      <c r="AC43" s="245" t="e">
        <f aca="false">$AN$29-$AN$30</f>
        <v>#N/A</v>
      </c>
    </row>
    <row r="44" customFormat="false" ht="11.25" hidden="false" customHeight="false" outlineLevel="0" collapsed="false">
      <c r="A44" s="69" t="n">
        <f aca="false">DATE(YEAR(A43),MONTH(A43)+1,1)</f>
        <v>47178</v>
      </c>
      <c r="B44" s="243" t="e">
        <f aca="false">VLOOKUP($A44,[6]CurveFetch!$D$8:$R$1000,2,0)</f>
        <v>#N/A</v>
      </c>
      <c r="C44" s="243" t="e">
        <f aca="false">VLOOKUP($A44,[6]CurveFetch!$D$8:$R$1000,7,0)</f>
        <v>#N/A</v>
      </c>
      <c r="D44" s="243" t="e">
        <f aca="false">VLOOKUP($A44,[6]CurveFetch!$D$8:$R$1000,5,0)</f>
        <v>#N/A</v>
      </c>
      <c r="E44" s="243" t="e">
        <f aca="false">VLOOKUP($A44,[6]CurveFetch!$D$8:$R$1000,4,0)</f>
        <v>#N/A</v>
      </c>
      <c r="F44" s="243" t="e">
        <f aca="false">VLOOKUP($A44,[6]CurveFetch!$D$8:$R$1000,15,0)</f>
        <v>#N/A</v>
      </c>
      <c r="G44" s="243" t="e">
        <f aca="false">VLOOKUP($A44,[6]CurveFetch!$D$8:$R$1000,3,0)</f>
        <v>#N/A</v>
      </c>
      <c r="H44" s="243" t="e">
        <f aca="false">VLOOKUP($A44,[6]CurveFetch!$D$8:$R$1000,9,0)</f>
        <v>#N/A</v>
      </c>
      <c r="I44" s="243" t="e">
        <f aca="false">VLOOKUP($A44,[6]CurveFetch!$D$8:$R$1000,11,0)</f>
        <v>#N/A</v>
      </c>
      <c r="J44" s="243" t="e">
        <f aca="false">VLOOKUP($A44,[6]CurveFetch!$D$8:$R$1000,8,0)</f>
        <v>#N/A</v>
      </c>
      <c r="K44" s="243" t="e">
        <f aca="false">C44-J44</f>
        <v>#N/A</v>
      </c>
      <c r="L44" s="243" t="e">
        <f aca="false">C44-F44</f>
        <v>#N/A</v>
      </c>
      <c r="M44" s="243" t="e">
        <f aca="false">($B44+$C44)*$M$1</f>
        <v>#N/A</v>
      </c>
      <c r="N44" s="69" t="n">
        <f aca="false">DATE(YEAR(N43),MONTH(N43)+1,1)</f>
        <v>47178</v>
      </c>
      <c r="O44" s="243" t="e">
        <f aca="false">VLOOKUP($A44,[6]CurveFetch!$D$8:$V$1000,16,0)</f>
        <v>#N/A</v>
      </c>
      <c r="P44" s="244" t="e">
        <f aca="false">O44/2</f>
        <v>#N/A</v>
      </c>
      <c r="Q44" s="243" t="e">
        <f aca="false">VLOOKUP($A44,[6]CurveFetch!$D$8:$V$1000,16,0)</f>
        <v>#N/A</v>
      </c>
      <c r="R44" s="244" t="e">
        <f aca="false">Q44/2</f>
        <v>#N/A</v>
      </c>
      <c r="S44" s="243" t="e">
        <f aca="false">VLOOKUP($A44,[6]CurveFetch!$D$8:$V$1000,16,0)</f>
        <v>#N/A</v>
      </c>
      <c r="T44" s="244" t="e">
        <f aca="false">S44/2</f>
        <v>#N/A</v>
      </c>
      <c r="U44" s="243"/>
      <c r="V44" s="243"/>
      <c r="Z44" s="250" t="n">
        <f aca="false">$Z$38</f>
        <v>0.5</v>
      </c>
      <c r="AA44" s="250" t="n">
        <f aca="false">$Z$38</f>
        <v>0.5</v>
      </c>
      <c r="AB44" s="250" t="n">
        <f aca="false">$Z$38</f>
        <v>0.5</v>
      </c>
      <c r="AC44" s="250" t="n">
        <f aca="false">$Z$38</f>
        <v>0.5</v>
      </c>
    </row>
    <row r="45" customFormat="false" ht="12" hidden="false" customHeight="false" outlineLevel="0" collapsed="false">
      <c r="A45" s="69" t="n">
        <f aca="false">DATE(YEAR(A44),MONTH(A44)+1,1)</f>
        <v>47209</v>
      </c>
      <c r="B45" s="243" t="e">
        <f aca="false">VLOOKUP($A45,[6]CurveFetch!$D$8:$R$1000,2,0)</f>
        <v>#N/A</v>
      </c>
      <c r="C45" s="243" t="e">
        <f aca="false">VLOOKUP($A45,[6]CurveFetch!$D$8:$R$1000,7,0)</f>
        <v>#N/A</v>
      </c>
      <c r="D45" s="243" t="e">
        <f aca="false">VLOOKUP($A45,[6]CurveFetch!$D$8:$R$1000,5,0)</f>
        <v>#N/A</v>
      </c>
      <c r="E45" s="243" t="e">
        <f aca="false">VLOOKUP($A45,[6]CurveFetch!$D$8:$R$1000,4,0)</f>
        <v>#N/A</v>
      </c>
      <c r="F45" s="243" t="e">
        <f aca="false">VLOOKUP($A45,[6]CurveFetch!$D$8:$R$1000,15,0)</f>
        <v>#N/A</v>
      </c>
      <c r="G45" s="243" t="e">
        <f aca="false">VLOOKUP($A45,[6]CurveFetch!$D$8:$R$1000,3,0)</f>
        <v>#N/A</v>
      </c>
      <c r="H45" s="243" t="e">
        <f aca="false">VLOOKUP($A45,[6]CurveFetch!$D$8:$R$1000,9,0)</f>
        <v>#N/A</v>
      </c>
      <c r="I45" s="243" t="e">
        <f aca="false">VLOOKUP($A45,[6]CurveFetch!$D$8:$R$1000,11,0)</f>
        <v>#N/A</v>
      </c>
      <c r="J45" s="243" t="e">
        <f aca="false">VLOOKUP($A45,[6]CurveFetch!$D$8:$R$1000,8,0)</f>
        <v>#N/A</v>
      </c>
      <c r="K45" s="243" t="e">
        <f aca="false">C45-J45</f>
        <v>#N/A</v>
      </c>
      <c r="L45" s="243" t="e">
        <f aca="false">C45-F45</f>
        <v>#N/A</v>
      </c>
      <c r="M45" s="243" t="e">
        <f aca="false">($B45+$C45)*$M$1</f>
        <v>#N/A</v>
      </c>
      <c r="N45" s="69" t="n">
        <f aca="false">DATE(YEAR(N44),MONTH(N44)+1,1)</f>
        <v>47209</v>
      </c>
      <c r="O45" s="243" t="e">
        <f aca="false">VLOOKUP($A45,[6]CurveFetch!$D$8:$V$1000,16,0)</f>
        <v>#N/A</v>
      </c>
      <c r="P45" s="244" t="e">
        <f aca="false">O45/2</f>
        <v>#N/A</v>
      </c>
      <c r="Q45" s="243" t="e">
        <f aca="false">VLOOKUP($A45,[6]CurveFetch!$D$8:$V$1000,16,0)</f>
        <v>#N/A</v>
      </c>
      <c r="R45" s="244" t="e">
        <f aca="false">Q45/2</f>
        <v>#N/A</v>
      </c>
      <c r="S45" s="243" t="e">
        <f aca="false">VLOOKUP($A45,[6]CurveFetch!$D$8:$V$1000,16,0)</f>
        <v>#N/A</v>
      </c>
      <c r="T45" s="244" t="e">
        <f aca="false">S45/2</f>
        <v>#N/A</v>
      </c>
      <c r="U45" s="243"/>
      <c r="V45" s="243"/>
      <c r="Z45" s="251" t="e">
        <f aca="false">Z43-Z44</f>
        <v>#N/A</v>
      </c>
      <c r="AA45" s="251" t="e">
        <f aca="false">AA43-AA44</f>
        <v>#N/A</v>
      </c>
      <c r="AB45" s="251" t="e">
        <f aca="false">AB43-AB44</f>
        <v>#N/A</v>
      </c>
      <c r="AC45" s="251" t="e">
        <f aca="false">AC43-AC44</f>
        <v>#N/A</v>
      </c>
    </row>
    <row r="46" customFormat="false" ht="12" hidden="false" customHeight="false" outlineLevel="0" collapsed="false">
      <c r="A46" s="69" t="n">
        <f aca="false">DATE(YEAR(A45),MONTH(A45)+1,1)</f>
        <v>47239</v>
      </c>
      <c r="B46" s="243" t="e">
        <f aca="false">VLOOKUP($A46,[6]CurveFetch!$D$8:$R$1000,2,0)</f>
        <v>#N/A</v>
      </c>
      <c r="C46" s="243" t="e">
        <f aca="false">VLOOKUP($A46,[6]CurveFetch!$D$8:$R$1000,7,0)</f>
        <v>#N/A</v>
      </c>
      <c r="D46" s="243" t="e">
        <f aca="false">VLOOKUP($A46,[6]CurveFetch!$D$8:$R$1000,5,0)</f>
        <v>#N/A</v>
      </c>
      <c r="E46" s="243" t="e">
        <f aca="false">VLOOKUP($A46,[6]CurveFetch!$D$8:$R$1000,4,0)</f>
        <v>#N/A</v>
      </c>
      <c r="F46" s="243" t="e">
        <f aca="false">VLOOKUP($A46,[6]CurveFetch!$D$8:$R$1000,15,0)</f>
        <v>#N/A</v>
      </c>
      <c r="G46" s="243" t="e">
        <f aca="false">VLOOKUP($A46,[6]CurveFetch!$D$8:$R$1000,3,0)</f>
        <v>#N/A</v>
      </c>
      <c r="H46" s="243" t="e">
        <f aca="false">VLOOKUP($A46,[6]CurveFetch!$D$8:$R$1000,9,0)</f>
        <v>#N/A</v>
      </c>
      <c r="I46" s="243" t="e">
        <f aca="false">VLOOKUP($A46,[6]CurveFetch!$D$8:$R$1000,11,0)</f>
        <v>#N/A</v>
      </c>
      <c r="J46" s="243" t="e">
        <f aca="false">VLOOKUP($A46,[6]CurveFetch!$D$8:$R$1000,8,0)</f>
        <v>#N/A</v>
      </c>
      <c r="K46" s="243" t="e">
        <f aca="false">C46-J46</f>
        <v>#N/A</v>
      </c>
      <c r="L46" s="243" t="e">
        <f aca="false">C46-F46</f>
        <v>#N/A</v>
      </c>
      <c r="M46" s="243" t="e">
        <f aca="false">($B46+$C46)*$M$1</f>
        <v>#N/A</v>
      </c>
      <c r="N46" s="69" t="n">
        <f aca="false">DATE(YEAR(N45),MONTH(N45)+1,1)</f>
        <v>47239</v>
      </c>
      <c r="O46" s="243" t="e">
        <f aca="false">VLOOKUP($A46,[6]CurveFetch!$D$8:$V$1000,16,0)</f>
        <v>#N/A</v>
      </c>
      <c r="P46" s="244" t="e">
        <f aca="false">O46/2</f>
        <v>#N/A</v>
      </c>
      <c r="Q46" s="243" t="e">
        <f aca="false">VLOOKUP($A46,[6]CurveFetch!$D$8:$V$1000,16,0)</f>
        <v>#N/A</v>
      </c>
      <c r="R46" s="244" t="e">
        <f aca="false">Q46/2</f>
        <v>#N/A</v>
      </c>
      <c r="S46" s="243" t="e">
        <f aca="false">VLOOKUP($A46,[6]CurveFetch!$D$8:$V$1000,16,0)</f>
        <v>#N/A</v>
      </c>
      <c r="T46" s="244" t="e">
        <f aca="false">S46/2</f>
        <v>#N/A</v>
      </c>
      <c r="U46" s="243"/>
      <c r="V46" s="243"/>
      <c r="Z46" s="70" t="e">
        <f aca="false">Z$45*$X$40*$AI$1</f>
        <v>#N/A</v>
      </c>
      <c r="AA46" s="70" t="e">
        <f aca="false">AA$45*$X$40*$AI$1</f>
        <v>#N/A</v>
      </c>
      <c r="AB46" s="70" t="e">
        <f aca="false">AB$45*$X$40*$AI$1</f>
        <v>#N/A</v>
      </c>
      <c r="AC46" s="70" t="e">
        <f aca="false">AC$45*$X$40*$AI$1</f>
        <v>#N/A</v>
      </c>
      <c r="AD46" s="252" t="e">
        <f aca="false">SUM(Z46:AC46)</f>
        <v>#N/A</v>
      </c>
    </row>
    <row r="47" customFormat="false" ht="11.25" hidden="false" customHeight="false" outlineLevel="0" collapsed="false">
      <c r="A47" s="69" t="n">
        <f aca="false">DATE(YEAR(A46),MONTH(A46)+1,1)</f>
        <v>47270</v>
      </c>
      <c r="B47" s="243" t="e">
        <f aca="false">VLOOKUP($A47,[6]CurveFetch!$D$8:$R$1000,2,0)</f>
        <v>#N/A</v>
      </c>
      <c r="C47" s="243" t="e">
        <f aca="false">VLOOKUP($A47,[6]CurveFetch!$D$8:$R$1000,7,0)</f>
        <v>#N/A</v>
      </c>
      <c r="D47" s="243" t="e">
        <f aca="false">VLOOKUP($A47,[6]CurveFetch!$D$8:$R$1000,5,0)</f>
        <v>#N/A</v>
      </c>
      <c r="E47" s="243" t="e">
        <f aca="false">VLOOKUP($A47,[6]CurveFetch!$D$8:$R$1000,4,0)</f>
        <v>#N/A</v>
      </c>
      <c r="F47" s="243" t="e">
        <f aca="false">VLOOKUP($A47,[6]CurveFetch!$D$8:$R$1000,15,0)</f>
        <v>#N/A</v>
      </c>
      <c r="G47" s="243" t="e">
        <f aca="false">VLOOKUP($A47,[6]CurveFetch!$D$8:$R$1000,3,0)</f>
        <v>#N/A</v>
      </c>
      <c r="H47" s="243" t="e">
        <f aca="false">VLOOKUP($A47,[6]CurveFetch!$D$8:$R$1000,9,0)</f>
        <v>#N/A</v>
      </c>
      <c r="I47" s="243" t="e">
        <f aca="false">VLOOKUP($A47,[6]CurveFetch!$D$8:$R$1000,11,0)</f>
        <v>#N/A</v>
      </c>
      <c r="J47" s="243" t="e">
        <f aca="false">VLOOKUP($A47,[6]CurveFetch!$D$8:$R$1000,8,0)</f>
        <v>#N/A</v>
      </c>
      <c r="K47" s="243" t="e">
        <f aca="false">C47-J47</f>
        <v>#N/A</v>
      </c>
      <c r="L47" s="243" t="e">
        <f aca="false">C47-F47</f>
        <v>#N/A</v>
      </c>
      <c r="M47" s="243" t="e">
        <f aca="false">($B47+$C47)*$M$1</f>
        <v>#N/A</v>
      </c>
      <c r="N47" s="69" t="n">
        <f aca="false">DATE(YEAR(N46),MONTH(N46)+1,1)</f>
        <v>47270</v>
      </c>
      <c r="O47" s="243" t="e">
        <f aca="false">VLOOKUP($A47,[6]CurveFetch!$D$8:$V$1000,16,0)</f>
        <v>#N/A</v>
      </c>
      <c r="P47" s="244" t="e">
        <f aca="false">O47/2</f>
        <v>#N/A</v>
      </c>
      <c r="Q47" s="243" t="e">
        <f aca="false">VLOOKUP($A47,[6]CurveFetch!$D$8:$V$1000,16,0)</f>
        <v>#N/A</v>
      </c>
      <c r="R47" s="244" t="e">
        <f aca="false">Q47/2</f>
        <v>#N/A</v>
      </c>
      <c r="S47" s="243" t="e">
        <f aca="false">VLOOKUP($A47,[6]CurveFetch!$D$8:$V$1000,16,0)</f>
        <v>#N/A</v>
      </c>
      <c r="T47" s="244" t="e">
        <f aca="false">S47/2</f>
        <v>#N/A</v>
      </c>
      <c r="U47" s="243"/>
      <c r="V47" s="243"/>
    </row>
    <row r="48" customFormat="false" ht="12" hidden="false" customHeight="false" outlineLevel="0" collapsed="false">
      <c r="A48" s="69" t="n">
        <f aca="false">DATE(YEAR(A47),MONTH(A47)+1,1)</f>
        <v>47300</v>
      </c>
      <c r="B48" s="243" t="e">
        <f aca="false">VLOOKUP($A48,[6]CurveFetch!$D$8:$R$1000,2,0)</f>
        <v>#N/A</v>
      </c>
      <c r="C48" s="243" t="e">
        <f aca="false">VLOOKUP($A48,[6]CurveFetch!$D$8:$R$1000,7,0)</f>
        <v>#N/A</v>
      </c>
      <c r="D48" s="243" t="e">
        <f aca="false">VLOOKUP($A48,[6]CurveFetch!$D$8:$R$1000,5,0)</f>
        <v>#N/A</v>
      </c>
      <c r="E48" s="243" t="e">
        <f aca="false">VLOOKUP($A48,[6]CurveFetch!$D$8:$R$1000,4,0)</f>
        <v>#N/A</v>
      </c>
      <c r="F48" s="243" t="e">
        <f aca="false">VLOOKUP($A48,[6]CurveFetch!$D$8:$R$1000,15,0)</f>
        <v>#N/A</v>
      </c>
      <c r="G48" s="243" t="e">
        <f aca="false">VLOOKUP($A48,[6]CurveFetch!$D$8:$R$1000,3,0)</f>
        <v>#N/A</v>
      </c>
      <c r="H48" s="243" t="e">
        <f aca="false">VLOOKUP($A48,[6]CurveFetch!$D$8:$R$1000,9,0)</f>
        <v>#N/A</v>
      </c>
      <c r="I48" s="243" t="e">
        <f aca="false">VLOOKUP($A48,[6]CurveFetch!$D$8:$R$1000,11,0)</f>
        <v>#N/A</v>
      </c>
      <c r="J48" s="243" t="e">
        <f aca="false">VLOOKUP($A48,[6]CurveFetch!$D$8:$R$1000,8,0)</f>
        <v>#N/A</v>
      </c>
      <c r="K48" s="243" t="e">
        <f aca="false">C48-J48</f>
        <v>#N/A</v>
      </c>
      <c r="L48" s="243" t="e">
        <f aca="false">C48-F48</f>
        <v>#N/A</v>
      </c>
      <c r="M48" s="243" t="e">
        <f aca="false">($B48+$C48)*$M$1</f>
        <v>#N/A</v>
      </c>
      <c r="N48" s="69" t="n">
        <f aca="false">DATE(YEAR(N47),MONTH(N47)+1,1)</f>
        <v>47300</v>
      </c>
      <c r="O48" s="243" t="e">
        <f aca="false">VLOOKUP($A48,[6]CurveFetch!$D$8:$V$1000,16,0)</f>
        <v>#N/A</v>
      </c>
      <c r="P48" s="244" t="e">
        <f aca="false">O48/2</f>
        <v>#N/A</v>
      </c>
      <c r="Q48" s="243" t="e">
        <f aca="false">VLOOKUP($A48,[6]CurveFetch!$D$8:$V$1000,16,0)</f>
        <v>#N/A</v>
      </c>
      <c r="R48" s="244" t="e">
        <f aca="false">Q48/2</f>
        <v>#N/A</v>
      </c>
      <c r="S48" s="243" t="e">
        <f aca="false">VLOOKUP($A48,[6]CurveFetch!$D$8:$V$1000,16,0)</f>
        <v>#N/A</v>
      </c>
      <c r="T48" s="244" t="e">
        <f aca="false">S48/2</f>
        <v>#N/A</v>
      </c>
      <c r="U48" s="243"/>
      <c r="V48" s="243"/>
    </row>
    <row r="49" customFormat="false" ht="12" hidden="false" customHeight="false" outlineLevel="0" collapsed="false">
      <c r="A49" s="69" t="n">
        <f aca="false">DATE(YEAR(A48),MONTH(A48)+1,1)</f>
        <v>47331</v>
      </c>
      <c r="B49" s="243" t="e">
        <f aca="false">VLOOKUP($A49,[6]CurveFetch!$D$8:$R$1000,2,0)</f>
        <v>#N/A</v>
      </c>
      <c r="C49" s="243" t="e">
        <f aca="false">VLOOKUP($A49,[6]CurveFetch!$D$8:$R$1000,7,0)</f>
        <v>#N/A</v>
      </c>
      <c r="D49" s="243" t="e">
        <f aca="false">VLOOKUP($A49,[6]CurveFetch!$D$8:$R$1000,5,0)</f>
        <v>#N/A</v>
      </c>
      <c r="E49" s="243" t="e">
        <f aca="false">VLOOKUP($A49,[6]CurveFetch!$D$8:$R$1000,4,0)</f>
        <v>#N/A</v>
      </c>
      <c r="F49" s="243" t="e">
        <f aca="false">VLOOKUP($A49,[6]CurveFetch!$D$8:$R$1000,15,0)</f>
        <v>#N/A</v>
      </c>
      <c r="G49" s="243" t="e">
        <f aca="false">VLOOKUP($A49,[6]CurveFetch!$D$8:$R$1000,3,0)</f>
        <v>#N/A</v>
      </c>
      <c r="H49" s="243" t="e">
        <f aca="false">VLOOKUP($A49,[6]CurveFetch!$D$8:$R$1000,9,0)</f>
        <v>#N/A</v>
      </c>
      <c r="I49" s="243" t="e">
        <f aca="false">VLOOKUP($A49,[6]CurveFetch!$D$8:$R$1000,11,0)</f>
        <v>#N/A</v>
      </c>
      <c r="J49" s="243" t="e">
        <f aca="false">VLOOKUP($A49,[6]CurveFetch!$D$8:$R$1000,8,0)</f>
        <v>#N/A</v>
      </c>
      <c r="K49" s="243" t="e">
        <f aca="false">C49-J49</f>
        <v>#N/A</v>
      </c>
      <c r="L49" s="243" t="e">
        <f aca="false">C49-F49</f>
        <v>#N/A</v>
      </c>
      <c r="M49" s="243" t="e">
        <f aca="false">($B49+$C49)*$M$1</f>
        <v>#N/A</v>
      </c>
      <c r="N49" s="69" t="n">
        <f aca="false">DATE(YEAR(N48),MONTH(N48)+1,1)</f>
        <v>47331</v>
      </c>
      <c r="O49" s="243" t="e">
        <f aca="false">VLOOKUP($A49,[6]CurveFetch!$D$8:$V$1000,16,0)</f>
        <v>#N/A</v>
      </c>
      <c r="P49" s="244" t="e">
        <f aca="false">O49/2</f>
        <v>#N/A</v>
      </c>
      <c r="Q49" s="243" t="e">
        <f aca="false">VLOOKUP($A49,[6]CurveFetch!$D$8:$V$1000,16,0)</f>
        <v>#N/A</v>
      </c>
      <c r="R49" s="244" t="e">
        <f aca="false">Q49/2</f>
        <v>#N/A</v>
      </c>
      <c r="S49" s="243" t="e">
        <f aca="false">VLOOKUP($A49,[6]CurveFetch!$D$8:$V$1000,16,0)</f>
        <v>#N/A</v>
      </c>
      <c r="T49" s="244" t="e">
        <f aca="false">S49/2</f>
        <v>#N/A</v>
      </c>
      <c r="U49" s="243"/>
      <c r="V49" s="243"/>
      <c r="AC49" s="111" t="s">
        <v>185</v>
      </c>
      <c r="AD49" s="253" t="e">
        <f aca="false">$AD$40+$AD$46</f>
        <v>#N/A</v>
      </c>
    </row>
    <row r="50" customFormat="false" ht="11.25" hidden="false" customHeight="false" outlineLevel="0" collapsed="false">
      <c r="A50" s="69" t="n">
        <f aca="false">DATE(YEAR(A49),MONTH(A49)+1,1)</f>
        <v>47362</v>
      </c>
      <c r="B50" s="243" t="e">
        <f aca="false">VLOOKUP($A50,[6]CurveFetch!$D$8:$R$1000,2,0)</f>
        <v>#N/A</v>
      </c>
      <c r="C50" s="243" t="e">
        <f aca="false">VLOOKUP($A50,[6]CurveFetch!$D$8:$R$1000,7,0)</f>
        <v>#N/A</v>
      </c>
      <c r="D50" s="243" t="e">
        <f aca="false">VLOOKUP($A50,[6]CurveFetch!$D$8:$R$1000,5,0)</f>
        <v>#N/A</v>
      </c>
      <c r="E50" s="243" t="e">
        <f aca="false">VLOOKUP($A50,[6]CurveFetch!$D$8:$R$1000,4,0)</f>
        <v>#N/A</v>
      </c>
      <c r="F50" s="243" t="e">
        <f aca="false">VLOOKUP($A50,[6]CurveFetch!$D$8:$R$1000,15,0)</f>
        <v>#N/A</v>
      </c>
      <c r="G50" s="243" t="e">
        <f aca="false">VLOOKUP($A50,[6]CurveFetch!$D$8:$R$1000,3,0)</f>
        <v>#N/A</v>
      </c>
      <c r="H50" s="243" t="e">
        <f aca="false">VLOOKUP($A50,[6]CurveFetch!$D$8:$R$1000,9,0)</f>
        <v>#N/A</v>
      </c>
      <c r="I50" s="243" t="e">
        <f aca="false">VLOOKUP($A50,[6]CurveFetch!$D$8:$R$1000,11,0)</f>
        <v>#N/A</v>
      </c>
      <c r="J50" s="243" t="e">
        <f aca="false">VLOOKUP($A50,[6]CurveFetch!$D$8:$R$1000,8,0)</f>
        <v>#N/A</v>
      </c>
      <c r="K50" s="243" t="e">
        <f aca="false">C50-J50</f>
        <v>#N/A</v>
      </c>
      <c r="L50" s="243" t="e">
        <f aca="false">C50-F50</f>
        <v>#N/A</v>
      </c>
      <c r="M50" s="243" t="e">
        <f aca="false">($B50+$C50)*$M$1</f>
        <v>#N/A</v>
      </c>
      <c r="N50" s="69" t="n">
        <f aca="false">DATE(YEAR(N49),MONTH(N49)+1,1)</f>
        <v>47362</v>
      </c>
      <c r="O50" s="243" t="e">
        <f aca="false">VLOOKUP($A50,[6]CurveFetch!$D$8:$V$1000,16,0)</f>
        <v>#N/A</v>
      </c>
      <c r="P50" s="244" t="e">
        <f aca="false">O50/2</f>
        <v>#N/A</v>
      </c>
      <c r="Q50" s="243" t="e">
        <f aca="false">VLOOKUP($A50,[6]CurveFetch!$D$8:$V$1000,16,0)</f>
        <v>#N/A</v>
      </c>
      <c r="R50" s="244" t="e">
        <f aca="false">Q50/2</f>
        <v>#N/A</v>
      </c>
      <c r="S50" s="243" t="e">
        <f aca="false">VLOOKUP($A50,[6]CurveFetch!$D$8:$V$1000,16,0)</f>
        <v>#N/A</v>
      </c>
      <c r="T50" s="244" t="e">
        <f aca="false">S50/2</f>
        <v>#N/A</v>
      </c>
      <c r="U50" s="243"/>
      <c r="V50" s="243"/>
    </row>
    <row r="51" customFormat="false" ht="11.25" hidden="false" customHeight="false" outlineLevel="0" collapsed="false">
      <c r="A51" s="69" t="n">
        <f aca="false">DATE(YEAR(A50),MONTH(A50)+1,1)</f>
        <v>47392</v>
      </c>
      <c r="B51" s="243" t="e">
        <f aca="false">VLOOKUP($A51,[6]CurveFetch!$D$8:$R$1000,2,0)</f>
        <v>#N/A</v>
      </c>
      <c r="C51" s="243" t="e">
        <f aca="false">VLOOKUP($A51,[6]CurveFetch!$D$8:$R$1000,7,0)</f>
        <v>#N/A</v>
      </c>
      <c r="D51" s="243" t="e">
        <f aca="false">VLOOKUP($A51,[6]CurveFetch!$D$8:$R$1000,5,0)</f>
        <v>#N/A</v>
      </c>
      <c r="E51" s="243" t="e">
        <f aca="false">VLOOKUP($A51,[6]CurveFetch!$D$8:$R$1000,4,0)</f>
        <v>#N/A</v>
      </c>
      <c r="F51" s="243" t="e">
        <f aca="false">VLOOKUP($A51,[6]CurveFetch!$D$8:$R$1000,15,0)</f>
        <v>#N/A</v>
      </c>
      <c r="G51" s="243" t="e">
        <f aca="false">VLOOKUP($A51,[6]CurveFetch!$D$8:$R$1000,3,0)</f>
        <v>#N/A</v>
      </c>
      <c r="H51" s="243" t="e">
        <f aca="false">VLOOKUP($A51,[6]CurveFetch!$D$8:$R$1000,9,0)</f>
        <v>#N/A</v>
      </c>
      <c r="I51" s="243" t="e">
        <f aca="false">VLOOKUP($A51,[6]CurveFetch!$D$8:$R$1000,11,0)</f>
        <v>#N/A</v>
      </c>
      <c r="J51" s="243" t="e">
        <f aca="false">VLOOKUP($A51,[6]CurveFetch!$D$8:$R$1000,8,0)</f>
        <v>#N/A</v>
      </c>
      <c r="K51" s="243" t="e">
        <f aca="false">C51-J51</f>
        <v>#N/A</v>
      </c>
      <c r="L51" s="243" t="e">
        <f aca="false">C51-F51</f>
        <v>#N/A</v>
      </c>
      <c r="M51" s="243" t="e">
        <f aca="false">($B51+$C51)*$M$1</f>
        <v>#N/A</v>
      </c>
      <c r="N51" s="69" t="n">
        <f aca="false">DATE(YEAR(N50),MONTH(N50)+1,1)</f>
        <v>47392</v>
      </c>
      <c r="O51" s="243" t="e">
        <f aca="false">VLOOKUP($A51,[6]CurveFetch!$D$8:$V$1000,16,0)</f>
        <v>#N/A</v>
      </c>
      <c r="P51" s="244" t="e">
        <f aca="false">O51/2</f>
        <v>#N/A</v>
      </c>
      <c r="Q51" s="243" t="e">
        <f aca="false">VLOOKUP($A51,[6]CurveFetch!$D$8:$V$1000,16,0)</f>
        <v>#N/A</v>
      </c>
      <c r="R51" s="244" t="e">
        <f aca="false">Q51/2</f>
        <v>#N/A</v>
      </c>
      <c r="S51" s="243" t="e">
        <f aca="false">VLOOKUP($A51,[6]CurveFetch!$D$8:$V$1000,16,0)</f>
        <v>#N/A</v>
      </c>
      <c r="T51" s="244" t="e">
        <f aca="false">S51/2</f>
        <v>#N/A</v>
      </c>
      <c r="U51" s="243"/>
      <c r="V51" s="243"/>
    </row>
    <row r="52" customFormat="false" ht="11.25" hidden="false" customHeight="false" outlineLevel="0" collapsed="false">
      <c r="A52" s="69" t="n">
        <f aca="false">DATE(YEAR(A51),MONTH(A51)+1,1)</f>
        <v>47423</v>
      </c>
      <c r="B52" s="243" t="e">
        <f aca="false">VLOOKUP($A52,[6]CurveFetch!$D$8:$R$1000,2,0)</f>
        <v>#N/A</v>
      </c>
      <c r="C52" s="243" t="e">
        <f aca="false">VLOOKUP($A52,[6]CurveFetch!$D$8:$R$1000,7,0)</f>
        <v>#N/A</v>
      </c>
      <c r="D52" s="243" t="e">
        <f aca="false">VLOOKUP($A52,[6]CurveFetch!$D$8:$R$1000,5,0)</f>
        <v>#N/A</v>
      </c>
      <c r="E52" s="243" t="e">
        <f aca="false">VLOOKUP($A52,[6]CurveFetch!$D$8:$R$1000,4,0)</f>
        <v>#N/A</v>
      </c>
      <c r="F52" s="243" t="e">
        <f aca="false">VLOOKUP($A52,[6]CurveFetch!$D$8:$R$1000,15,0)</f>
        <v>#N/A</v>
      </c>
      <c r="G52" s="243" t="e">
        <f aca="false">VLOOKUP($A52,[6]CurveFetch!$D$8:$R$1000,3,0)</f>
        <v>#N/A</v>
      </c>
      <c r="H52" s="243" t="e">
        <f aca="false">VLOOKUP($A52,[6]CurveFetch!$D$8:$R$1000,9,0)</f>
        <v>#N/A</v>
      </c>
      <c r="I52" s="243" t="e">
        <f aca="false">VLOOKUP($A52,[6]CurveFetch!$D$8:$R$1000,11,0)</f>
        <v>#N/A</v>
      </c>
      <c r="J52" s="243" t="e">
        <f aca="false">VLOOKUP($A52,[6]CurveFetch!$D$8:$R$1000,8,0)</f>
        <v>#N/A</v>
      </c>
      <c r="K52" s="243" t="e">
        <f aca="false">C52-J52</f>
        <v>#N/A</v>
      </c>
      <c r="L52" s="243" t="e">
        <f aca="false">C52-F52</f>
        <v>#N/A</v>
      </c>
      <c r="M52" s="243" t="e">
        <f aca="false">($B52+$C52)*$M$1</f>
        <v>#N/A</v>
      </c>
      <c r="N52" s="69" t="n">
        <f aca="false">DATE(YEAR(N51),MONTH(N51)+1,1)</f>
        <v>47423</v>
      </c>
      <c r="O52" s="243" t="e">
        <f aca="false">VLOOKUP($A52,[6]CurveFetch!$D$8:$V$1000,16,0)</f>
        <v>#N/A</v>
      </c>
      <c r="P52" s="244" t="e">
        <f aca="false">O52/2</f>
        <v>#N/A</v>
      </c>
      <c r="Q52" s="243" t="e">
        <f aca="false">VLOOKUP($A52,[6]CurveFetch!$D$8:$V$1000,16,0)</f>
        <v>#N/A</v>
      </c>
      <c r="R52" s="244" t="e">
        <f aca="false">Q52/2</f>
        <v>#N/A</v>
      </c>
      <c r="S52" s="243" t="e">
        <f aca="false">VLOOKUP($A52,[6]CurveFetch!$D$8:$V$1000,16,0)</f>
        <v>#N/A</v>
      </c>
      <c r="T52" s="244" t="e">
        <f aca="false">S52/2</f>
        <v>#N/A</v>
      </c>
      <c r="U52" s="243"/>
      <c r="V52" s="243"/>
    </row>
    <row r="53" customFormat="false" ht="11.25" hidden="false" customHeight="false" outlineLevel="0" collapsed="false">
      <c r="A53" s="69" t="n">
        <f aca="false">DATE(YEAR(A52),MONTH(A52)+1,1)</f>
        <v>47453</v>
      </c>
      <c r="B53" s="243" t="e">
        <f aca="false">VLOOKUP($A53,[6]CurveFetch!$D$8:$R$1000,2,0)</f>
        <v>#N/A</v>
      </c>
      <c r="C53" s="243" t="e">
        <f aca="false">VLOOKUP($A53,[6]CurveFetch!$D$8:$R$1000,7,0)</f>
        <v>#N/A</v>
      </c>
      <c r="D53" s="243" t="e">
        <f aca="false">VLOOKUP($A53,[6]CurveFetch!$D$8:$R$1000,5,0)</f>
        <v>#N/A</v>
      </c>
      <c r="E53" s="243" t="e">
        <f aca="false">VLOOKUP($A53,[6]CurveFetch!$D$8:$R$1000,4,0)</f>
        <v>#N/A</v>
      </c>
      <c r="F53" s="243" t="e">
        <f aca="false">VLOOKUP($A53,[6]CurveFetch!$D$8:$R$1000,15,0)</f>
        <v>#N/A</v>
      </c>
      <c r="G53" s="243" t="e">
        <f aca="false">VLOOKUP($A53,[6]CurveFetch!$D$8:$R$1000,3,0)</f>
        <v>#N/A</v>
      </c>
      <c r="H53" s="243" t="e">
        <f aca="false">VLOOKUP($A53,[6]CurveFetch!$D$8:$R$1000,9,0)</f>
        <v>#N/A</v>
      </c>
      <c r="I53" s="243" t="e">
        <f aca="false">VLOOKUP($A53,[6]CurveFetch!$D$8:$R$1000,11,0)</f>
        <v>#N/A</v>
      </c>
      <c r="J53" s="243" t="e">
        <f aca="false">VLOOKUP($A53,[6]CurveFetch!$D$8:$R$1000,8,0)</f>
        <v>#N/A</v>
      </c>
      <c r="K53" s="243" t="e">
        <f aca="false">C53-J53</f>
        <v>#N/A</v>
      </c>
      <c r="L53" s="243" t="e">
        <f aca="false">C53-F53</f>
        <v>#N/A</v>
      </c>
      <c r="M53" s="243" t="e">
        <f aca="false">($B53+$C53)*$M$1</f>
        <v>#N/A</v>
      </c>
      <c r="N53" s="69" t="n">
        <f aca="false">DATE(YEAR(N52),MONTH(N52)+1,1)</f>
        <v>47453</v>
      </c>
      <c r="O53" s="243" t="e">
        <f aca="false">VLOOKUP($A53,[6]CurveFetch!$D$8:$V$1000,16,0)</f>
        <v>#N/A</v>
      </c>
      <c r="P53" s="244" t="e">
        <f aca="false">O53/2</f>
        <v>#N/A</v>
      </c>
      <c r="Q53" s="243" t="e">
        <f aca="false">VLOOKUP($A53,[6]CurveFetch!$D$8:$V$1000,16,0)</f>
        <v>#N/A</v>
      </c>
      <c r="R53" s="244" t="e">
        <f aca="false">Q53/2</f>
        <v>#N/A</v>
      </c>
      <c r="S53" s="243" t="e">
        <f aca="false">VLOOKUP($A53,[6]CurveFetch!$D$8:$V$1000,16,0)</f>
        <v>#N/A</v>
      </c>
      <c r="T53" s="244" t="e">
        <f aca="false">S53/2</f>
        <v>#N/A</v>
      </c>
      <c r="U53" s="243"/>
      <c r="V53" s="243"/>
    </row>
    <row r="54" customFormat="false" ht="11.25" hidden="false" customHeight="false" outlineLevel="0" collapsed="false">
      <c r="A54" s="69" t="n">
        <f aca="false">DATE(YEAR(A53),MONTH(A53)+1,1)</f>
        <v>47484</v>
      </c>
      <c r="B54" s="243" t="e">
        <f aca="false">VLOOKUP($A54,[6]CurveFetch!$D$8:$R$1000,2,0)</f>
        <v>#N/A</v>
      </c>
      <c r="C54" s="243" t="e">
        <f aca="false">VLOOKUP($A54,[6]CurveFetch!$D$8:$R$1000,7,0)</f>
        <v>#N/A</v>
      </c>
      <c r="D54" s="243" t="e">
        <f aca="false">VLOOKUP($A54,[6]CurveFetch!$D$8:$R$1000,5,0)</f>
        <v>#N/A</v>
      </c>
      <c r="E54" s="243" t="e">
        <f aca="false">VLOOKUP($A54,[6]CurveFetch!$D$8:$R$1000,4,0)</f>
        <v>#N/A</v>
      </c>
      <c r="F54" s="243" t="e">
        <f aca="false">VLOOKUP($A54,[6]CurveFetch!$D$8:$R$1000,15,0)</f>
        <v>#N/A</v>
      </c>
      <c r="G54" s="243" t="e">
        <f aca="false">VLOOKUP($A54,[6]CurveFetch!$D$8:$R$1000,3,0)</f>
        <v>#N/A</v>
      </c>
      <c r="H54" s="243" t="e">
        <f aca="false">VLOOKUP($A54,[6]CurveFetch!$D$8:$R$1000,9,0)</f>
        <v>#N/A</v>
      </c>
      <c r="I54" s="243" t="e">
        <f aca="false">VLOOKUP($A54,[6]CurveFetch!$D$8:$R$1000,11,0)</f>
        <v>#N/A</v>
      </c>
      <c r="J54" s="243" t="e">
        <f aca="false">VLOOKUP($A54,[6]CurveFetch!$D$8:$R$1000,8,0)</f>
        <v>#N/A</v>
      </c>
      <c r="K54" s="243" t="e">
        <f aca="false">C54-J54</f>
        <v>#N/A</v>
      </c>
      <c r="L54" s="243" t="e">
        <f aca="false">C54-F54</f>
        <v>#N/A</v>
      </c>
      <c r="M54" s="243" t="e">
        <f aca="false">($B54+$C54)*$M$1</f>
        <v>#N/A</v>
      </c>
      <c r="N54" s="69" t="n">
        <f aca="false">DATE(YEAR(N53),MONTH(N53)+1,1)</f>
        <v>47484</v>
      </c>
      <c r="O54" s="243" t="e">
        <f aca="false">VLOOKUP($A54,[6]CurveFetch!$D$8:$V$1000,16,0)</f>
        <v>#N/A</v>
      </c>
      <c r="P54" s="244" t="e">
        <f aca="false">O54/2</f>
        <v>#N/A</v>
      </c>
      <c r="Q54" s="243" t="e">
        <f aca="false">VLOOKUP($A54,[6]CurveFetch!$D$8:$V$1000,16,0)</f>
        <v>#N/A</v>
      </c>
      <c r="R54" s="244" t="e">
        <f aca="false">Q54/2</f>
        <v>#N/A</v>
      </c>
      <c r="S54" s="243" t="e">
        <f aca="false">VLOOKUP($A54,[6]CurveFetch!$D$8:$V$1000,16,0)</f>
        <v>#N/A</v>
      </c>
      <c r="T54" s="244" t="e">
        <f aca="false">S54/2</f>
        <v>#N/A</v>
      </c>
      <c r="U54" s="243"/>
      <c r="V54" s="243"/>
    </row>
    <row r="55" customFormat="false" ht="11.25" hidden="false" customHeight="false" outlineLevel="0" collapsed="false">
      <c r="A55" s="69" t="n">
        <f aca="false">DATE(YEAR(A54),MONTH(A54)+1,1)</f>
        <v>47515</v>
      </c>
      <c r="B55" s="243" t="e">
        <f aca="false">VLOOKUP($A55,[6]CurveFetch!$D$8:$R$1000,2,0)</f>
        <v>#N/A</v>
      </c>
      <c r="C55" s="243" t="e">
        <f aca="false">VLOOKUP($A55,[6]CurveFetch!$D$8:$R$1000,7,0)</f>
        <v>#N/A</v>
      </c>
      <c r="D55" s="243" t="e">
        <f aca="false">VLOOKUP($A55,[6]CurveFetch!$D$8:$R$1000,5,0)</f>
        <v>#N/A</v>
      </c>
      <c r="E55" s="243" t="e">
        <f aca="false">VLOOKUP($A55,[6]CurveFetch!$D$8:$R$1000,4,0)</f>
        <v>#N/A</v>
      </c>
      <c r="F55" s="243" t="e">
        <f aca="false">VLOOKUP($A55,[6]CurveFetch!$D$8:$R$1000,15,0)</f>
        <v>#N/A</v>
      </c>
      <c r="G55" s="243" t="e">
        <f aca="false">VLOOKUP($A55,[6]CurveFetch!$D$8:$R$1000,3,0)</f>
        <v>#N/A</v>
      </c>
      <c r="H55" s="243" t="e">
        <f aca="false">VLOOKUP($A55,[6]CurveFetch!$D$8:$R$1000,9,0)</f>
        <v>#N/A</v>
      </c>
      <c r="I55" s="243" t="e">
        <f aca="false">VLOOKUP($A55,[6]CurveFetch!$D$8:$R$1000,11,0)</f>
        <v>#N/A</v>
      </c>
      <c r="J55" s="243" t="e">
        <f aca="false">VLOOKUP($A55,[6]CurveFetch!$D$8:$R$1000,8,0)</f>
        <v>#N/A</v>
      </c>
      <c r="K55" s="243" t="e">
        <f aca="false">C55-J55</f>
        <v>#N/A</v>
      </c>
      <c r="L55" s="243" t="e">
        <f aca="false">C55-F55</f>
        <v>#N/A</v>
      </c>
      <c r="M55" s="243" t="e">
        <f aca="false">($B55+$C55)*$M$1</f>
        <v>#N/A</v>
      </c>
      <c r="N55" s="69" t="n">
        <f aca="false">DATE(YEAR(N54),MONTH(N54)+1,1)</f>
        <v>47515</v>
      </c>
      <c r="O55" s="243" t="e">
        <f aca="false">VLOOKUP($A55,[6]CurveFetch!$D$8:$V$1000,16,0)</f>
        <v>#N/A</v>
      </c>
      <c r="P55" s="244" t="e">
        <f aca="false">O55/2</f>
        <v>#N/A</v>
      </c>
      <c r="Q55" s="243" t="e">
        <f aca="false">VLOOKUP($A55,[6]CurveFetch!$D$8:$V$1000,16,0)</f>
        <v>#N/A</v>
      </c>
      <c r="R55" s="244" t="e">
        <f aca="false">Q55/2</f>
        <v>#N/A</v>
      </c>
      <c r="S55" s="243" t="e">
        <f aca="false">VLOOKUP($A55,[6]CurveFetch!$D$8:$V$1000,16,0)</f>
        <v>#N/A</v>
      </c>
      <c r="T55" s="244" t="e">
        <f aca="false">S55/2</f>
        <v>#N/A</v>
      </c>
      <c r="U55" s="243"/>
      <c r="V55" s="243"/>
    </row>
    <row r="56" customFormat="false" ht="11.25" hidden="false" customHeight="false" outlineLevel="0" collapsed="false">
      <c r="A56" s="69" t="n">
        <f aca="false">DATE(YEAR(A55),MONTH(A55)+1,1)</f>
        <v>47543</v>
      </c>
      <c r="B56" s="243" t="e">
        <f aca="false">VLOOKUP($A56,[6]CurveFetch!$D$8:$R$1000,2,0)</f>
        <v>#N/A</v>
      </c>
      <c r="C56" s="243" t="e">
        <f aca="false">VLOOKUP($A56,[6]CurveFetch!$D$8:$R$1000,7,0)</f>
        <v>#N/A</v>
      </c>
      <c r="D56" s="243" t="e">
        <f aca="false">VLOOKUP($A56,[6]CurveFetch!$D$8:$R$1000,5,0)</f>
        <v>#N/A</v>
      </c>
      <c r="E56" s="243" t="e">
        <f aca="false">VLOOKUP($A56,[6]CurveFetch!$D$8:$R$1000,4,0)</f>
        <v>#N/A</v>
      </c>
      <c r="F56" s="243" t="e">
        <f aca="false">VLOOKUP($A56,[6]CurveFetch!$D$8:$R$1000,15,0)</f>
        <v>#N/A</v>
      </c>
      <c r="G56" s="243" t="e">
        <f aca="false">VLOOKUP($A56,[6]CurveFetch!$D$8:$R$1000,3,0)</f>
        <v>#N/A</v>
      </c>
      <c r="H56" s="243" t="e">
        <f aca="false">VLOOKUP($A56,[6]CurveFetch!$D$8:$R$1000,9,0)</f>
        <v>#N/A</v>
      </c>
      <c r="I56" s="243" t="e">
        <f aca="false">VLOOKUP($A56,[6]CurveFetch!$D$8:$R$1000,11,0)</f>
        <v>#N/A</v>
      </c>
      <c r="J56" s="243" t="e">
        <f aca="false">VLOOKUP($A56,[6]CurveFetch!$D$8:$R$1000,8,0)</f>
        <v>#N/A</v>
      </c>
      <c r="K56" s="243" t="e">
        <f aca="false">C56-J56</f>
        <v>#N/A</v>
      </c>
      <c r="L56" s="243" t="e">
        <f aca="false">C56-F56</f>
        <v>#N/A</v>
      </c>
      <c r="M56" s="243" t="e">
        <f aca="false">($B56+$C56)*$M$1</f>
        <v>#N/A</v>
      </c>
      <c r="N56" s="69" t="n">
        <f aca="false">DATE(YEAR(N55),MONTH(N55)+1,1)</f>
        <v>47543</v>
      </c>
      <c r="O56" s="243" t="e">
        <f aca="false">VLOOKUP($A56,[6]CurveFetch!$D$8:$V$1000,16,0)</f>
        <v>#N/A</v>
      </c>
      <c r="P56" s="244" t="e">
        <f aca="false">O56/2</f>
        <v>#N/A</v>
      </c>
      <c r="Q56" s="243" t="e">
        <f aca="false">VLOOKUP($A56,[6]CurveFetch!$D$8:$V$1000,16,0)</f>
        <v>#N/A</v>
      </c>
      <c r="R56" s="244" t="e">
        <f aca="false">Q56/2</f>
        <v>#N/A</v>
      </c>
      <c r="S56" s="243" t="e">
        <f aca="false">VLOOKUP($A56,[6]CurveFetch!$D$8:$V$1000,16,0)</f>
        <v>#N/A</v>
      </c>
      <c r="T56" s="244" t="e">
        <f aca="false">S56/2</f>
        <v>#N/A</v>
      </c>
      <c r="U56" s="243"/>
      <c r="V56" s="243"/>
    </row>
    <row r="57" customFormat="false" ht="11.25" hidden="false" customHeight="false" outlineLevel="0" collapsed="false">
      <c r="A57" s="69" t="n">
        <f aca="false">DATE(YEAR(A56),MONTH(A56)+1,1)</f>
        <v>47574</v>
      </c>
      <c r="B57" s="243" t="e">
        <f aca="false">VLOOKUP($A57,[6]CurveFetch!$D$8:$R$1000,2,0)</f>
        <v>#N/A</v>
      </c>
      <c r="C57" s="243" t="e">
        <f aca="false">VLOOKUP($A57,[6]CurveFetch!$D$8:$R$1000,7,0)</f>
        <v>#N/A</v>
      </c>
      <c r="D57" s="243" t="e">
        <f aca="false">VLOOKUP($A57,[6]CurveFetch!$D$8:$R$1000,5,0)</f>
        <v>#N/A</v>
      </c>
      <c r="E57" s="243" t="e">
        <f aca="false">VLOOKUP($A57,[6]CurveFetch!$D$8:$R$1000,4,0)</f>
        <v>#N/A</v>
      </c>
      <c r="F57" s="243" t="e">
        <f aca="false">VLOOKUP($A57,[6]CurveFetch!$D$8:$R$1000,15,0)</f>
        <v>#N/A</v>
      </c>
      <c r="G57" s="243" t="e">
        <f aca="false">VLOOKUP($A57,[6]CurveFetch!$D$8:$R$1000,3,0)</f>
        <v>#N/A</v>
      </c>
      <c r="H57" s="243" t="e">
        <f aca="false">VLOOKUP($A57,[6]CurveFetch!$D$8:$R$1000,9,0)</f>
        <v>#N/A</v>
      </c>
      <c r="I57" s="243" t="e">
        <f aca="false">VLOOKUP($A57,[6]CurveFetch!$D$8:$R$1000,11,0)</f>
        <v>#N/A</v>
      </c>
      <c r="J57" s="243" t="e">
        <f aca="false">VLOOKUP($A57,[6]CurveFetch!$D$8:$R$1000,8,0)</f>
        <v>#N/A</v>
      </c>
      <c r="K57" s="243" t="e">
        <f aca="false">C57-J57</f>
        <v>#N/A</v>
      </c>
      <c r="L57" s="243" t="e">
        <f aca="false">C57-F57</f>
        <v>#N/A</v>
      </c>
      <c r="M57" s="243" t="e">
        <f aca="false">($B57+$C57)*$M$1</f>
        <v>#N/A</v>
      </c>
      <c r="N57" s="69" t="n">
        <f aca="false">DATE(YEAR(N56),MONTH(N56)+1,1)</f>
        <v>47574</v>
      </c>
      <c r="O57" s="243" t="e">
        <f aca="false">VLOOKUP($A57,[6]CurveFetch!$D$8:$V$1000,16,0)</f>
        <v>#N/A</v>
      </c>
      <c r="P57" s="244" t="e">
        <f aca="false">O57/2</f>
        <v>#N/A</v>
      </c>
      <c r="Q57" s="243" t="e">
        <f aca="false">VLOOKUP($A57,[6]CurveFetch!$D$8:$V$1000,16,0)</f>
        <v>#N/A</v>
      </c>
      <c r="R57" s="244" t="e">
        <f aca="false">Q57/2</f>
        <v>#N/A</v>
      </c>
      <c r="S57" s="243" t="e">
        <f aca="false">VLOOKUP($A57,[6]CurveFetch!$D$8:$V$1000,16,0)</f>
        <v>#N/A</v>
      </c>
      <c r="T57" s="244" t="e">
        <f aca="false">S57/2</f>
        <v>#N/A</v>
      </c>
      <c r="U57" s="243"/>
      <c r="V57" s="243"/>
    </row>
    <row r="58" customFormat="false" ht="11.25" hidden="false" customHeight="false" outlineLevel="0" collapsed="false">
      <c r="A58" s="69" t="n">
        <f aca="false">DATE(YEAR(A57),MONTH(A57)+1,1)</f>
        <v>47604</v>
      </c>
      <c r="B58" s="243" t="e">
        <f aca="false">VLOOKUP($A58,[6]CurveFetch!$D$8:$R$1000,2,0)</f>
        <v>#N/A</v>
      </c>
      <c r="C58" s="243" t="e">
        <f aca="false">VLOOKUP($A58,[6]CurveFetch!$D$8:$R$1000,7,0)</f>
        <v>#N/A</v>
      </c>
      <c r="D58" s="243" t="e">
        <f aca="false">VLOOKUP($A58,[6]CurveFetch!$D$8:$R$1000,5,0)</f>
        <v>#N/A</v>
      </c>
      <c r="E58" s="243" t="e">
        <f aca="false">VLOOKUP($A58,[6]CurveFetch!$D$8:$R$1000,4,0)</f>
        <v>#N/A</v>
      </c>
      <c r="F58" s="243" t="e">
        <f aca="false">VLOOKUP($A58,[6]CurveFetch!$D$8:$R$1000,15,0)</f>
        <v>#N/A</v>
      </c>
      <c r="G58" s="243" t="e">
        <f aca="false">VLOOKUP($A58,[6]CurveFetch!$D$8:$R$1000,3,0)</f>
        <v>#N/A</v>
      </c>
      <c r="H58" s="243" t="e">
        <f aca="false">VLOOKUP($A58,[6]CurveFetch!$D$8:$R$1000,9,0)</f>
        <v>#N/A</v>
      </c>
      <c r="I58" s="243" t="e">
        <f aca="false">VLOOKUP($A58,[6]CurveFetch!$D$8:$R$1000,11,0)</f>
        <v>#N/A</v>
      </c>
      <c r="J58" s="243" t="e">
        <f aca="false">VLOOKUP($A58,[6]CurveFetch!$D$8:$R$1000,8,0)</f>
        <v>#N/A</v>
      </c>
      <c r="K58" s="243" t="e">
        <f aca="false">C58-J58</f>
        <v>#N/A</v>
      </c>
      <c r="L58" s="243" t="e">
        <f aca="false">C58-F58</f>
        <v>#N/A</v>
      </c>
      <c r="M58" s="243" t="e">
        <f aca="false">($B58+$C58)*$M$1</f>
        <v>#N/A</v>
      </c>
      <c r="N58" s="69" t="n">
        <f aca="false">DATE(YEAR(N57),MONTH(N57)+1,1)</f>
        <v>47604</v>
      </c>
      <c r="O58" s="243" t="e">
        <f aca="false">VLOOKUP($A58,[6]CurveFetch!$D$8:$V$1000,16,0)</f>
        <v>#N/A</v>
      </c>
      <c r="P58" s="244" t="e">
        <f aca="false">O58/2</f>
        <v>#N/A</v>
      </c>
      <c r="Q58" s="243" t="e">
        <f aca="false">VLOOKUP($A58,[6]CurveFetch!$D$8:$V$1000,16,0)</f>
        <v>#N/A</v>
      </c>
      <c r="R58" s="244" t="e">
        <f aca="false">Q58/2</f>
        <v>#N/A</v>
      </c>
      <c r="S58" s="243" t="e">
        <f aca="false">VLOOKUP($A58,[6]CurveFetch!$D$8:$V$1000,16,0)</f>
        <v>#N/A</v>
      </c>
      <c r="T58" s="244" t="e">
        <f aca="false">S58/2</f>
        <v>#N/A</v>
      </c>
      <c r="U58" s="243"/>
      <c r="V58" s="243"/>
    </row>
    <row r="59" customFormat="false" ht="11.25" hidden="false" customHeight="false" outlineLevel="0" collapsed="false">
      <c r="A59" s="69" t="n">
        <f aca="false">DATE(YEAR(A58),MONTH(A58)+1,1)</f>
        <v>47635</v>
      </c>
      <c r="B59" s="243" t="e">
        <f aca="false">VLOOKUP($A59,[6]CurveFetch!$D$8:$R$1000,2,0)</f>
        <v>#N/A</v>
      </c>
      <c r="C59" s="243" t="e">
        <f aca="false">VLOOKUP($A59,[6]CurveFetch!$D$8:$R$1000,7,0)</f>
        <v>#N/A</v>
      </c>
      <c r="D59" s="243" t="e">
        <f aca="false">VLOOKUP($A59,[6]CurveFetch!$D$8:$R$1000,5,0)</f>
        <v>#N/A</v>
      </c>
      <c r="E59" s="243" t="e">
        <f aca="false">VLOOKUP($A59,[6]CurveFetch!$D$8:$R$1000,4,0)</f>
        <v>#N/A</v>
      </c>
      <c r="F59" s="243" t="e">
        <f aca="false">VLOOKUP($A59,[6]CurveFetch!$D$8:$R$1000,15,0)</f>
        <v>#N/A</v>
      </c>
      <c r="G59" s="243" t="e">
        <f aca="false">VLOOKUP($A59,[6]CurveFetch!$D$8:$R$1000,3,0)</f>
        <v>#N/A</v>
      </c>
      <c r="H59" s="243" t="e">
        <f aca="false">VLOOKUP($A59,[6]CurveFetch!$D$8:$R$1000,9,0)</f>
        <v>#N/A</v>
      </c>
      <c r="I59" s="243" t="e">
        <f aca="false">VLOOKUP($A59,[6]CurveFetch!$D$8:$R$1000,11,0)</f>
        <v>#N/A</v>
      </c>
      <c r="J59" s="243" t="e">
        <f aca="false">VLOOKUP($A59,[6]CurveFetch!$D$8:$R$1000,8,0)</f>
        <v>#N/A</v>
      </c>
      <c r="K59" s="243" t="e">
        <f aca="false">C59-J59</f>
        <v>#N/A</v>
      </c>
      <c r="L59" s="243" t="e">
        <f aca="false">C59-F59</f>
        <v>#N/A</v>
      </c>
      <c r="M59" s="243" t="e">
        <f aca="false">($B59+$C59)*$M$1</f>
        <v>#N/A</v>
      </c>
      <c r="N59" s="69" t="n">
        <f aca="false">DATE(YEAR(N58),MONTH(N58)+1,1)</f>
        <v>47635</v>
      </c>
      <c r="O59" s="243" t="e">
        <f aca="false">VLOOKUP($A59,[6]CurveFetch!$D$8:$V$1000,16,0)</f>
        <v>#N/A</v>
      </c>
      <c r="P59" s="244" t="e">
        <f aca="false">O59/2</f>
        <v>#N/A</v>
      </c>
      <c r="Q59" s="243" t="e">
        <f aca="false">VLOOKUP($A59,[6]CurveFetch!$D$8:$V$1000,16,0)</f>
        <v>#N/A</v>
      </c>
      <c r="R59" s="244" t="e">
        <f aca="false">Q59/2</f>
        <v>#N/A</v>
      </c>
      <c r="S59" s="243" t="e">
        <f aca="false">VLOOKUP($A59,[6]CurveFetch!$D$8:$V$1000,16,0)</f>
        <v>#N/A</v>
      </c>
      <c r="T59" s="244" t="e">
        <f aca="false">S59/2</f>
        <v>#N/A</v>
      </c>
      <c r="U59" s="243"/>
      <c r="V59" s="243"/>
    </row>
    <row r="60" customFormat="false" ht="11.25" hidden="false" customHeight="false" outlineLevel="0" collapsed="false">
      <c r="A60" s="69" t="n">
        <f aca="false">DATE(YEAR(A59),MONTH(A59)+1,1)</f>
        <v>47665</v>
      </c>
      <c r="B60" s="243" t="e">
        <f aca="false">VLOOKUP($A60,[6]CurveFetch!$D$8:$R$1000,2,0)</f>
        <v>#N/A</v>
      </c>
      <c r="C60" s="243" t="e">
        <f aca="false">VLOOKUP($A60,[6]CurveFetch!$D$8:$R$1000,7,0)</f>
        <v>#N/A</v>
      </c>
      <c r="D60" s="243" t="e">
        <f aca="false">VLOOKUP($A60,[6]CurveFetch!$D$8:$R$1000,5,0)</f>
        <v>#N/A</v>
      </c>
      <c r="E60" s="243" t="e">
        <f aca="false">VLOOKUP($A60,[6]CurveFetch!$D$8:$R$1000,4,0)</f>
        <v>#N/A</v>
      </c>
      <c r="F60" s="243" t="e">
        <f aca="false">VLOOKUP($A60,[6]CurveFetch!$D$8:$R$1000,15,0)</f>
        <v>#N/A</v>
      </c>
      <c r="G60" s="243" t="e">
        <f aca="false">VLOOKUP($A60,[6]CurveFetch!$D$8:$R$1000,3,0)</f>
        <v>#N/A</v>
      </c>
      <c r="H60" s="243" t="e">
        <f aca="false">VLOOKUP($A60,[6]CurveFetch!$D$8:$R$1000,9,0)</f>
        <v>#N/A</v>
      </c>
      <c r="I60" s="243" t="e">
        <f aca="false">VLOOKUP($A60,[6]CurveFetch!$D$8:$R$1000,11,0)</f>
        <v>#N/A</v>
      </c>
      <c r="J60" s="243" t="e">
        <f aca="false">VLOOKUP($A60,[6]CurveFetch!$D$8:$R$1000,8,0)</f>
        <v>#N/A</v>
      </c>
      <c r="K60" s="243" t="e">
        <f aca="false">C60-J60</f>
        <v>#N/A</v>
      </c>
      <c r="L60" s="243" t="e">
        <f aca="false">C60-F60</f>
        <v>#N/A</v>
      </c>
      <c r="M60" s="243" t="e">
        <f aca="false">($B60+$C60)*$M$1</f>
        <v>#N/A</v>
      </c>
      <c r="N60" s="69" t="n">
        <f aca="false">DATE(YEAR(N59),MONTH(N59)+1,1)</f>
        <v>47665</v>
      </c>
      <c r="O60" s="243" t="e">
        <f aca="false">VLOOKUP($A60,[6]CurveFetch!$D$8:$V$1000,16,0)</f>
        <v>#N/A</v>
      </c>
      <c r="P60" s="244" t="e">
        <f aca="false">O60/2</f>
        <v>#N/A</v>
      </c>
      <c r="Q60" s="243" t="e">
        <f aca="false">VLOOKUP($A60,[6]CurveFetch!$D$8:$V$1000,16,0)</f>
        <v>#N/A</v>
      </c>
      <c r="R60" s="244" t="e">
        <f aca="false">Q60/2</f>
        <v>#N/A</v>
      </c>
      <c r="S60" s="243" t="e">
        <f aca="false">VLOOKUP($A60,[6]CurveFetch!$D$8:$V$1000,16,0)</f>
        <v>#N/A</v>
      </c>
      <c r="T60" s="244" t="e">
        <f aca="false">S60/2</f>
        <v>#N/A</v>
      </c>
      <c r="U60" s="243"/>
      <c r="V60" s="243"/>
    </row>
    <row r="61" customFormat="false" ht="11.25" hidden="false" customHeight="false" outlineLevel="0" collapsed="false">
      <c r="A61" s="69" t="n">
        <f aca="false">DATE(YEAR(A60),MONTH(A60)+1,1)</f>
        <v>47696</v>
      </c>
      <c r="B61" s="243" t="e">
        <f aca="false">VLOOKUP($A61,[6]CurveFetch!$D$8:$R$1000,2,0)</f>
        <v>#N/A</v>
      </c>
      <c r="C61" s="243" t="e">
        <f aca="false">VLOOKUP($A61,[6]CurveFetch!$D$8:$R$1000,7,0)</f>
        <v>#N/A</v>
      </c>
      <c r="D61" s="243" t="e">
        <f aca="false">VLOOKUP($A61,[6]CurveFetch!$D$8:$R$1000,5,0)</f>
        <v>#N/A</v>
      </c>
      <c r="E61" s="243" t="e">
        <f aca="false">VLOOKUP($A61,[6]CurveFetch!$D$8:$R$1000,4,0)</f>
        <v>#N/A</v>
      </c>
      <c r="F61" s="243" t="e">
        <f aca="false">VLOOKUP($A61,[6]CurveFetch!$D$8:$R$1000,15,0)</f>
        <v>#N/A</v>
      </c>
      <c r="G61" s="243" t="e">
        <f aca="false">VLOOKUP($A61,[6]CurveFetch!$D$8:$R$1000,3,0)</f>
        <v>#N/A</v>
      </c>
      <c r="H61" s="243" t="e">
        <f aca="false">VLOOKUP($A61,[6]CurveFetch!$D$8:$R$1000,9,0)</f>
        <v>#N/A</v>
      </c>
      <c r="I61" s="243" t="e">
        <f aca="false">VLOOKUP($A61,[6]CurveFetch!$D$8:$R$1000,11,0)</f>
        <v>#N/A</v>
      </c>
      <c r="J61" s="243" t="e">
        <f aca="false">VLOOKUP($A61,[6]CurveFetch!$D$8:$R$1000,8,0)</f>
        <v>#N/A</v>
      </c>
      <c r="K61" s="243" t="e">
        <f aca="false">C61-J61</f>
        <v>#N/A</v>
      </c>
      <c r="L61" s="243" t="e">
        <f aca="false">C61-F61</f>
        <v>#N/A</v>
      </c>
      <c r="M61" s="243" t="e">
        <f aca="false">($B61+$C61)*$M$1</f>
        <v>#N/A</v>
      </c>
      <c r="N61" s="69" t="n">
        <f aca="false">DATE(YEAR(N60),MONTH(N60)+1,1)</f>
        <v>47696</v>
      </c>
      <c r="O61" s="243" t="e">
        <f aca="false">VLOOKUP($A61,[6]CurveFetch!$D$8:$V$1000,16,0)</f>
        <v>#N/A</v>
      </c>
      <c r="P61" s="244" t="e">
        <f aca="false">O61/2</f>
        <v>#N/A</v>
      </c>
      <c r="Q61" s="243" t="e">
        <f aca="false">VLOOKUP($A61,[6]CurveFetch!$D$8:$V$1000,16,0)</f>
        <v>#N/A</v>
      </c>
      <c r="R61" s="244" t="e">
        <f aca="false">Q61/2</f>
        <v>#N/A</v>
      </c>
      <c r="S61" s="243" t="e">
        <f aca="false">VLOOKUP($A61,[6]CurveFetch!$D$8:$V$1000,16,0)</f>
        <v>#N/A</v>
      </c>
      <c r="T61" s="244" t="e">
        <f aca="false">S61/2</f>
        <v>#N/A</v>
      </c>
      <c r="U61" s="243"/>
      <c r="V61" s="243"/>
    </row>
    <row r="62" customFormat="false" ht="11.25" hidden="false" customHeight="false" outlineLevel="0" collapsed="false">
      <c r="A62" s="69" t="n">
        <f aca="false">DATE(YEAR(A61),MONTH(A61)+1,1)</f>
        <v>47727</v>
      </c>
      <c r="B62" s="243" t="e">
        <f aca="false">VLOOKUP($A62,[6]CurveFetch!$D$8:$R$1000,2,0)</f>
        <v>#N/A</v>
      </c>
      <c r="C62" s="243" t="e">
        <f aca="false">VLOOKUP($A62,[6]CurveFetch!$D$8:$R$1000,7,0)</f>
        <v>#N/A</v>
      </c>
      <c r="D62" s="243" t="e">
        <f aca="false">VLOOKUP($A62,[6]CurveFetch!$D$8:$R$1000,5,0)</f>
        <v>#N/A</v>
      </c>
      <c r="E62" s="243" t="e">
        <f aca="false">VLOOKUP($A62,[6]CurveFetch!$D$8:$R$1000,4,0)</f>
        <v>#N/A</v>
      </c>
      <c r="F62" s="243" t="e">
        <f aca="false">VLOOKUP($A62,[6]CurveFetch!$D$8:$R$1000,15,0)</f>
        <v>#N/A</v>
      </c>
      <c r="G62" s="243" t="e">
        <f aca="false">VLOOKUP($A62,[6]CurveFetch!$D$8:$R$1000,3,0)</f>
        <v>#N/A</v>
      </c>
      <c r="H62" s="243" t="e">
        <f aca="false">VLOOKUP($A62,[6]CurveFetch!$D$8:$R$1000,9,0)</f>
        <v>#N/A</v>
      </c>
      <c r="I62" s="243" t="e">
        <f aca="false">VLOOKUP($A62,[6]CurveFetch!$D$8:$R$1000,11,0)</f>
        <v>#N/A</v>
      </c>
      <c r="J62" s="243" t="e">
        <f aca="false">VLOOKUP($A62,[6]CurveFetch!$D$8:$R$1000,8,0)</f>
        <v>#N/A</v>
      </c>
      <c r="K62" s="243" t="e">
        <f aca="false">C62-J62</f>
        <v>#N/A</v>
      </c>
      <c r="L62" s="243" t="e">
        <f aca="false">C62-F62</f>
        <v>#N/A</v>
      </c>
      <c r="M62" s="243" t="e">
        <f aca="false">($B62+$C62)*$M$1</f>
        <v>#N/A</v>
      </c>
      <c r="N62" s="69" t="n">
        <f aca="false">DATE(YEAR(N61),MONTH(N61)+1,1)</f>
        <v>47727</v>
      </c>
      <c r="O62" s="243" t="e">
        <f aca="false">VLOOKUP($A62,[6]CurveFetch!$D$8:$V$1000,16,0)</f>
        <v>#N/A</v>
      </c>
      <c r="P62" s="244" t="e">
        <f aca="false">O62/2</f>
        <v>#N/A</v>
      </c>
      <c r="Q62" s="243" t="e">
        <f aca="false">VLOOKUP($A62,[6]CurveFetch!$D$8:$V$1000,16,0)</f>
        <v>#N/A</v>
      </c>
      <c r="R62" s="244" t="e">
        <f aca="false">Q62/2</f>
        <v>#N/A</v>
      </c>
      <c r="S62" s="243" t="e">
        <f aca="false">VLOOKUP($A62,[6]CurveFetch!$D$8:$V$1000,16,0)</f>
        <v>#N/A</v>
      </c>
      <c r="T62" s="244" t="e">
        <f aca="false">S62/2</f>
        <v>#N/A</v>
      </c>
      <c r="U62" s="243"/>
      <c r="V62" s="243"/>
    </row>
    <row r="63" customFormat="false" ht="11.25" hidden="false" customHeight="false" outlineLevel="0" collapsed="false">
      <c r="A63" s="69" t="n">
        <f aca="false">DATE(YEAR(A62),MONTH(A62)+1,1)</f>
        <v>47757</v>
      </c>
      <c r="B63" s="243" t="e">
        <f aca="false">VLOOKUP($A63,[6]CurveFetch!$D$8:$R$1000,2,0)</f>
        <v>#N/A</v>
      </c>
      <c r="C63" s="243" t="e">
        <f aca="false">VLOOKUP($A63,[6]CurveFetch!$D$8:$R$1000,7,0)</f>
        <v>#N/A</v>
      </c>
      <c r="D63" s="243" t="e">
        <f aca="false">VLOOKUP($A63,[6]CurveFetch!$D$8:$R$1000,5,0)</f>
        <v>#N/A</v>
      </c>
      <c r="E63" s="243" t="e">
        <f aca="false">VLOOKUP($A63,[6]CurveFetch!$D$8:$R$1000,4,0)</f>
        <v>#N/A</v>
      </c>
      <c r="F63" s="243" t="e">
        <f aca="false">VLOOKUP($A63,[6]CurveFetch!$D$8:$R$1000,15,0)</f>
        <v>#N/A</v>
      </c>
      <c r="G63" s="243" t="e">
        <f aca="false">VLOOKUP($A63,[6]CurveFetch!$D$8:$R$1000,3,0)</f>
        <v>#N/A</v>
      </c>
      <c r="H63" s="243" t="e">
        <f aca="false">VLOOKUP($A63,[6]CurveFetch!$D$8:$R$1000,9,0)</f>
        <v>#N/A</v>
      </c>
      <c r="I63" s="243" t="e">
        <f aca="false">VLOOKUP($A63,[6]CurveFetch!$D$8:$R$1000,11,0)</f>
        <v>#N/A</v>
      </c>
      <c r="J63" s="243" t="e">
        <f aca="false">VLOOKUP($A63,[6]CurveFetch!$D$8:$R$1000,8,0)</f>
        <v>#N/A</v>
      </c>
      <c r="K63" s="243" t="e">
        <f aca="false">C63-J63</f>
        <v>#N/A</v>
      </c>
      <c r="L63" s="243" t="e">
        <f aca="false">C63-F63</f>
        <v>#N/A</v>
      </c>
      <c r="M63" s="243" t="e">
        <f aca="false">($B63+$C63)*$M$1</f>
        <v>#N/A</v>
      </c>
      <c r="N63" s="69" t="n">
        <f aca="false">DATE(YEAR(N62),MONTH(N62)+1,1)</f>
        <v>47757</v>
      </c>
      <c r="O63" s="243" t="e">
        <f aca="false">VLOOKUP($A63,[6]CurveFetch!$D$8:$V$1000,16,0)</f>
        <v>#N/A</v>
      </c>
      <c r="P63" s="244" t="e">
        <f aca="false">O63/2</f>
        <v>#N/A</v>
      </c>
      <c r="Q63" s="243" t="e">
        <f aca="false">VLOOKUP($A63,[6]CurveFetch!$D$8:$V$1000,16,0)</f>
        <v>#N/A</v>
      </c>
      <c r="R63" s="244" t="e">
        <f aca="false">Q63/2</f>
        <v>#N/A</v>
      </c>
      <c r="S63" s="243" t="e">
        <f aca="false">VLOOKUP($A63,[6]CurveFetch!$D$8:$V$1000,16,0)</f>
        <v>#N/A</v>
      </c>
      <c r="T63" s="244" t="e">
        <f aca="false">S63/2</f>
        <v>#N/A</v>
      </c>
      <c r="U63" s="243"/>
      <c r="V63" s="243"/>
    </row>
    <row r="64" customFormat="false" ht="11.25" hidden="false" customHeight="false" outlineLevel="0" collapsed="false">
      <c r="A64" s="69" t="n">
        <f aca="false">DATE(YEAR(A63),MONTH(A63)+1,1)</f>
        <v>47788</v>
      </c>
      <c r="B64" s="243" t="e">
        <f aca="false">VLOOKUP($A64,[6]CurveFetch!$D$8:$R$1000,2,0)</f>
        <v>#N/A</v>
      </c>
      <c r="C64" s="243" t="e">
        <f aca="false">VLOOKUP($A64,[6]CurveFetch!$D$8:$R$1000,7,0)</f>
        <v>#N/A</v>
      </c>
      <c r="D64" s="243" t="e">
        <f aca="false">VLOOKUP($A64,[6]CurveFetch!$D$8:$R$1000,5,0)</f>
        <v>#N/A</v>
      </c>
      <c r="E64" s="243" t="e">
        <f aca="false">VLOOKUP($A64,[6]CurveFetch!$D$8:$R$1000,4,0)</f>
        <v>#N/A</v>
      </c>
      <c r="F64" s="243" t="e">
        <f aca="false">VLOOKUP($A64,[6]CurveFetch!$D$8:$R$1000,15,0)</f>
        <v>#N/A</v>
      </c>
      <c r="G64" s="243" t="e">
        <f aca="false">VLOOKUP($A64,[6]CurveFetch!$D$8:$R$1000,3,0)</f>
        <v>#N/A</v>
      </c>
      <c r="H64" s="243" t="e">
        <f aca="false">VLOOKUP($A64,[6]CurveFetch!$D$8:$R$1000,9,0)</f>
        <v>#N/A</v>
      </c>
      <c r="I64" s="243" t="e">
        <f aca="false">VLOOKUP($A64,[6]CurveFetch!$D$8:$R$1000,11,0)</f>
        <v>#N/A</v>
      </c>
      <c r="J64" s="243" t="e">
        <f aca="false">VLOOKUP($A64,[6]CurveFetch!$D$8:$R$1000,8,0)</f>
        <v>#N/A</v>
      </c>
      <c r="K64" s="243" t="e">
        <f aca="false">C64-J64</f>
        <v>#N/A</v>
      </c>
      <c r="L64" s="243" t="e">
        <f aca="false">C64-F64</f>
        <v>#N/A</v>
      </c>
      <c r="M64" s="243" t="e">
        <f aca="false">($B64+$C64)*$M$1</f>
        <v>#N/A</v>
      </c>
      <c r="N64" s="69" t="n">
        <f aca="false">DATE(YEAR(N63),MONTH(N63)+1,1)</f>
        <v>47788</v>
      </c>
      <c r="O64" s="243" t="e">
        <f aca="false">VLOOKUP($A64,[6]CurveFetch!$D$8:$V$1000,16,0)</f>
        <v>#N/A</v>
      </c>
      <c r="P64" s="244" t="e">
        <f aca="false">O64/2</f>
        <v>#N/A</v>
      </c>
      <c r="Q64" s="243" t="e">
        <f aca="false">VLOOKUP($A64,[6]CurveFetch!$D$8:$V$1000,16,0)</f>
        <v>#N/A</v>
      </c>
      <c r="R64" s="244" t="e">
        <f aca="false">Q64/2</f>
        <v>#N/A</v>
      </c>
      <c r="S64" s="243" t="e">
        <f aca="false">VLOOKUP($A64,[6]CurveFetch!$D$8:$V$1000,16,0)</f>
        <v>#N/A</v>
      </c>
      <c r="T64" s="244" t="e">
        <f aca="false">S64/2</f>
        <v>#N/A</v>
      </c>
      <c r="U64" s="243"/>
      <c r="V64" s="243"/>
    </row>
    <row r="65" customFormat="false" ht="11.25" hidden="false" customHeight="false" outlineLevel="0" collapsed="false">
      <c r="A65" s="69" t="n">
        <f aca="false">DATE(YEAR(A64),MONTH(A64)+1,1)</f>
        <v>47818</v>
      </c>
      <c r="B65" s="243" t="e">
        <f aca="false">VLOOKUP($A65,[6]CurveFetch!$D$8:$R$1000,2,0)</f>
        <v>#N/A</v>
      </c>
      <c r="C65" s="243" t="e">
        <f aca="false">VLOOKUP($A65,[6]CurveFetch!$D$8:$R$1000,7,0)</f>
        <v>#N/A</v>
      </c>
      <c r="D65" s="243" t="e">
        <f aca="false">VLOOKUP($A65,[6]CurveFetch!$D$8:$R$1000,5,0)</f>
        <v>#N/A</v>
      </c>
      <c r="E65" s="243" t="e">
        <f aca="false">VLOOKUP($A65,[6]CurveFetch!$D$8:$R$1000,4,0)</f>
        <v>#N/A</v>
      </c>
      <c r="F65" s="243" t="e">
        <f aca="false">VLOOKUP($A65,[6]CurveFetch!$D$8:$R$1000,15,0)</f>
        <v>#N/A</v>
      </c>
      <c r="G65" s="243" t="e">
        <f aca="false">VLOOKUP($A65,[6]CurveFetch!$D$8:$R$1000,3,0)</f>
        <v>#N/A</v>
      </c>
      <c r="H65" s="243" t="e">
        <f aca="false">VLOOKUP($A65,[6]CurveFetch!$D$8:$R$1000,9,0)</f>
        <v>#N/A</v>
      </c>
      <c r="I65" s="243" t="e">
        <f aca="false">VLOOKUP($A65,[6]CurveFetch!$D$8:$R$1000,11,0)</f>
        <v>#N/A</v>
      </c>
      <c r="J65" s="243" t="e">
        <f aca="false">VLOOKUP($A65,[6]CurveFetch!$D$8:$R$1000,8,0)</f>
        <v>#N/A</v>
      </c>
      <c r="K65" s="243" t="e">
        <f aca="false">C65-J65</f>
        <v>#N/A</v>
      </c>
      <c r="L65" s="243" t="e">
        <f aca="false">C65-F65</f>
        <v>#N/A</v>
      </c>
      <c r="M65" s="243" t="e">
        <f aca="false">($B65+$C65)*$M$1</f>
        <v>#N/A</v>
      </c>
      <c r="N65" s="69" t="n">
        <f aca="false">DATE(YEAR(N64),MONTH(N64)+1,1)</f>
        <v>47818</v>
      </c>
      <c r="O65" s="243" t="e">
        <f aca="false">VLOOKUP($A65,[6]CurveFetch!$D$8:$V$1000,16,0)</f>
        <v>#N/A</v>
      </c>
      <c r="P65" s="244" t="e">
        <f aca="false">O65/2</f>
        <v>#N/A</v>
      </c>
      <c r="Q65" s="243" t="e">
        <f aca="false">VLOOKUP($A65,[6]CurveFetch!$D$8:$V$1000,16,0)</f>
        <v>#N/A</v>
      </c>
      <c r="R65" s="244" t="e">
        <f aca="false">Q65/2</f>
        <v>#N/A</v>
      </c>
      <c r="S65" s="243" t="e">
        <f aca="false">VLOOKUP($A65,[6]CurveFetch!$D$8:$V$1000,16,0)</f>
        <v>#N/A</v>
      </c>
      <c r="T65" s="244" t="e">
        <f aca="false">S65/2</f>
        <v>#N/A</v>
      </c>
      <c r="U65" s="243"/>
      <c r="V65" s="243"/>
    </row>
    <row r="66" customFormat="false" ht="11.25" hidden="false" customHeight="false" outlineLevel="0" collapsed="false">
      <c r="A66" s="69" t="n">
        <f aca="false">DATE(YEAR(A65),MONTH(A65)+1,1)</f>
        <v>47849</v>
      </c>
      <c r="B66" s="243" t="e">
        <f aca="false">VLOOKUP($A66,[6]CurveFetch!$D$8:$R$1000,2,0)</f>
        <v>#N/A</v>
      </c>
      <c r="C66" s="243" t="e">
        <f aca="false">VLOOKUP($A66,[6]CurveFetch!$D$8:$R$1000,7,0)</f>
        <v>#N/A</v>
      </c>
      <c r="D66" s="243" t="e">
        <f aca="false">VLOOKUP($A66,[6]CurveFetch!$D$8:$R$1000,5,0)</f>
        <v>#N/A</v>
      </c>
      <c r="E66" s="243" t="e">
        <f aca="false">VLOOKUP($A66,[6]CurveFetch!$D$8:$R$1000,4,0)</f>
        <v>#N/A</v>
      </c>
      <c r="F66" s="243" t="e">
        <f aca="false">VLOOKUP($A66,[6]CurveFetch!$D$8:$R$1000,15,0)</f>
        <v>#N/A</v>
      </c>
      <c r="G66" s="243" t="e">
        <f aca="false">VLOOKUP($A66,[6]CurveFetch!$D$8:$R$1000,3,0)</f>
        <v>#N/A</v>
      </c>
      <c r="H66" s="243" t="e">
        <f aca="false">VLOOKUP($A66,[6]CurveFetch!$D$8:$R$1000,9,0)</f>
        <v>#N/A</v>
      </c>
      <c r="I66" s="243" t="e">
        <f aca="false">VLOOKUP($A66,[6]CurveFetch!$D$8:$R$1000,11,0)</f>
        <v>#N/A</v>
      </c>
      <c r="J66" s="243" t="e">
        <f aca="false">VLOOKUP($A66,[6]CurveFetch!$D$8:$R$1000,8,0)</f>
        <v>#N/A</v>
      </c>
      <c r="K66" s="243" t="e">
        <f aca="false">C66-J66</f>
        <v>#N/A</v>
      </c>
      <c r="L66" s="243" t="e">
        <f aca="false">C66-F66</f>
        <v>#N/A</v>
      </c>
      <c r="M66" s="243" t="e">
        <f aca="false">($B66+$C66)*$M$1</f>
        <v>#N/A</v>
      </c>
      <c r="N66" s="69" t="n">
        <f aca="false">DATE(YEAR(N65),MONTH(N65)+1,1)</f>
        <v>47849</v>
      </c>
      <c r="O66" s="243" t="e">
        <f aca="false">VLOOKUP($A66,[6]CurveFetch!$D$8:$V$1000,16,0)</f>
        <v>#N/A</v>
      </c>
      <c r="P66" s="244" t="e">
        <f aca="false">O66/2</f>
        <v>#N/A</v>
      </c>
      <c r="Q66" s="243" t="e">
        <f aca="false">VLOOKUP($A66,[6]CurveFetch!$D$8:$V$1000,16,0)</f>
        <v>#N/A</v>
      </c>
      <c r="R66" s="244" t="e">
        <f aca="false">Q66/2</f>
        <v>#N/A</v>
      </c>
      <c r="S66" s="243" t="e">
        <f aca="false">VLOOKUP($A66,[6]CurveFetch!$D$8:$V$1000,16,0)</f>
        <v>#N/A</v>
      </c>
      <c r="T66" s="244" t="e">
        <f aca="false">S66/2</f>
        <v>#N/A</v>
      </c>
      <c r="U66" s="243"/>
      <c r="V66" s="243"/>
    </row>
    <row r="67" customFormat="false" ht="11.25" hidden="false" customHeight="false" outlineLevel="0" collapsed="false">
      <c r="A67" s="69" t="n">
        <f aca="false">DATE(YEAR(A66),MONTH(A66)+1,1)</f>
        <v>47880</v>
      </c>
      <c r="B67" s="243" t="e">
        <f aca="false">VLOOKUP($A67,[6]CurveFetch!$D$8:$R$1000,2,0)</f>
        <v>#N/A</v>
      </c>
      <c r="C67" s="243" t="e">
        <f aca="false">VLOOKUP($A67,[6]CurveFetch!$D$8:$R$1000,7,0)</f>
        <v>#N/A</v>
      </c>
      <c r="D67" s="243" t="e">
        <f aca="false">VLOOKUP($A67,[6]CurveFetch!$D$8:$R$1000,5,0)</f>
        <v>#N/A</v>
      </c>
      <c r="E67" s="243" t="e">
        <f aca="false">VLOOKUP($A67,[6]CurveFetch!$D$8:$R$1000,4,0)</f>
        <v>#N/A</v>
      </c>
      <c r="F67" s="243" t="e">
        <f aca="false">VLOOKUP($A67,[6]CurveFetch!$D$8:$R$1000,15,0)</f>
        <v>#N/A</v>
      </c>
      <c r="G67" s="243" t="e">
        <f aca="false">VLOOKUP($A67,[6]CurveFetch!$D$8:$R$1000,3,0)</f>
        <v>#N/A</v>
      </c>
      <c r="H67" s="243" t="e">
        <f aca="false">VLOOKUP($A67,[6]CurveFetch!$D$8:$R$1000,9,0)</f>
        <v>#N/A</v>
      </c>
      <c r="I67" s="243" t="e">
        <f aca="false">VLOOKUP($A67,[6]CurveFetch!$D$8:$R$1000,11,0)</f>
        <v>#N/A</v>
      </c>
      <c r="J67" s="243" t="e">
        <f aca="false">VLOOKUP($A67,[6]CurveFetch!$D$8:$R$1000,8,0)</f>
        <v>#N/A</v>
      </c>
      <c r="K67" s="243" t="e">
        <f aca="false">C67-J67</f>
        <v>#N/A</v>
      </c>
      <c r="L67" s="243" t="e">
        <f aca="false">C67-F67</f>
        <v>#N/A</v>
      </c>
      <c r="M67" s="243" t="e">
        <f aca="false">($B67+$C67)*$M$1</f>
        <v>#N/A</v>
      </c>
      <c r="N67" s="69" t="n">
        <f aca="false">DATE(YEAR(N66),MONTH(N66)+1,1)</f>
        <v>47880</v>
      </c>
      <c r="O67" s="243" t="e">
        <f aca="false">VLOOKUP($A67,[6]CurveFetch!$D$8:$V$1000,16,0)</f>
        <v>#N/A</v>
      </c>
      <c r="P67" s="244" t="e">
        <f aca="false">O67/2</f>
        <v>#N/A</v>
      </c>
      <c r="Q67" s="243" t="e">
        <f aca="false">VLOOKUP($A67,[6]CurveFetch!$D$8:$V$1000,16,0)</f>
        <v>#N/A</v>
      </c>
      <c r="R67" s="244" t="e">
        <f aca="false">Q67/2</f>
        <v>#N/A</v>
      </c>
      <c r="S67" s="243" t="e">
        <f aca="false">VLOOKUP($A67,[6]CurveFetch!$D$8:$V$1000,16,0)</f>
        <v>#N/A</v>
      </c>
      <c r="T67" s="244" t="e">
        <f aca="false">S67/2</f>
        <v>#N/A</v>
      </c>
      <c r="U67" s="243"/>
      <c r="V67" s="243"/>
    </row>
    <row r="68" customFormat="false" ht="11.25" hidden="false" customHeight="false" outlineLevel="0" collapsed="false">
      <c r="A68" s="69" t="n">
        <f aca="false">DATE(YEAR(A67),MONTH(A67)+1,1)</f>
        <v>47908</v>
      </c>
      <c r="B68" s="243" t="e">
        <f aca="false">VLOOKUP($A68,[6]CurveFetch!$D$8:$R$1000,2,0)</f>
        <v>#N/A</v>
      </c>
      <c r="C68" s="243" t="e">
        <f aca="false">VLOOKUP($A68,[6]CurveFetch!$D$8:$R$1000,7,0)</f>
        <v>#N/A</v>
      </c>
      <c r="D68" s="243" t="e">
        <f aca="false">VLOOKUP($A68,[6]CurveFetch!$D$8:$R$1000,5,0)</f>
        <v>#N/A</v>
      </c>
      <c r="E68" s="243" t="e">
        <f aca="false">VLOOKUP($A68,[6]CurveFetch!$D$8:$R$1000,4,0)</f>
        <v>#N/A</v>
      </c>
      <c r="F68" s="243" t="e">
        <f aca="false">VLOOKUP($A68,[6]CurveFetch!$D$8:$R$1000,15,0)</f>
        <v>#N/A</v>
      </c>
      <c r="G68" s="243" t="e">
        <f aca="false">VLOOKUP($A68,[6]CurveFetch!$D$8:$R$1000,3,0)</f>
        <v>#N/A</v>
      </c>
      <c r="H68" s="243" t="e">
        <f aca="false">VLOOKUP($A68,[6]CurveFetch!$D$8:$R$1000,9,0)</f>
        <v>#N/A</v>
      </c>
      <c r="I68" s="243" t="e">
        <f aca="false">VLOOKUP($A68,[6]CurveFetch!$D$8:$R$1000,11,0)</f>
        <v>#N/A</v>
      </c>
      <c r="J68" s="243" t="e">
        <f aca="false">VLOOKUP($A68,[6]CurveFetch!$D$8:$R$1000,8,0)</f>
        <v>#N/A</v>
      </c>
      <c r="K68" s="243" t="e">
        <f aca="false">C68-J68</f>
        <v>#N/A</v>
      </c>
      <c r="L68" s="243" t="e">
        <f aca="false">C68-F68</f>
        <v>#N/A</v>
      </c>
      <c r="M68" s="243" t="e">
        <f aca="false">($B68+$C68)*$M$1</f>
        <v>#N/A</v>
      </c>
      <c r="N68" s="69" t="n">
        <f aca="false">DATE(YEAR(N67),MONTH(N67)+1,1)</f>
        <v>47908</v>
      </c>
      <c r="O68" s="243" t="e">
        <f aca="false">VLOOKUP($A68,[6]CurveFetch!$D$8:$V$1000,16,0)</f>
        <v>#N/A</v>
      </c>
      <c r="P68" s="244" t="e">
        <f aca="false">O68/2</f>
        <v>#N/A</v>
      </c>
      <c r="Q68" s="243" t="e">
        <f aca="false">VLOOKUP($A68,[6]CurveFetch!$D$8:$V$1000,16,0)</f>
        <v>#N/A</v>
      </c>
      <c r="R68" s="244" t="e">
        <f aca="false">Q68/2</f>
        <v>#N/A</v>
      </c>
      <c r="S68" s="243" t="e">
        <f aca="false">VLOOKUP($A68,[6]CurveFetch!$D$8:$V$1000,16,0)</f>
        <v>#N/A</v>
      </c>
      <c r="T68" s="244" t="e">
        <f aca="false">S68/2</f>
        <v>#N/A</v>
      </c>
    </row>
    <row r="69" customFormat="false" ht="11.25" hidden="false" customHeight="false" outlineLevel="0" collapsed="false">
      <c r="A69" s="69" t="n">
        <f aca="false">DATE(YEAR(A68),MONTH(A68)+1,1)</f>
        <v>47939</v>
      </c>
      <c r="B69" s="243" t="e">
        <f aca="false">VLOOKUP($A69,[6]CurveFetch!$D$8:$R$1000,2,0)</f>
        <v>#N/A</v>
      </c>
      <c r="C69" s="243" t="e">
        <f aca="false">VLOOKUP($A69,[6]CurveFetch!$D$8:$R$1000,7,0)</f>
        <v>#N/A</v>
      </c>
      <c r="D69" s="243" t="e">
        <f aca="false">VLOOKUP($A69,[6]CurveFetch!$D$8:$R$1000,5,0)</f>
        <v>#N/A</v>
      </c>
      <c r="E69" s="243" t="e">
        <f aca="false">VLOOKUP($A69,[6]CurveFetch!$D$8:$R$1000,4,0)</f>
        <v>#N/A</v>
      </c>
      <c r="F69" s="243" t="e">
        <f aca="false">VLOOKUP($A69,[6]CurveFetch!$D$8:$R$1000,15,0)</f>
        <v>#N/A</v>
      </c>
      <c r="G69" s="243" t="e">
        <f aca="false">VLOOKUP($A69,[6]CurveFetch!$D$8:$R$1000,3,0)</f>
        <v>#N/A</v>
      </c>
      <c r="H69" s="243" t="e">
        <f aca="false">VLOOKUP($A69,[6]CurveFetch!$D$8:$R$1000,9,0)</f>
        <v>#N/A</v>
      </c>
      <c r="I69" s="243" t="e">
        <f aca="false">VLOOKUP($A69,[6]CurveFetch!$D$8:$R$1000,11,0)</f>
        <v>#N/A</v>
      </c>
      <c r="J69" s="243" t="e">
        <f aca="false">VLOOKUP($A69,[6]CurveFetch!$D$8:$R$1000,8,0)</f>
        <v>#N/A</v>
      </c>
      <c r="K69" s="243" t="e">
        <f aca="false">C69-J69</f>
        <v>#N/A</v>
      </c>
      <c r="L69" s="243" t="e">
        <f aca="false">C69-F69</f>
        <v>#N/A</v>
      </c>
      <c r="M69" s="243" t="e">
        <f aca="false">($B69+$C69)*$M$1</f>
        <v>#N/A</v>
      </c>
      <c r="N69" s="69" t="n">
        <f aca="false">DATE(YEAR(N68),MONTH(N68)+1,1)</f>
        <v>47939</v>
      </c>
      <c r="O69" s="243" t="e">
        <f aca="false">VLOOKUP($A69,[6]CurveFetch!$D$8:$V$1000,16,0)</f>
        <v>#N/A</v>
      </c>
      <c r="P69" s="244" t="e">
        <f aca="false">O69/2</f>
        <v>#N/A</v>
      </c>
      <c r="Q69" s="243" t="e">
        <f aca="false">VLOOKUP($A69,[6]CurveFetch!$D$8:$V$1000,16,0)</f>
        <v>#N/A</v>
      </c>
      <c r="R69" s="244" t="e">
        <f aca="false">Q69/2</f>
        <v>#N/A</v>
      </c>
      <c r="S69" s="243" t="e">
        <f aca="false">VLOOKUP($A69,[6]CurveFetch!$D$8:$V$1000,16,0)</f>
        <v>#N/A</v>
      </c>
      <c r="T69" s="244" t="e">
        <f aca="false">S69/2</f>
        <v>#N/A</v>
      </c>
    </row>
    <row r="70" customFormat="false" ht="11.25" hidden="false" customHeight="false" outlineLevel="0" collapsed="false">
      <c r="A70" s="69" t="n">
        <f aca="false">DATE(YEAR(A69),MONTH(A69)+1,1)</f>
        <v>47969</v>
      </c>
      <c r="B70" s="243" t="e">
        <f aca="false">VLOOKUP($A70,[6]CurveFetch!$D$8:$R$1000,2,0)</f>
        <v>#N/A</v>
      </c>
      <c r="C70" s="243" t="e">
        <f aca="false">VLOOKUP($A70,[6]CurveFetch!$D$8:$R$1000,7,0)</f>
        <v>#N/A</v>
      </c>
      <c r="D70" s="243" t="e">
        <f aca="false">VLOOKUP($A70,[6]CurveFetch!$D$8:$R$1000,5,0)</f>
        <v>#N/A</v>
      </c>
      <c r="E70" s="243" t="e">
        <f aca="false">VLOOKUP($A70,[6]CurveFetch!$D$8:$R$1000,4,0)</f>
        <v>#N/A</v>
      </c>
      <c r="F70" s="243" t="e">
        <f aca="false">VLOOKUP($A70,[6]CurveFetch!$D$8:$R$1000,15,0)</f>
        <v>#N/A</v>
      </c>
      <c r="G70" s="243" t="e">
        <f aca="false">VLOOKUP($A70,[6]CurveFetch!$D$8:$R$1000,3,0)</f>
        <v>#N/A</v>
      </c>
      <c r="H70" s="243" t="e">
        <f aca="false">VLOOKUP($A70,[6]CurveFetch!$D$8:$R$1000,9,0)</f>
        <v>#N/A</v>
      </c>
      <c r="I70" s="243" t="e">
        <f aca="false">VLOOKUP($A70,[6]CurveFetch!$D$8:$R$1000,11,0)</f>
        <v>#N/A</v>
      </c>
      <c r="J70" s="243" t="e">
        <f aca="false">VLOOKUP($A70,[6]CurveFetch!$D$8:$R$1000,8,0)</f>
        <v>#N/A</v>
      </c>
      <c r="K70" s="243" t="e">
        <f aca="false">C70-J70</f>
        <v>#N/A</v>
      </c>
      <c r="L70" s="243" t="e">
        <f aca="false">C70-F70</f>
        <v>#N/A</v>
      </c>
      <c r="M70" s="243" t="e">
        <f aca="false">($B70+$C70)*$M$1</f>
        <v>#N/A</v>
      </c>
      <c r="N70" s="69" t="n">
        <f aca="false">DATE(YEAR(N69),MONTH(N69)+1,1)</f>
        <v>47969</v>
      </c>
      <c r="O70" s="243" t="e">
        <f aca="false">VLOOKUP($A70,[6]CurveFetch!$D$8:$V$1000,16,0)</f>
        <v>#N/A</v>
      </c>
      <c r="P70" s="244" t="e">
        <f aca="false">O70/2</f>
        <v>#N/A</v>
      </c>
      <c r="Q70" s="243" t="e">
        <f aca="false">VLOOKUP($A70,[6]CurveFetch!$D$8:$V$1000,16,0)</f>
        <v>#N/A</v>
      </c>
      <c r="R70" s="244" t="e">
        <f aca="false">Q70/2</f>
        <v>#N/A</v>
      </c>
      <c r="S70" s="243" t="e">
        <f aca="false">VLOOKUP($A70,[6]CurveFetch!$D$8:$V$1000,16,0)</f>
        <v>#N/A</v>
      </c>
      <c r="T70" s="244" t="e">
        <f aca="false">S70/2</f>
        <v>#N/A</v>
      </c>
    </row>
    <row r="71" customFormat="false" ht="11.25" hidden="false" customHeight="false" outlineLevel="0" collapsed="false">
      <c r="A71" s="69" t="n">
        <f aca="false">DATE(YEAR(A70),MONTH(A70)+1,1)</f>
        <v>48000</v>
      </c>
      <c r="B71" s="243" t="e">
        <f aca="false">VLOOKUP($A71,[6]CurveFetch!$D$8:$R$1000,2,0)</f>
        <v>#N/A</v>
      </c>
      <c r="C71" s="243" t="e">
        <f aca="false">VLOOKUP($A71,[6]CurveFetch!$D$8:$R$1000,7,0)</f>
        <v>#N/A</v>
      </c>
      <c r="D71" s="243" t="e">
        <f aca="false">VLOOKUP($A71,[6]CurveFetch!$D$8:$R$1000,5,0)</f>
        <v>#N/A</v>
      </c>
      <c r="E71" s="243" t="e">
        <f aca="false">VLOOKUP($A71,[6]CurveFetch!$D$8:$R$1000,4,0)</f>
        <v>#N/A</v>
      </c>
      <c r="F71" s="243" t="e">
        <f aca="false">VLOOKUP($A71,[6]CurveFetch!$D$8:$R$1000,15,0)</f>
        <v>#N/A</v>
      </c>
      <c r="G71" s="243" t="e">
        <f aca="false">VLOOKUP($A71,[6]CurveFetch!$D$8:$R$1000,3,0)</f>
        <v>#N/A</v>
      </c>
      <c r="H71" s="243" t="e">
        <f aca="false">VLOOKUP($A71,[6]CurveFetch!$D$8:$R$1000,9,0)</f>
        <v>#N/A</v>
      </c>
      <c r="I71" s="243" t="e">
        <f aca="false">VLOOKUP($A71,[6]CurveFetch!$D$8:$R$1000,11,0)</f>
        <v>#N/A</v>
      </c>
      <c r="J71" s="243" t="e">
        <f aca="false">VLOOKUP($A71,[6]CurveFetch!$D$8:$R$1000,8,0)</f>
        <v>#N/A</v>
      </c>
      <c r="K71" s="243" t="e">
        <f aca="false">C71-J71</f>
        <v>#N/A</v>
      </c>
      <c r="L71" s="243" t="e">
        <f aca="false">C71-F71</f>
        <v>#N/A</v>
      </c>
      <c r="M71" s="243" t="e">
        <f aca="false">($B71+$C71)*$M$1</f>
        <v>#N/A</v>
      </c>
      <c r="N71" s="69" t="n">
        <f aca="false">DATE(YEAR(N70),MONTH(N70)+1,1)</f>
        <v>48000</v>
      </c>
      <c r="O71" s="243" t="e">
        <f aca="false">VLOOKUP($A71,[6]CurveFetch!$D$8:$V$1000,16,0)</f>
        <v>#N/A</v>
      </c>
      <c r="P71" s="244" t="e">
        <f aca="false">O71/2</f>
        <v>#N/A</v>
      </c>
      <c r="Q71" s="243" t="e">
        <f aca="false">VLOOKUP($A71,[6]CurveFetch!$D$8:$V$1000,16,0)</f>
        <v>#N/A</v>
      </c>
      <c r="R71" s="244" t="e">
        <f aca="false">Q71/2</f>
        <v>#N/A</v>
      </c>
      <c r="S71" s="243" t="e">
        <f aca="false">VLOOKUP($A71,[6]CurveFetch!$D$8:$V$1000,16,0)</f>
        <v>#N/A</v>
      </c>
      <c r="T71" s="244" t="e">
        <f aca="false">S71/2</f>
        <v>#N/A</v>
      </c>
    </row>
    <row r="72" customFormat="false" ht="11.25" hidden="false" customHeight="false" outlineLevel="0" collapsed="false">
      <c r="A72" s="69" t="n">
        <f aca="false">DATE(YEAR(A71),MONTH(A71)+1,1)</f>
        <v>48030</v>
      </c>
      <c r="B72" s="243" t="e">
        <f aca="false">VLOOKUP($A72,[6]CurveFetch!$D$8:$R$1000,2,0)</f>
        <v>#N/A</v>
      </c>
      <c r="C72" s="243" t="e">
        <f aca="false">VLOOKUP($A72,[6]CurveFetch!$D$8:$R$1000,7,0)</f>
        <v>#N/A</v>
      </c>
      <c r="D72" s="243" t="e">
        <f aca="false">VLOOKUP($A72,[6]CurveFetch!$D$8:$R$1000,5,0)</f>
        <v>#N/A</v>
      </c>
      <c r="E72" s="243" t="e">
        <f aca="false">VLOOKUP($A72,[6]CurveFetch!$D$8:$R$1000,4,0)</f>
        <v>#N/A</v>
      </c>
      <c r="F72" s="243" t="e">
        <f aca="false">VLOOKUP($A72,[6]CurveFetch!$D$8:$R$1000,15,0)</f>
        <v>#N/A</v>
      </c>
      <c r="G72" s="243" t="e">
        <f aca="false">VLOOKUP($A72,[6]CurveFetch!$D$8:$R$1000,3,0)</f>
        <v>#N/A</v>
      </c>
      <c r="H72" s="243" t="e">
        <f aca="false">VLOOKUP($A72,[6]CurveFetch!$D$8:$R$1000,9,0)</f>
        <v>#N/A</v>
      </c>
      <c r="I72" s="243" t="e">
        <f aca="false">VLOOKUP($A72,[6]CurveFetch!$D$8:$R$1000,11,0)</f>
        <v>#N/A</v>
      </c>
      <c r="J72" s="243" t="e">
        <f aca="false">VLOOKUP($A72,[6]CurveFetch!$D$8:$R$1000,8,0)</f>
        <v>#N/A</v>
      </c>
      <c r="K72" s="243" t="e">
        <f aca="false">C72-J72</f>
        <v>#N/A</v>
      </c>
      <c r="L72" s="243" t="e">
        <f aca="false">C72-F72</f>
        <v>#N/A</v>
      </c>
      <c r="M72" s="243" t="e">
        <f aca="false">($B72+$C72)*$M$1</f>
        <v>#N/A</v>
      </c>
      <c r="N72" s="69" t="n">
        <f aca="false">DATE(YEAR(N71),MONTH(N71)+1,1)</f>
        <v>48030</v>
      </c>
      <c r="O72" s="243" t="e">
        <f aca="false">VLOOKUP($A72,[6]CurveFetch!$D$8:$V$1000,16,0)</f>
        <v>#N/A</v>
      </c>
      <c r="P72" s="244" t="e">
        <f aca="false">O72/2</f>
        <v>#N/A</v>
      </c>
      <c r="Q72" s="243" t="e">
        <f aca="false">VLOOKUP($A72,[6]CurveFetch!$D$8:$V$1000,16,0)</f>
        <v>#N/A</v>
      </c>
      <c r="R72" s="244" t="e">
        <f aca="false">Q72/2</f>
        <v>#N/A</v>
      </c>
      <c r="S72" s="243" t="e">
        <f aca="false">VLOOKUP($A72,[6]CurveFetch!$D$8:$V$1000,16,0)</f>
        <v>#N/A</v>
      </c>
      <c r="T72" s="244" t="e">
        <f aca="false">S72/2</f>
        <v>#N/A</v>
      </c>
    </row>
    <row r="73" customFormat="false" ht="11.25" hidden="false" customHeight="false" outlineLevel="0" collapsed="false">
      <c r="A73" s="69" t="n">
        <f aca="false">DATE(YEAR(A72),MONTH(A72)+1,1)</f>
        <v>48061</v>
      </c>
      <c r="B73" s="243" t="e">
        <f aca="false">VLOOKUP($A73,[6]CurveFetch!$D$8:$R$1000,2,0)</f>
        <v>#N/A</v>
      </c>
      <c r="C73" s="243" t="e">
        <f aca="false">VLOOKUP($A73,[6]CurveFetch!$D$8:$R$1000,7,0)</f>
        <v>#N/A</v>
      </c>
      <c r="D73" s="243" t="e">
        <f aca="false">VLOOKUP($A73,[6]CurveFetch!$D$8:$R$1000,5,0)</f>
        <v>#N/A</v>
      </c>
      <c r="E73" s="243" t="e">
        <f aca="false">VLOOKUP($A73,[6]CurveFetch!$D$8:$R$1000,4,0)</f>
        <v>#N/A</v>
      </c>
      <c r="F73" s="243" t="e">
        <f aca="false">VLOOKUP($A73,[6]CurveFetch!$D$8:$R$1000,15,0)</f>
        <v>#N/A</v>
      </c>
      <c r="G73" s="243" t="e">
        <f aca="false">VLOOKUP($A73,[6]CurveFetch!$D$8:$R$1000,3,0)</f>
        <v>#N/A</v>
      </c>
      <c r="H73" s="243" t="e">
        <f aca="false">VLOOKUP($A73,[6]CurveFetch!$D$8:$R$1000,9,0)</f>
        <v>#N/A</v>
      </c>
      <c r="I73" s="243" t="e">
        <f aca="false">VLOOKUP($A73,[6]CurveFetch!$D$8:$R$1000,11,0)</f>
        <v>#N/A</v>
      </c>
      <c r="J73" s="243" t="e">
        <f aca="false">VLOOKUP($A73,[6]CurveFetch!$D$8:$R$1000,8,0)</f>
        <v>#N/A</v>
      </c>
      <c r="K73" s="243" t="e">
        <f aca="false">C73-J73</f>
        <v>#N/A</v>
      </c>
      <c r="L73" s="243" t="e">
        <f aca="false">C73-F73</f>
        <v>#N/A</v>
      </c>
      <c r="M73" s="243" t="e">
        <f aca="false">($B73+$C73)*$M$1</f>
        <v>#N/A</v>
      </c>
      <c r="N73" s="69" t="n">
        <f aca="false">DATE(YEAR(N72),MONTH(N72)+1,1)</f>
        <v>48061</v>
      </c>
      <c r="O73" s="243" t="e">
        <f aca="false">VLOOKUP($A73,[6]CurveFetch!$D$8:$V$1000,16,0)</f>
        <v>#N/A</v>
      </c>
      <c r="P73" s="244" t="e">
        <f aca="false">O73/2</f>
        <v>#N/A</v>
      </c>
      <c r="Q73" s="243" t="e">
        <f aca="false">VLOOKUP($A73,[6]CurveFetch!$D$8:$V$1000,16,0)</f>
        <v>#N/A</v>
      </c>
      <c r="R73" s="244" t="e">
        <f aca="false">Q73/2</f>
        <v>#N/A</v>
      </c>
      <c r="S73" s="243" t="e">
        <f aca="false">VLOOKUP($A73,[6]CurveFetch!$D$8:$V$1000,16,0)</f>
        <v>#N/A</v>
      </c>
      <c r="T73" s="244" t="e">
        <f aca="false">S73/2</f>
        <v>#N/A</v>
      </c>
    </row>
    <row r="74" customFormat="false" ht="11.25" hidden="false" customHeight="false" outlineLevel="0" collapsed="false">
      <c r="A74" s="69" t="n">
        <f aca="false">DATE(YEAR(A73),MONTH(A73)+1,1)</f>
        <v>48092</v>
      </c>
      <c r="B74" s="243" t="e">
        <f aca="false">VLOOKUP($A74,[6]CurveFetch!$D$8:$R$1000,2,0)</f>
        <v>#N/A</v>
      </c>
      <c r="C74" s="243" t="e">
        <f aca="false">VLOOKUP($A74,[6]CurveFetch!$D$8:$R$1000,7,0)</f>
        <v>#N/A</v>
      </c>
      <c r="D74" s="243" t="e">
        <f aca="false">VLOOKUP($A74,[6]CurveFetch!$D$8:$R$1000,5,0)</f>
        <v>#N/A</v>
      </c>
      <c r="E74" s="243" t="e">
        <f aca="false">VLOOKUP($A74,[6]CurveFetch!$D$8:$R$1000,4,0)</f>
        <v>#N/A</v>
      </c>
      <c r="F74" s="243" t="e">
        <f aca="false">VLOOKUP($A74,[6]CurveFetch!$D$8:$R$1000,15,0)</f>
        <v>#N/A</v>
      </c>
      <c r="G74" s="243" t="e">
        <f aca="false">VLOOKUP($A74,[6]CurveFetch!$D$8:$R$1000,3,0)</f>
        <v>#N/A</v>
      </c>
      <c r="H74" s="243" t="e">
        <f aca="false">VLOOKUP($A74,[6]CurveFetch!$D$8:$R$1000,9,0)</f>
        <v>#N/A</v>
      </c>
      <c r="I74" s="243" t="e">
        <f aca="false">VLOOKUP($A74,[6]CurveFetch!$D$8:$R$1000,11,0)</f>
        <v>#N/A</v>
      </c>
      <c r="J74" s="243" t="e">
        <f aca="false">VLOOKUP($A74,[6]CurveFetch!$D$8:$R$1000,8,0)</f>
        <v>#N/A</v>
      </c>
      <c r="K74" s="243" t="e">
        <f aca="false">C74-J74</f>
        <v>#N/A</v>
      </c>
      <c r="L74" s="243" t="e">
        <f aca="false">C74-F74</f>
        <v>#N/A</v>
      </c>
      <c r="M74" s="243" t="e">
        <f aca="false">($B74+$C74)*$M$1</f>
        <v>#N/A</v>
      </c>
      <c r="N74" s="69" t="n">
        <f aca="false">DATE(YEAR(N73),MONTH(N73)+1,1)</f>
        <v>48092</v>
      </c>
      <c r="O74" s="243" t="e">
        <f aca="false">VLOOKUP($A74,[6]CurveFetch!$D$8:$V$1000,16,0)</f>
        <v>#N/A</v>
      </c>
      <c r="P74" s="244" t="e">
        <f aca="false">O74/2</f>
        <v>#N/A</v>
      </c>
      <c r="Q74" s="243" t="e">
        <f aca="false">VLOOKUP($A74,[6]CurveFetch!$D$8:$V$1000,16,0)</f>
        <v>#N/A</v>
      </c>
      <c r="R74" s="244" t="e">
        <f aca="false">Q74/2</f>
        <v>#N/A</v>
      </c>
      <c r="S74" s="243" t="e">
        <f aca="false">VLOOKUP($A74,[6]CurveFetch!$D$8:$V$1000,16,0)</f>
        <v>#N/A</v>
      </c>
      <c r="T74" s="244" t="e">
        <f aca="false">S74/2</f>
        <v>#N/A</v>
      </c>
    </row>
    <row r="75" customFormat="false" ht="11.25" hidden="false" customHeight="false" outlineLevel="0" collapsed="false">
      <c r="A75" s="69" t="n">
        <f aca="false">DATE(YEAR(A74),MONTH(A74)+1,1)</f>
        <v>48122</v>
      </c>
      <c r="B75" s="243" t="e">
        <f aca="false">VLOOKUP($A75,[6]CurveFetch!$D$8:$R$1000,2,0)</f>
        <v>#N/A</v>
      </c>
      <c r="C75" s="243" t="e">
        <f aca="false">VLOOKUP($A75,[6]CurveFetch!$D$8:$R$1000,7,0)</f>
        <v>#N/A</v>
      </c>
      <c r="D75" s="243" t="e">
        <f aca="false">VLOOKUP($A75,[6]CurveFetch!$D$8:$R$1000,5,0)</f>
        <v>#N/A</v>
      </c>
      <c r="E75" s="243" t="e">
        <f aca="false">VLOOKUP($A75,[6]CurveFetch!$D$8:$R$1000,4,0)</f>
        <v>#N/A</v>
      </c>
      <c r="F75" s="243" t="e">
        <f aca="false">VLOOKUP($A75,[6]CurveFetch!$D$8:$R$1000,15,0)</f>
        <v>#N/A</v>
      </c>
      <c r="G75" s="243" t="e">
        <f aca="false">VLOOKUP($A75,[6]CurveFetch!$D$8:$R$1000,3,0)</f>
        <v>#N/A</v>
      </c>
      <c r="H75" s="243" t="e">
        <f aca="false">VLOOKUP($A75,[6]CurveFetch!$D$8:$R$1000,9,0)</f>
        <v>#N/A</v>
      </c>
      <c r="I75" s="243" t="e">
        <f aca="false">VLOOKUP($A75,[6]CurveFetch!$D$8:$R$1000,11,0)</f>
        <v>#N/A</v>
      </c>
      <c r="J75" s="243" t="e">
        <f aca="false">VLOOKUP($A75,[6]CurveFetch!$D$8:$R$1000,8,0)</f>
        <v>#N/A</v>
      </c>
      <c r="K75" s="243" t="e">
        <f aca="false">C75-J75</f>
        <v>#N/A</v>
      </c>
      <c r="L75" s="243" t="e">
        <f aca="false">C75-F75</f>
        <v>#N/A</v>
      </c>
      <c r="M75" s="243" t="e">
        <f aca="false">($B75+$C75)*$M$1</f>
        <v>#N/A</v>
      </c>
      <c r="N75" s="69" t="n">
        <f aca="false">DATE(YEAR(N74),MONTH(N74)+1,1)</f>
        <v>48122</v>
      </c>
      <c r="O75" s="243" t="e">
        <f aca="false">VLOOKUP($A75,[6]CurveFetch!$D$8:$V$1000,16,0)</f>
        <v>#N/A</v>
      </c>
      <c r="P75" s="244" t="e">
        <f aca="false">O75/2</f>
        <v>#N/A</v>
      </c>
      <c r="Q75" s="243" t="e">
        <f aca="false">VLOOKUP($A75,[6]CurveFetch!$D$8:$V$1000,16,0)</f>
        <v>#N/A</v>
      </c>
      <c r="R75" s="244" t="e">
        <f aca="false">Q75/2</f>
        <v>#N/A</v>
      </c>
      <c r="S75" s="243" t="e">
        <f aca="false">VLOOKUP($A75,[6]CurveFetch!$D$8:$V$1000,16,0)</f>
        <v>#N/A</v>
      </c>
      <c r="T75" s="244" t="e">
        <f aca="false">S75/2</f>
        <v>#N/A</v>
      </c>
    </row>
    <row r="76" customFormat="false" ht="11.25" hidden="false" customHeight="false" outlineLevel="0" collapsed="false">
      <c r="A76" s="69" t="n">
        <f aca="false">DATE(YEAR(A75),MONTH(A75)+1,1)</f>
        <v>48153</v>
      </c>
      <c r="B76" s="243" t="e">
        <f aca="false">VLOOKUP($A76,[6]CurveFetch!$D$8:$R$1000,2,0)</f>
        <v>#N/A</v>
      </c>
      <c r="C76" s="243" t="e">
        <f aca="false">VLOOKUP($A76,[6]CurveFetch!$D$8:$R$1000,7,0)</f>
        <v>#N/A</v>
      </c>
      <c r="D76" s="243" t="e">
        <f aca="false">VLOOKUP($A76,[6]CurveFetch!$D$8:$R$1000,5,0)</f>
        <v>#N/A</v>
      </c>
      <c r="E76" s="243" t="e">
        <f aca="false">VLOOKUP($A76,[6]CurveFetch!$D$8:$R$1000,4,0)</f>
        <v>#N/A</v>
      </c>
      <c r="F76" s="243" t="e">
        <f aca="false">VLOOKUP($A76,[6]CurveFetch!$D$8:$R$1000,15,0)</f>
        <v>#N/A</v>
      </c>
      <c r="G76" s="243" t="e">
        <f aca="false">VLOOKUP($A76,[6]CurveFetch!$D$8:$R$1000,3,0)</f>
        <v>#N/A</v>
      </c>
      <c r="H76" s="243" t="e">
        <f aca="false">VLOOKUP($A76,[6]CurveFetch!$D$8:$R$1000,9,0)</f>
        <v>#N/A</v>
      </c>
      <c r="I76" s="243" t="e">
        <f aca="false">VLOOKUP($A76,[6]CurveFetch!$D$8:$R$1000,11,0)</f>
        <v>#N/A</v>
      </c>
      <c r="J76" s="243" t="e">
        <f aca="false">VLOOKUP($A76,[6]CurveFetch!$D$8:$R$1000,8,0)</f>
        <v>#N/A</v>
      </c>
      <c r="K76" s="243" t="e">
        <f aca="false">C76-J76</f>
        <v>#N/A</v>
      </c>
      <c r="L76" s="243" t="e">
        <f aca="false">C76-F76</f>
        <v>#N/A</v>
      </c>
      <c r="M76" s="243" t="e">
        <f aca="false">($B76+$C76)*$M$1</f>
        <v>#N/A</v>
      </c>
      <c r="N76" s="69" t="n">
        <f aca="false">DATE(YEAR(N75),MONTH(N75)+1,1)</f>
        <v>48153</v>
      </c>
      <c r="O76" s="243" t="e">
        <f aca="false">VLOOKUP($A76,[6]CurveFetch!$D$8:$V$1000,16,0)</f>
        <v>#N/A</v>
      </c>
      <c r="P76" s="244" t="e">
        <f aca="false">O76/2</f>
        <v>#N/A</v>
      </c>
      <c r="Q76" s="243" t="e">
        <f aca="false">VLOOKUP($A76,[6]CurveFetch!$D$8:$V$1000,16,0)</f>
        <v>#N/A</v>
      </c>
      <c r="R76" s="244" t="e">
        <f aca="false">Q76/2</f>
        <v>#N/A</v>
      </c>
      <c r="S76" s="243" t="e">
        <f aca="false">VLOOKUP($A76,[6]CurveFetch!$D$8:$V$1000,16,0)</f>
        <v>#N/A</v>
      </c>
      <c r="T76" s="244" t="e">
        <f aca="false">S76/2</f>
        <v>#N/A</v>
      </c>
    </row>
    <row r="77" customFormat="false" ht="11.25" hidden="false" customHeight="false" outlineLevel="0" collapsed="false">
      <c r="A77" s="69" t="n">
        <f aca="false">DATE(YEAR(A76),MONTH(A76)+1,1)</f>
        <v>48183</v>
      </c>
      <c r="B77" s="243" t="e">
        <f aca="false">VLOOKUP($A77,[6]CurveFetch!$D$8:$R$1000,2,0)</f>
        <v>#N/A</v>
      </c>
      <c r="C77" s="243" t="e">
        <f aca="false">VLOOKUP($A77,[6]CurveFetch!$D$8:$R$1000,7,0)</f>
        <v>#N/A</v>
      </c>
      <c r="D77" s="243" t="e">
        <f aca="false">VLOOKUP($A77,[6]CurveFetch!$D$8:$R$1000,5,0)</f>
        <v>#N/A</v>
      </c>
      <c r="E77" s="243" t="e">
        <f aca="false">VLOOKUP($A77,[6]CurveFetch!$D$8:$R$1000,4,0)</f>
        <v>#N/A</v>
      </c>
      <c r="F77" s="243" t="e">
        <f aca="false">VLOOKUP($A77,[6]CurveFetch!$D$8:$R$1000,15,0)</f>
        <v>#N/A</v>
      </c>
      <c r="G77" s="243" t="e">
        <f aca="false">VLOOKUP($A77,[6]CurveFetch!$D$8:$R$1000,3,0)</f>
        <v>#N/A</v>
      </c>
      <c r="H77" s="243" t="e">
        <f aca="false">VLOOKUP($A77,[6]CurveFetch!$D$8:$R$1000,9,0)</f>
        <v>#N/A</v>
      </c>
      <c r="I77" s="243" t="e">
        <f aca="false">VLOOKUP($A77,[6]CurveFetch!$D$8:$R$1000,11,0)</f>
        <v>#N/A</v>
      </c>
      <c r="J77" s="243" t="e">
        <f aca="false">VLOOKUP($A77,[6]CurveFetch!$D$8:$R$1000,8,0)</f>
        <v>#N/A</v>
      </c>
      <c r="K77" s="243" t="e">
        <f aca="false">C77-J77</f>
        <v>#N/A</v>
      </c>
      <c r="L77" s="243" t="e">
        <f aca="false">C77-F77</f>
        <v>#N/A</v>
      </c>
      <c r="M77" s="243" t="e">
        <f aca="false">($B77+$C77)*$M$1</f>
        <v>#N/A</v>
      </c>
      <c r="N77" s="69" t="n">
        <f aca="false">DATE(YEAR(N76),MONTH(N76)+1,1)</f>
        <v>48183</v>
      </c>
      <c r="O77" s="243" t="e">
        <f aca="false">VLOOKUP($A77,[6]CurveFetch!$D$8:$V$1000,16,0)</f>
        <v>#N/A</v>
      </c>
      <c r="P77" s="244" t="e">
        <f aca="false">O77/2</f>
        <v>#N/A</v>
      </c>
      <c r="Q77" s="243" t="e">
        <f aca="false">VLOOKUP($A77,[6]CurveFetch!$D$8:$V$1000,16,0)</f>
        <v>#N/A</v>
      </c>
      <c r="R77" s="244" t="e">
        <f aca="false">Q77/2</f>
        <v>#N/A</v>
      </c>
      <c r="S77" s="243" t="e">
        <f aca="false">VLOOKUP($A77,[6]CurveFetch!$D$8:$V$1000,16,0)</f>
        <v>#N/A</v>
      </c>
      <c r="T77" s="244" t="e">
        <f aca="false">S77/2</f>
        <v>#N/A</v>
      </c>
    </row>
    <row r="78" customFormat="false" ht="11.25" hidden="false" customHeight="false" outlineLevel="0" collapsed="false">
      <c r="A78" s="69" t="n">
        <f aca="false">DATE(YEAR(A77),MONTH(A77)+1,1)</f>
        <v>48214</v>
      </c>
      <c r="B78" s="243" t="e">
        <f aca="false">VLOOKUP($A78,[6]CurveFetch!$D$8:$R$1000,2,0)</f>
        <v>#N/A</v>
      </c>
      <c r="C78" s="243" t="e">
        <f aca="false">VLOOKUP($A78,[6]CurveFetch!$D$8:$R$1000,7,0)</f>
        <v>#N/A</v>
      </c>
      <c r="D78" s="243" t="e">
        <f aca="false">VLOOKUP($A78,[6]CurveFetch!$D$8:$R$1000,5,0)</f>
        <v>#N/A</v>
      </c>
      <c r="E78" s="243" t="e">
        <f aca="false">VLOOKUP($A78,[6]CurveFetch!$D$8:$R$1000,4,0)</f>
        <v>#N/A</v>
      </c>
      <c r="F78" s="243" t="e">
        <f aca="false">VLOOKUP($A78,[6]CurveFetch!$D$8:$R$1000,15,0)</f>
        <v>#N/A</v>
      </c>
      <c r="G78" s="243" t="e">
        <f aca="false">VLOOKUP($A78,[6]CurveFetch!$D$8:$R$1000,3,0)</f>
        <v>#N/A</v>
      </c>
      <c r="H78" s="243" t="e">
        <f aca="false">VLOOKUP($A78,[6]CurveFetch!$D$8:$R$1000,9,0)</f>
        <v>#N/A</v>
      </c>
      <c r="I78" s="243" t="e">
        <f aca="false">VLOOKUP($A78,[6]CurveFetch!$D$8:$R$1000,11,0)</f>
        <v>#N/A</v>
      </c>
      <c r="J78" s="243" t="e">
        <f aca="false">VLOOKUP($A78,[6]CurveFetch!$D$8:$R$1000,8,0)</f>
        <v>#N/A</v>
      </c>
      <c r="K78" s="243" t="e">
        <f aca="false">C78-J78</f>
        <v>#N/A</v>
      </c>
      <c r="L78" s="243" t="e">
        <f aca="false">C78-F78</f>
        <v>#N/A</v>
      </c>
      <c r="M78" s="243" t="e">
        <f aca="false">($B78+$C78)*$M$1</f>
        <v>#N/A</v>
      </c>
      <c r="N78" s="69" t="n">
        <f aca="false">DATE(YEAR(N77),MONTH(N77)+1,1)</f>
        <v>48214</v>
      </c>
      <c r="O78" s="243" t="e">
        <f aca="false">VLOOKUP($A78,[6]CurveFetch!$D$8:$V$1000,16,0)</f>
        <v>#N/A</v>
      </c>
      <c r="P78" s="244" t="e">
        <f aca="false">O78/2</f>
        <v>#N/A</v>
      </c>
      <c r="Q78" s="243" t="e">
        <f aca="false">VLOOKUP($A78,[6]CurveFetch!$D$8:$V$1000,16,0)</f>
        <v>#N/A</v>
      </c>
      <c r="R78" s="244" t="e">
        <f aca="false">Q78/2</f>
        <v>#N/A</v>
      </c>
      <c r="S78" s="243" t="e">
        <f aca="false">VLOOKUP($A78,[6]CurveFetch!$D$8:$V$1000,16,0)</f>
        <v>#N/A</v>
      </c>
      <c r="T78" s="244" t="e">
        <f aca="false">S78/2</f>
        <v>#N/A</v>
      </c>
    </row>
    <row r="79" customFormat="false" ht="11.25" hidden="false" customHeight="false" outlineLevel="0" collapsed="false">
      <c r="A79" s="69" t="n">
        <f aca="false">DATE(YEAR(A78),MONTH(A78)+1,1)</f>
        <v>48245</v>
      </c>
      <c r="B79" s="243" t="e">
        <f aca="false">VLOOKUP($A79,[6]CurveFetch!$D$8:$R$1000,2,0)</f>
        <v>#N/A</v>
      </c>
      <c r="C79" s="243" t="e">
        <f aca="false">VLOOKUP($A79,[6]CurveFetch!$D$8:$R$1000,7,0)</f>
        <v>#N/A</v>
      </c>
      <c r="D79" s="243" t="e">
        <f aca="false">VLOOKUP($A79,[6]CurveFetch!$D$8:$R$1000,5,0)</f>
        <v>#N/A</v>
      </c>
      <c r="E79" s="243" t="e">
        <f aca="false">VLOOKUP($A79,[6]CurveFetch!$D$8:$R$1000,4,0)</f>
        <v>#N/A</v>
      </c>
      <c r="F79" s="243" t="e">
        <f aca="false">VLOOKUP($A79,[6]CurveFetch!$D$8:$R$1000,15,0)</f>
        <v>#N/A</v>
      </c>
      <c r="G79" s="243" t="e">
        <f aca="false">VLOOKUP($A79,[6]CurveFetch!$D$8:$R$1000,3,0)</f>
        <v>#N/A</v>
      </c>
      <c r="H79" s="243" t="e">
        <f aca="false">VLOOKUP($A79,[6]CurveFetch!$D$8:$R$1000,9,0)</f>
        <v>#N/A</v>
      </c>
      <c r="I79" s="243" t="e">
        <f aca="false">VLOOKUP($A79,[6]CurveFetch!$D$8:$R$1000,11,0)</f>
        <v>#N/A</v>
      </c>
      <c r="J79" s="243" t="e">
        <f aca="false">VLOOKUP($A79,[6]CurveFetch!$D$8:$R$1000,8,0)</f>
        <v>#N/A</v>
      </c>
      <c r="K79" s="243" t="e">
        <f aca="false">C79-J79</f>
        <v>#N/A</v>
      </c>
      <c r="L79" s="243" t="e">
        <f aca="false">C79-F79</f>
        <v>#N/A</v>
      </c>
      <c r="M79" s="243" t="e">
        <f aca="false">($B79+$C79)*$M$1</f>
        <v>#N/A</v>
      </c>
      <c r="N79" s="69" t="n">
        <f aca="false">DATE(YEAR(N78),MONTH(N78)+1,1)</f>
        <v>48245</v>
      </c>
      <c r="O79" s="243" t="e">
        <f aca="false">VLOOKUP($A79,[6]CurveFetch!$D$8:$V$1000,16,0)</f>
        <v>#N/A</v>
      </c>
      <c r="P79" s="244" t="e">
        <f aca="false">O79/2</f>
        <v>#N/A</v>
      </c>
      <c r="Q79" s="243" t="e">
        <f aca="false">VLOOKUP($A79,[6]CurveFetch!$D$8:$V$1000,16,0)</f>
        <v>#N/A</v>
      </c>
      <c r="R79" s="244" t="e">
        <f aca="false">Q79/2</f>
        <v>#N/A</v>
      </c>
      <c r="S79" s="243" t="e">
        <f aca="false">VLOOKUP($A79,[6]CurveFetch!$D$8:$V$1000,16,0)</f>
        <v>#N/A</v>
      </c>
      <c r="T79" s="244" t="e">
        <f aca="false">S79/2</f>
        <v>#N/A</v>
      </c>
    </row>
    <row r="80" customFormat="false" ht="11.25" hidden="false" customHeight="false" outlineLevel="0" collapsed="false">
      <c r="A80" s="69" t="n">
        <f aca="false">DATE(YEAR(A79),MONTH(A79)+1,1)</f>
        <v>48274</v>
      </c>
      <c r="B80" s="243" t="e">
        <f aca="false">VLOOKUP($A80,[6]CurveFetch!$D$8:$R$1000,2,0)</f>
        <v>#N/A</v>
      </c>
      <c r="C80" s="243" t="e">
        <f aca="false">VLOOKUP($A80,[6]CurveFetch!$D$8:$R$1000,7,0)</f>
        <v>#N/A</v>
      </c>
      <c r="D80" s="243" t="e">
        <f aca="false">VLOOKUP($A80,[6]CurveFetch!$D$8:$R$1000,5,0)</f>
        <v>#N/A</v>
      </c>
      <c r="E80" s="243" t="e">
        <f aca="false">VLOOKUP($A80,[6]CurveFetch!$D$8:$R$1000,4,0)</f>
        <v>#N/A</v>
      </c>
      <c r="F80" s="243" t="e">
        <f aca="false">VLOOKUP($A80,[6]CurveFetch!$D$8:$R$1000,15,0)</f>
        <v>#N/A</v>
      </c>
      <c r="G80" s="243" t="e">
        <f aca="false">VLOOKUP($A80,[6]CurveFetch!$D$8:$R$1000,3,0)</f>
        <v>#N/A</v>
      </c>
      <c r="H80" s="243" t="e">
        <f aca="false">VLOOKUP($A80,[6]CurveFetch!$D$8:$R$1000,9,0)</f>
        <v>#N/A</v>
      </c>
      <c r="I80" s="243" t="e">
        <f aca="false">VLOOKUP($A80,[6]CurveFetch!$D$8:$R$1000,11,0)</f>
        <v>#N/A</v>
      </c>
      <c r="J80" s="243" t="e">
        <f aca="false">VLOOKUP($A80,[6]CurveFetch!$D$8:$R$1000,8,0)</f>
        <v>#N/A</v>
      </c>
      <c r="K80" s="243" t="e">
        <f aca="false">C80-J80</f>
        <v>#N/A</v>
      </c>
      <c r="L80" s="243" t="e">
        <f aca="false">C80-F80</f>
        <v>#N/A</v>
      </c>
      <c r="M80" s="243" t="e">
        <f aca="false">($B80+$C80)*$M$1</f>
        <v>#N/A</v>
      </c>
      <c r="N80" s="69" t="n">
        <f aca="false">DATE(YEAR(N79),MONTH(N79)+1,1)</f>
        <v>48274</v>
      </c>
      <c r="O80" s="243" t="e">
        <f aca="false">VLOOKUP($A80,[6]CurveFetch!$D$8:$V$1000,16,0)</f>
        <v>#N/A</v>
      </c>
      <c r="P80" s="244" t="e">
        <f aca="false">O80/2</f>
        <v>#N/A</v>
      </c>
      <c r="Q80" s="243" t="e">
        <f aca="false">VLOOKUP($A80,[6]CurveFetch!$D$8:$V$1000,16,0)</f>
        <v>#N/A</v>
      </c>
      <c r="R80" s="244" t="e">
        <f aca="false">Q80/2</f>
        <v>#N/A</v>
      </c>
      <c r="S80" s="243" t="e">
        <f aca="false">VLOOKUP($A80,[6]CurveFetch!$D$8:$V$1000,16,0)</f>
        <v>#N/A</v>
      </c>
      <c r="T80" s="244" t="e">
        <f aca="false">S80/2</f>
        <v>#N/A</v>
      </c>
    </row>
    <row r="81" customFormat="false" ht="11.25" hidden="false" customHeight="false" outlineLevel="0" collapsed="false">
      <c r="A81" s="69" t="n">
        <f aca="false">DATE(YEAR(A80),MONTH(A80)+1,1)</f>
        <v>48305</v>
      </c>
      <c r="B81" s="243" t="e">
        <f aca="false">VLOOKUP($A81,[6]CurveFetch!$D$8:$R$1000,2,0)</f>
        <v>#N/A</v>
      </c>
      <c r="C81" s="243" t="e">
        <f aca="false">VLOOKUP($A81,[6]CurveFetch!$D$8:$R$1000,7,0)</f>
        <v>#N/A</v>
      </c>
      <c r="D81" s="243" t="e">
        <f aca="false">VLOOKUP($A81,[6]CurveFetch!$D$8:$R$1000,5,0)</f>
        <v>#N/A</v>
      </c>
      <c r="E81" s="243" t="e">
        <f aca="false">VLOOKUP($A81,[6]CurveFetch!$D$8:$R$1000,4,0)</f>
        <v>#N/A</v>
      </c>
      <c r="F81" s="243" t="e">
        <f aca="false">VLOOKUP($A81,[6]CurveFetch!$D$8:$R$1000,15,0)</f>
        <v>#N/A</v>
      </c>
      <c r="G81" s="243" t="e">
        <f aca="false">VLOOKUP($A81,[6]CurveFetch!$D$8:$R$1000,3,0)</f>
        <v>#N/A</v>
      </c>
      <c r="H81" s="243" t="e">
        <f aca="false">VLOOKUP($A81,[6]CurveFetch!$D$8:$R$1000,9,0)</f>
        <v>#N/A</v>
      </c>
      <c r="I81" s="243" t="e">
        <f aca="false">VLOOKUP($A81,[6]CurveFetch!$D$8:$R$1000,11,0)</f>
        <v>#N/A</v>
      </c>
      <c r="J81" s="243" t="e">
        <f aca="false">VLOOKUP($A81,[6]CurveFetch!$D$8:$R$1000,8,0)</f>
        <v>#N/A</v>
      </c>
      <c r="K81" s="243" t="e">
        <f aca="false">C81-J81</f>
        <v>#N/A</v>
      </c>
      <c r="L81" s="243" t="e">
        <f aca="false">C81-F81</f>
        <v>#N/A</v>
      </c>
      <c r="M81" s="243" t="e">
        <f aca="false">($B81+$C81)*$M$1</f>
        <v>#N/A</v>
      </c>
      <c r="N81" s="69" t="n">
        <f aca="false">DATE(YEAR(N80),MONTH(N80)+1,1)</f>
        <v>48305</v>
      </c>
      <c r="O81" s="243" t="e">
        <f aca="false">VLOOKUP($A81,[6]CurveFetch!$D$8:$V$1000,16,0)</f>
        <v>#N/A</v>
      </c>
      <c r="P81" s="244" t="e">
        <f aca="false">O81/2</f>
        <v>#N/A</v>
      </c>
      <c r="Q81" s="243" t="e">
        <f aca="false">VLOOKUP($A81,[6]CurveFetch!$D$8:$V$1000,16,0)</f>
        <v>#N/A</v>
      </c>
      <c r="R81" s="244" t="e">
        <f aca="false">Q81/2</f>
        <v>#N/A</v>
      </c>
      <c r="S81" s="243" t="e">
        <f aca="false">VLOOKUP($A81,[6]CurveFetch!$D$8:$V$1000,16,0)</f>
        <v>#N/A</v>
      </c>
      <c r="T81" s="244" t="e">
        <f aca="false">S81/2</f>
        <v>#N/A</v>
      </c>
    </row>
    <row r="82" customFormat="false" ht="11.25" hidden="false" customHeight="false" outlineLevel="0" collapsed="false">
      <c r="A82" s="69" t="n">
        <f aca="false">DATE(YEAR(A81),MONTH(A81)+1,1)</f>
        <v>48335</v>
      </c>
      <c r="B82" s="243" t="e">
        <f aca="false">VLOOKUP($A82,[6]CurveFetch!$D$8:$R$1000,2,0)</f>
        <v>#N/A</v>
      </c>
      <c r="C82" s="243" t="e">
        <f aca="false">VLOOKUP($A82,[6]CurveFetch!$D$8:$R$1000,7,0)</f>
        <v>#N/A</v>
      </c>
      <c r="D82" s="243" t="e">
        <f aca="false">VLOOKUP($A82,[6]CurveFetch!$D$8:$R$1000,5,0)</f>
        <v>#N/A</v>
      </c>
      <c r="E82" s="243" t="e">
        <f aca="false">VLOOKUP($A82,[6]CurveFetch!$D$8:$R$1000,4,0)</f>
        <v>#N/A</v>
      </c>
      <c r="F82" s="243" t="e">
        <f aca="false">VLOOKUP($A82,[6]CurveFetch!$D$8:$R$1000,15,0)</f>
        <v>#N/A</v>
      </c>
      <c r="G82" s="243" t="e">
        <f aca="false">VLOOKUP($A82,[6]CurveFetch!$D$8:$R$1000,3,0)</f>
        <v>#N/A</v>
      </c>
      <c r="H82" s="243" t="e">
        <f aca="false">VLOOKUP($A82,[6]CurveFetch!$D$8:$R$1000,9,0)</f>
        <v>#N/A</v>
      </c>
      <c r="I82" s="243" t="e">
        <f aca="false">VLOOKUP($A82,[6]CurveFetch!$D$8:$R$1000,11,0)</f>
        <v>#N/A</v>
      </c>
      <c r="J82" s="243" t="e">
        <f aca="false">VLOOKUP($A82,[6]CurveFetch!$D$8:$R$1000,8,0)</f>
        <v>#N/A</v>
      </c>
      <c r="K82" s="243" t="e">
        <f aca="false">C82-J82</f>
        <v>#N/A</v>
      </c>
      <c r="L82" s="243" t="e">
        <f aca="false">C82-F82</f>
        <v>#N/A</v>
      </c>
      <c r="M82" s="243" t="e">
        <f aca="false">($B82+$C82)*$M$1</f>
        <v>#N/A</v>
      </c>
      <c r="N82" s="69" t="n">
        <f aca="false">DATE(YEAR(N81),MONTH(N81)+1,1)</f>
        <v>48335</v>
      </c>
      <c r="O82" s="243" t="e">
        <f aca="false">VLOOKUP($A82,[6]CurveFetch!$D$8:$V$1000,16,0)</f>
        <v>#N/A</v>
      </c>
      <c r="P82" s="244" t="e">
        <f aca="false">O82/2</f>
        <v>#N/A</v>
      </c>
      <c r="Q82" s="243" t="e">
        <f aca="false">VLOOKUP($A82,[6]CurveFetch!$D$8:$V$1000,16,0)</f>
        <v>#N/A</v>
      </c>
      <c r="R82" s="244" t="e">
        <f aca="false">Q82/2</f>
        <v>#N/A</v>
      </c>
      <c r="S82" s="243" t="e">
        <f aca="false">VLOOKUP($A82,[6]CurveFetch!$D$8:$V$1000,16,0)</f>
        <v>#N/A</v>
      </c>
      <c r="T82" s="244" t="e">
        <f aca="false">S82/2</f>
        <v>#N/A</v>
      </c>
    </row>
    <row r="83" customFormat="false" ht="11.25" hidden="false" customHeight="false" outlineLevel="0" collapsed="false">
      <c r="A83" s="69" t="n">
        <f aca="false">DATE(YEAR(A82),MONTH(A82)+1,1)</f>
        <v>48366</v>
      </c>
      <c r="B83" s="243" t="e">
        <f aca="false">VLOOKUP($A83,[6]CurveFetch!$D$8:$R$1000,2,0)</f>
        <v>#N/A</v>
      </c>
      <c r="C83" s="243" t="e">
        <f aca="false">VLOOKUP($A83,[6]CurveFetch!$D$8:$R$1000,7,0)</f>
        <v>#N/A</v>
      </c>
      <c r="D83" s="243" t="e">
        <f aca="false">VLOOKUP($A83,[6]CurveFetch!$D$8:$R$1000,5,0)</f>
        <v>#N/A</v>
      </c>
      <c r="E83" s="243" t="e">
        <f aca="false">VLOOKUP($A83,[6]CurveFetch!$D$8:$R$1000,4,0)</f>
        <v>#N/A</v>
      </c>
      <c r="F83" s="243" t="e">
        <f aca="false">VLOOKUP($A83,[6]CurveFetch!$D$8:$R$1000,15,0)</f>
        <v>#N/A</v>
      </c>
      <c r="G83" s="243" t="e">
        <f aca="false">VLOOKUP($A83,[6]CurveFetch!$D$8:$R$1000,3,0)</f>
        <v>#N/A</v>
      </c>
      <c r="H83" s="243" t="e">
        <f aca="false">VLOOKUP($A83,[6]CurveFetch!$D$8:$R$1000,9,0)</f>
        <v>#N/A</v>
      </c>
      <c r="I83" s="243" t="e">
        <f aca="false">VLOOKUP($A83,[6]CurveFetch!$D$8:$R$1000,11,0)</f>
        <v>#N/A</v>
      </c>
      <c r="J83" s="243" t="e">
        <f aca="false">VLOOKUP($A83,[6]CurveFetch!$D$8:$R$1000,8,0)</f>
        <v>#N/A</v>
      </c>
      <c r="K83" s="243" t="e">
        <f aca="false">C83-J83</f>
        <v>#N/A</v>
      </c>
      <c r="L83" s="243" t="e">
        <f aca="false">C83-F83</f>
        <v>#N/A</v>
      </c>
      <c r="M83" s="243" t="e">
        <f aca="false">($B83+$C83)*$M$1</f>
        <v>#N/A</v>
      </c>
      <c r="N83" s="69" t="n">
        <f aca="false">DATE(YEAR(N82),MONTH(N82)+1,1)</f>
        <v>48366</v>
      </c>
      <c r="O83" s="243" t="e">
        <f aca="false">VLOOKUP($A83,[6]CurveFetch!$D$8:$V$1000,16,0)</f>
        <v>#N/A</v>
      </c>
      <c r="P83" s="244" t="e">
        <f aca="false">O83/2</f>
        <v>#N/A</v>
      </c>
      <c r="Q83" s="243" t="e">
        <f aca="false">VLOOKUP($A83,[6]CurveFetch!$D$8:$V$1000,16,0)</f>
        <v>#N/A</v>
      </c>
      <c r="R83" s="244" t="e">
        <f aca="false">Q83/2</f>
        <v>#N/A</v>
      </c>
      <c r="S83" s="243" t="e">
        <f aca="false">VLOOKUP($A83,[6]CurveFetch!$D$8:$V$1000,16,0)</f>
        <v>#N/A</v>
      </c>
      <c r="T83" s="244" t="e">
        <f aca="false">S83/2</f>
        <v>#N/A</v>
      </c>
    </row>
    <row r="84" customFormat="false" ht="11.25" hidden="false" customHeight="false" outlineLevel="0" collapsed="false">
      <c r="A84" s="69" t="n">
        <f aca="false">DATE(YEAR(A83),MONTH(A83)+1,1)</f>
        <v>48396</v>
      </c>
      <c r="B84" s="243" t="e">
        <f aca="false">VLOOKUP($A84,[6]CurveFetch!$D$8:$R$1000,2,0)</f>
        <v>#N/A</v>
      </c>
      <c r="C84" s="243" t="e">
        <f aca="false">VLOOKUP($A84,[6]CurveFetch!$D$8:$R$1000,7,0)</f>
        <v>#N/A</v>
      </c>
      <c r="D84" s="243" t="e">
        <f aca="false">VLOOKUP($A84,[6]CurveFetch!$D$8:$R$1000,5,0)</f>
        <v>#N/A</v>
      </c>
      <c r="E84" s="243" t="e">
        <f aca="false">VLOOKUP($A84,[6]CurveFetch!$D$8:$R$1000,4,0)</f>
        <v>#N/A</v>
      </c>
      <c r="F84" s="243" t="e">
        <f aca="false">VLOOKUP($A84,[6]CurveFetch!$D$8:$R$1000,15,0)</f>
        <v>#N/A</v>
      </c>
      <c r="G84" s="243" t="e">
        <f aca="false">VLOOKUP($A84,[6]CurveFetch!$D$8:$R$1000,3,0)</f>
        <v>#N/A</v>
      </c>
      <c r="H84" s="243" t="e">
        <f aca="false">VLOOKUP($A84,[6]CurveFetch!$D$8:$R$1000,9,0)</f>
        <v>#N/A</v>
      </c>
      <c r="I84" s="243" t="e">
        <f aca="false">VLOOKUP($A84,[6]CurveFetch!$D$8:$R$1000,11,0)</f>
        <v>#N/A</v>
      </c>
      <c r="J84" s="243" t="e">
        <f aca="false">VLOOKUP($A84,[6]CurveFetch!$D$8:$R$1000,8,0)</f>
        <v>#N/A</v>
      </c>
      <c r="K84" s="243" t="e">
        <f aca="false">C84-J84</f>
        <v>#N/A</v>
      </c>
      <c r="L84" s="243" t="e">
        <f aca="false">C84-F84</f>
        <v>#N/A</v>
      </c>
      <c r="M84" s="243" t="e">
        <f aca="false">($B84+$C84)*$M$1</f>
        <v>#N/A</v>
      </c>
      <c r="N84" s="69" t="n">
        <f aca="false">DATE(YEAR(N83),MONTH(N83)+1,1)</f>
        <v>48396</v>
      </c>
      <c r="O84" s="243" t="e">
        <f aca="false">VLOOKUP($A84,[6]CurveFetch!$D$8:$V$1000,16,0)</f>
        <v>#N/A</v>
      </c>
      <c r="P84" s="244" t="e">
        <f aca="false">O84/2</f>
        <v>#N/A</v>
      </c>
      <c r="Q84" s="243" t="e">
        <f aca="false">VLOOKUP($A84,[6]CurveFetch!$D$8:$V$1000,16,0)</f>
        <v>#N/A</v>
      </c>
      <c r="R84" s="244" t="e">
        <f aca="false">Q84/2</f>
        <v>#N/A</v>
      </c>
      <c r="S84" s="243" t="e">
        <f aca="false">VLOOKUP($A84,[6]CurveFetch!$D$8:$V$1000,16,0)</f>
        <v>#N/A</v>
      </c>
      <c r="T84" s="244" t="e">
        <f aca="false">S84/2</f>
        <v>#N/A</v>
      </c>
    </row>
    <row r="85" customFormat="false" ht="11.25" hidden="false" customHeight="false" outlineLevel="0" collapsed="false">
      <c r="A85" s="69" t="n">
        <f aca="false">DATE(YEAR(A84),MONTH(A84)+1,1)</f>
        <v>48427</v>
      </c>
      <c r="B85" s="243" t="e">
        <f aca="false">VLOOKUP($A85,[6]CurveFetch!$D$8:$R$1000,2,0)</f>
        <v>#N/A</v>
      </c>
      <c r="C85" s="243" t="e">
        <f aca="false">VLOOKUP($A85,[6]CurveFetch!$D$8:$R$1000,7,0)</f>
        <v>#N/A</v>
      </c>
      <c r="D85" s="243" t="e">
        <f aca="false">VLOOKUP($A85,[6]CurveFetch!$D$8:$R$1000,5,0)</f>
        <v>#N/A</v>
      </c>
      <c r="E85" s="243" t="e">
        <f aca="false">VLOOKUP($A85,[6]CurveFetch!$D$8:$R$1000,4,0)</f>
        <v>#N/A</v>
      </c>
      <c r="F85" s="243" t="e">
        <f aca="false">VLOOKUP($A85,[6]CurveFetch!$D$8:$R$1000,15,0)</f>
        <v>#N/A</v>
      </c>
      <c r="G85" s="243" t="e">
        <f aca="false">VLOOKUP($A85,[6]CurveFetch!$D$8:$R$1000,3,0)</f>
        <v>#N/A</v>
      </c>
      <c r="H85" s="243" t="e">
        <f aca="false">VLOOKUP($A85,[6]CurveFetch!$D$8:$R$1000,9,0)</f>
        <v>#N/A</v>
      </c>
      <c r="I85" s="243" t="e">
        <f aca="false">VLOOKUP($A85,[6]CurveFetch!$D$8:$R$1000,11,0)</f>
        <v>#N/A</v>
      </c>
      <c r="J85" s="243" t="e">
        <f aca="false">VLOOKUP($A85,[6]CurveFetch!$D$8:$R$1000,8,0)</f>
        <v>#N/A</v>
      </c>
      <c r="K85" s="243" t="e">
        <f aca="false">C85-J85</f>
        <v>#N/A</v>
      </c>
      <c r="L85" s="243" t="e">
        <f aca="false">C85-F85</f>
        <v>#N/A</v>
      </c>
      <c r="M85" s="243" t="e">
        <f aca="false">($B85+$C85)*$M$1</f>
        <v>#N/A</v>
      </c>
      <c r="N85" s="69" t="n">
        <f aca="false">DATE(YEAR(N84),MONTH(N84)+1,1)</f>
        <v>48427</v>
      </c>
      <c r="O85" s="243" t="e">
        <f aca="false">VLOOKUP($A85,[6]CurveFetch!$D$8:$V$1000,16,0)</f>
        <v>#N/A</v>
      </c>
      <c r="P85" s="244" t="e">
        <f aca="false">O85/2</f>
        <v>#N/A</v>
      </c>
      <c r="Q85" s="243" t="e">
        <f aca="false">VLOOKUP($A85,[6]CurveFetch!$D$8:$V$1000,16,0)</f>
        <v>#N/A</v>
      </c>
      <c r="R85" s="244" t="e">
        <f aca="false">Q85/2</f>
        <v>#N/A</v>
      </c>
      <c r="S85" s="243" t="e">
        <f aca="false">VLOOKUP($A85,[6]CurveFetch!$D$8:$V$1000,16,0)</f>
        <v>#N/A</v>
      </c>
      <c r="T85" s="244" t="e">
        <f aca="false">S85/2</f>
        <v>#N/A</v>
      </c>
    </row>
    <row r="86" customFormat="false" ht="11.25" hidden="false" customHeight="false" outlineLevel="0" collapsed="false">
      <c r="A86" s="69" t="n">
        <f aca="false">DATE(YEAR(A85),MONTH(A85)+1,1)</f>
        <v>48458</v>
      </c>
      <c r="B86" s="243" t="e">
        <f aca="false">VLOOKUP($A86,[6]CurveFetch!$D$8:$R$1000,2,0)</f>
        <v>#N/A</v>
      </c>
      <c r="C86" s="243" t="e">
        <f aca="false">VLOOKUP($A86,[6]CurveFetch!$D$8:$R$1000,7,0)</f>
        <v>#N/A</v>
      </c>
      <c r="D86" s="243" t="e">
        <f aca="false">VLOOKUP($A86,[6]CurveFetch!$D$8:$R$1000,5,0)</f>
        <v>#N/A</v>
      </c>
      <c r="E86" s="243" t="e">
        <f aca="false">VLOOKUP($A86,[6]CurveFetch!$D$8:$R$1000,4,0)</f>
        <v>#N/A</v>
      </c>
      <c r="F86" s="243" t="e">
        <f aca="false">VLOOKUP($A86,[6]CurveFetch!$D$8:$R$1000,15,0)</f>
        <v>#N/A</v>
      </c>
      <c r="G86" s="243" t="e">
        <f aca="false">VLOOKUP($A86,[6]CurveFetch!$D$8:$R$1000,3,0)</f>
        <v>#N/A</v>
      </c>
      <c r="H86" s="243" t="e">
        <f aca="false">VLOOKUP($A86,[6]CurveFetch!$D$8:$R$1000,9,0)</f>
        <v>#N/A</v>
      </c>
      <c r="I86" s="243" t="e">
        <f aca="false">VLOOKUP($A86,[6]CurveFetch!$D$8:$R$1000,11,0)</f>
        <v>#N/A</v>
      </c>
      <c r="J86" s="243" t="e">
        <f aca="false">VLOOKUP($A86,[6]CurveFetch!$D$8:$R$1000,8,0)</f>
        <v>#N/A</v>
      </c>
      <c r="K86" s="243" t="e">
        <f aca="false">C86-J86</f>
        <v>#N/A</v>
      </c>
      <c r="L86" s="243" t="e">
        <f aca="false">C86-F86</f>
        <v>#N/A</v>
      </c>
      <c r="M86" s="243" t="e">
        <f aca="false">($B86+$C86)*$M$1</f>
        <v>#N/A</v>
      </c>
      <c r="N86" s="69" t="n">
        <f aca="false">DATE(YEAR(N85),MONTH(N85)+1,1)</f>
        <v>48458</v>
      </c>
      <c r="O86" s="243" t="e">
        <f aca="false">VLOOKUP($A86,[6]CurveFetch!$D$8:$V$1000,16,0)</f>
        <v>#N/A</v>
      </c>
      <c r="P86" s="244" t="e">
        <f aca="false">O86/2</f>
        <v>#N/A</v>
      </c>
      <c r="Q86" s="243" t="e">
        <f aca="false">VLOOKUP($A86,[6]CurveFetch!$D$8:$V$1000,16,0)</f>
        <v>#N/A</v>
      </c>
      <c r="R86" s="244" t="e">
        <f aca="false">Q86/2</f>
        <v>#N/A</v>
      </c>
      <c r="S86" s="243" t="e">
        <f aca="false">VLOOKUP($A86,[6]CurveFetch!$D$8:$V$1000,16,0)</f>
        <v>#N/A</v>
      </c>
      <c r="T86" s="244" t="e">
        <f aca="false">S86/2</f>
        <v>#N/A</v>
      </c>
    </row>
    <row r="87" customFormat="false" ht="11.25" hidden="false" customHeight="false" outlineLevel="0" collapsed="false">
      <c r="A87" s="69" t="n">
        <f aca="false">DATE(YEAR(A86),MONTH(A86)+1,1)</f>
        <v>48488</v>
      </c>
      <c r="B87" s="243" t="e">
        <f aca="false">VLOOKUP($A87,[6]CurveFetch!$D$8:$R$1000,2,0)</f>
        <v>#N/A</v>
      </c>
      <c r="C87" s="243" t="e">
        <f aca="false">VLOOKUP($A87,[6]CurveFetch!$D$8:$R$1000,7,0)</f>
        <v>#N/A</v>
      </c>
      <c r="D87" s="243" t="e">
        <f aca="false">VLOOKUP($A87,[6]CurveFetch!$D$8:$R$1000,5,0)</f>
        <v>#N/A</v>
      </c>
      <c r="E87" s="243" t="e">
        <f aca="false">VLOOKUP($A87,[6]CurveFetch!$D$8:$R$1000,4,0)</f>
        <v>#N/A</v>
      </c>
      <c r="F87" s="243" t="e">
        <f aca="false">VLOOKUP($A87,[6]CurveFetch!$D$8:$R$1000,15,0)</f>
        <v>#N/A</v>
      </c>
      <c r="G87" s="243" t="e">
        <f aca="false">VLOOKUP($A87,[6]CurveFetch!$D$8:$R$1000,3,0)</f>
        <v>#N/A</v>
      </c>
      <c r="H87" s="243" t="e">
        <f aca="false">VLOOKUP($A87,[6]CurveFetch!$D$8:$R$1000,9,0)</f>
        <v>#N/A</v>
      </c>
      <c r="I87" s="243" t="e">
        <f aca="false">VLOOKUP($A87,[6]CurveFetch!$D$8:$R$1000,11,0)</f>
        <v>#N/A</v>
      </c>
      <c r="J87" s="243" t="e">
        <f aca="false">VLOOKUP($A87,[6]CurveFetch!$D$8:$R$1000,8,0)</f>
        <v>#N/A</v>
      </c>
      <c r="K87" s="243" t="e">
        <f aca="false">C87-J87</f>
        <v>#N/A</v>
      </c>
      <c r="L87" s="243" t="e">
        <f aca="false">C87-F87</f>
        <v>#N/A</v>
      </c>
      <c r="M87" s="243" t="e">
        <f aca="false">($B87+$C87)*$M$1</f>
        <v>#N/A</v>
      </c>
      <c r="N87" s="69" t="n">
        <f aca="false">DATE(YEAR(N86),MONTH(N86)+1,1)</f>
        <v>48488</v>
      </c>
      <c r="O87" s="243" t="e">
        <f aca="false">VLOOKUP($A87,[6]CurveFetch!$D$8:$V$1000,16,0)</f>
        <v>#N/A</v>
      </c>
      <c r="P87" s="244" t="e">
        <f aca="false">O87/2</f>
        <v>#N/A</v>
      </c>
      <c r="Q87" s="243" t="e">
        <f aca="false">VLOOKUP($A87,[6]CurveFetch!$D$8:$V$1000,16,0)</f>
        <v>#N/A</v>
      </c>
      <c r="R87" s="244" t="e">
        <f aca="false">Q87/2</f>
        <v>#N/A</v>
      </c>
      <c r="S87" s="243" t="e">
        <f aca="false">VLOOKUP($A87,[6]CurveFetch!$D$8:$V$1000,16,0)</f>
        <v>#N/A</v>
      </c>
      <c r="T87" s="244" t="e">
        <f aca="false">S87/2</f>
        <v>#N/A</v>
      </c>
    </row>
    <row r="88" customFormat="false" ht="11.25" hidden="false" customHeight="false" outlineLevel="0" collapsed="false">
      <c r="A88" s="69" t="n">
        <f aca="false">DATE(YEAR(A87),MONTH(A87)+1,1)</f>
        <v>48519</v>
      </c>
      <c r="B88" s="243" t="e">
        <f aca="false">VLOOKUP($A88,[6]CurveFetch!$D$8:$R$1000,2,0)</f>
        <v>#N/A</v>
      </c>
      <c r="C88" s="243" t="e">
        <f aca="false">VLOOKUP($A88,[6]CurveFetch!$D$8:$R$1000,7,0)</f>
        <v>#N/A</v>
      </c>
      <c r="D88" s="243" t="e">
        <f aca="false">VLOOKUP($A88,[6]CurveFetch!$D$8:$R$1000,5,0)</f>
        <v>#N/A</v>
      </c>
      <c r="E88" s="243" t="e">
        <f aca="false">VLOOKUP($A88,[6]CurveFetch!$D$8:$R$1000,4,0)</f>
        <v>#N/A</v>
      </c>
      <c r="F88" s="243" t="e">
        <f aca="false">VLOOKUP($A88,[6]CurveFetch!$D$8:$R$1000,15,0)</f>
        <v>#N/A</v>
      </c>
      <c r="G88" s="243" t="e">
        <f aca="false">VLOOKUP($A88,[6]CurveFetch!$D$8:$R$1000,3,0)</f>
        <v>#N/A</v>
      </c>
      <c r="H88" s="243" t="e">
        <f aca="false">VLOOKUP($A88,[6]CurveFetch!$D$8:$R$1000,9,0)</f>
        <v>#N/A</v>
      </c>
      <c r="I88" s="243" t="e">
        <f aca="false">VLOOKUP($A88,[6]CurveFetch!$D$8:$R$1000,11,0)</f>
        <v>#N/A</v>
      </c>
      <c r="J88" s="243" t="e">
        <f aca="false">VLOOKUP($A88,[6]CurveFetch!$D$8:$R$1000,8,0)</f>
        <v>#N/A</v>
      </c>
      <c r="K88" s="243" t="e">
        <f aca="false">C88-J88</f>
        <v>#N/A</v>
      </c>
      <c r="L88" s="243" t="e">
        <f aca="false">C88-F88</f>
        <v>#N/A</v>
      </c>
      <c r="M88" s="243" t="e">
        <f aca="false">($B88+$C88)*$M$1</f>
        <v>#N/A</v>
      </c>
      <c r="N88" s="69" t="n">
        <f aca="false">DATE(YEAR(N87),MONTH(N87)+1,1)</f>
        <v>48519</v>
      </c>
      <c r="O88" s="243" t="e">
        <f aca="false">VLOOKUP($A88,[6]CurveFetch!$D$8:$V$1000,16,0)</f>
        <v>#N/A</v>
      </c>
      <c r="P88" s="244" t="e">
        <f aca="false">O88/2</f>
        <v>#N/A</v>
      </c>
      <c r="Q88" s="243" t="e">
        <f aca="false">VLOOKUP($A88,[6]CurveFetch!$D$8:$V$1000,16,0)</f>
        <v>#N/A</v>
      </c>
      <c r="R88" s="244" t="e">
        <f aca="false">Q88/2</f>
        <v>#N/A</v>
      </c>
      <c r="S88" s="243" t="e">
        <f aca="false">VLOOKUP($A88,[6]CurveFetch!$D$8:$V$1000,16,0)</f>
        <v>#N/A</v>
      </c>
      <c r="T88" s="244" t="e">
        <f aca="false">S88/2</f>
        <v>#N/A</v>
      </c>
    </row>
    <row r="89" customFormat="false" ht="11.25" hidden="false" customHeight="false" outlineLevel="0" collapsed="false">
      <c r="A89" s="69" t="n">
        <f aca="false">DATE(YEAR(A88),MONTH(A88)+1,1)</f>
        <v>48549</v>
      </c>
      <c r="B89" s="243" t="e">
        <f aca="false">VLOOKUP($A89,[6]CurveFetch!$D$8:$R$1000,2,0)</f>
        <v>#N/A</v>
      </c>
      <c r="C89" s="243" t="e">
        <f aca="false">VLOOKUP($A89,[6]CurveFetch!$D$8:$R$1000,7,0)</f>
        <v>#N/A</v>
      </c>
      <c r="D89" s="243" t="e">
        <f aca="false">VLOOKUP($A89,[6]CurveFetch!$D$8:$R$1000,5,0)</f>
        <v>#N/A</v>
      </c>
      <c r="E89" s="243" t="e">
        <f aca="false">VLOOKUP($A89,[6]CurveFetch!$D$8:$R$1000,4,0)</f>
        <v>#N/A</v>
      </c>
      <c r="F89" s="243" t="e">
        <f aca="false">VLOOKUP($A89,[6]CurveFetch!$D$8:$R$1000,15,0)</f>
        <v>#N/A</v>
      </c>
      <c r="G89" s="243" t="e">
        <f aca="false">VLOOKUP($A89,[6]CurveFetch!$D$8:$R$1000,3,0)</f>
        <v>#N/A</v>
      </c>
      <c r="H89" s="243" t="e">
        <f aca="false">VLOOKUP($A89,[6]CurveFetch!$D$8:$R$1000,9,0)</f>
        <v>#N/A</v>
      </c>
      <c r="I89" s="243" t="e">
        <f aca="false">VLOOKUP($A89,[6]CurveFetch!$D$8:$R$1000,11,0)</f>
        <v>#N/A</v>
      </c>
      <c r="J89" s="243" t="e">
        <f aca="false">VLOOKUP($A89,[6]CurveFetch!$D$8:$R$1000,8,0)</f>
        <v>#N/A</v>
      </c>
      <c r="K89" s="243" t="e">
        <f aca="false">C89-J89</f>
        <v>#N/A</v>
      </c>
      <c r="L89" s="243" t="e">
        <f aca="false">C89-F89</f>
        <v>#N/A</v>
      </c>
      <c r="M89" s="243" t="e">
        <f aca="false">($B89+$C89)*$M$1</f>
        <v>#N/A</v>
      </c>
      <c r="N89" s="69" t="n">
        <f aca="false">DATE(YEAR(N88),MONTH(N88)+1,1)</f>
        <v>48549</v>
      </c>
      <c r="O89" s="243" t="e">
        <f aca="false">VLOOKUP($A89,[6]CurveFetch!$D$8:$V$1000,16,0)</f>
        <v>#N/A</v>
      </c>
      <c r="P89" s="244" t="e">
        <f aca="false">O89/2</f>
        <v>#N/A</v>
      </c>
      <c r="Q89" s="243" t="e">
        <f aca="false">VLOOKUP($A89,[6]CurveFetch!$D$8:$V$1000,16,0)</f>
        <v>#N/A</v>
      </c>
      <c r="R89" s="244" t="e">
        <f aca="false">Q89/2</f>
        <v>#N/A</v>
      </c>
      <c r="S89" s="243" t="e">
        <f aca="false">VLOOKUP($A89,[6]CurveFetch!$D$8:$V$1000,16,0)</f>
        <v>#N/A</v>
      </c>
      <c r="T89" s="244" t="e">
        <f aca="false">S89/2</f>
        <v>#N/A</v>
      </c>
    </row>
    <row r="90" customFormat="false" ht="11.25" hidden="false" customHeight="false" outlineLevel="0" collapsed="false">
      <c r="A90" s="69" t="n">
        <f aca="false">DATE(YEAR(A89),MONTH(A89)+1,1)</f>
        <v>48580</v>
      </c>
      <c r="B90" s="243" t="e">
        <f aca="false">VLOOKUP($A90,[6]CurveFetch!$D$8:$R$1000,2,0)</f>
        <v>#N/A</v>
      </c>
      <c r="C90" s="243" t="e">
        <f aca="false">VLOOKUP($A90,[6]CurveFetch!$D$8:$R$1000,7,0)</f>
        <v>#N/A</v>
      </c>
      <c r="D90" s="243" t="e">
        <f aca="false">VLOOKUP($A90,[6]CurveFetch!$D$8:$R$1000,5,0)</f>
        <v>#N/A</v>
      </c>
      <c r="E90" s="243" t="e">
        <f aca="false">VLOOKUP($A90,[6]CurveFetch!$D$8:$R$1000,4,0)</f>
        <v>#N/A</v>
      </c>
      <c r="F90" s="243" t="e">
        <f aca="false">VLOOKUP($A90,[6]CurveFetch!$D$8:$R$1000,15,0)</f>
        <v>#N/A</v>
      </c>
      <c r="G90" s="243" t="e">
        <f aca="false">VLOOKUP($A90,[6]CurveFetch!$D$8:$R$1000,3,0)</f>
        <v>#N/A</v>
      </c>
      <c r="H90" s="243" t="e">
        <f aca="false">VLOOKUP($A90,[6]CurveFetch!$D$8:$R$1000,9,0)</f>
        <v>#N/A</v>
      </c>
      <c r="I90" s="243" t="e">
        <f aca="false">VLOOKUP($A90,[6]CurveFetch!$D$8:$R$1000,11,0)</f>
        <v>#N/A</v>
      </c>
      <c r="J90" s="243" t="e">
        <f aca="false">VLOOKUP($A90,[6]CurveFetch!$D$8:$R$1000,8,0)</f>
        <v>#N/A</v>
      </c>
      <c r="K90" s="243" t="e">
        <f aca="false">C90-J90</f>
        <v>#N/A</v>
      </c>
      <c r="L90" s="243" t="e">
        <f aca="false">C90-F90</f>
        <v>#N/A</v>
      </c>
      <c r="M90" s="243" t="e">
        <f aca="false">($B90+$C90)*$M$1</f>
        <v>#N/A</v>
      </c>
      <c r="N90" s="69" t="n">
        <f aca="false">DATE(YEAR(N89),MONTH(N89)+1,1)</f>
        <v>48580</v>
      </c>
      <c r="O90" s="243" t="e">
        <f aca="false">VLOOKUP($A90,[6]CurveFetch!$D$8:$V$1000,16,0)</f>
        <v>#N/A</v>
      </c>
      <c r="P90" s="244" t="e">
        <f aca="false">O90/2</f>
        <v>#N/A</v>
      </c>
      <c r="Q90" s="243" t="e">
        <f aca="false">VLOOKUP($A90,[6]CurveFetch!$D$8:$V$1000,16,0)</f>
        <v>#N/A</v>
      </c>
      <c r="R90" s="244" t="e">
        <f aca="false">Q90/2</f>
        <v>#N/A</v>
      </c>
      <c r="S90" s="243" t="e">
        <f aca="false">VLOOKUP($A90,[6]CurveFetch!$D$8:$V$1000,16,0)</f>
        <v>#N/A</v>
      </c>
      <c r="T90" s="244" t="e">
        <f aca="false">S90/2</f>
        <v>#N/A</v>
      </c>
    </row>
    <row r="91" customFormat="false" ht="11.25" hidden="false" customHeight="false" outlineLevel="0" collapsed="false">
      <c r="A91" s="69" t="n">
        <f aca="false">DATE(YEAR(A90),MONTH(A90)+1,1)</f>
        <v>48611</v>
      </c>
      <c r="B91" s="243" t="e">
        <f aca="false">VLOOKUP($A91,[6]CurveFetch!$D$8:$R$1000,2,0)</f>
        <v>#N/A</v>
      </c>
      <c r="C91" s="243" t="e">
        <f aca="false">VLOOKUP($A91,[6]CurveFetch!$D$8:$R$1000,7,0)</f>
        <v>#N/A</v>
      </c>
      <c r="D91" s="243" t="e">
        <f aca="false">VLOOKUP($A91,[6]CurveFetch!$D$8:$R$1000,5,0)</f>
        <v>#N/A</v>
      </c>
      <c r="E91" s="243" t="e">
        <f aca="false">VLOOKUP($A91,[6]CurveFetch!$D$8:$R$1000,4,0)</f>
        <v>#N/A</v>
      </c>
      <c r="F91" s="243" t="e">
        <f aca="false">VLOOKUP($A91,[6]CurveFetch!$D$8:$R$1000,15,0)</f>
        <v>#N/A</v>
      </c>
      <c r="G91" s="243" t="e">
        <f aca="false">VLOOKUP($A91,[6]CurveFetch!$D$8:$R$1000,3,0)</f>
        <v>#N/A</v>
      </c>
      <c r="H91" s="243" t="e">
        <f aca="false">VLOOKUP($A91,[6]CurveFetch!$D$8:$R$1000,9,0)</f>
        <v>#N/A</v>
      </c>
      <c r="I91" s="243" t="e">
        <f aca="false">VLOOKUP($A91,[6]CurveFetch!$D$8:$R$1000,11,0)</f>
        <v>#N/A</v>
      </c>
      <c r="J91" s="243" t="e">
        <f aca="false">VLOOKUP($A91,[6]CurveFetch!$D$8:$R$1000,8,0)</f>
        <v>#N/A</v>
      </c>
      <c r="K91" s="243" t="e">
        <f aca="false">C91-J91</f>
        <v>#N/A</v>
      </c>
      <c r="L91" s="243" t="e">
        <f aca="false">C91-F91</f>
        <v>#N/A</v>
      </c>
      <c r="M91" s="243" t="e">
        <f aca="false">($B91+$C91)*$M$1</f>
        <v>#N/A</v>
      </c>
      <c r="N91" s="69" t="n">
        <f aca="false">DATE(YEAR(N90),MONTH(N90)+1,1)</f>
        <v>48611</v>
      </c>
      <c r="O91" s="243" t="e">
        <f aca="false">VLOOKUP($A91,[6]CurveFetch!$D$8:$V$1000,16,0)</f>
        <v>#N/A</v>
      </c>
      <c r="P91" s="244" t="e">
        <f aca="false">O91/2</f>
        <v>#N/A</v>
      </c>
      <c r="Q91" s="243" t="e">
        <f aca="false">VLOOKUP($A91,[6]CurveFetch!$D$8:$V$1000,16,0)</f>
        <v>#N/A</v>
      </c>
      <c r="R91" s="244" t="e">
        <f aca="false">Q91/2</f>
        <v>#N/A</v>
      </c>
      <c r="S91" s="243" t="e">
        <f aca="false">VLOOKUP($A91,[6]CurveFetch!$D$8:$V$1000,16,0)</f>
        <v>#N/A</v>
      </c>
      <c r="T91" s="244" t="e">
        <f aca="false">S91/2</f>
        <v>#N/A</v>
      </c>
    </row>
    <row r="92" customFormat="false" ht="11.25" hidden="false" customHeight="false" outlineLevel="0" collapsed="false">
      <c r="A92" s="69" t="n">
        <f aca="false">DATE(YEAR(A91),MONTH(A91)+1,1)</f>
        <v>48639</v>
      </c>
      <c r="B92" s="243" t="e">
        <f aca="false">VLOOKUP($A92,[6]CurveFetch!$D$8:$R$1000,2,0)</f>
        <v>#N/A</v>
      </c>
      <c r="C92" s="243" t="e">
        <f aca="false">VLOOKUP($A92,[6]CurveFetch!$D$8:$R$1000,7,0)</f>
        <v>#N/A</v>
      </c>
      <c r="D92" s="243" t="e">
        <f aca="false">VLOOKUP($A92,[6]CurveFetch!$D$8:$R$1000,5,0)</f>
        <v>#N/A</v>
      </c>
      <c r="E92" s="243" t="e">
        <f aca="false">VLOOKUP($A92,[6]CurveFetch!$D$8:$R$1000,4,0)</f>
        <v>#N/A</v>
      </c>
      <c r="F92" s="243" t="e">
        <f aca="false">VLOOKUP($A92,[6]CurveFetch!$D$8:$R$1000,15,0)</f>
        <v>#N/A</v>
      </c>
      <c r="G92" s="243" t="e">
        <f aca="false">VLOOKUP($A92,[6]CurveFetch!$D$8:$R$1000,3,0)</f>
        <v>#N/A</v>
      </c>
      <c r="H92" s="243" t="e">
        <f aca="false">VLOOKUP($A92,[6]CurveFetch!$D$8:$R$1000,9,0)</f>
        <v>#N/A</v>
      </c>
      <c r="I92" s="243" t="e">
        <f aca="false">VLOOKUP($A92,[6]CurveFetch!$D$8:$R$1000,11,0)</f>
        <v>#N/A</v>
      </c>
      <c r="J92" s="243" t="e">
        <f aca="false">VLOOKUP($A92,[6]CurveFetch!$D$8:$R$1000,8,0)</f>
        <v>#N/A</v>
      </c>
      <c r="K92" s="243" t="e">
        <f aca="false">C92-J92</f>
        <v>#N/A</v>
      </c>
      <c r="L92" s="243" t="e">
        <f aca="false">C92-F92</f>
        <v>#N/A</v>
      </c>
      <c r="M92" s="243" t="e">
        <f aca="false">($B92+$C92)*$M$1</f>
        <v>#N/A</v>
      </c>
      <c r="N92" s="69" t="n">
        <f aca="false">DATE(YEAR(N91),MONTH(N91)+1,1)</f>
        <v>48639</v>
      </c>
      <c r="O92" s="243" t="e">
        <f aca="false">VLOOKUP($A92,[6]CurveFetch!$D$8:$V$1000,16,0)</f>
        <v>#N/A</v>
      </c>
      <c r="P92" s="244" t="e">
        <f aca="false">O92/2</f>
        <v>#N/A</v>
      </c>
      <c r="Q92" s="243" t="e">
        <f aca="false">VLOOKUP($A92,[6]CurveFetch!$D$8:$V$1000,16,0)</f>
        <v>#N/A</v>
      </c>
      <c r="R92" s="244" t="e">
        <f aca="false">Q92/2</f>
        <v>#N/A</v>
      </c>
      <c r="S92" s="243" t="e">
        <f aca="false">VLOOKUP($A92,[6]CurveFetch!$D$8:$V$1000,16,0)</f>
        <v>#N/A</v>
      </c>
      <c r="T92" s="244" t="e">
        <f aca="false">S92/2</f>
        <v>#N/A</v>
      </c>
    </row>
    <row r="93" customFormat="false" ht="11.25" hidden="false" customHeight="false" outlineLevel="0" collapsed="false">
      <c r="A93" s="69" t="n">
        <f aca="false">DATE(YEAR(A92),MONTH(A92)+1,1)</f>
        <v>48670</v>
      </c>
      <c r="B93" s="243" t="e">
        <f aca="false">VLOOKUP($A93,[6]CurveFetch!$D$8:$R$1000,2,0)</f>
        <v>#N/A</v>
      </c>
      <c r="C93" s="243" t="e">
        <f aca="false">VLOOKUP($A93,[6]CurveFetch!$D$8:$R$1000,7,0)</f>
        <v>#N/A</v>
      </c>
      <c r="D93" s="243" t="e">
        <f aca="false">VLOOKUP($A93,[6]CurveFetch!$D$8:$R$1000,5,0)</f>
        <v>#N/A</v>
      </c>
      <c r="E93" s="243" t="e">
        <f aca="false">VLOOKUP($A93,[6]CurveFetch!$D$8:$R$1000,4,0)</f>
        <v>#N/A</v>
      </c>
      <c r="F93" s="243" t="e">
        <f aca="false">VLOOKUP($A93,[6]CurveFetch!$D$8:$R$1000,15,0)</f>
        <v>#N/A</v>
      </c>
      <c r="G93" s="243" t="e">
        <f aca="false">VLOOKUP($A93,[6]CurveFetch!$D$8:$R$1000,3,0)</f>
        <v>#N/A</v>
      </c>
      <c r="H93" s="243" t="e">
        <f aca="false">VLOOKUP($A93,[6]CurveFetch!$D$8:$R$1000,9,0)</f>
        <v>#N/A</v>
      </c>
      <c r="I93" s="243" t="e">
        <f aca="false">VLOOKUP($A93,[6]CurveFetch!$D$8:$R$1000,11,0)</f>
        <v>#N/A</v>
      </c>
      <c r="J93" s="243" t="e">
        <f aca="false">VLOOKUP($A93,[6]CurveFetch!$D$8:$R$1000,8,0)</f>
        <v>#N/A</v>
      </c>
      <c r="K93" s="243" t="e">
        <f aca="false">C93-J93</f>
        <v>#N/A</v>
      </c>
      <c r="L93" s="243" t="e">
        <f aca="false">C93-F93</f>
        <v>#N/A</v>
      </c>
      <c r="M93" s="243" t="e">
        <f aca="false">($B93+$C93)*$M$1</f>
        <v>#N/A</v>
      </c>
      <c r="N93" s="69" t="n">
        <f aca="false">DATE(YEAR(N92),MONTH(N92)+1,1)</f>
        <v>48670</v>
      </c>
      <c r="O93" s="243" t="e">
        <f aca="false">VLOOKUP($A93,[6]CurveFetch!$D$8:$V$1000,16,0)</f>
        <v>#N/A</v>
      </c>
      <c r="P93" s="244" t="e">
        <f aca="false">O93/2</f>
        <v>#N/A</v>
      </c>
      <c r="Q93" s="243" t="e">
        <f aca="false">VLOOKUP($A93,[6]CurveFetch!$D$8:$V$1000,16,0)</f>
        <v>#N/A</v>
      </c>
      <c r="R93" s="244" t="e">
        <f aca="false">Q93/2</f>
        <v>#N/A</v>
      </c>
      <c r="S93" s="243" t="e">
        <f aca="false">VLOOKUP($A93,[6]CurveFetch!$D$8:$V$1000,16,0)</f>
        <v>#N/A</v>
      </c>
      <c r="T93" s="244" t="e">
        <f aca="false">S93/2</f>
        <v>#N/A</v>
      </c>
    </row>
    <row r="94" customFormat="false" ht="11.25" hidden="false" customHeight="false" outlineLevel="0" collapsed="false">
      <c r="A94" s="69" t="n">
        <f aca="false">DATE(YEAR(A93),MONTH(A93)+1,1)</f>
        <v>48700</v>
      </c>
      <c r="B94" s="243" t="e">
        <f aca="false">VLOOKUP($A94,[6]CurveFetch!$D$8:$R$1000,2,0)</f>
        <v>#N/A</v>
      </c>
      <c r="C94" s="243" t="e">
        <f aca="false">VLOOKUP($A94,[6]CurveFetch!$D$8:$R$1000,7,0)</f>
        <v>#N/A</v>
      </c>
      <c r="D94" s="243" t="e">
        <f aca="false">VLOOKUP($A94,[6]CurveFetch!$D$8:$R$1000,5,0)</f>
        <v>#N/A</v>
      </c>
      <c r="E94" s="243" t="e">
        <f aca="false">VLOOKUP($A94,[6]CurveFetch!$D$8:$R$1000,4,0)</f>
        <v>#N/A</v>
      </c>
      <c r="F94" s="243" t="e">
        <f aca="false">VLOOKUP($A94,[6]CurveFetch!$D$8:$R$1000,15,0)</f>
        <v>#N/A</v>
      </c>
      <c r="G94" s="243" t="e">
        <f aca="false">VLOOKUP($A94,[6]CurveFetch!$D$8:$R$1000,3,0)</f>
        <v>#N/A</v>
      </c>
      <c r="H94" s="243" t="e">
        <f aca="false">VLOOKUP($A94,[6]CurveFetch!$D$8:$R$1000,9,0)</f>
        <v>#N/A</v>
      </c>
      <c r="I94" s="243" t="e">
        <f aca="false">VLOOKUP($A94,[6]CurveFetch!$D$8:$R$1000,11,0)</f>
        <v>#N/A</v>
      </c>
      <c r="J94" s="243" t="e">
        <f aca="false">VLOOKUP($A94,[6]CurveFetch!$D$8:$R$1000,8,0)</f>
        <v>#N/A</v>
      </c>
      <c r="K94" s="243" t="e">
        <f aca="false">C94-J94</f>
        <v>#N/A</v>
      </c>
      <c r="L94" s="243" t="e">
        <f aca="false">C94-F94</f>
        <v>#N/A</v>
      </c>
      <c r="M94" s="243" t="e">
        <f aca="false">($B94+$C94)*$M$1</f>
        <v>#N/A</v>
      </c>
      <c r="N94" s="69" t="n">
        <f aca="false">DATE(YEAR(N93),MONTH(N93)+1,1)</f>
        <v>48700</v>
      </c>
      <c r="O94" s="243" t="e">
        <f aca="false">VLOOKUP($A94,[6]CurveFetch!$D$8:$V$1000,16,0)</f>
        <v>#N/A</v>
      </c>
      <c r="P94" s="244" t="e">
        <f aca="false">O94/2</f>
        <v>#N/A</v>
      </c>
      <c r="Q94" s="243" t="e">
        <f aca="false">VLOOKUP($A94,[6]CurveFetch!$D$8:$V$1000,16,0)</f>
        <v>#N/A</v>
      </c>
      <c r="R94" s="244" t="e">
        <f aca="false">Q94/2</f>
        <v>#N/A</v>
      </c>
      <c r="S94" s="243" t="e">
        <f aca="false">VLOOKUP($A94,[6]CurveFetch!$D$8:$V$1000,16,0)</f>
        <v>#N/A</v>
      </c>
      <c r="T94" s="244" t="e">
        <f aca="false">S94/2</f>
        <v>#N/A</v>
      </c>
    </row>
    <row r="95" customFormat="false" ht="11.25" hidden="false" customHeight="false" outlineLevel="0" collapsed="false">
      <c r="A95" s="69" t="n">
        <f aca="false">DATE(YEAR(A94),MONTH(A94)+1,1)</f>
        <v>48731</v>
      </c>
      <c r="B95" s="243" t="e">
        <f aca="false">VLOOKUP($A95,[6]CurveFetch!$D$8:$R$1000,2,0)</f>
        <v>#N/A</v>
      </c>
      <c r="C95" s="243" t="e">
        <f aca="false">VLOOKUP($A95,[6]CurveFetch!$D$8:$R$1000,7,0)</f>
        <v>#N/A</v>
      </c>
      <c r="D95" s="243" t="e">
        <f aca="false">VLOOKUP($A95,[6]CurveFetch!$D$8:$R$1000,5,0)</f>
        <v>#N/A</v>
      </c>
      <c r="E95" s="243" t="e">
        <f aca="false">VLOOKUP($A95,[6]CurveFetch!$D$8:$R$1000,4,0)</f>
        <v>#N/A</v>
      </c>
      <c r="F95" s="243" t="e">
        <f aca="false">VLOOKUP($A95,[6]CurveFetch!$D$8:$R$1000,15,0)</f>
        <v>#N/A</v>
      </c>
      <c r="G95" s="243" t="e">
        <f aca="false">VLOOKUP($A95,[6]CurveFetch!$D$8:$R$1000,3,0)</f>
        <v>#N/A</v>
      </c>
      <c r="H95" s="243" t="e">
        <f aca="false">VLOOKUP($A95,[6]CurveFetch!$D$8:$R$1000,9,0)</f>
        <v>#N/A</v>
      </c>
      <c r="I95" s="243" t="e">
        <f aca="false">VLOOKUP($A95,[6]CurveFetch!$D$8:$R$1000,11,0)</f>
        <v>#N/A</v>
      </c>
      <c r="J95" s="243" t="e">
        <f aca="false">VLOOKUP($A95,[6]CurveFetch!$D$8:$R$1000,8,0)</f>
        <v>#N/A</v>
      </c>
      <c r="K95" s="243" t="e">
        <f aca="false">C95-J95</f>
        <v>#N/A</v>
      </c>
      <c r="L95" s="243" t="e">
        <f aca="false">C95-F95</f>
        <v>#N/A</v>
      </c>
      <c r="M95" s="243" t="e">
        <f aca="false">($B95+$C95)*$M$1</f>
        <v>#N/A</v>
      </c>
      <c r="N95" s="69" t="n">
        <f aca="false">DATE(YEAR(N94),MONTH(N94)+1,1)</f>
        <v>48731</v>
      </c>
      <c r="O95" s="243" t="e">
        <f aca="false">VLOOKUP($A95,[6]CurveFetch!$D$8:$V$1000,16,0)</f>
        <v>#N/A</v>
      </c>
      <c r="P95" s="244" t="e">
        <f aca="false">O95/2</f>
        <v>#N/A</v>
      </c>
      <c r="Q95" s="243" t="e">
        <f aca="false">VLOOKUP($A95,[6]CurveFetch!$D$8:$V$1000,16,0)</f>
        <v>#N/A</v>
      </c>
      <c r="R95" s="244" t="e">
        <f aca="false">Q95/2</f>
        <v>#N/A</v>
      </c>
      <c r="S95" s="243" t="e">
        <f aca="false">VLOOKUP($A95,[6]CurveFetch!$D$8:$V$1000,16,0)</f>
        <v>#N/A</v>
      </c>
      <c r="T95" s="244" t="e">
        <f aca="false">S95/2</f>
        <v>#N/A</v>
      </c>
    </row>
    <row r="96" customFormat="false" ht="11.25" hidden="false" customHeight="false" outlineLevel="0" collapsed="false">
      <c r="A96" s="69" t="n">
        <f aca="false">DATE(YEAR(A95),MONTH(A95)+1,1)</f>
        <v>48761</v>
      </c>
      <c r="B96" s="243" t="e">
        <f aca="false">VLOOKUP($A96,[6]CurveFetch!$D$8:$R$1000,2,0)</f>
        <v>#N/A</v>
      </c>
      <c r="C96" s="243" t="e">
        <f aca="false">VLOOKUP($A96,[6]CurveFetch!$D$8:$R$1000,7,0)</f>
        <v>#N/A</v>
      </c>
      <c r="D96" s="243" t="e">
        <f aca="false">VLOOKUP($A96,[6]CurveFetch!$D$8:$R$1000,5,0)</f>
        <v>#N/A</v>
      </c>
      <c r="E96" s="243" t="e">
        <f aca="false">VLOOKUP($A96,[6]CurveFetch!$D$8:$R$1000,4,0)</f>
        <v>#N/A</v>
      </c>
      <c r="F96" s="243" t="e">
        <f aca="false">VLOOKUP($A96,[6]CurveFetch!$D$8:$R$1000,15,0)</f>
        <v>#N/A</v>
      </c>
      <c r="G96" s="243" t="e">
        <f aca="false">VLOOKUP($A96,[6]CurveFetch!$D$8:$R$1000,3,0)</f>
        <v>#N/A</v>
      </c>
      <c r="H96" s="243" t="e">
        <f aca="false">VLOOKUP($A96,[6]CurveFetch!$D$8:$R$1000,9,0)</f>
        <v>#N/A</v>
      </c>
      <c r="I96" s="243" t="e">
        <f aca="false">VLOOKUP($A96,[6]CurveFetch!$D$8:$R$1000,11,0)</f>
        <v>#N/A</v>
      </c>
      <c r="J96" s="243" t="e">
        <f aca="false">VLOOKUP($A96,[6]CurveFetch!$D$8:$R$1000,8,0)</f>
        <v>#N/A</v>
      </c>
      <c r="K96" s="243" t="e">
        <f aca="false">C96-J96</f>
        <v>#N/A</v>
      </c>
      <c r="L96" s="243" t="e">
        <f aca="false">C96-F96</f>
        <v>#N/A</v>
      </c>
      <c r="M96" s="243" t="e">
        <f aca="false">($B96+$C96)*$M$1</f>
        <v>#N/A</v>
      </c>
      <c r="N96" s="69" t="n">
        <f aca="false">DATE(YEAR(N95),MONTH(N95)+1,1)</f>
        <v>48761</v>
      </c>
      <c r="O96" s="243" t="e">
        <f aca="false">VLOOKUP($A96,[6]CurveFetch!$D$8:$V$1000,16,0)</f>
        <v>#N/A</v>
      </c>
      <c r="P96" s="244" t="e">
        <f aca="false">O96/2</f>
        <v>#N/A</v>
      </c>
      <c r="Q96" s="243" t="e">
        <f aca="false">VLOOKUP($A96,[6]CurveFetch!$D$8:$V$1000,16,0)</f>
        <v>#N/A</v>
      </c>
      <c r="R96" s="244" t="e">
        <f aca="false">Q96/2</f>
        <v>#N/A</v>
      </c>
      <c r="S96" s="243" t="e">
        <f aca="false">VLOOKUP($A96,[6]CurveFetch!$D$8:$V$1000,16,0)</f>
        <v>#N/A</v>
      </c>
      <c r="T96" s="244" t="e">
        <f aca="false">S96/2</f>
        <v>#N/A</v>
      </c>
    </row>
    <row r="97" customFormat="false" ht="11.25" hidden="false" customHeight="false" outlineLevel="0" collapsed="false">
      <c r="A97" s="69" t="n">
        <f aca="false">DATE(YEAR(A96),MONTH(A96)+1,1)</f>
        <v>48792</v>
      </c>
      <c r="B97" s="243" t="e">
        <f aca="false">VLOOKUP($A97,[6]CurveFetch!$D$8:$R$1000,2,0)</f>
        <v>#N/A</v>
      </c>
      <c r="C97" s="243" t="e">
        <f aca="false">VLOOKUP($A97,[6]CurveFetch!$D$8:$R$1000,7,0)</f>
        <v>#N/A</v>
      </c>
      <c r="D97" s="243" t="e">
        <f aca="false">VLOOKUP($A97,[6]CurveFetch!$D$8:$R$1000,5,0)</f>
        <v>#N/A</v>
      </c>
      <c r="E97" s="243" t="e">
        <f aca="false">VLOOKUP($A97,[6]CurveFetch!$D$8:$R$1000,4,0)</f>
        <v>#N/A</v>
      </c>
      <c r="F97" s="243" t="e">
        <f aca="false">VLOOKUP($A97,[6]CurveFetch!$D$8:$R$1000,15,0)</f>
        <v>#N/A</v>
      </c>
      <c r="G97" s="243" t="e">
        <f aca="false">VLOOKUP($A97,[6]CurveFetch!$D$8:$R$1000,3,0)</f>
        <v>#N/A</v>
      </c>
      <c r="H97" s="243" t="e">
        <f aca="false">VLOOKUP($A97,[6]CurveFetch!$D$8:$R$1000,9,0)</f>
        <v>#N/A</v>
      </c>
      <c r="I97" s="243" t="e">
        <f aca="false">VLOOKUP($A97,[6]CurveFetch!$D$8:$R$1000,11,0)</f>
        <v>#N/A</v>
      </c>
      <c r="J97" s="243" t="e">
        <f aca="false">VLOOKUP($A97,[6]CurveFetch!$D$8:$R$1000,8,0)</f>
        <v>#N/A</v>
      </c>
      <c r="K97" s="243" t="e">
        <f aca="false">C97-J97</f>
        <v>#N/A</v>
      </c>
      <c r="L97" s="243" t="e">
        <f aca="false">C97-F97</f>
        <v>#N/A</v>
      </c>
      <c r="M97" s="243" t="e">
        <f aca="false">($B97+$C97)*$M$1</f>
        <v>#N/A</v>
      </c>
      <c r="N97" s="69" t="n">
        <f aca="false">DATE(YEAR(N96),MONTH(N96)+1,1)</f>
        <v>48792</v>
      </c>
      <c r="O97" s="243" t="e">
        <f aca="false">VLOOKUP($A97,[6]CurveFetch!$D$8:$V$1000,16,0)</f>
        <v>#N/A</v>
      </c>
      <c r="P97" s="244" t="e">
        <f aca="false">O97/2</f>
        <v>#N/A</v>
      </c>
      <c r="Q97" s="243" t="e">
        <f aca="false">VLOOKUP($A97,[6]CurveFetch!$D$8:$V$1000,16,0)</f>
        <v>#N/A</v>
      </c>
      <c r="R97" s="244" t="e">
        <f aca="false">Q97/2</f>
        <v>#N/A</v>
      </c>
      <c r="S97" s="243" t="e">
        <f aca="false">VLOOKUP($A97,[6]CurveFetch!$D$8:$V$1000,16,0)</f>
        <v>#N/A</v>
      </c>
      <c r="T97" s="244" t="e">
        <f aca="false">S97/2</f>
        <v>#N/A</v>
      </c>
    </row>
    <row r="98" customFormat="false" ht="11.25" hidden="false" customHeight="false" outlineLevel="0" collapsed="false">
      <c r="A98" s="69" t="n">
        <f aca="false">DATE(YEAR(A97),MONTH(A97)+1,1)</f>
        <v>48823</v>
      </c>
      <c r="B98" s="243" t="e">
        <f aca="false">VLOOKUP($A98,[6]CurveFetch!$D$8:$R$1000,2,0)</f>
        <v>#N/A</v>
      </c>
      <c r="C98" s="243" t="e">
        <f aca="false">VLOOKUP($A98,[6]CurveFetch!$D$8:$R$1000,7,0)</f>
        <v>#N/A</v>
      </c>
      <c r="D98" s="243" t="e">
        <f aca="false">VLOOKUP($A98,[6]CurveFetch!$D$8:$R$1000,5,0)</f>
        <v>#N/A</v>
      </c>
      <c r="E98" s="243" t="e">
        <f aca="false">VLOOKUP($A98,[6]CurveFetch!$D$8:$R$1000,4,0)</f>
        <v>#N/A</v>
      </c>
      <c r="F98" s="243" t="e">
        <f aca="false">VLOOKUP($A98,[6]CurveFetch!$D$8:$R$1000,15,0)</f>
        <v>#N/A</v>
      </c>
      <c r="G98" s="243" t="e">
        <f aca="false">VLOOKUP($A98,[6]CurveFetch!$D$8:$R$1000,3,0)</f>
        <v>#N/A</v>
      </c>
      <c r="H98" s="243" t="e">
        <f aca="false">VLOOKUP($A98,[6]CurveFetch!$D$8:$R$1000,9,0)</f>
        <v>#N/A</v>
      </c>
      <c r="I98" s="243" t="e">
        <f aca="false">VLOOKUP($A98,[6]CurveFetch!$D$8:$R$1000,11,0)</f>
        <v>#N/A</v>
      </c>
      <c r="J98" s="243" t="e">
        <f aca="false">VLOOKUP($A98,[6]CurveFetch!$D$8:$R$1000,8,0)</f>
        <v>#N/A</v>
      </c>
      <c r="K98" s="243" t="e">
        <f aca="false">C98-J98</f>
        <v>#N/A</v>
      </c>
      <c r="L98" s="243" t="e">
        <f aca="false">C98-F98</f>
        <v>#N/A</v>
      </c>
      <c r="M98" s="243" t="e">
        <f aca="false">($B98+$C98)*$M$1</f>
        <v>#N/A</v>
      </c>
      <c r="N98" s="69" t="n">
        <f aca="false">DATE(YEAR(N97),MONTH(N97)+1,1)</f>
        <v>48823</v>
      </c>
      <c r="O98" s="243" t="e">
        <f aca="false">VLOOKUP($A98,[6]CurveFetch!$D$8:$V$1000,16,0)</f>
        <v>#N/A</v>
      </c>
      <c r="P98" s="244" t="e">
        <f aca="false">O98/2</f>
        <v>#N/A</v>
      </c>
      <c r="Q98" s="243" t="e">
        <f aca="false">VLOOKUP($A98,[6]CurveFetch!$D$8:$V$1000,16,0)</f>
        <v>#N/A</v>
      </c>
      <c r="R98" s="244" t="e">
        <f aca="false">Q98/2</f>
        <v>#N/A</v>
      </c>
      <c r="S98" s="243" t="e">
        <f aca="false">VLOOKUP($A98,[6]CurveFetch!$D$8:$V$1000,16,0)</f>
        <v>#N/A</v>
      </c>
      <c r="T98" s="244" t="e">
        <f aca="false">S98/2</f>
        <v>#N/A</v>
      </c>
    </row>
    <row r="99" customFormat="false" ht="11.25" hidden="false" customHeight="false" outlineLevel="0" collapsed="false">
      <c r="A99" s="69" t="n">
        <f aca="false">DATE(YEAR(A98),MONTH(A98)+1,1)</f>
        <v>48853</v>
      </c>
      <c r="B99" s="243" t="e">
        <f aca="false">VLOOKUP($A99,[6]CurveFetch!$D$8:$R$1000,2,0)</f>
        <v>#N/A</v>
      </c>
      <c r="C99" s="243" t="e">
        <f aca="false">VLOOKUP($A99,[6]CurveFetch!$D$8:$R$1000,7,0)</f>
        <v>#N/A</v>
      </c>
      <c r="D99" s="243" t="e">
        <f aca="false">VLOOKUP($A99,[6]CurveFetch!$D$8:$R$1000,5,0)</f>
        <v>#N/A</v>
      </c>
      <c r="E99" s="243" t="e">
        <f aca="false">VLOOKUP($A99,[6]CurveFetch!$D$8:$R$1000,4,0)</f>
        <v>#N/A</v>
      </c>
      <c r="F99" s="243" t="e">
        <f aca="false">VLOOKUP($A99,[6]CurveFetch!$D$8:$R$1000,15,0)</f>
        <v>#N/A</v>
      </c>
      <c r="G99" s="243" t="e">
        <f aca="false">VLOOKUP($A99,[6]CurveFetch!$D$8:$R$1000,3,0)</f>
        <v>#N/A</v>
      </c>
      <c r="H99" s="243" t="e">
        <f aca="false">VLOOKUP($A99,[6]CurveFetch!$D$8:$R$1000,9,0)</f>
        <v>#N/A</v>
      </c>
      <c r="I99" s="243" t="e">
        <f aca="false">VLOOKUP($A99,[6]CurveFetch!$D$8:$R$1000,11,0)</f>
        <v>#N/A</v>
      </c>
      <c r="J99" s="243" t="e">
        <f aca="false">VLOOKUP($A99,[6]CurveFetch!$D$8:$R$1000,8,0)</f>
        <v>#N/A</v>
      </c>
      <c r="K99" s="243" t="e">
        <f aca="false">C99-J99</f>
        <v>#N/A</v>
      </c>
      <c r="L99" s="243" t="e">
        <f aca="false">C99-F99</f>
        <v>#N/A</v>
      </c>
      <c r="M99" s="243" t="e">
        <f aca="false">($B99+$C99)*$M$1</f>
        <v>#N/A</v>
      </c>
      <c r="N99" s="69" t="n">
        <f aca="false">DATE(YEAR(N98),MONTH(N98)+1,1)</f>
        <v>48853</v>
      </c>
      <c r="O99" s="243" t="e">
        <f aca="false">VLOOKUP($A99,[6]CurveFetch!$D$8:$V$1000,16,0)</f>
        <v>#N/A</v>
      </c>
      <c r="P99" s="244" t="e">
        <f aca="false">O99/2</f>
        <v>#N/A</v>
      </c>
      <c r="Q99" s="243" t="e">
        <f aca="false">VLOOKUP($A99,[6]CurveFetch!$D$8:$V$1000,16,0)</f>
        <v>#N/A</v>
      </c>
      <c r="R99" s="244" t="e">
        <f aca="false">Q99/2</f>
        <v>#N/A</v>
      </c>
      <c r="S99" s="243" t="e">
        <f aca="false">VLOOKUP($A99,[6]CurveFetch!$D$8:$V$1000,16,0)</f>
        <v>#N/A</v>
      </c>
      <c r="T99" s="244" t="e">
        <f aca="false">S99/2</f>
        <v>#N/A</v>
      </c>
    </row>
    <row r="100" customFormat="false" ht="11.25" hidden="false" customHeight="false" outlineLevel="0" collapsed="false">
      <c r="A100" s="69" t="n">
        <f aca="false">DATE(YEAR(A99),MONTH(A99)+1,1)</f>
        <v>48884</v>
      </c>
      <c r="B100" s="243" t="e">
        <f aca="false">VLOOKUP($A100,[6]CurveFetch!$D$8:$R$1000,2,0)</f>
        <v>#N/A</v>
      </c>
      <c r="C100" s="243" t="e">
        <f aca="false">VLOOKUP($A100,[6]CurveFetch!$D$8:$R$1000,7,0)</f>
        <v>#N/A</v>
      </c>
      <c r="D100" s="243" t="e">
        <f aca="false">VLOOKUP($A100,[6]CurveFetch!$D$8:$R$1000,5,0)</f>
        <v>#N/A</v>
      </c>
      <c r="E100" s="243" t="e">
        <f aca="false">VLOOKUP($A100,[6]CurveFetch!$D$8:$R$1000,4,0)</f>
        <v>#N/A</v>
      </c>
      <c r="F100" s="243" t="e">
        <f aca="false">VLOOKUP($A100,[6]CurveFetch!$D$8:$R$1000,15,0)</f>
        <v>#N/A</v>
      </c>
      <c r="G100" s="243" t="e">
        <f aca="false">VLOOKUP($A100,[6]CurveFetch!$D$8:$R$1000,3,0)</f>
        <v>#N/A</v>
      </c>
      <c r="H100" s="243" t="e">
        <f aca="false">VLOOKUP($A100,[6]CurveFetch!$D$8:$R$1000,9,0)</f>
        <v>#N/A</v>
      </c>
      <c r="I100" s="243" t="e">
        <f aca="false">VLOOKUP($A100,[6]CurveFetch!$D$8:$R$1000,11,0)</f>
        <v>#N/A</v>
      </c>
      <c r="J100" s="243" t="e">
        <f aca="false">VLOOKUP($A100,[6]CurveFetch!$D$8:$R$1000,8,0)</f>
        <v>#N/A</v>
      </c>
      <c r="K100" s="243" t="e">
        <f aca="false">C100-J100</f>
        <v>#N/A</v>
      </c>
      <c r="L100" s="243" t="e">
        <f aca="false">C100-F100</f>
        <v>#N/A</v>
      </c>
      <c r="M100" s="243" t="e">
        <f aca="false">($B100+$C100)*$M$1</f>
        <v>#N/A</v>
      </c>
      <c r="N100" s="69" t="n">
        <f aca="false">DATE(YEAR(N99),MONTH(N99)+1,1)</f>
        <v>48884</v>
      </c>
      <c r="O100" s="243" t="e">
        <f aca="false">VLOOKUP($A100,[6]CurveFetch!$D$8:$V$1000,16,0)</f>
        <v>#N/A</v>
      </c>
      <c r="P100" s="244" t="e">
        <f aca="false">O100/2</f>
        <v>#N/A</v>
      </c>
      <c r="Q100" s="243" t="e">
        <f aca="false">VLOOKUP($A100,[6]CurveFetch!$D$8:$V$1000,16,0)</f>
        <v>#N/A</v>
      </c>
      <c r="R100" s="244" t="e">
        <f aca="false">Q100/2</f>
        <v>#N/A</v>
      </c>
      <c r="S100" s="243" t="e">
        <f aca="false">VLOOKUP($A100,[6]CurveFetch!$D$8:$V$1000,16,0)</f>
        <v>#N/A</v>
      </c>
      <c r="T100" s="244" t="e">
        <f aca="false">S100/2</f>
        <v>#N/A</v>
      </c>
    </row>
    <row r="101" customFormat="false" ht="11.25" hidden="false" customHeight="false" outlineLevel="0" collapsed="false">
      <c r="A101" s="69" t="n">
        <f aca="false">DATE(YEAR(A100),MONTH(A100)+1,1)</f>
        <v>48914</v>
      </c>
      <c r="B101" s="243" t="e">
        <f aca="false">VLOOKUP($A101,[6]CurveFetch!$D$8:$R$1000,2,0)</f>
        <v>#N/A</v>
      </c>
      <c r="C101" s="243" t="e">
        <f aca="false">VLOOKUP($A101,[6]CurveFetch!$D$8:$R$1000,7,0)</f>
        <v>#N/A</v>
      </c>
      <c r="D101" s="243" t="e">
        <f aca="false">VLOOKUP($A101,[6]CurveFetch!$D$8:$R$1000,5,0)</f>
        <v>#N/A</v>
      </c>
      <c r="E101" s="243" t="e">
        <f aca="false">VLOOKUP($A101,[6]CurveFetch!$D$8:$R$1000,4,0)</f>
        <v>#N/A</v>
      </c>
      <c r="F101" s="243" t="e">
        <f aca="false">VLOOKUP($A101,[6]CurveFetch!$D$8:$R$1000,15,0)</f>
        <v>#N/A</v>
      </c>
      <c r="G101" s="243" t="e">
        <f aca="false">VLOOKUP($A101,[6]CurveFetch!$D$8:$R$1000,3,0)</f>
        <v>#N/A</v>
      </c>
      <c r="H101" s="243" t="e">
        <f aca="false">VLOOKUP($A101,[6]CurveFetch!$D$8:$R$1000,9,0)</f>
        <v>#N/A</v>
      </c>
      <c r="I101" s="243" t="e">
        <f aca="false">VLOOKUP($A101,[6]CurveFetch!$D$8:$R$1000,11,0)</f>
        <v>#N/A</v>
      </c>
      <c r="J101" s="243" t="e">
        <f aca="false">VLOOKUP($A101,[6]CurveFetch!$D$8:$R$1000,8,0)</f>
        <v>#N/A</v>
      </c>
      <c r="K101" s="243" t="e">
        <f aca="false">C101-J101</f>
        <v>#N/A</v>
      </c>
      <c r="L101" s="243" t="e">
        <f aca="false">C101-F101</f>
        <v>#N/A</v>
      </c>
      <c r="M101" s="243" t="e">
        <f aca="false">($B101+$C101)*$M$1</f>
        <v>#N/A</v>
      </c>
      <c r="N101" s="69" t="n">
        <f aca="false">DATE(YEAR(N100),MONTH(N100)+1,1)</f>
        <v>48914</v>
      </c>
      <c r="O101" s="243" t="e">
        <f aca="false">VLOOKUP($A101,[6]CurveFetch!$D$8:$V$1000,16,0)</f>
        <v>#N/A</v>
      </c>
      <c r="P101" s="244" t="e">
        <f aca="false">O101/2</f>
        <v>#N/A</v>
      </c>
      <c r="Q101" s="243" t="e">
        <f aca="false">VLOOKUP($A101,[6]CurveFetch!$D$8:$V$1000,16,0)</f>
        <v>#N/A</v>
      </c>
      <c r="R101" s="244" t="e">
        <f aca="false">Q101/2</f>
        <v>#N/A</v>
      </c>
      <c r="S101" s="243" t="e">
        <f aca="false">VLOOKUP($A101,[6]CurveFetch!$D$8:$V$1000,16,0)</f>
        <v>#N/A</v>
      </c>
      <c r="T101" s="244" t="e">
        <f aca="false">S101/2</f>
        <v>#N/A</v>
      </c>
    </row>
    <row r="102" customFormat="false" ht="11.25" hidden="false" customHeight="false" outlineLevel="0" collapsed="false">
      <c r="A102" s="69" t="n">
        <f aca="false">DATE(YEAR(A101),MONTH(A101)+1,1)</f>
        <v>48945</v>
      </c>
      <c r="B102" s="243" t="e">
        <f aca="false">VLOOKUP($A102,[6]CurveFetch!$D$8:$R$1000,2,0)</f>
        <v>#N/A</v>
      </c>
      <c r="C102" s="243" t="e">
        <f aca="false">VLOOKUP($A102,[6]CurveFetch!$D$8:$R$1000,7,0)</f>
        <v>#N/A</v>
      </c>
      <c r="D102" s="243" t="e">
        <f aca="false">VLOOKUP($A102,[6]CurveFetch!$D$8:$R$1000,5,0)</f>
        <v>#N/A</v>
      </c>
      <c r="E102" s="243" t="e">
        <f aca="false">VLOOKUP($A102,[6]CurveFetch!$D$8:$R$1000,4,0)</f>
        <v>#N/A</v>
      </c>
      <c r="F102" s="243" t="e">
        <f aca="false">VLOOKUP($A102,[6]CurveFetch!$D$8:$R$1000,15,0)</f>
        <v>#N/A</v>
      </c>
      <c r="G102" s="243" t="e">
        <f aca="false">VLOOKUP($A102,[6]CurveFetch!$D$8:$R$1000,3,0)</f>
        <v>#N/A</v>
      </c>
      <c r="H102" s="243" t="e">
        <f aca="false">VLOOKUP($A102,[6]CurveFetch!$D$8:$R$1000,9,0)</f>
        <v>#N/A</v>
      </c>
      <c r="I102" s="243" t="e">
        <f aca="false">VLOOKUP($A102,[6]CurveFetch!$D$8:$R$1000,11,0)</f>
        <v>#N/A</v>
      </c>
      <c r="J102" s="243" t="e">
        <f aca="false">VLOOKUP($A102,[6]CurveFetch!$D$8:$R$1000,8,0)</f>
        <v>#N/A</v>
      </c>
      <c r="K102" s="243" t="e">
        <f aca="false">C102-J102</f>
        <v>#N/A</v>
      </c>
      <c r="L102" s="243" t="e">
        <f aca="false">C102-F102</f>
        <v>#N/A</v>
      </c>
      <c r="M102" s="243" t="e">
        <f aca="false">($B102+$C102)*$M$1</f>
        <v>#N/A</v>
      </c>
      <c r="N102" s="69" t="n">
        <f aca="false">DATE(YEAR(N101),MONTH(N101)+1,1)</f>
        <v>48945</v>
      </c>
      <c r="O102" s="243" t="e">
        <f aca="false">VLOOKUP($A102,[6]CurveFetch!$D$8:$V$1000,16,0)</f>
        <v>#N/A</v>
      </c>
      <c r="P102" s="244" t="e">
        <f aca="false">O102/2</f>
        <v>#N/A</v>
      </c>
      <c r="Q102" s="243" t="e">
        <f aca="false">VLOOKUP($A102,[6]CurveFetch!$D$8:$V$1000,16,0)</f>
        <v>#N/A</v>
      </c>
      <c r="R102" s="244" t="e">
        <f aca="false">Q102/2</f>
        <v>#N/A</v>
      </c>
      <c r="S102" s="243" t="e">
        <f aca="false">VLOOKUP($A102,[6]CurveFetch!$D$8:$V$1000,16,0)</f>
        <v>#N/A</v>
      </c>
      <c r="T102" s="244" t="e">
        <f aca="false">S102/2</f>
        <v>#N/A</v>
      </c>
    </row>
    <row r="103" customFormat="false" ht="11.25" hidden="false" customHeight="false" outlineLevel="0" collapsed="false">
      <c r="A103" s="69" t="n">
        <f aca="false">DATE(YEAR(A102),MONTH(A102)+1,1)</f>
        <v>48976</v>
      </c>
      <c r="B103" s="243" t="e">
        <f aca="false">VLOOKUP($A103,[6]CurveFetch!$D$8:$R$1000,2,0)</f>
        <v>#N/A</v>
      </c>
      <c r="C103" s="243" t="e">
        <f aca="false">VLOOKUP($A103,[6]CurveFetch!$D$8:$R$1000,7,0)</f>
        <v>#N/A</v>
      </c>
      <c r="D103" s="243" t="e">
        <f aca="false">VLOOKUP($A103,[6]CurveFetch!$D$8:$R$1000,5,0)</f>
        <v>#N/A</v>
      </c>
      <c r="E103" s="243" t="e">
        <f aca="false">VLOOKUP($A103,[6]CurveFetch!$D$8:$R$1000,4,0)</f>
        <v>#N/A</v>
      </c>
      <c r="F103" s="243" t="e">
        <f aca="false">VLOOKUP($A103,[6]CurveFetch!$D$8:$R$1000,15,0)</f>
        <v>#N/A</v>
      </c>
      <c r="G103" s="243" t="e">
        <f aca="false">VLOOKUP($A103,[6]CurveFetch!$D$8:$R$1000,3,0)</f>
        <v>#N/A</v>
      </c>
      <c r="H103" s="243" t="e">
        <f aca="false">VLOOKUP($A103,[6]CurveFetch!$D$8:$R$1000,9,0)</f>
        <v>#N/A</v>
      </c>
      <c r="I103" s="243" t="e">
        <f aca="false">VLOOKUP($A103,[6]CurveFetch!$D$8:$R$1000,11,0)</f>
        <v>#N/A</v>
      </c>
      <c r="J103" s="243" t="e">
        <f aca="false">VLOOKUP($A103,[6]CurveFetch!$D$8:$R$1000,8,0)</f>
        <v>#N/A</v>
      </c>
      <c r="K103" s="243" t="e">
        <f aca="false">C103-J103</f>
        <v>#N/A</v>
      </c>
      <c r="L103" s="243" t="e">
        <f aca="false">C103-F103</f>
        <v>#N/A</v>
      </c>
      <c r="M103" s="243" t="e">
        <f aca="false">($B103+$C103)*$M$1</f>
        <v>#N/A</v>
      </c>
      <c r="N103" s="69" t="n">
        <f aca="false">DATE(YEAR(N102),MONTH(N102)+1,1)</f>
        <v>48976</v>
      </c>
      <c r="O103" s="243" t="e">
        <f aca="false">VLOOKUP($A103,[6]CurveFetch!$D$8:$V$1000,16,0)</f>
        <v>#N/A</v>
      </c>
      <c r="P103" s="244" t="e">
        <f aca="false">O103/2</f>
        <v>#N/A</v>
      </c>
      <c r="Q103" s="243" t="e">
        <f aca="false">VLOOKUP($A103,[6]CurveFetch!$D$8:$V$1000,16,0)</f>
        <v>#N/A</v>
      </c>
      <c r="R103" s="244" t="e">
        <f aca="false">Q103/2</f>
        <v>#N/A</v>
      </c>
      <c r="S103" s="243" t="e">
        <f aca="false">VLOOKUP($A103,[6]CurveFetch!$D$8:$V$1000,16,0)</f>
        <v>#N/A</v>
      </c>
      <c r="T103" s="244" t="e">
        <f aca="false">S103/2</f>
        <v>#N/A</v>
      </c>
    </row>
    <row r="104" customFormat="false" ht="11.25" hidden="false" customHeight="false" outlineLevel="0" collapsed="false">
      <c r="A104" s="69" t="n">
        <f aca="false">DATE(YEAR(A103),MONTH(A103)+1,1)</f>
        <v>49004</v>
      </c>
      <c r="B104" s="243" t="e">
        <f aca="false">VLOOKUP($A104,[6]CurveFetch!$D$8:$R$1000,2,0)</f>
        <v>#N/A</v>
      </c>
      <c r="C104" s="243" t="e">
        <f aca="false">VLOOKUP($A104,[6]CurveFetch!$D$8:$R$1000,7,0)</f>
        <v>#N/A</v>
      </c>
      <c r="D104" s="243" t="e">
        <f aca="false">VLOOKUP($A104,[6]CurveFetch!$D$8:$R$1000,5,0)</f>
        <v>#N/A</v>
      </c>
      <c r="E104" s="243" t="e">
        <f aca="false">VLOOKUP($A104,[6]CurveFetch!$D$8:$R$1000,4,0)</f>
        <v>#N/A</v>
      </c>
      <c r="F104" s="243" t="e">
        <f aca="false">VLOOKUP($A104,[6]CurveFetch!$D$8:$R$1000,15,0)</f>
        <v>#N/A</v>
      </c>
      <c r="G104" s="243" t="e">
        <f aca="false">VLOOKUP($A104,[6]CurveFetch!$D$8:$R$1000,3,0)</f>
        <v>#N/A</v>
      </c>
      <c r="H104" s="243" t="e">
        <f aca="false">VLOOKUP($A104,[6]CurveFetch!$D$8:$R$1000,9,0)</f>
        <v>#N/A</v>
      </c>
      <c r="I104" s="243" t="e">
        <f aca="false">VLOOKUP($A104,[6]CurveFetch!$D$8:$R$1000,11,0)</f>
        <v>#N/A</v>
      </c>
      <c r="J104" s="243" t="e">
        <f aca="false">VLOOKUP($A104,[6]CurveFetch!$D$8:$R$1000,8,0)</f>
        <v>#N/A</v>
      </c>
      <c r="K104" s="243" t="e">
        <f aca="false">C104-J104</f>
        <v>#N/A</v>
      </c>
      <c r="L104" s="243" t="e">
        <f aca="false">C104-F104</f>
        <v>#N/A</v>
      </c>
      <c r="M104" s="243" t="e">
        <f aca="false">($B104+$C104)*$M$1</f>
        <v>#N/A</v>
      </c>
      <c r="N104" s="69" t="n">
        <f aca="false">DATE(YEAR(N103),MONTH(N103)+1,1)</f>
        <v>49004</v>
      </c>
      <c r="O104" s="243" t="e">
        <f aca="false">VLOOKUP($A104,[6]CurveFetch!$D$8:$V$1000,16,0)</f>
        <v>#N/A</v>
      </c>
      <c r="P104" s="244" t="e">
        <f aca="false">O104/2</f>
        <v>#N/A</v>
      </c>
      <c r="Q104" s="243" t="e">
        <f aca="false">VLOOKUP($A104,[6]CurveFetch!$D$8:$V$1000,16,0)</f>
        <v>#N/A</v>
      </c>
      <c r="R104" s="244" t="e">
        <f aca="false">Q104/2</f>
        <v>#N/A</v>
      </c>
      <c r="S104" s="243" t="e">
        <f aca="false">VLOOKUP($A104,[6]CurveFetch!$D$8:$V$1000,16,0)</f>
        <v>#N/A</v>
      </c>
      <c r="T104" s="244" t="e">
        <f aca="false">S104/2</f>
        <v>#N/A</v>
      </c>
    </row>
    <row r="105" customFormat="false" ht="11.25" hidden="false" customHeight="false" outlineLevel="0" collapsed="false">
      <c r="A105" s="69" t="n">
        <f aca="false">DATE(YEAR(A104),MONTH(A104)+1,1)</f>
        <v>49035</v>
      </c>
      <c r="B105" s="243" t="e">
        <f aca="false">VLOOKUP($A105,[6]CurveFetch!$D$8:$R$1000,2,0)</f>
        <v>#N/A</v>
      </c>
      <c r="C105" s="243" t="e">
        <f aca="false">VLOOKUP($A105,[6]CurveFetch!$D$8:$R$1000,7,0)</f>
        <v>#N/A</v>
      </c>
      <c r="D105" s="243" t="e">
        <f aca="false">VLOOKUP($A105,[6]CurveFetch!$D$8:$R$1000,5,0)</f>
        <v>#N/A</v>
      </c>
      <c r="E105" s="243" t="e">
        <f aca="false">VLOOKUP($A105,[6]CurveFetch!$D$8:$R$1000,4,0)</f>
        <v>#N/A</v>
      </c>
      <c r="F105" s="243" t="e">
        <f aca="false">VLOOKUP($A105,[6]CurveFetch!$D$8:$R$1000,15,0)</f>
        <v>#N/A</v>
      </c>
      <c r="G105" s="243" t="e">
        <f aca="false">VLOOKUP($A105,[6]CurveFetch!$D$8:$R$1000,3,0)</f>
        <v>#N/A</v>
      </c>
      <c r="H105" s="243" t="e">
        <f aca="false">VLOOKUP($A105,[6]CurveFetch!$D$8:$R$1000,9,0)</f>
        <v>#N/A</v>
      </c>
      <c r="I105" s="243" t="e">
        <f aca="false">VLOOKUP($A105,[6]CurveFetch!$D$8:$R$1000,11,0)</f>
        <v>#N/A</v>
      </c>
      <c r="J105" s="243" t="e">
        <f aca="false">VLOOKUP($A105,[6]CurveFetch!$D$8:$R$1000,8,0)</f>
        <v>#N/A</v>
      </c>
      <c r="K105" s="243" t="e">
        <f aca="false">C105-J105</f>
        <v>#N/A</v>
      </c>
      <c r="L105" s="243" t="e">
        <f aca="false">C105-F105</f>
        <v>#N/A</v>
      </c>
      <c r="M105" s="243" t="e">
        <f aca="false">($B105+$C105)*$M$1</f>
        <v>#N/A</v>
      </c>
      <c r="N105" s="69" t="n">
        <f aca="false">DATE(YEAR(N104),MONTH(N104)+1,1)</f>
        <v>49035</v>
      </c>
      <c r="O105" s="243" t="e">
        <f aca="false">VLOOKUP($A105,[6]CurveFetch!$D$8:$V$1000,16,0)</f>
        <v>#N/A</v>
      </c>
      <c r="P105" s="244" t="e">
        <f aca="false">O105/2</f>
        <v>#N/A</v>
      </c>
      <c r="Q105" s="243" t="e">
        <f aca="false">VLOOKUP($A105,[6]CurveFetch!$D$8:$V$1000,16,0)</f>
        <v>#N/A</v>
      </c>
      <c r="R105" s="244" t="e">
        <f aca="false">Q105/2</f>
        <v>#N/A</v>
      </c>
      <c r="S105" s="243" t="e">
        <f aca="false">VLOOKUP($A105,[6]CurveFetch!$D$8:$V$1000,16,0)</f>
        <v>#N/A</v>
      </c>
      <c r="T105" s="244" t="e">
        <f aca="false">S105/2</f>
        <v>#N/A</v>
      </c>
    </row>
    <row r="106" customFormat="false" ht="11.25" hidden="false" customHeight="false" outlineLevel="0" collapsed="false">
      <c r="A106" s="69" t="n">
        <f aca="false">DATE(YEAR(A105),MONTH(A105)+1,1)</f>
        <v>49065</v>
      </c>
      <c r="B106" s="243" t="e">
        <f aca="false">VLOOKUP($A106,[6]CurveFetch!$D$8:$R$1000,2,0)</f>
        <v>#N/A</v>
      </c>
      <c r="C106" s="243" t="e">
        <f aca="false">VLOOKUP($A106,[6]CurveFetch!$D$8:$R$1000,7,0)</f>
        <v>#N/A</v>
      </c>
      <c r="D106" s="243" t="e">
        <f aca="false">VLOOKUP($A106,[6]CurveFetch!$D$8:$R$1000,5,0)</f>
        <v>#N/A</v>
      </c>
      <c r="E106" s="243" t="e">
        <f aca="false">VLOOKUP($A106,[6]CurveFetch!$D$8:$R$1000,4,0)</f>
        <v>#N/A</v>
      </c>
      <c r="F106" s="243" t="e">
        <f aca="false">VLOOKUP($A106,[6]CurveFetch!$D$8:$R$1000,15,0)</f>
        <v>#N/A</v>
      </c>
      <c r="G106" s="243" t="e">
        <f aca="false">VLOOKUP($A106,[6]CurveFetch!$D$8:$R$1000,3,0)</f>
        <v>#N/A</v>
      </c>
      <c r="H106" s="243" t="e">
        <f aca="false">VLOOKUP($A106,[6]CurveFetch!$D$8:$R$1000,9,0)</f>
        <v>#N/A</v>
      </c>
      <c r="I106" s="243" t="e">
        <f aca="false">VLOOKUP($A106,[6]CurveFetch!$D$8:$R$1000,11,0)</f>
        <v>#N/A</v>
      </c>
      <c r="J106" s="243" t="e">
        <f aca="false">VLOOKUP($A106,[6]CurveFetch!$D$8:$R$1000,8,0)</f>
        <v>#N/A</v>
      </c>
      <c r="K106" s="243" t="e">
        <f aca="false">C106-J106</f>
        <v>#N/A</v>
      </c>
      <c r="L106" s="243" t="e">
        <f aca="false">C106-F106</f>
        <v>#N/A</v>
      </c>
      <c r="M106" s="243" t="e">
        <f aca="false">($B106+$C106)*$M$1</f>
        <v>#N/A</v>
      </c>
      <c r="N106" s="69" t="n">
        <f aca="false">DATE(YEAR(N105),MONTH(N105)+1,1)</f>
        <v>49065</v>
      </c>
      <c r="O106" s="243" t="e">
        <f aca="false">VLOOKUP($A106,[6]CurveFetch!$D$8:$V$1000,16,0)</f>
        <v>#N/A</v>
      </c>
      <c r="P106" s="244" t="e">
        <f aca="false">O106/2</f>
        <v>#N/A</v>
      </c>
      <c r="Q106" s="243" t="e">
        <f aca="false">VLOOKUP($A106,[6]CurveFetch!$D$8:$V$1000,16,0)</f>
        <v>#N/A</v>
      </c>
      <c r="R106" s="244" t="e">
        <f aca="false">Q106/2</f>
        <v>#N/A</v>
      </c>
      <c r="S106" s="243" t="e">
        <f aca="false">VLOOKUP($A106,[6]CurveFetch!$D$8:$V$1000,16,0)</f>
        <v>#N/A</v>
      </c>
      <c r="T106" s="244" t="e">
        <f aca="false">S106/2</f>
        <v>#N/A</v>
      </c>
    </row>
    <row r="107" customFormat="false" ht="11.25" hidden="false" customHeight="false" outlineLevel="0" collapsed="false">
      <c r="A107" s="69" t="n">
        <f aca="false">DATE(YEAR(A106),MONTH(A106)+1,1)</f>
        <v>49096</v>
      </c>
      <c r="B107" s="243" t="e">
        <f aca="false">VLOOKUP($A107,[6]CurveFetch!$D$8:$R$1000,2,0)</f>
        <v>#N/A</v>
      </c>
      <c r="C107" s="243" t="e">
        <f aca="false">VLOOKUP($A107,[6]CurveFetch!$D$8:$R$1000,7,0)</f>
        <v>#N/A</v>
      </c>
      <c r="D107" s="243" t="e">
        <f aca="false">VLOOKUP($A107,[6]CurveFetch!$D$8:$R$1000,5,0)</f>
        <v>#N/A</v>
      </c>
      <c r="E107" s="243" t="e">
        <f aca="false">VLOOKUP($A107,[6]CurveFetch!$D$8:$R$1000,4,0)</f>
        <v>#N/A</v>
      </c>
      <c r="F107" s="243" t="e">
        <f aca="false">VLOOKUP($A107,[6]CurveFetch!$D$8:$R$1000,15,0)</f>
        <v>#N/A</v>
      </c>
      <c r="G107" s="243" t="e">
        <f aca="false">VLOOKUP($A107,[6]CurveFetch!$D$8:$R$1000,3,0)</f>
        <v>#N/A</v>
      </c>
      <c r="H107" s="243" t="e">
        <f aca="false">VLOOKUP($A107,[6]CurveFetch!$D$8:$R$1000,9,0)</f>
        <v>#N/A</v>
      </c>
      <c r="I107" s="243" t="e">
        <f aca="false">VLOOKUP($A107,[6]CurveFetch!$D$8:$R$1000,11,0)</f>
        <v>#N/A</v>
      </c>
      <c r="J107" s="243" t="e">
        <f aca="false">VLOOKUP($A107,[6]CurveFetch!$D$8:$R$1000,8,0)</f>
        <v>#N/A</v>
      </c>
      <c r="K107" s="243" t="e">
        <f aca="false">C107-J107</f>
        <v>#N/A</v>
      </c>
      <c r="L107" s="243" t="e">
        <f aca="false">C107-F107</f>
        <v>#N/A</v>
      </c>
      <c r="M107" s="243" t="e">
        <f aca="false">($B107+$C107)*$M$1</f>
        <v>#N/A</v>
      </c>
      <c r="N107" s="69" t="n">
        <f aca="false">DATE(YEAR(N106),MONTH(N106)+1,1)</f>
        <v>49096</v>
      </c>
      <c r="O107" s="243" t="e">
        <f aca="false">VLOOKUP($A107,[6]CurveFetch!$D$8:$V$1000,16,0)</f>
        <v>#N/A</v>
      </c>
      <c r="P107" s="244" t="e">
        <f aca="false">O107/2</f>
        <v>#N/A</v>
      </c>
      <c r="Q107" s="243" t="e">
        <f aca="false">VLOOKUP($A107,[6]CurveFetch!$D$8:$V$1000,16,0)</f>
        <v>#N/A</v>
      </c>
      <c r="R107" s="244" t="e">
        <f aca="false">Q107/2</f>
        <v>#N/A</v>
      </c>
      <c r="S107" s="243" t="e">
        <f aca="false">VLOOKUP($A107,[6]CurveFetch!$D$8:$V$1000,16,0)</f>
        <v>#N/A</v>
      </c>
      <c r="T107" s="244" t="e">
        <f aca="false">S107/2</f>
        <v>#N/A</v>
      </c>
    </row>
    <row r="108" customFormat="false" ht="11.25" hidden="false" customHeight="false" outlineLevel="0" collapsed="false">
      <c r="A108" s="69" t="n">
        <f aca="false">DATE(YEAR(A107),MONTH(A107)+1,1)</f>
        <v>49126</v>
      </c>
      <c r="B108" s="243" t="e">
        <f aca="false">VLOOKUP($A108,[6]CurveFetch!$D$8:$R$1000,2,0)</f>
        <v>#N/A</v>
      </c>
      <c r="C108" s="243" t="e">
        <f aca="false">VLOOKUP($A108,[6]CurveFetch!$D$8:$R$1000,7,0)</f>
        <v>#N/A</v>
      </c>
      <c r="D108" s="243" t="e">
        <f aca="false">VLOOKUP($A108,[6]CurveFetch!$D$8:$R$1000,5,0)</f>
        <v>#N/A</v>
      </c>
      <c r="E108" s="243" t="e">
        <f aca="false">VLOOKUP($A108,[6]CurveFetch!$D$8:$R$1000,4,0)</f>
        <v>#N/A</v>
      </c>
      <c r="F108" s="243" t="e">
        <f aca="false">VLOOKUP($A108,[6]CurveFetch!$D$8:$R$1000,15,0)</f>
        <v>#N/A</v>
      </c>
      <c r="G108" s="243" t="e">
        <f aca="false">VLOOKUP($A108,[6]CurveFetch!$D$8:$R$1000,3,0)</f>
        <v>#N/A</v>
      </c>
      <c r="H108" s="243" t="e">
        <f aca="false">VLOOKUP($A108,[6]CurveFetch!$D$8:$R$1000,9,0)</f>
        <v>#N/A</v>
      </c>
      <c r="I108" s="243" t="e">
        <f aca="false">VLOOKUP($A108,[6]CurveFetch!$D$8:$R$1000,11,0)</f>
        <v>#N/A</v>
      </c>
      <c r="J108" s="243" t="e">
        <f aca="false">VLOOKUP($A108,[6]CurveFetch!$D$8:$R$1000,8,0)</f>
        <v>#N/A</v>
      </c>
      <c r="K108" s="243" t="e">
        <f aca="false">C108-J108</f>
        <v>#N/A</v>
      </c>
      <c r="L108" s="243" t="e">
        <f aca="false">C108-F108</f>
        <v>#N/A</v>
      </c>
      <c r="M108" s="243" t="e">
        <f aca="false">($B108+$C108)*$M$1</f>
        <v>#N/A</v>
      </c>
      <c r="N108" s="69" t="n">
        <f aca="false">DATE(YEAR(N107),MONTH(N107)+1,1)</f>
        <v>49126</v>
      </c>
      <c r="O108" s="243" t="e">
        <f aca="false">VLOOKUP($A108,[6]CurveFetch!$D$8:$V$1000,16,0)</f>
        <v>#N/A</v>
      </c>
      <c r="P108" s="244" t="e">
        <f aca="false">O108/2</f>
        <v>#N/A</v>
      </c>
      <c r="Q108" s="243" t="e">
        <f aca="false">VLOOKUP($A108,[6]CurveFetch!$D$8:$V$1000,16,0)</f>
        <v>#N/A</v>
      </c>
      <c r="R108" s="244" t="e">
        <f aca="false">Q108/2</f>
        <v>#N/A</v>
      </c>
      <c r="S108" s="243" t="e">
        <f aca="false">VLOOKUP($A108,[6]CurveFetch!$D$8:$V$1000,16,0)</f>
        <v>#N/A</v>
      </c>
      <c r="T108" s="244" t="e">
        <f aca="false">S108/2</f>
        <v>#N/A</v>
      </c>
    </row>
    <row r="109" customFormat="false" ht="11.25" hidden="false" customHeight="false" outlineLevel="0" collapsed="false">
      <c r="A109" s="69" t="n">
        <f aca="false">DATE(YEAR(A108),MONTH(A108)+1,1)</f>
        <v>49157</v>
      </c>
      <c r="B109" s="243" t="e">
        <f aca="false">VLOOKUP($A109,[6]CurveFetch!$D$8:$R$1000,2,0)</f>
        <v>#N/A</v>
      </c>
      <c r="C109" s="243" t="e">
        <f aca="false">VLOOKUP($A109,[6]CurveFetch!$D$8:$R$1000,7,0)</f>
        <v>#N/A</v>
      </c>
      <c r="D109" s="243" t="e">
        <f aca="false">VLOOKUP($A109,[6]CurveFetch!$D$8:$R$1000,5,0)</f>
        <v>#N/A</v>
      </c>
      <c r="E109" s="243" t="e">
        <f aca="false">VLOOKUP($A109,[6]CurveFetch!$D$8:$R$1000,4,0)</f>
        <v>#N/A</v>
      </c>
      <c r="F109" s="243" t="e">
        <f aca="false">VLOOKUP($A109,[6]CurveFetch!$D$8:$R$1000,15,0)</f>
        <v>#N/A</v>
      </c>
      <c r="G109" s="243" t="e">
        <f aca="false">VLOOKUP($A109,[6]CurveFetch!$D$8:$R$1000,3,0)</f>
        <v>#N/A</v>
      </c>
      <c r="H109" s="243" t="e">
        <f aca="false">VLOOKUP($A109,[6]CurveFetch!$D$8:$R$1000,9,0)</f>
        <v>#N/A</v>
      </c>
      <c r="I109" s="243" t="e">
        <f aca="false">VLOOKUP($A109,[6]CurveFetch!$D$8:$R$1000,11,0)</f>
        <v>#N/A</v>
      </c>
      <c r="J109" s="243" t="e">
        <f aca="false">VLOOKUP($A109,[6]CurveFetch!$D$8:$R$1000,8,0)</f>
        <v>#N/A</v>
      </c>
      <c r="K109" s="243" t="e">
        <f aca="false">C109-J109</f>
        <v>#N/A</v>
      </c>
      <c r="L109" s="243" t="e">
        <f aca="false">C109-F109</f>
        <v>#N/A</v>
      </c>
      <c r="M109" s="243" t="e">
        <f aca="false">($B109+$C109)*$M$1</f>
        <v>#N/A</v>
      </c>
      <c r="N109" s="69" t="n">
        <f aca="false">DATE(YEAR(N108),MONTH(N108)+1,1)</f>
        <v>49157</v>
      </c>
      <c r="O109" s="243" t="e">
        <f aca="false">VLOOKUP($A109,[6]CurveFetch!$D$8:$V$1000,16,0)</f>
        <v>#N/A</v>
      </c>
      <c r="P109" s="244" t="e">
        <f aca="false">O109/2</f>
        <v>#N/A</v>
      </c>
      <c r="Q109" s="243" t="e">
        <f aca="false">VLOOKUP($A109,[6]CurveFetch!$D$8:$V$1000,16,0)</f>
        <v>#N/A</v>
      </c>
      <c r="R109" s="244" t="e">
        <f aca="false">Q109/2</f>
        <v>#N/A</v>
      </c>
      <c r="S109" s="243" t="e">
        <f aca="false">VLOOKUP($A109,[6]CurveFetch!$D$8:$V$1000,16,0)</f>
        <v>#N/A</v>
      </c>
      <c r="T109" s="244" t="e">
        <f aca="false">S109/2</f>
        <v>#N/A</v>
      </c>
    </row>
    <row r="110" customFormat="false" ht="11.25" hidden="false" customHeight="false" outlineLevel="0" collapsed="false">
      <c r="A110" s="69" t="n">
        <f aca="false">DATE(YEAR(A109),MONTH(A109)+1,1)</f>
        <v>49188</v>
      </c>
      <c r="B110" s="243" t="e">
        <f aca="false">VLOOKUP($A110,[6]CurveFetch!$D$8:$R$1000,2,0)</f>
        <v>#N/A</v>
      </c>
      <c r="C110" s="243" t="e">
        <f aca="false">VLOOKUP($A110,[6]CurveFetch!$D$8:$R$1000,7,0)</f>
        <v>#N/A</v>
      </c>
      <c r="D110" s="243" t="e">
        <f aca="false">VLOOKUP($A110,[6]CurveFetch!$D$8:$R$1000,5,0)</f>
        <v>#N/A</v>
      </c>
      <c r="E110" s="243" t="e">
        <f aca="false">VLOOKUP($A110,[6]CurveFetch!$D$8:$R$1000,4,0)</f>
        <v>#N/A</v>
      </c>
      <c r="F110" s="243" t="e">
        <f aca="false">VLOOKUP($A110,[6]CurveFetch!$D$8:$R$1000,15,0)</f>
        <v>#N/A</v>
      </c>
      <c r="G110" s="243" t="e">
        <f aca="false">VLOOKUP($A110,[6]CurveFetch!$D$8:$R$1000,3,0)</f>
        <v>#N/A</v>
      </c>
      <c r="H110" s="243" t="e">
        <f aca="false">VLOOKUP($A110,[6]CurveFetch!$D$8:$R$1000,9,0)</f>
        <v>#N/A</v>
      </c>
      <c r="I110" s="243" t="e">
        <f aca="false">VLOOKUP($A110,[6]CurveFetch!$D$8:$R$1000,11,0)</f>
        <v>#N/A</v>
      </c>
      <c r="J110" s="243" t="e">
        <f aca="false">VLOOKUP($A110,[6]CurveFetch!$D$8:$R$1000,8,0)</f>
        <v>#N/A</v>
      </c>
      <c r="K110" s="243" t="e">
        <f aca="false">C110-J110</f>
        <v>#N/A</v>
      </c>
      <c r="L110" s="243" t="e">
        <f aca="false">C110-F110</f>
        <v>#N/A</v>
      </c>
      <c r="M110" s="243" t="e">
        <f aca="false">($B110+$C110)*$M$1</f>
        <v>#N/A</v>
      </c>
      <c r="N110" s="69" t="n">
        <f aca="false">DATE(YEAR(N109),MONTH(N109)+1,1)</f>
        <v>49188</v>
      </c>
      <c r="O110" s="243" t="e">
        <f aca="false">VLOOKUP($A110,[6]CurveFetch!$D$8:$V$1000,16,0)</f>
        <v>#N/A</v>
      </c>
      <c r="P110" s="244" t="e">
        <f aca="false">O110/2</f>
        <v>#N/A</v>
      </c>
      <c r="Q110" s="243" t="e">
        <f aca="false">VLOOKUP($A110,[6]CurveFetch!$D$8:$V$1000,16,0)</f>
        <v>#N/A</v>
      </c>
      <c r="R110" s="244" t="e">
        <f aca="false">Q110/2</f>
        <v>#N/A</v>
      </c>
      <c r="S110" s="243" t="e">
        <f aca="false">VLOOKUP($A110,[6]CurveFetch!$D$8:$V$1000,16,0)</f>
        <v>#N/A</v>
      </c>
      <c r="T110" s="244" t="e">
        <f aca="false">S110/2</f>
        <v>#N/A</v>
      </c>
    </row>
    <row r="111" customFormat="false" ht="11.25" hidden="false" customHeight="false" outlineLevel="0" collapsed="false">
      <c r="A111" s="69" t="n">
        <f aca="false">DATE(YEAR(A110),MONTH(A110)+1,1)</f>
        <v>49218</v>
      </c>
      <c r="B111" s="243" t="e">
        <f aca="false">VLOOKUP($A111,[6]CurveFetch!$D$8:$R$1000,2,0)</f>
        <v>#N/A</v>
      </c>
      <c r="C111" s="243" t="e">
        <f aca="false">VLOOKUP($A111,[6]CurveFetch!$D$8:$R$1000,7,0)</f>
        <v>#N/A</v>
      </c>
      <c r="D111" s="243" t="e">
        <f aca="false">VLOOKUP($A111,[6]CurveFetch!$D$8:$R$1000,5,0)</f>
        <v>#N/A</v>
      </c>
      <c r="E111" s="243" t="e">
        <f aca="false">VLOOKUP($A111,[6]CurveFetch!$D$8:$R$1000,4,0)</f>
        <v>#N/A</v>
      </c>
      <c r="F111" s="243" t="e">
        <f aca="false">VLOOKUP($A111,[6]CurveFetch!$D$8:$R$1000,15,0)</f>
        <v>#N/A</v>
      </c>
      <c r="G111" s="243" t="e">
        <f aca="false">VLOOKUP($A111,[6]CurveFetch!$D$8:$R$1000,3,0)</f>
        <v>#N/A</v>
      </c>
      <c r="H111" s="243" t="e">
        <f aca="false">VLOOKUP($A111,[6]CurveFetch!$D$8:$R$1000,9,0)</f>
        <v>#N/A</v>
      </c>
      <c r="I111" s="243" t="e">
        <f aca="false">VLOOKUP($A111,[6]CurveFetch!$D$8:$R$1000,11,0)</f>
        <v>#N/A</v>
      </c>
      <c r="J111" s="243" t="e">
        <f aca="false">VLOOKUP($A111,[6]CurveFetch!$D$8:$R$1000,8,0)</f>
        <v>#N/A</v>
      </c>
      <c r="K111" s="243" t="e">
        <f aca="false">C111-J111</f>
        <v>#N/A</v>
      </c>
      <c r="L111" s="243" t="e">
        <f aca="false">C111-F111</f>
        <v>#N/A</v>
      </c>
      <c r="M111" s="243" t="e">
        <f aca="false">($B111+$C111)*$M$1</f>
        <v>#N/A</v>
      </c>
      <c r="N111" s="69" t="n">
        <f aca="false">DATE(YEAR(N110),MONTH(N110)+1,1)</f>
        <v>49218</v>
      </c>
      <c r="O111" s="243" t="e">
        <f aca="false">VLOOKUP($A111,[6]CurveFetch!$D$8:$V$1000,16,0)</f>
        <v>#N/A</v>
      </c>
      <c r="P111" s="244" t="e">
        <f aca="false">O111/2</f>
        <v>#N/A</v>
      </c>
      <c r="Q111" s="243" t="e">
        <f aca="false">VLOOKUP($A111,[6]CurveFetch!$D$8:$V$1000,16,0)</f>
        <v>#N/A</v>
      </c>
      <c r="R111" s="244" t="e">
        <f aca="false">Q111/2</f>
        <v>#N/A</v>
      </c>
      <c r="S111" s="243" t="e">
        <f aca="false">VLOOKUP($A111,[6]CurveFetch!$D$8:$V$1000,16,0)</f>
        <v>#N/A</v>
      </c>
      <c r="T111" s="244" t="e">
        <f aca="false">S111/2</f>
        <v>#N/A</v>
      </c>
    </row>
    <row r="112" customFormat="false" ht="11.25" hidden="false" customHeight="false" outlineLevel="0" collapsed="false">
      <c r="A112" s="69" t="n">
        <f aca="false">DATE(YEAR(A111),MONTH(A111)+1,1)</f>
        <v>49249</v>
      </c>
      <c r="B112" s="243" t="e">
        <f aca="false">VLOOKUP($A112,[6]CurveFetch!$D$8:$R$1000,2,0)</f>
        <v>#N/A</v>
      </c>
      <c r="C112" s="243" t="e">
        <f aca="false">VLOOKUP($A112,[6]CurveFetch!$D$8:$R$1000,7,0)</f>
        <v>#N/A</v>
      </c>
      <c r="D112" s="243" t="e">
        <f aca="false">VLOOKUP($A112,[6]CurveFetch!$D$8:$R$1000,5,0)</f>
        <v>#N/A</v>
      </c>
      <c r="E112" s="243" t="e">
        <f aca="false">VLOOKUP($A112,[6]CurveFetch!$D$8:$R$1000,4,0)</f>
        <v>#N/A</v>
      </c>
      <c r="F112" s="243" t="e">
        <f aca="false">VLOOKUP($A112,[6]CurveFetch!$D$8:$R$1000,15,0)</f>
        <v>#N/A</v>
      </c>
      <c r="G112" s="243" t="e">
        <f aca="false">VLOOKUP($A112,[6]CurveFetch!$D$8:$R$1000,3,0)</f>
        <v>#N/A</v>
      </c>
      <c r="H112" s="243" t="e">
        <f aca="false">VLOOKUP($A112,[6]CurveFetch!$D$8:$R$1000,9,0)</f>
        <v>#N/A</v>
      </c>
      <c r="I112" s="243" t="e">
        <f aca="false">VLOOKUP($A112,[6]CurveFetch!$D$8:$R$1000,11,0)</f>
        <v>#N/A</v>
      </c>
      <c r="J112" s="243" t="e">
        <f aca="false">VLOOKUP($A112,[6]CurveFetch!$D$8:$R$1000,8,0)</f>
        <v>#N/A</v>
      </c>
      <c r="K112" s="243" t="e">
        <f aca="false">C112-J112</f>
        <v>#N/A</v>
      </c>
      <c r="L112" s="243" t="e">
        <f aca="false">C112-F112</f>
        <v>#N/A</v>
      </c>
      <c r="M112" s="243" t="e">
        <f aca="false">($B112+$C112)*$M$1</f>
        <v>#N/A</v>
      </c>
      <c r="N112" s="69" t="n">
        <f aca="false">DATE(YEAR(N111),MONTH(N111)+1,1)</f>
        <v>49249</v>
      </c>
      <c r="O112" s="243" t="e">
        <f aca="false">VLOOKUP($A112,[6]CurveFetch!$D$8:$V$1000,16,0)</f>
        <v>#N/A</v>
      </c>
      <c r="P112" s="244" t="e">
        <f aca="false">O112/2</f>
        <v>#N/A</v>
      </c>
      <c r="Q112" s="243" t="e">
        <f aca="false">VLOOKUP($A112,[6]CurveFetch!$D$8:$V$1000,16,0)</f>
        <v>#N/A</v>
      </c>
      <c r="R112" s="244" t="e">
        <f aca="false">Q112/2</f>
        <v>#N/A</v>
      </c>
      <c r="S112" s="243" t="e">
        <f aca="false">VLOOKUP($A112,[6]CurveFetch!$D$8:$V$1000,16,0)</f>
        <v>#N/A</v>
      </c>
      <c r="T112" s="244" t="e">
        <f aca="false">S112/2</f>
        <v>#N/A</v>
      </c>
    </row>
    <row r="113" customFormat="false" ht="11.25" hidden="false" customHeight="false" outlineLevel="0" collapsed="false">
      <c r="A113" s="69" t="n">
        <f aca="false">DATE(YEAR(A112),MONTH(A112)+1,1)</f>
        <v>49279</v>
      </c>
      <c r="B113" s="243" t="e">
        <f aca="false">VLOOKUP($A113,[6]CurveFetch!$D$8:$R$1000,2,0)</f>
        <v>#N/A</v>
      </c>
      <c r="C113" s="243" t="e">
        <f aca="false">VLOOKUP($A113,[6]CurveFetch!$D$8:$R$1000,7,0)</f>
        <v>#N/A</v>
      </c>
      <c r="D113" s="243" t="e">
        <f aca="false">VLOOKUP($A113,[6]CurveFetch!$D$8:$R$1000,5,0)</f>
        <v>#N/A</v>
      </c>
      <c r="E113" s="243" t="e">
        <f aca="false">VLOOKUP($A113,[6]CurveFetch!$D$8:$R$1000,4,0)</f>
        <v>#N/A</v>
      </c>
      <c r="F113" s="243" t="e">
        <f aca="false">VLOOKUP($A113,[6]CurveFetch!$D$8:$R$1000,15,0)</f>
        <v>#N/A</v>
      </c>
      <c r="G113" s="243" t="e">
        <f aca="false">VLOOKUP($A113,[6]CurveFetch!$D$8:$R$1000,3,0)</f>
        <v>#N/A</v>
      </c>
      <c r="H113" s="243" t="e">
        <f aca="false">VLOOKUP($A113,[6]CurveFetch!$D$8:$R$1000,9,0)</f>
        <v>#N/A</v>
      </c>
      <c r="I113" s="243" t="e">
        <f aca="false">VLOOKUP($A113,[6]CurveFetch!$D$8:$R$1000,11,0)</f>
        <v>#N/A</v>
      </c>
      <c r="J113" s="243" t="e">
        <f aca="false">VLOOKUP($A113,[6]CurveFetch!$D$8:$R$1000,8,0)</f>
        <v>#N/A</v>
      </c>
      <c r="K113" s="243" t="e">
        <f aca="false">C113-J113</f>
        <v>#N/A</v>
      </c>
      <c r="L113" s="243" t="e">
        <f aca="false">C113-F113</f>
        <v>#N/A</v>
      </c>
      <c r="M113" s="243" t="e">
        <f aca="false">($B113+$C113)*$M$1</f>
        <v>#N/A</v>
      </c>
      <c r="N113" s="69" t="n">
        <f aca="false">DATE(YEAR(N112),MONTH(N112)+1,1)</f>
        <v>49279</v>
      </c>
      <c r="O113" s="243" t="e">
        <f aca="false">VLOOKUP($A113,[6]CurveFetch!$D$8:$V$1000,16,0)</f>
        <v>#N/A</v>
      </c>
      <c r="P113" s="244" t="e">
        <f aca="false">O113/2</f>
        <v>#N/A</v>
      </c>
      <c r="Q113" s="243" t="e">
        <f aca="false">VLOOKUP($A113,[6]CurveFetch!$D$8:$V$1000,16,0)</f>
        <v>#N/A</v>
      </c>
      <c r="R113" s="244" t="e">
        <f aca="false">Q113/2</f>
        <v>#N/A</v>
      </c>
      <c r="S113" s="243" t="e">
        <f aca="false">VLOOKUP($A113,[6]CurveFetch!$D$8:$V$1000,16,0)</f>
        <v>#N/A</v>
      </c>
      <c r="T113" s="244" t="e">
        <f aca="false">S113/2</f>
        <v>#N/A</v>
      </c>
    </row>
    <row r="114" customFormat="false" ht="11.25" hidden="false" customHeight="false" outlineLevel="0" collapsed="false">
      <c r="A114" s="69" t="n">
        <f aca="false">DATE(YEAR(A113),MONTH(A113)+1,1)</f>
        <v>49310</v>
      </c>
      <c r="B114" s="243" t="e">
        <f aca="false">VLOOKUP($A114,[6]CurveFetch!$D$8:$R$1000,2,0)</f>
        <v>#N/A</v>
      </c>
      <c r="C114" s="243" t="e">
        <f aca="false">VLOOKUP($A114,[6]CurveFetch!$D$8:$R$1000,7,0)</f>
        <v>#N/A</v>
      </c>
      <c r="D114" s="243" t="e">
        <f aca="false">VLOOKUP($A114,[6]CurveFetch!$D$8:$R$1000,5,0)</f>
        <v>#N/A</v>
      </c>
      <c r="E114" s="243" t="e">
        <f aca="false">VLOOKUP($A114,[6]CurveFetch!$D$8:$R$1000,4,0)</f>
        <v>#N/A</v>
      </c>
      <c r="F114" s="243" t="e">
        <f aca="false">VLOOKUP($A114,[6]CurveFetch!$D$8:$R$1000,15,0)</f>
        <v>#N/A</v>
      </c>
      <c r="G114" s="243" t="e">
        <f aca="false">VLOOKUP($A114,[6]CurveFetch!$D$8:$R$1000,3,0)</f>
        <v>#N/A</v>
      </c>
      <c r="H114" s="243" t="e">
        <f aca="false">VLOOKUP($A114,[6]CurveFetch!$D$8:$R$1000,9,0)</f>
        <v>#N/A</v>
      </c>
      <c r="I114" s="243" t="e">
        <f aca="false">VLOOKUP($A114,[6]CurveFetch!$D$8:$R$1000,11,0)</f>
        <v>#N/A</v>
      </c>
      <c r="J114" s="243" t="e">
        <f aca="false">VLOOKUP($A114,[6]CurveFetch!$D$8:$R$1000,8,0)</f>
        <v>#N/A</v>
      </c>
      <c r="K114" s="243" t="e">
        <f aca="false">C114-J114</f>
        <v>#N/A</v>
      </c>
      <c r="L114" s="243" t="e">
        <f aca="false">C114-F114</f>
        <v>#N/A</v>
      </c>
      <c r="M114" s="243" t="e">
        <f aca="false">($B114+$C114)*$M$1</f>
        <v>#N/A</v>
      </c>
      <c r="N114" s="69" t="n">
        <f aca="false">DATE(YEAR(N113),MONTH(N113)+1,1)</f>
        <v>49310</v>
      </c>
      <c r="O114" s="243" t="e">
        <f aca="false">VLOOKUP($A114,[6]CurveFetch!$D$8:$V$1000,16,0)</f>
        <v>#N/A</v>
      </c>
      <c r="P114" s="244" t="e">
        <f aca="false">O114/2</f>
        <v>#N/A</v>
      </c>
      <c r="Q114" s="243" t="e">
        <f aca="false">VLOOKUP($A114,[6]CurveFetch!$D$8:$V$1000,16,0)</f>
        <v>#N/A</v>
      </c>
      <c r="R114" s="244" t="e">
        <f aca="false">Q114/2</f>
        <v>#N/A</v>
      </c>
      <c r="S114" s="243" t="e">
        <f aca="false">VLOOKUP($A114,[6]CurveFetch!$D$8:$V$1000,16,0)</f>
        <v>#N/A</v>
      </c>
      <c r="T114" s="244" t="e">
        <f aca="false">S114/2</f>
        <v>#N/A</v>
      </c>
    </row>
    <row r="115" customFormat="false" ht="11.25" hidden="false" customHeight="false" outlineLevel="0" collapsed="false">
      <c r="A115" s="69" t="n">
        <f aca="false">DATE(YEAR(A114),MONTH(A114)+1,1)</f>
        <v>49341</v>
      </c>
      <c r="B115" s="243" t="e">
        <f aca="false">VLOOKUP($A115,[6]CurveFetch!$D$8:$R$1000,2,0)</f>
        <v>#N/A</v>
      </c>
      <c r="C115" s="243" t="e">
        <f aca="false">VLOOKUP($A115,[6]CurveFetch!$D$8:$R$1000,7,0)</f>
        <v>#N/A</v>
      </c>
      <c r="D115" s="243" t="e">
        <f aca="false">VLOOKUP($A115,[6]CurveFetch!$D$8:$R$1000,5,0)</f>
        <v>#N/A</v>
      </c>
      <c r="E115" s="243" t="e">
        <f aca="false">VLOOKUP($A115,[6]CurveFetch!$D$8:$R$1000,4,0)</f>
        <v>#N/A</v>
      </c>
      <c r="F115" s="243" t="e">
        <f aca="false">VLOOKUP($A115,[6]CurveFetch!$D$8:$R$1000,15,0)</f>
        <v>#N/A</v>
      </c>
      <c r="G115" s="243" t="e">
        <f aca="false">VLOOKUP($A115,[6]CurveFetch!$D$8:$R$1000,3,0)</f>
        <v>#N/A</v>
      </c>
      <c r="H115" s="243" t="e">
        <f aca="false">VLOOKUP($A115,[6]CurveFetch!$D$8:$R$1000,9,0)</f>
        <v>#N/A</v>
      </c>
      <c r="I115" s="243" t="e">
        <f aca="false">VLOOKUP($A115,[6]CurveFetch!$D$8:$R$1000,11,0)</f>
        <v>#N/A</v>
      </c>
      <c r="J115" s="243" t="e">
        <f aca="false">VLOOKUP($A115,[6]CurveFetch!$D$8:$R$1000,8,0)</f>
        <v>#N/A</v>
      </c>
      <c r="K115" s="243" t="e">
        <f aca="false">C115-J115</f>
        <v>#N/A</v>
      </c>
      <c r="L115" s="243" t="e">
        <f aca="false">C115-F115</f>
        <v>#N/A</v>
      </c>
      <c r="M115" s="243" t="e">
        <f aca="false">($B115+$C115)*$M$1</f>
        <v>#N/A</v>
      </c>
      <c r="N115" s="69" t="n">
        <f aca="false">DATE(YEAR(N114),MONTH(N114)+1,1)</f>
        <v>49341</v>
      </c>
      <c r="O115" s="243" t="e">
        <f aca="false">VLOOKUP($A115,[6]CurveFetch!$D$8:$V$1000,16,0)</f>
        <v>#N/A</v>
      </c>
      <c r="P115" s="244" t="e">
        <f aca="false">O115/2</f>
        <v>#N/A</v>
      </c>
      <c r="Q115" s="243" t="e">
        <f aca="false">VLOOKUP($A115,[6]CurveFetch!$D$8:$V$1000,16,0)</f>
        <v>#N/A</v>
      </c>
      <c r="R115" s="244" t="e">
        <f aca="false">Q115/2</f>
        <v>#N/A</v>
      </c>
      <c r="S115" s="243" t="e">
        <f aca="false">VLOOKUP($A115,[6]CurveFetch!$D$8:$V$1000,16,0)</f>
        <v>#N/A</v>
      </c>
      <c r="T115" s="244" t="e">
        <f aca="false">S115/2</f>
        <v>#N/A</v>
      </c>
    </row>
    <row r="116" customFormat="false" ht="11.25" hidden="false" customHeight="false" outlineLevel="0" collapsed="false">
      <c r="A116" s="69" t="n">
        <f aca="false">DATE(YEAR(A115),MONTH(A115)+1,1)</f>
        <v>49369</v>
      </c>
      <c r="B116" s="243" t="e">
        <f aca="false">VLOOKUP($A116,[6]CurveFetch!$D$8:$R$1000,2,0)</f>
        <v>#N/A</v>
      </c>
      <c r="C116" s="243" t="e">
        <f aca="false">VLOOKUP($A116,[6]CurveFetch!$D$8:$R$1000,7,0)</f>
        <v>#N/A</v>
      </c>
      <c r="D116" s="243" t="e">
        <f aca="false">VLOOKUP($A116,[6]CurveFetch!$D$8:$R$1000,5,0)</f>
        <v>#N/A</v>
      </c>
      <c r="E116" s="243" t="e">
        <f aca="false">VLOOKUP($A116,[6]CurveFetch!$D$8:$R$1000,4,0)</f>
        <v>#N/A</v>
      </c>
      <c r="F116" s="243" t="e">
        <f aca="false">VLOOKUP($A116,[6]CurveFetch!$D$8:$R$1000,15,0)</f>
        <v>#N/A</v>
      </c>
      <c r="G116" s="243" t="e">
        <f aca="false">VLOOKUP($A116,[6]CurveFetch!$D$8:$R$1000,3,0)</f>
        <v>#N/A</v>
      </c>
      <c r="H116" s="243" t="e">
        <f aca="false">VLOOKUP($A116,[6]CurveFetch!$D$8:$R$1000,9,0)</f>
        <v>#N/A</v>
      </c>
      <c r="I116" s="243" t="e">
        <f aca="false">VLOOKUP($A116,[6]CurveFetch!$D$8:$R$1000,11,0)</f>
        <v>#N/A</v>
      </c>
      <c r="J116" s="243" t="e">
        <f aca="false">VLOOKUP($A116,[6]CurveFetch!$D$8:$R$1000,8,0)</f>
        <v>#N/A</v>
      </c>
      <c r="K116" s="243" t="e">
        <f aca="false">C116-J116</f>
        <v>#N/A</v>
      </c>
      <c r="L116" s="243" t="e">
        <f aca="false">C116-F116</f>
        <v>#N/A</v>
      </c>
      <c r="M116" s="243" t="e">
        <f aca="false">($B116+$C116)*$M$1</f>
        <v>#N/A</v>
      </c>
      <c r="N116" s="69" t="n">
        <f aca="false">DATE(YEAR(N115),MONTH(N115)+1,1)</f>
        <v>49369</v>
      </c>
      <c r="O116" s="243" t="e">
        <f aca="false">VLOOKUP($A116,[6]CurveFetch!$D$8:$V$1000,16,0)</f>
        <v>#N/A</v>
      </c>
      <c r="P116" s="244" t="e">
        <f aca="false">O116/2</f>
        <v>#N/A</v>
      </c>
      <c r="Q116" s="243" t="e">
        <f aca="false">VLOOKUP($A116,[6]CurveFetch!$D$8:$V$1000,16,0)</f>
        <v>#N/A</v>
      </c>
      <c r="R116" s="244" t="e">
        <f aca="false">Q116/2</f>
        <v>#N/A</v>
      </c>
      <c r="S116" s="243" t="e">
        <f aca="false">VLOOKUP($A116,[6]CurveFetch!$D$8:$V$1000,16,0)</f>
        <v>#N/A</v>
      </c>
      <c r="T116" s="244" t="e">
        <f aca="false">S116/2</f>
        <v>#N/A</v>
      </c>
    </row>
    <row r="117" customFormat="false" ht="11.25" hidden="false" customHeight="false" outlineLevel="0" collapsed="false">
      <c r="A117" s="69" t="n">
        <f aca="false">DATE(YEAR(A116),MONTH(A116)+1,1)</f>
        <v>49400</v>
      </c>
      <c r="B117" s="243" t="e">
        <f aca="false">VLOOKUP($A117,[6]CurveFetch!$D$8:$R$1000,2,0)</f>
        <v>#N/A</v>
      </c>
      <c r="C117" s="243" t="e">
        <f aca="false">VLOOKUP($A117,[6]CurveFetch!$D$8:$R$1000,7,0)</f>
        <v>#N/A</v>
      </c>
      <c r="D117" s="243" t="e">
        <f aca="false">VLOOKUP($A117,[6]CurveFetch!$D$8:$R$1000,5,0)</f>
        <v>#N/A</v>
      </c>
      <c r="E117" s="243" t="e">
        <f aca="false">VLOOKUP($A117,[6]CurveFetch!$D$8:$R$1000,4,0)</f>
        <v>#N/A</v>
      </c>
      <c r="F117" s="243" t="e">
        <f aca="false">VLOOKUP($A117,[6]CurveFetch!$D$8:$R$1000,15,0)</f>
        <v>#N/A</v>
      </c>
      <c r="G117" s="243" t="e">
        <f aca="false">VLOOKUP($A117,[6]CurveFetch!$D$8:$R$1000,3,0)</f>
        <v>#N/A</v>
      </c>
      <c r="H117" s="243" t="e">
        <f aca="false">VLOOKUP($A117,[6]CurveFetch!$D$8:$R$1000,9,0)</f>
        <v>#N/A</v>
      </c>
      <c r="I117" s="243" t="e">
        <f aca="false">VLOOKUP($A117,[6]CurveFetch!$D$8:$R$1000,11,0)</f>
        <v>#N/A</v>
      </c>
      <c r="J117" s="243" t="e">
        <f aca="false">VLOOKUP($A117,[6]CurveFetch!$D$8:$R$1000,8,0)</f>
        <v>#N/A</v>
      </c>
      <c r="K117" s="243" t="e">
        <f aca="false">C117-J117</f>
        <v>#N/A</v>
      </c>
      <c r="L117" s="243" t="e">
        <f aca="false">C117-F117</f>
        <v>#N/A</v>
      </c>
      <c r="M117" s="243" t="e">
        <f aca="false">($B117+$C117)*$M$1</f>
        <v>#N/A</v>
      </c>
      <c r="N117" s="69" t="n">
        <f aca="false">DATE(YEAR(N116),MONTH(N116)+1,1)</f>
        <v>49400</v>
      </c>
      <c r="O117" s="243" t="e">
        <f aca="false">VLOOKUP($A117,[6]CurveFetch!$D$8:$V$1000,16,0)</f>
        <v>#N/A</v>
      </c>
      <c r="P117" s="244" t="e">
        <f aca="false">O117/2</f>
        <v>#N/A</v>
      </c>
      <c r="Q117" s="243" t="e">
        <f aca="false">VLOOKUP($A117,[6]CurveFetch!$D$8:$V$1000,16,0)</f>
        <v>#N/A</v>
      </c>
      <c r="R117" s="244" t="e">
        <f aca="false">Q117/2</f>
        <v>#N/A</v>
      </c>
      <c r="S117" s="243" t="e">
        <f aca="false">VLOOKUP($A117,[6]CurveFetch!$D$8:$V$1000,16,0)</f>
        <v>#N/A</v>
      </c>
      <c r="T117" s="244" t="e">
        <f aca="false">S117/2</f>
        <v>#N/A</v>
      </c>
    </row>
    <row r="118" customFormat="false" ht="11.25" hidden="false" customHeight="false" outlineLevel="0" collapsed="false">
      <c r="A118" s="69" t="n">
        <f aca="false">DATE(YEAR(A117),MONTH(A117)+1,1)</f>
        <v>49430</v>
      </c>
      <c r="B118" s="243" t="e">
        <f aca="false">VLOOKUP($A118,[6]CurveFetch!$D$8:$R$1000,2,0)</f>
        <v>#N/A</v>
      </c>
      <c r="C118" s="243" t="e">
        <f aca="false">VLOOKUP($A118,[6]CurveFetch!$D$8:$R$1000,7,0)</f>
        <v>#N/A</v>
      </c>
      <c r="D118" s="243" t="e">
        <f aca="false">VLOOKUP($A118,[6]CurveFetch!$D$8:$R$1000,5,0)</f>
        <v>#N/A</v>
      </c>
      <c r="E118" s="243" t="e">
        <f aca="false">VLOOKUP($A118,[6]CurveFetch!$D$8:$R$1000,4,0)</f>
        <v>#N/A</v>
      </c>
      <c r="F118" s="243" t="e">
        <f aca="false">VLOOKUP($A118,[6]CurveFetch!$D$8:$R$1000,15,0)</f>
        <v>#N/A</v>
      </c>
      <c r="G118" s="243" t="e">
        <f aca="false">VLOOKUP($A118,[6]CurveFetch!$D$8:$R$1000,3,0)</f>
        <v>#N/A</v>
      </c>
      <c r="H118" s="243" t="e">
        <f aca="false">VLOOKUP($A118,[6]CurveFetch!$D$8:$R$1000,9,0)</f>
        <v>#N/A</v>
      </c>
      <c r="I118" s="243" t="e">
        <f aca="false">VLOOKUP($A118,[6]CurveFetch!$D$8:$R$1000,11,0)</f>
        <v>#N/A</v>
      </c>
      <c r="J118" s="243" t="e">
        <f aca="false">VLOOKUP($A118,[6]CurveFetch!$D$8:$R$1000,8,0)</f>
        <v>#N/A</v>
      </c>
      <c r="K118" s="243" t="e">
        <f aca="false">C118-J118</f>
        <v>#N/A</v>
      </c>
      <c r="L118" s="243" t="e">
        <f aca="false">C118-F118</f>
        <v>#N/A</v>
      </c>
      <c r="M118" s="243" t="e">
        <f aca="false">($B118+$C118)*$M$1</f>
        <v>#N/A</v>
      </c>
      <c r="N118" s="69" t="n">
        <f aca="false">DATE(YEAR(N117),MONTH(N117)+1,1)</f>
        <v>49430</v>
      </c>
      <c r="O118" s="243" t="e">
        <f aca="false">VLOOKUP($A118,[6]CurveFetch!$D$8:$V$1000,16,0)</f>
        <v>#N/A</v>
      </c>
      <c r="P118" s="244" t="e">
        <f aca="false">O118/2</f>
        <v>#N/A</v>
      </c>
      <c r="Q118" s="243" t="e">
        <f aca="false">VLOOKUP($A118,[6]CurveFetch!$D$8:$V$1000,16,0)</f>
        <v>#N/A</v>
      </c>
      <c r="R118" s="244" t="e">
        <f aca="false">Q118/2</f>
        <v>#N/A</v>
      </c>
      <c r="S118" s="243" t="e">
        <f aca="false">VLOOKUP($A118,[6]CurveFetch!$D$8:$V$1000,16,0)</f>
        <v>#N/A</v>
      </c>
      <c r="T118" s="244" t="e">
        <f aca="false">S118/2</f>
        <v>#N/A</v>
      </c>
    </row>
    <row r="119" customFormat="false" ht="11.25" hidden="false" customHeight="false" outlineLevel="0" collapsed="false">
      <c r="A119" s="69" t="n">
        <f aca="false">DATE(YEAR(A118),MONTH(A118)+1,1)</f>
        <v>49461</v>
      </c>
      <c r="B119" s="243" t="e">
        <f aca="false">VLOOKUP($A119,[6]CurveFetch!$D$8:$R$1000,2,0)</f>
        <v>#N/A</v>
      </c>
      <c r="C119" s="243" t="e">
        <f aca="false">VLOOKUP($A119,[6]CurveFetch!$D$8:$R$1000,7,0)</f>
        <v>#N/A</v>
      </c>
      <c r="D119" s="243" t="e">
        <f aca="false">VLOOKUP($A119,[6]CurveFetch!$D$8:$R$1000,5,0)</f>
        <v>#N/A</v>
      </c>
      <c r="E119" s="243" t="e">
        <f aca="false">VLOOKUP($A119,[6]CurveFetch!$D$8:$R$1000,4,0)</f>
        <v>#N/A</v>
      </c>
      <c r="F119" s="243" t="e">
        <f aca="false">VLOOKUP($A119,[6]CurveFetch!$D$8:$R$1000,15,0)</f>
        <v>#N/A</v>
      </c>
      <c r="G119" s="243" t="e">
        <f aca="false">VLOOKUP($A119,[6]CurveFetch!$D$8:$R$1000,3,0)</f>
        <v>#N/A</v>
      </c>
      <c r="H119" s="243" t="e">
        <f aca="false">VLOOKUP($A119,[6]CurveFetch!$D$8:$R$1000,9,0)</f>
        <v>#N/A</v>
      </c>
      <c r="I119" s="243" t="e">
        <f aca="false">VLOOKUP($A119,[6]CurveFetch!$D$8:$R$1000,11,0)</f>
        <v>#N/A</v>
      </c>
      <c r="J119" s="243" t="e">
        <f aca="false">VLOOKUP($A119,[6]CurveFetch!$D$8:$R$1000,8,0)</f>
        <v>#N/A</v>
      </c>
      <c r="K119" s="243" t="e">
        <f aca="false">C119-J119</f>
        <v>#N/A</v>
      </c>
      <c r="L119" s="243" t="e">
        <f aca="false">C119-F119</f>
        <v>#N/A</v>
      </c>
      <c r="M119" s="243" t="e">
        <f aca="false">($B119+$C119)*$M$1</f>
        <v>#N/A</v>
      </c>
      <c r="N119" s="69" t="n">
        <f aca="false">DATE(YEAR(N118),MONTH(N118)+1,1)</f>
        <v>49461</v>
      </c>
      <c r="O119" s="243" t="e">
        <f aca="false">VLOOKUP($A119,[6]CurveFetch!$D$8:$V$1000,16,0)</f>
        <v>#N/A</v>
      </c>
      <c r="P119" s="244" t="e">
        <f aca="false">O119/2</f>
        <v>#N/A</v>
      </c>
      <c r="Q119" s="243" t="e">
        <f aca="false">VLOOKUP($A119,[6]CurveFetch!$D$8:$V$1000,16,0)</f>
        <v>#N/A</v>
      </c>
      <c r="R119" s="244" t="e">
        <f aca="false">Q119/2</f>
        <v>#N/A</v>
      </c>
      <c r="S119" s="243" t="e">
        <f aca="false">VLOOKUP($A119,[6]CurveFetch!$D$8:$V$1000,16,0)</f>
        <v>#N/A</v>
      </c>
      <c r="T119" s="244" t="e">
        <f aca="false">S119/2</f>
        <v>#N/A</v>
      </c>
    </row>
    <row r="120" customFormat="false" ht="11.25" hidden="false" customHeight="false" outlineLevel="0" collapsed="false">
      <c r="A120" s="69" t="n">
        <f aca="false">DATE(YEAR(A119),MONTH(A119)+1,1)</f>
        <v>49491</v>
      </c>
      <c r="B120" s="243" t="e">
        <f aca="false">VLOOKUP($A120,[6]CurveFetch!$D$8:$R$1000,2,0)</f>
        <v>#N/A</v>
      </c>
      <c r="C120" s="243" t="e">
        <f aca="false">VLOOKUP($A120,[6]CurveFetch!$D$8:$R$1000,7,0)</f>
        <v>#N/A</v>
      </c>
      <c r="D120" s="243" t="e">
        <f aca="false">VLOOKUP($A120,[6]CurveFetch!$D$8:$R$1000,5,0)</f>
        <v>#N/A</v>
      </c>
      <c r="E120" s="243" t="e">
        <f aca="false">VLOOKUP($A120,[6]CurveFetch!$D$8:$R$1000,4,0)</f>
        <v>#N/A</v>
      </c>
      <c r="F120" s="243" t="e">
        <f aca="false">VLOOKUP($A120,[6]CurveFetch!$D$8:$R$1000,15,0)</f>
        <v>#N/A</v>
      </c>
      <c r="G120" s="243" t="e">
        <f aca="false">VLOOKUP($A120,[6]CurveFetch!$D$8:$R$1000,3,0)</f>
        <v>#N/A</v>
      </c>
      <c r="H120" s="243" t="e">
        <f aca="false">VLOOKUP($A120,[6]CurveFetch!$D$8:$R$1000,9,0)</f>
        <v>#N/A</v>
      </c>
      <c r="I120" s="243" t="e">
        <f aca="false">VLOOKUP($A120,[6]CurveFetch!$D$8:$R$1000,11,0)</f>
        <v>#N/A</v>
      </c>
      <c r="J120" s="243" t="e">
        <f aca="false">VLOOKUP($A120,[6]CurveFetch!$D$8:$R$1000,8,0)</f>
        <v>#N/A</v>
      </c>
      <c r="K120" s="243" t="e">
        <f aca="false">C120-J120</f>
        <v>#N/A</v>
      </c>
      <c r="L120" s="243" t="e">
        <f aca="false">C120-F120</f>
        <v>#N/A</v>
      </c>
      <c r="M120" s="243" t="e">
        <f aca="false">($B120+$C120)*$M$1</f>
        <v>#N/A</v>
      </c>
      <c r="N120" s="69" t="n">
        <f aca="false">DATE(YEAR(N119),MONTH(N119)+1,1)</f>
        <v>49491</v>
      </c>
      <c r="O120" s="243" t="e">
        <f aca="false">VLOOKUP($A120,[6]CurveFetch!$D$8:$V$1000,16,0)</f>
        <v>#N/A</v>
      </c>
      <c r="P120" s="244" t="e">
        <f aca="false">O120/2</f>
        <v>#N/A</v>
      </c>
      <c r="Q120" s="243" t="e">
        <f aca="false">VLOOKUP($A120,[6]CurveFetch!$D$8:$V$1000,16,0)</f>
        <v>#N/A</v>
      </c>
      <c r="R120" s="244" t="e">
        <f aca="false">Q120/2</f>
        <v>#N/A</v>
      </c>
      <c r="S120" s="243" t="e">
        <f aca="false">VLOOKUP($A120,[6]CurveFetch!$D$8:$V$1000,16,0)</f>
        <v>#N/A</v>
      </c>
      <c r="T120" s="244" t="e">
        <f aca="false">S120/2</f>
        <v>#N/A</v>
      </c>
    </row>
    <row r="121" customFormat="false" ht="11.25" hidden="false" customHeight="false" outlineLevel="0" collapsed="false">
      <c r="A121" s="69" t="n">
        <f aca="false">DATE(YEAR(A120),MONTH(A120)+1,1)</f>
        <v>49522</v>
      </c>
      <c r="B121" s="243" t="e">
        <f aca="false">VLOOKUP($A121,[6]CurveFetch!$D$8:$R$1000,2,0)</f>
        <v>#N/A</v>
      </c>
      <c r="C121" s="243" t="e">
        <f aca="false">VLOOKUP($A121,[6]CurveFetch!$D$8:$R$1000,7,0)</f>
        <v>#N/A</v>
      </c>
      <c r="D121" s="243" t="e">
        <f aca="false">VLOOKUP($A121,[6]CurveFetch!$D$8:$R$1000,5,0)</f>
        <v>#N/A</v>
      </c>
      <c r="E121" s="243" t="e">
        <f aca="false">VLOOKUP($A121,[6]CurveFetch!$D$8:$R$1000,4,0)</f>
        <v>#N/A</v>
      </c>
      <c r="F121" s="243" t="e">
        <f aca="false">VLOOKUP($A121,[6]CurveFetch!$D$8:$R$1000,15,0)</f>
        <v>#N/A</v>
      </c>
      <c r="G121" s="243" t="e">
        <f aca="false">VLOOKUP($A121,[6]CurveFetch!$D$8:$R$1000,3,0)</f>
        <v>#N/A</v>
      </c>
      <c r="H121" s="243" t="e">
        <f aca="false">VLOOKUP($A121,[6]CurveFetch!$D$8:$R$1000,9,0)</f>
        <v>#N/A</v>
      </c>
      <c r="I121" s="243" t="e">
        <f aca="false">VLOOKUP($A121,[6]CurveFetch!$D$8:$R$1000,11,0)</f>
        <v>#N/A</v>
      </c>
      <c r="J121" s="243" t="e">
        <f aca="false">VLOOKUP($A121,[6]CurveFetch!$D$8:$R$1000,8,0)</f>
        <v>#N/A</v>
      </c>
      <c r="K121" s="243" t="e">
        <f aca="false">C121-J121</f>
        <v>#N/A</v>
      </c>
      <c r="L121" s="243" t="e">
        <f aca="false">C121-F121</f>
        <v>#N/A</v>
      </c>
      <c r="M121" s="243" t="e">
        <f aca="false">($B121+$C121)*$M$1</f>
        <v>#N/A</v>
      </c>
      <c r="N121" s="69" t="n">
        <f aca="false">DATE(YEAR(N120),MONTH(N120)+1,1)</f>
        <v>49522</v>
      </c>
      <c r="O121" s="243" t="e">
        <f aca="false">VLOOKUP($A121,[6]CurveFetch!$D$8:$V$1000,16,0)</f>
        <v>#N/A</v>
      </c>
      <c r="P121" s="244" t="e">
        <f aca="false">O121/2</f>
        <v>#N/A</v>
      </c>
      <c r="Q121" s="243" t="e">
        <f aca="false">VLOOKUP($A121,[6]CurveFetch!$D$8:$V$1000,16,0)</f>
        <v>#N/A</v>
      </c>
      <c r="R121" s="244" t="e">
        <f aca="false">Q121/2</f>
        <v>#N/A</v>
      </c>
      <c r="S121" s="243" t="e">
        <f aca="false">VLOOKUP($A121,[6]CurveFetch!$D$8:$V$1000,16,0)</f>
        <v>#N/A</v>
      </c>
      <c r="T121" s="244" t="e">
        <f aca="false">S121/2</f>
        <v>#N/A</v>
      </c>
    </row>
    <row r="122" customFormat="false" ht="11.25" hidden="false" customHeight="false" outlineLevel="0" collapsed="false">
      <c r="A122" s="69" t="n">
        <f aca="false">DATE(YEAR(A121),MONTH(A121)+1,1)</f>
        <v>49553</v>
      </c>
      <c r="B122" s="243" t="e">
        <f aca="false">VLOOKUP($A122,[6]CurveFetch!$D$8:$R$1000,2,0)</f>
        <v>#N/A</v>
      </c>
      <c r="C122" s="243" t="e">
        <f aca="false">VLOOKUP($A122,[6]CurveFetch!$D$8:$R$1000,7,0)</f>
        <v>#N/A</v>
      </c>
      <c r="D122" s="243" t="e">
        <f aca="false">VLOOKUP($A122,[6]CurveFetch!$D$8:$R$1000,5,0)</f>
        <v>#N/A</v>
      </c>
      <c r="E122" s="243" t="e">
        <f aca="false">VLOOKUP($A122,[6]CurveFetch!$D$8:$R$1000,4,0)</f>
        <v>#N/A</v>
      </c>
      <c r="F122" s="243" t="e">
        <f aca="false">VLOOKUP($A122,[6]CurveFetch!$D$8:$R$1000,15,0)</f>
        <v>#N/A</v>
      </c>
      <c r="G122" s="243" t="e">
        <f aca="false">VLOOKUP($A122,[6]CurveFetch!$D$8:$R$1000,3,0)</f>
        <v>#N/A</v>
      </c>
      <c r="H122" s="243" t="e">
        <f aca="false">VLOOKUP($A122,[6]CurveFetch!$D$8:$R$1000,9,0)</f>
        <v>#N/A</v>
      </c>
      <c r="I122" s="243" t="e">
        <f aca="false">VLOOKUP($A122,[6]CurveFetch!$D$8:$R$1000,11,0)</f>
        <v>#N/A</v>
      </c>
      <c r="J122" s="243" t="e">
        <f aca="false">VLOOKUP($A122,[6]CurveFetch!$D$8:$R$1000,8,0)</f>
        <v>#N/A</v>
      </c>
      <c r="K122" s="243" t="e">
        <f aca="false">C122-J122</f>
        <v>#N/A</v>
      </c>
      <c r="L122" s="243" t="e">
        <f aca="false">C122-F122</f>
        <v>#N/A</v>
      </c>
      <c r="M122" s="243" t="e">
        <f aca="false">($B122+$C122)*$M$1</f>
        <v>#N/A</v>
      </c>
      <c r="N122" s="69" t="n">
        <f aca="false">DATE(YEAR(N121),MONTH(N121)+1,1)</f>
        <v>49553</v>
      </c>
      <c r="O122" s="243" t="e">
        <f aca="false">VLOOKUP($A122,[6]CurveFetch!$D$8:$V$1000,16,0)</f>
        <v>#N/A</v>
      </c>
      <c r="P122" s="244" t="e">
        <f aca="false">O122/2</f>
        <v>#N/A</v>
      </c>
      <c r="Q122" s="243" t="e">
        <f aca="false">VLOOKUP($A122,[6]CurveFetch!$D$8:$V$1000,16,0)</f>
        <v>#N/A</v>
      </c>
      <c r="R122" s="244" t="e">
        <f aca="false">Q122/2</f>
        <v>#N/A</v>
      </c>
      <c r="S122" s="243" t="e">
        <f aca="false">VLOOKUP($A122,[6]CurveFetch!$D$8:$V$1000,16,0)</f>
        <v>#N/A</v>
      </c>
      <c r="T122" s="244" t="e">
        <f aca="false">S122/2</f>
        <v>#N/A</v>
      </c>
    </row>
    <row r="123" customFormat="false" ht="11.25" hidden="false" customHeight="false" outlineLevel="0" collapsed="false">
      <c r="A123" s="69" t="n">
        <f aca="false">DATE(YEAR(A122),MONTH(A122)+1,1)</f>
        <v>49583</v>
      </c>
      <c r="B123" s="243" t="e">
        <f aca="false">VLOOKUP($A123,[6]CurveFetch!$D$8:$R$1000,2,0)</f>
        <v>#N/A</v>
      </c>
      <c r="C123" s="243" t="e">
        <f aca="false">VLOOKUP($A123,[6]CurveFetch!$D$8:$R$1000,7,0)</f>
        <v>#N/A</v>
      </c>
      <c r="D123" s="243" t="e">
        <f aca="false">VLOOKUP($A123,[6]CurveFetch!$D$8:$R$1000,5,0)</f>
        <v>#N/A</v>
      </c>
      <c r="E123" s="243" t="e">
        <f aca="false">VLOOKUP($A123,[6]CurveFetch!$D$8:$R$1000,4,0)</f>
        <v>#N/A</v>
      </c>
      <c r="F123" s="243" t="e">
        <f aca="false">VLOOKUP($A123,[6]CurveFetch!$D$8:$R$1000,15,0)</f>
        <v>#N/A</v>
      </c>
      <c r="G123" s="243" t="e">
        <f aca="false">VLOOKUP($A123,[6]CurveFetch!$D$8:$R$1000,3,0)</f>
        <v>#N/A</v>
      </c>
      <c r="H123" s="243" t="e">
        <f aca="false">VLOOKUP($A123,[6]CurveFetch!$D$8:$R$1000,9,0)</f>
        <v>#N/A</v>
      </c>
      <c r="I123" s="243" t="e">
        <f aca="false">VLOOKUP($A123,[6]CurveFetch!$D$8:$R$1000,11,0)</f>
        <v>#N/A</v>
      </c>
      <c r="J123" s="243" t="e">
        <f aca="false">VLOOKUP($A123,[6]CurveFetch!$D$8:$R$1000,8,0)</f>
        <v>#N/A</v>
      </c>
      <c r="K123" s="243" t="e">
        <f aca="false">C123-J123</f>
        <v>#N/A</v>
      </c>
      <c r="L123" s="243" t="e">
        <f aca="false">C123-F123</f>
        <v>#N/A</v>
      </c>
      <c r="M123" s="243" t="e">
        <f aca="false">($B123+$C123)*$M$1</f>
        <v>#N/A</v>
      </c>
      <c r="N123" s="69" t="n">
        <f aca="false">DATE(YEAR(N122),MONTH(N122)+1,1)</f>
        <v>49583</v>
      </c>
      <c r="O123" s="243" t="e">
        <f aca="false">VLOOKUP($A123,[6]CurveFetch!$D$8:$V$1000,16,0)</f>
        <v>#N/A</v>
      </c>
      <c r="P123" s="244" t="e">
        <f aca="false">O123/2</f>
        <v>#N/A</v>
      </c>
      <c r="Q123" s="243" t="e">
        <f aca="false">VLOOKUP($A123,[6]CurveFetch!$D$8:$V$1000,16,0)</f>
        <v>#N/A</v>
      </c>
      <c r="R123" s="244" t="e">
        <f aca="false">Q123/2</f>
        <v>#N/A</v>
      </c>
      <c r="S123" s="243" t="e">
        <f aca="false">VLOOKUP($A123,[6]CurveFetch!$D$8:$V$1000,16,0)</f>
        <v>#N/A</v>
      </c>
      <c r="T123" s="244" t="e">
        <f aca="false">S123/2</f>
        <v>#N/A</v>
      </c>
    </row>
    <row r="124" customFormat="false" ht="11.25" hidden="false" customHeight="false" outlineLevel="0" collapsed="false">
      <c r="A124" s="69" t="n">
        <f aca="false">DATE(YEAR(A123),MONTH(A123)+1,1)</f>
        <v>49614</v>
      </c>
      <c r="B124" s="243" t="e">
        <f aca="false">VLOOKUP($A124,[6]CurveFetch!$D$8:$R$1000,2,0)</f>
        <v>#N/A</v>
      </c>
      <c r="C124" s="243" t="e">
        <f aca="false">VLOOKUP($A124,[6]CurveFetch!$D$8:$R$1000,7,0)</f>
        <v>#N/A</v>
      </c>
      <c r="D124" s="243" t="e">
        <f aca="false">VLOOKUP($A124,[6]CurveFetch!$D$8:$R$1000,5,0)</f>
        <v>#N/A</v>
      </c>
      <c r="E124" s="243" t="e">
        <f aca="false">VLOOKUP($A124,[6]CurveFetch!$D$8:$R$1000,4,0)</f>
        <v>#N/A</v>
      </c>
      <c r="F124" s="243" t="e">
        <f aca="false">VLOOKUP($A124,[6]CurveFetch!$D$8:$R$1000,15,0)</f>
        <v>#N/A</v>
      </c>
      <c r="G124" s="243" t="e">
        <f aca="false">VLOOKUP($A124,[6]CurveFetch!$D$8:$R$1000,3,0)</f>
        <v>#N/A</v>
      </c>
      <c r="H124" s="243" t="e">
        <f aca="false">VLOOKUP($A124,[6]CurveFetch!$D$8:$R$1000,9,0)</f>
        <v>#N/A</v>
      </c>
      <c r="I124" s="243" t="e">
        <f aca="false">VLOOKUP($A124,[6]CurveFetch!$D$8:$R$1000,11,0)</f>
        <v>#N/A</v>
      </c>
      <c r="J124" s="243" t="e">
        <f aca="false">VLOOKUP($A124,[6]CurveFetch!$D$8:$R$1000,8,0)</f>
        <v>#N/A</v>
      </c>
      <c r="K124" s="243" t="e">
        <f aca="false">C124-J124</f>
        <v>#N/A</v>
      </c>
      <c r="L124" s="243" t="e">
        <f aca="false">C124-F124</f>
        <v>#N/A</v>
      </c>
      <c r="M124" s="243" t="e">
        <f aca="false">($B124+$C124)*$M$1</f>
        <v>#N/A</v>
      </c>
      <c r="N124" s="69" t="n">
        <f aca="false">DATE(YEAR(N123),MONTH(N123)+1,1)</f>
        <v>49614</v>
      </c>
      <c r="O124" s="243" t="e">
        <f aca="false">VLOOKUP($A124,[6]CurveFetch!$D$8:$V$1000,16,0)</f>
        <v>#N/A</v>
      </c>
      <c r="P124" s="244" t="e">
        <f aca="false">O124/2</f>
        <v>#N/A</v>
      </c>
      <c r="Q124" s="243" t="e">
        <f aca="false">VLOOKUP($A124,[6]CurveFetch!$D$8:$V$1000,16,0)</f>
        <v>#N/A</v>
      </c>
      <c r="R124" s="244" t="e">
        <f aca="false">Q124/2</f>
        <v>#N/A</v>
      </c>
      <c r="S124" s="243" t="e">
        <f aca="false">VLOOKUP($A124,[6]CurveFetch!$D$8:$V$1000,16,0)</f>
        <v>#N/A</v>
      </c>
      <c r="T124" s="244" t="e">
        <f aca="false">S124/2</f>
        <v>#N/A</v>
      </c>
    </row>
    <row r="125" customFormat="false" ht="11.25" hidden="false" customHeight="false" outlineLevel="0" collapsed="false">
      <c r="A125" s="69" t="n">
        <f aca="false">DATE(YEAR(A124),MONTH(A124)+1,1)</f>
        <v>49644</v>
      </c>
      <c r="B125" s="243" t="e">
        <f aca="false">VLOOKUP($A125,[6]CurveFetch!$D$8:$R$1000,2,0)</f>
        <v>#N/A</v>
      </c>
      <c r="C125" s="243" t="e">
        <f aca="false">VLOOKUP($A125,[6]CurveFetch!$D$8:$R$1000,7,0)</f>
        <v>#N/A</v>
      </c>
      <c r="D125" s="243" t="e">
        <f aca="false">VLOOKUP($A125,[6]CurveFetch!$D$8:$R$1000,5,0)</f>
        <v>#N/A</v>
      </c>
      <c r="E125" s="243" t="e">
        <f aca="false">VLOOKUP($A125,[6]CurveFetch!$D$8:$R$1000,4,0)</f>
        <v>#N/A</v>
      </c>
      <c r="F125" s="243" t="e">
        <f aca="false">VLOOKUP($A125,[6]CurveFetch!$D$8:$R$1000,15,0)</f>
        <v>#N/A</v>
      </c>
      <c r="G125" s="243" t="e">
        <f aca="false">VLOOKUP($A125,[6]CurveFetch!$D$8:$R$1000,3,0)</f>
        <v>#N/A</v>
      </c>
      <c r="H125" s="243" t="e">
        <f aca="false">VLOOKUP($A125,[6]CurveFetch!$D$8:$R$1000,9,0)</f>
        <v>#N/A</v>
      </c>
      <c r="I125" s="243" t="e">
        <f aca="false">VLOOKUP($A125,[6]CurveFetch!$D$8:$R$1000,11,0)</f>
        <v>#N/A</v>
      </c>
      <c r="J125" s="243" t="e">
        <f aca="false">VLOOKUP($A125,[6]CurveFetch!$D$8:$R$1000,8,0)</f>
        <v>#N/A</v>
      </c>
      <c r="K125" s="243" t="e">
        <f aca="false">C125-J125</f>
        <v>#N/A</v>
      </c>
      <c r="L125" s="243" t="e">
        <f aca="false">C125-F125</f>
        <v>#N/A</v>
      </c>
      <c r="M125" s="243" t="e">
        <f aca="false">($B125+$C125)*$M$1</f>
        <v>#N/A</v>
      </c>
      <c r="N125" s="69" t="n">
        <f aca="false">DATE(YEAR(N124),MONTH(N124)+1,1)</f>
        <v>49644</v>
      </c>
      <c r="O125" s="243" t="e">
        <f aca="false">VLOOKUP($A125,[6]CurveFetch!$D$8:$V$1000,16,0)</f>
        <v>#N/A</v>
      </c>
      <c r="P125" s="244" t="e">
        <f aca="false">O125/2</f>
        <v>#N/A</v>
      </c>
      <c r="Q125" s="243" t="e">
        <f aca="false">VLOOKUP($A125,[6]CurveFetch!$D$8:$V$1000,16,0)</f>
        <v>#N/A</v>
      </c>
      <c r="R125" s="244" t="e">
        <f aca="false">Q125/2</f>
        <v>#N/A</v>
      </c>
      <c r="S125" s="243" t="e">
        <f aca="false">VLOOKUP($A125,[6]CurveFetch!$D$8:$V$1000,16,0)</f>
        <v>#N/A</v>
      </c>
      <c r="T125" s="244" t="e">
        <f aca="false">S125/2</f>
        <v>#N/A</v>
      </c>
    </row>
    <row r="126" customFormat="false" ht="11.25" hidden="false" customHeight="false" outlineLevel="0" collapsed="false">
      <c r="A126" s="69" t="n">
        <f aca="false">DATE(YEAR(A125),MONTH(A125)+1,1)</f>
        <v>49675</v>
      </c>
      <c r="B126" s="243" t="e">
        <f aca="false">VLOOKUP($A126,[6]CurveFetch!$D$8:$R$1000,2,0)</f>
        <v>#N/A</v>
      </c>
      <c r="C126" s="243" t="e">
        <f aca="false">VLOOKUP($A126,[6]CurveFetch!$D$8:$R$1000,7,0)</f>
        <v>#N/A</v>
      </c>
      <c r="D126" s="243" t="e">
        <f aca="false">VLOOKUP($A126,[6]CurveFetch!$D$8:$R$1000,5,0)</f>
        <v>#N/A</v>
      </c>
      <c r="E126" s="243" t="e">
        <f aca="false">VLOOKUP($A126,[6]CurveFetch!$D$8:$R$1000,4,0)</f>
        <v>#N/A</v>
      </c>
      <c r="F126" s="243" t="e">
        <f aca="false">VLOOKUP($A126,[6]CurveFetch!$D$8:$R$1000,15,0)</f>
        <v>#N/A</v>
      </c>
      <c r="G126" s="243" t="e">
        <f aca="false">VLOOKUP($A126,[6]CurveFetch!$D$8:$R$1000,3,0)</f>
        <v>#N/A</v>
      </c>
      <c r="H126" s="243" t="e">
        <f aca="false">VLOOKUP($A126,[6]CurveFetch!$D$8:$R$1000,9,0)</f>
        <v>#N/A</v>
      </c>
      <c r="I126" s="243" t="e">
        <f aca="false">VLOOKUP($A126,[6]CurveFetch!$D$8:$R$1000,11,0)</f>
        <v>#N/A</v>
      </c>
      <c r="J126" s="243" t="e">
        <f aca="false">VLOOKUP($A126,[6]CurveFetch!$D$8:$R$1000,8,0)</f>
        <v>#N/A</v>
      </c>
      <c r="K126" s="243" t="e">
        <f aca="false">C126-J126</f>
        <v>#N/A</v>
      </c>
      <c r="L126" s="243" t="e">
        <f aca="false">C126-F126</f>
        <v>#N/A</v>
      </c>
      <c r="M126" s="243" t="e">
        <f aca="false">($B126+$C126)*$M$1</f>
        <v>#N/A</v>
      </c>
      <c r="N126" s="69" t="n">
        <f aca="false">DATE(YEAR(N125),MONTH(N125)+1,1)</f>
        <v>49675</v>
      </c>
      <c r="O126" s="243" t="e">
        <f aca="false">VLOOKUP($A126,[6]CurveFetch!$D$8:$V$1000,16,0)</f>
        <v>#N/A</v>
      </c>
      <c r="P126" s="244" t="e">
        <f aca="false">O126/2</f>
        <v>#N/A</v>
      </c>
      <c r="Q126" s="243" t="e">
        <f aca="false">VLOOKUP($A126,[6]CurveFetch!$D$8:$V$1000,16,0)</f>
        <v>#N/A</v>
      </c>
      <c r="R126" s="244" t="e">
        <f aca="false">Q126/2</f>
        <v>#N/A</v>
      </c>
      <c r="S126" s="243" t="e">
        <f aca="false">VLOOKUP($A126,[6]CurveFetch!$D$8:$V$1000,16,0)</f>
        <v>#N/A</v>
      </c>
      <c r="T126" s="244" t="e">
        <f aca="false">S126/2</f>
        <v>#N/A</v>
      </c>
    </row>
    <row r="127" customFormat="false" ht="11.25" hidden="false" customHeight="false" outlineLevel="0" collapsed="false">
      <c r="A127" s="69" t="n">
        <f aca="false">DATE(YEAR(A126),MONTH(A126)+1,1)</f>
        <v>49706</v>
      </c>
      <c r="B127" s="243" t="e">
        <f aca="false">VLOOKUP($A127,[6]CurveFetch!$D$8:$R$1000,2,0)</f>
        <v>#N/A</v>
      </c>
      <c r="C127" s="243" t="e">
        <f aca="false">VLOOKUP($A127,[6]CurveFetch!$D$8:$R$1000,7,0)</f>
        <v>#N/A</v>
      </c>
      <c r="D127" s="243" t="e">
        <f aca="false">VLOOKUP($A127,[6]CurveFetch!$D$8:$R$1000,5,0)</f>
        <v>#N/A</v>
      </c>
      <c r="E127" s="243" t="e">
        <f aca="false">VLOOKUP($A127,[6]CurveFetch!$D$8:$R$1000,4,0)</f>
        <v>#N/A</v>
      </c>
      <c r="F127" s="243" t="e">
        <f aca="false">VLOOKUP($A127,[6]CurveFetch!$D$8:$R$1000,15,0)</f>
        <v>#N/A</v>
      </c>
      <c r="G127" s="243" t="e">
        <f aca="false">VLOOKUP($A127,[6]CurveFetch!$D$8:$R$1000,3,0)</f>
        <v>#N/A</v>
      </c>
      <c r="H127" s="243" t="e">
        <f aca="false">VLOOKUP($A127,[6]CurveFetch!$D$8:$R$1000,9,0)</f>
        <v>#N/A</v>
      </c>
      <c r="I127" s="243" t="e">
        <f aca="false">VLOOKUP($A127,[6]CurveFetch!$D$8:$R$1000,11,0)</f>
        <v>#N/A</v>
      </c>
      <c r="J127" s="243" t="e">
        <f aca="false">VLOOKUP($A127,[6]CurveFetch!$D$8:$R$1000,8,0)</f>
        <v>#N/A</v>
      </c>
      <c r="K127" s="243" t="e">
        <f aca="false">C127-J127</f>
        <v>#N/A</v>
      </c>
      <c r="L127" s="243" t="e">
        <f aca="false">C127-F127</f>
        <v>#N/A</v>
      </c>
      <c r="M127" s="243" t="e">
        <f aca="false">($B127+$C127)*$M$1</f>
        <v>#N/A</v>
      </c>
      <c r="N127" s="69" t="n">
        <f aca="false">DATE(YEAR(N126),MONTH(N126)+1,1)</f>
        <v>49706</v>
      </c>
      <c r="O127" s="243" t="e">
        <f aca="false">VLOOKUP($A127,[6]CurveFetch!$D$8:$V$1000,16,0)</f>
        <v>#N/A</v>
      </c>
      <c r="P127" s="244" t="e">
        <f aca="false">O127/2</f>
        <v>#N/A</v>
      </c>
      <c r="Q127" s="243" t="e">
        <f aca="false">VLOOKUP($A127,[6]CurveFetch!$D$8:$V$1000,16,0)</f>
        <v>#N/A</v>
      </c>
      <c r="R127" s="244" t="e">
        <f aca="false">Q127/2</f>
        <v>#N/A</v>
      </c>
      <c r="S127" s="243" t="e">
        <f aca="false">VLOOKUP($A127,[6]CurveFetch!$D$8:$V$1000,16,0)</f>
        <v>#N/A</v>
      </c>
      <c r="T127" s="244" t="e">
        <f aca="false">S127/2</f>
        <v>#N/A</v>
      </c>
    </row>
    <row r="128" customFormat="false" ht="11.25" hidden="false" customHeight="false" outlineLevel="0" collapsed="false">
      <c r="A128" s="69" t="n">
        <f aca="false">DATE(YEAR(A127),MONTH(A127)+1,1)</f>
        <v>49735</v>
      </c>
      <c r="B128" s="243" t="e">
        <f aca="false">VLOOKUP($A128,[6]CurveFetch!$D$8:$R$1000,2,0)</f>
        <v>#N/A</v>
      </c>
      <c r="C128" s="243" t="e">
        <f aca="false">VLOOKUP($A128,[6]CurveFetch!$D$8:$R$1000,7,0)</f>
        <v>#N/A</v>
      </c>
      <c r="D128" s="243" t="e">
        <f aca="false">VLOOKUP($A128,[6]CurveFetch!$D$8:$R$1000,5,0)</f>
        <v>#N/A</v>
      </c>
      <c r="E128" s="243" t="e">
        <f aca="false">VLOOKUP($A128,[6]CurveFetch!$D$8:$R$1000,4,0)</f>
        <v>#N/A</v>
      </c>
      <c r="F128" s="243" t="e">
        <f aca="false">VLOOKUP($A128,[6]CurveFetch!$D$8:$R$1000,15,0)</f>
        <v>#N/A</v>
      </c>
      <c r="G128" s="243" t="e">
        <f aca="false">VLOOKUP($A128,[6]CurveFetch!$D$8:$R$1000,3,0)</f>
        <v>#N/A</v>
      </c>
      <c r="H128" s="243" t="e">
        <f aca="false">VLOOKUP($A128,[6]CurveFetch!$D$8:$R$1000,9,0)</f>
        <v>#N/A</v>
      </c>
      <c r="I128" s="243" t="e">
        <f aca="false">VLOOKUP($A128,[6]CurveFetch!$D$8:$R$1000,11,0)</f>
        <v>#N/A</v>
      </c>
      <c r="J128" s="243" t="e">
        <f aca="false">VLOOKUP($A128,[6]CurveFetch!$D$8:$R$1000,8,0)</f>
        <v>#N/A</v>
      </c>
      <c r="K128" s="243" t="e">
        <f aca="false">C128-J128</f>
        <v>#N/A</v>
      </c>
      <c r="L128" s="243" t="e">
        <f aca="false">C128-F128</f>
        <v>#N/A</v>
      </c>
      <c r="M128" s="243" t="e">
        <f aca="false">($B128+$C128)*$M$1</f>
        <v>#N/A</v>
      </c>
      <c r="N128" s="69" t="n">
        <f aca="false">DATE(YEAR(N127),MONTH(N127)+1,1)</f>
        <v>49735</v>
      </c>
      <c r="O128" s="243" t="e">
        <f aca="false">VLOOKUP($A128,[6]CurveFetch!$D$8:$V$1000,16,0)</f>
        <v>#N/A</v>
      </c>
      <c r="P128" s="244" t="e">
        <f aca="false">O128/2</f>
        <v>#N/A</v>
      </c>
      <c r="Q128" s="243" t="e">
        <f aca="false">VLOOKUP($A128,[6]CurveFetch!$D$8:$V$1000,16,0)</f>
        <v>#N/A</v>
      </c>
      <c r="R128" s="244" t="e">
        <f aca="false">Q128/2</f>
        <v>#N/A</v>
      </c>
      <c r="S128" s="243" t="e">
        <f aca="false">VLOOKUP($A128,[6]CurveFetch!$D$8:$V$1000,16,0)</f>
        <v>#N/A</v>
      </c>
      <c r="T128" s="244" t="e">
        <f aca="false">S128/2</f>
        <v>#N/A</v>
      </c>
    </row>
    <row r="129" customFormat="false" ht="11.25" hidden="false" customHeight="false" outlineLevel="0" collapsed="false">
      <c r="A129" s="69" t="n">
        <f aca="false">DATE(YEAR(A128),MONTH(A128)+1,1)</f>
        <v>49766</v>
      </c>
      <c r="B129" s="243" t="e">
        <f aca="false">VLOOKUP($A129,[6]CurveFetch!$D$8:$R$1000,2,0)</f>
        <v>#N/A</v>
      </c>
      <c r="C129" s="243" t="e">
        <f aca="false">VLOOKUP($A129,[6]CurveFetch!$D$8:$R$1000,7,0)</f>
        <v>#N/A</v>
      </c>
      <c r="D129" s="243" t="e">
        <f aca="false">VLOOKUP($A129,[6]CurveFetch!$D$8:$R$1000,5,0)</f>
        <v>#N/A</v>
      </c>
      <c r="E129" s="243" t="e">
        <f aca="false">VLOOKUP($A129,[6]CurveFetch!$D$8:$R$1000,4,0)</f>
        <v>#N/A</v>
      </c>
      <c r="F129" s="243" t="e">
        <f aca="false">VLOOKUP($A129,[6]CurveFetch!$D$8:$R$1000,15,0)</f>
        <v>#N/A</v>
      </c>
      <c r="G129" s="243" t="e">
        <f aca="false">VLOOKUP($A129,[6]CurveFetch!$D$8:$R$1000,3,0)</f>
        <v>#N/A</v>
      </c>
      <c r="H129" s="243" t="e">
        <f aca="false">VLOOKUP($A129,[6]CurveFetch!$D$8:$R$1000,9,0)</f>
        <v>#N/A</v>
      </c>
      <c r="I129" s="243" t="e">
        <f aca="false">VLOOKUP($A129,[6]CurveFetch!$D$8:$R$1000,11,0)</f>
        <v>#N/A</v>
      </c>
      <c r="J129" s="243" t="e">
        <f aca="false">VLOOKUP($A129,[6]CurveFetch!$D$8:$R$1000,8,0)</f>
        <v>#N/A</v>
      </c>
      <c r="K129" s="243" t="e">
        <f aca="false">C129-J129</f>
        <v>#N/A</v>
      </c>
      <c r="L129" s="243" t="e">
        <f aca="false">C129-F129</f>
        <v>#N/A</v>
      </c>
      <c r="M129" s="243" t="e">
        <f aca="false">($B129+$C129)*$M$1</f>
        <v>#N/A</v>
      </c>
      <c r="N129" s="69" t="n">
        <f aca="false">DATE(YEAR(N128),MONTH(N128)+1,1)</f>
        <v>49766</v>
      </c>
      <c r="O129" s="243" t="e">
        <f aca="false">VLOOKUP($A129,[6]CurveFetch!$D$8:$V$1000,16,0)</f>
        <v>#N/A</v>
      </c>
      <c r="P129" s="244" t="e">
        <f aca="false">O129/2</f>
        <v>#N/A</v>
      </c>
      <c r="Q129" s="243" t="e">
        <f aca="false">VLOOKUP($A129,[6]CurveFetch!$D$8:$V$1000,16,0)</f>
        <v>#N/A</v>
      </c>
      <c r="R129" s="244" t="e">
        <f aca="false">Q129/2</f>
        <v>#N/A</v>
      </c>
      <c r="S129" s="243" t="e">
        <f aca="false">VLOOKUP($A129,[6]CurveFetch!$D$8:$V$1000,16,0)</f>
        <v>#N/A</v>
      </c>
      <c r="T129" s="244" t="e">
        <f aca="false">S129/2</f>
        <v>#N/A</v>
      </c>
    </row>
    <row r="130" customFormat="false" ht="11.25" hidden="false" customHeight="false" outlineLevel="0" collapsed="false">
      <c r="A130" s="69" t="n">
        <f aca="false">DATE(YEAR(A129),MONTH(A129)+1,1)</f>
        <v>49796</v>
      </c>
      <c r="B130" s="243" t="e">
        <f aca="false">VLOOKUP($A130,[6]CurveFetch!$D$8:$R$1000,2,0)</f>
        <v>#N/A</v>
      </c>
      <c r="C130" s="243" t="e">
        <f aca="false">VLOOKUP($A130,[6]CurveFetch!$D$8:$R$1000,7,0)</f>
        <v>#N/A</v>
      </c>
      <c r="D130" s="243" t="e">
        <f aca="false">VLOOKUP($A130,[6]CurveFetch!$D$8:$R$1000,5,0)</f>
        <v>#N/A</v>
      </c>
      <c r="E130" s="243" t="e">
        <f aca="false">VLOOKUP($A130,[6]CurveFetch!$D$8:$R$1000,4,0)</f>
        <v>#N/A</v>
      </c>
      <c r="F130" s="243" t="e">
        <f aca="false">VLOOKUP($A130,[6]CurveFetch!$D$8:$R$1000,15,0)</f>
        <v>#N/A</v>
      </c>
      <c r="G130" s="243" t="e">
        <f aca="false">VLOOKUP($A130,[6]CurveFetch!$D$8:$R$1000,3,0)</f>
        <v>#N/A</v>
      </c>
      <c r="H130" s="243" t="e">
        <f aca="false">VLOOKUP($A130,[6]CurveFetch!$D$8:$R$1000,9,0)</f>
        <v>#N/A</v>
      </c>
      <c r="I130" s="243" t="e">
        <f aca="false">VLOOKUP($A130,[6]CurveFetch!$D$8:$R$1000,11,0)</f>
        <v>#N/A</v>
      </c>
      <c r="J130" s="243" t="e">
        <f aca="false">VLOOKUP($A130,[6]CurveFetch!$D$8:$R$1000,8,0)</f>
        <v>#N/A</v>
      </c>
      <c r="K130" s="243" t="e">
        <f aca="false">C130-J130</f>
        <v>#N/A</v>
      </c>
      <c r="L130" s="243" t="e">
        <f aca="false">C130-F130</f>
        <v>#N/A</v>
      </c>
      <c r="M130" s="243" t="e">
        <f aca="false">($B130+$C130)*$M$1</f>
        <v>#N/A</v>
      </c>
      <c r="N130" s="69" t="n">
        <f aca="false">DATE(YEAR(N129),MONTH(N129)+1,1)</f>
        <v>49796</v>
      </c>
      <c r="O130" s="243" t="e">
        <f aca="false">VLOOKUP($A130,[6]CurveFetch!$D$8:$V$1000,16,0)</f>
        <v>#N/A</v>
      </c>
      <c r="P130" s="244" t="e">
        <f aca="false">O130/2</f>
        <v>#N/A</v>
      </c>
      <c r="Q130" s="243" t="e">
        <f aca="false">VLOOKUP($A130,[6]CurveFetch!$D$8:$V$1000,16,0)</f>
        <v>#N/A</v>
      </c>
      <c r="R130" s="244" t="e">
        <f aca="false">Q130/2</f>
        <v>#N/A</v>
      </c>
      <c r="S130" s="243" t="e">
        <f aca="false">VLOOKUP($A130,[6]CurveFetch!$D$8:$V$1000,16,0)</f>
        <v>#N/A</v>
      </c>
      <c r="T130" s="244" t="e">
        <f aca="false">S130/2</f>
        <v>#N/A</v>
      </c>
    </row>
    <row r="131" customFormat="false" ht="11.25" hidden="false" customHeight="false" outlineLevel="0" collapsed="false">
      <c r="A131" s="69" t="n">
        <f aca="false">DATE(YEAR(A130),MONTH(A130)+1,1)</f>
        <v>49827</v>
      </c>
      <c r="B131" s="243" t="e">
        <f aca="false">VLOOKUP($A131,[6]CurveFetch!$D$8:$R$1000,2,0)</f>
        <v>#N/A</v>
      </c>
      <c r="C131" s="243" t="e">
        <f aca="false">VLOOKUP($A131,[6]CurveFetch!$D$8:$R$1000,7,0)</f>
        <v>#N/A</v>
      </c>
      <c r="D131" s="243" t="e">
        <f aca="false">VLOOKUP($A131,[6]CurveFetch!$D$8:$R$1000,5,0)</f>
        <v>#N/A</v>
      </c>
      <c r="E131" s="243" t="e">
        <f aca="false">VLOOKUP($A131,[6]CurveFetch!$D$8:$R$1000,4,0)</f>
        <v>#N/A</v>
      </c>
      <c r="F131" s="243" t="e">
        <f aca="false">VLOOKUP($A131,[6]CurveFetch!$D$8:$R$1000,15,0)</f>
        <v>#N/A</v>
      </c>
      <c r="G131" s="243" t="e">
        <f aca="false">VLOOKUP($A131,[6]CurveFetch!$D$8:$R$1000,3,0)</f>
        <v>#N/A</v>
      </c>
      <c r="H131" s="243" t="e">
        <f aca="false">VLOOKUP($A131,[6]CurveFetch!$D$8:$R$1000,9,0)</f>
        <v>#N/A</v>
      </c>
      <c r="I131" s="243" t="e">
        <f aca="false">VLOOKUP($A131,[6]CurveFetch!$D$8:$R$1000,11,0)</f>
        <v>#N/A</v>
      </c>
      <c r="J131" s="243" t="e">
        <f aca="false">VLOOKUP($A131,[6]CurveFetch!$D$8:$R$1000,8,0)</f>
        <v>#N/A</v>
      </c>
      <c r="K131" s="243" t="e">
        <f aca="false">C131-J131</f>
        <v>#N/A</v>
      </c>
      <c r="L131" s="243" t="e">
        <f aca="false">C131-F131</f>
        <v>#N/A</v>
      </c>
      <c r="M131" s="243" t="e">
        <f aca="false">($B131+$C131)*$M$1</f>
        <v>#N/A</v>
      </c>
      <c r="N131" s="69" t="n">
        <f aca="false">DATE(YEAR(N130),MONTH(N130)+1,1)</f>
        <v>49827</v>
      </c>
      <c r="O131" s="243" t="e">
        <f aca="false">VLOOKUP($A131,[6]CurveFetch!$D$8:$V$1000,16,0)</f>
        <v>#N/A</v>
      </c>
      <c r="P131" s="244" t="e">
        <f aca="false">O131/2</f>
        <v>#N/A</v>
      </c>
      <c r="Q131" s="243" t="e">
        <f aca="false">VLOOKUP($A131,[6]CurveFetch!$D$8:$V$1000,16,0)</f>
        <v>#N/A</v>
      </c>
      <c r="R131" s="244" t="e">
        <f aca="false">Q131/2</f>
        <v>#N/A</v>
      </c>
      <c r="S131" s="243" t="e">
        <f aca="false">VLOOKUP($A131,[6]CurveFetch!$D$8:$V$1000,16,0)</f>
        <v>#N/A</v>
      </c>
      <c r="T131" s="244" t="e">
        <f aca="false">S131/2</f>
        <v>#N/A</v>
      </c>
    </row>
    <row r="132" customFormat="false" ht="11.25" hidden="false" customHeight="false" outlineLevel="0" collapsed="false">
      <c r="A132" s="69" t="n">
        <f aca="false">DATE(YEAR(A131),MONTH(A131)+1,1)</f>
        <v>49857</v>
      </c>
      <c r="B132" s="243" t="e">
        <f aca="false">VLOOKUP($A132,[6]CurveFetch!$D$8:$R$1000,2,0)</f>
        <v>#N/A</v>
      </c>
      <c r="C132" s="243" t="e">
        <f aca="false">VLOOKUP($A132,[6]CurveFetch!$D$8:$R$1000,7,0)</f>
        <v>#N/A</v>
      </c>
      <c r="D132" s="243" t="e">
        <f aca="false">VLOOKUP($A132,[6]CurveFetch!$D$8:$R$1000,5,0)</f>
        <v>#N/A</v>
      </c>
      <c r="E132" s="243" t="e">
        <f aca="false">VLOOKUP($A132,[6]CurveFetch!$D$8:$R$1000,4,0)</f>
        <v>#N/A</v>
      </c>
      <c r="F132" s="243" t="e">
        <f aca="false">VLOOKUP($A132,[6]CurveFetch!$D$8:$R$1000,15,0)</f>
        <v>#N/A</v>
      </c>
      <c r="G132" s="243" t="e">
        <f aca="false">VLOOKUP($A132,[6]CurveFetch!$D$8:$R$1000,3,0)</f>
        <v>#N/A</v>
      </c>
      <c r="H132" s="243" t="e">
        <f aca="false">VLOOKUP($A132,[6]CurveFetch!$D$8:$R$1000,9,0)</f>
        <v>#N/A</v>
      </c>
      <c r="I132" s="243" t="e">
        <f aca="false">VLOOKUP($A132,[6]CurveFetch!$D$8:$R$1000,11,0)</f>
        <v>#N/A</v>
      </c>
      <c r="J132" s="243" t="e">
        <f aca="false">VLOOKUP($A132,[6]CurveFetch!$D$8:$R$1000,8,0)</f>
        <v>#N/A</v>
      </c>
      <c r="K132" s="243" t="e">
        <f aca="false">C132-J132</f>
        <v>#N/A</v>
      </c>
      <c r="L132" s="243" t="e">
        <f aca="false">C132-F132</f>
        <v>#N/A</v>
      </c>
      <c r="M132" s="243" t="e">
        <f aca="false">($B132+$C132)*$M$1</f>
        <v>#N/A</v>
      </c>
      <c r="N132" s="69" t="n">
        <f aca="false">DATE(YEAR(N131),MONTH(N131)+1,1)</f>
        <v>49857</v>
      </c>
      <c r="O132" s="243" t="e">
        <f aca="false">VLOOKUP($A132,[6]CurveFetch!$D$8:$V$1000,16,0)</f>
        <v>#N/A</v>
      </c>
      <c r="P132" s="244" t="e">
        <f aca="false">O132/2</f>
        <v>#N/A</v>
      </c>
      <c r="Q132" s="243" t="e">
        <f aca="false">VLOOKUP($A132,[6]CurveFetch!$D$8:$V$1000,16,0)</f>
        <v>#N/A</v>
      </c>
      <c r="R132" s="244" t="e">
        <f aca="false">Q132/2</f>
        <v>#N/A</v>
      </c>
      <c r="S132" s="243" t="e">
        <f aca="false">VLOOKUP($A132,[6]CurveFetch!$D$8:$V$1000,16,0)</f>
        <v>#N/A</v>
      </c>
      <c r="T132" s="244" t="e">
        <f aca="false">S132/2</f>
        <v>#N/A</v>
      </c>
    </row>
    <row r="133" customFormat="false" ht="11.25" hidden="false" customHeight="false" outlineLevel="0" collapsed="false">
      <c r="A133" s="69" t="n">
        <f aca="false">DATE(YEAR(A132),MONTH(A132)+1,1)</f>
        <v>49888</v>
      </c>
      <c r="B133" s="243" t="e">
        <f aca="false">VLOOKUP($A133,[6]CurveFetch!$D$8:$R$1000,2,0)</f>
        <v>#N/A</v>
      </c>
      <c r="C133" s="243" t="e">
        <f aca="false">VLOOKUP($A133,[6]CurveFetch!$D$8:$R$1000,7,0)</f>
        <v>#N/A</v>
      </c>
      <c r="D133" s="243" t="e">
        <f aca="false">VLOOKUP($A133,[6]CurveFetch!$D$8:$R$1000,5,0)</f>
        <v>#N/A</v>
      </c>
      <c r="E133" s="243" t="e">
        <f aca="false">VLOOKUP($A133,[6]CurveFetch!$D$8:$R$1000,4,0)</f>
        <v>#N/A</v>
      </c>
      <c r="F133" s="243" t="e">
        <f aca="false">VLOOKUP($A133,[6]CurveFetch!$D$8:$R$1000,15,0)</f>
        <v>#N/A</v>
      </c>
      <c r="G133" s="243" t="e">
        <f aca="false">VLOOKUP($A133,[6]CurveFetch!$D$8:$R$1000,3,0)</f>
        <v>#N/A</v>
      </c>
      <c r="H133" s="243" t="e">
        <f aca="false">VLOOKUP($A133,[6]CurveFetch!$D$8:$R$1000,9,0)</f>
        <v>#N/A</v>
      </c>
      <c r="I133" s="243" t="e">
        <f aca="false">VLOOKUP($A133,[6]CurveFetch!$D$8:$R$1000,11,0)</f>
        <v>#N/A</v>
      </c>
      <c r="J133" s="243" t="e">
        <f aca="false">VLOOKUP($A133,[6]CurveFetch!$D$8:$R$1000,8,0)</f>
        <v>#N/A</v>
      </c>
      <c r="K133" s="243" t="e">
        <f aca="false">C133-J133</f>
        <v>#N/A</v>
      </c>
      <c r="L133" s="243" t="e">
        <f aca="false">C133-F133</f>
        <v>#N/A</v>
      </c>
      <c r="M133" s="243" t="e">
        <f aca="false">($B133+$C133)*$M$1</f>
        <v>#N/A</v>
      </c>
      <c r="N133" s="69" t="n">
        <f aca="false">DATE(YEAR(N132),MONTH(N132)+1,1)</f>
        <v>49888</v>
      </c>
      <c r="O133" s="243" t="e">
        <f aca="false">VLOOKUP($A133,[6]CurveFetch!$D$8:$V$1000,16,0)</f>
        <v>#N/A</v>
      </c>
      <c r="P133" s="244" t="e">
        <f aca="false">O133/2</f>
        <v>#N/A</v>
      </c>
      <c r="Q133" s="243" t="e">
        <f aca="false">VLOOKUP($A133,[6]CurveFetch!$D$8:$V$1000,16,0)</f>
        <v>#N/A</v>
      </c>
      <c r="R133" s="244" t="e">
        <f aca="false">Q133/2</f>
        <v>#N/A</v>
      </c>
      <c r="S133" s="243" t="e">
        <f aca="false">VLOOKUP($A133,[6]CurveFetch!$D$8:$V$1000,16,0)</f>
        <v>#N/A</v>
      </c>
      <c r="T133" s="244" t="e">
        <f aca="false">S133/2</f>
        <v>#N/A</v>
      </c>
    </row>
    <row r="134" customFormat="false" ht="11.25" hidden="false" customHeight="false" outlineLevel="0" collapsed="false">
      <c r="A134" s="69" t="n">
        <f aca="false">DATE(YEAR(A133),MONTH(A133)+1,1)</f>
        <v>49919</v>
      </c>
      <c r="B134" s="243" t="e">
        <f aca="false">VLOOKUP($A134,[6]CurveFetch!$D$8:$R$1000,2,0)</f>
        <v>#N/A</v>
      </c>
      <c r="C134" s="243" t="e">
        <f aca="false">VLOOKUP($A134,[6]CurveFetch!$D$8:$R$1000,7,0)</f>
        <v>#N/A</v>
      </c>
      <c r="D134" s="243" t="e">
        <f aca="false">VLOOKUP($A134,[6]CurveFetch!$D$8:$R$1000,5,0)</f>
        <v>#N/A</v>
      </c>
      <c r="E134" s="243" t="e">
        <f aca="false">VLOOKUP($A134,[6]CurveFetch!$D$8:$R$1000,4,0)</f>
        <v>#N/A</v>
      </c>
      <c r="F134" s="243" t="e">
        <f aca="false">VLOOKUP($A134,[6]CurveFetch!$D$8:$R$1000,15,0)</f>
        <v>#N/A</v>
      </c>
      <c r="G134" s="243" t="e">
        <f aca="false">VLOOKUP($A134,[6]CurveFetch!$D$8:$R$1000,3,0)</f>
        <v>#N/A</v>
      </c>
      <c r="H134" s="243" t="e">
        <f aca="false">VLOOKUP($A134,[6]CurveFetch!$D$8:$R$1000,9,0)</f>
        <v>#N/A</v>
      </c>
      <c r="I134" s="243" t="e">
        <f aca="false">VLOOKUP($A134,[6]CurveFetch!$D$8:$R$1000,11,0)</f>
        <v>#N/A</v>
      </c>
      <c r="J134" s="243" t="e">
        <f aca="false">VLOOKUP($A134,[6]CurveFetch!$D$8:$R$1000,8,0)</f>
        <v>#N/A</v>
      </c>
      <c r="K134" s="243" t="e">
        <f aca="false">C134-J134</f>
        <v>#N/A</v>
      </c>
      <c r="L134" s="243" t="e">
        <f aca="false">C134-F134</f>
        <v>#N/A</v>
      </c>
      <c r="M134" s="243" t="e">
        <f aca="false">($B134+$C134)*$M$1</f>
        <v>#N/A</v>
      </c>
      <c r="N134" s="69" t="n">
        <f aca="false">DATE(YEAR(N133),MONTH(N133)+1,1)</f>
        <v>49919</v>
      </c>
      <c r="O134" s="243" t="e">
        <f aca="false">VLOOKUP($A134,[6]CurveFetch!$D$8:$V$1000,16,0)</f>
        <v>#N/A</v>
      </c>
      <c r="P134" s="244" t="e">
        <f aca="false">O134/2</f>
        <v>#N/A</v>
      </c>
      <c r="Q134" s="243" t="e">
        <f aca="false">VLOOKUP($A134,[6]CurveFetch!$D$8:$V$1000,16,0)</f>
        <v>#N/A</v>
      </c>
      <c r="R134" s="244" t="e">
        <f aca="false">Q134/2</f>
        <v>#N/A</v>
      </c>
      <c r="S134" s="243" t="e">
        <f aca="false">VLOOKUP($A134,[6]CurveFetch!$D$8:$V$1000,16,0)</f>
        <v>#N/A</v>
      </c>
      <c r="T134" s="244" t="e">
        <f aca="false">S134/2</f>
        <v>#N/A</v>
      </c>
    </row>
    <row r="135" customFormat="false" ht="11.25" hidden="false" customHeight="false" outlineLevel="0" collapsed="false">
      <c r="A135" s="69" t="n">
        <f aca="false">DATE(YEAR(A134),MONTH(A134)+1,1)</f>
        <v>49949</v>
      </c>
      <c r="B135" s="243" t="e">
        <f aca="false">VLOOKUP($A135,[6]CurveFetch!$D$8:$R$1000,2,0)</f>
        <v>#N/A</v>
      </c>
      <c r="C135" s="243" t="e">
        <f aca="false">VLOOKUP($A135,[6]CurveFetch!$D$8:$R$1000,7,0)</f>
        <v>#N/A</v>
      </c>
      <c r="D135" s="243" t="e">
        <f aca="false">VLOOKUP($A135,[6]CurveFetch!$D$8:$R$1000,5,0)</f>
        <v>#N/A</v>
      </c>
      <c r="E135" s="243" t="e">
        <f aca="false">VLOOKUP($A135,[6]CurveFetch!$D$8:$R$1000,4,0)</f>
        <v>#N/A</v>
      </c>
      <c r="F135" s="243" t="e">
        <f aca="false">VLOOKUP($A135,[6]CurveFetch!$D$8:$R$1000,15,0)</f>
        <v>#N/A</v>
      </c>
      <c r="G135" s="243" t="e">
        <f aca="false">VLOOKUP($A135,[6]CurveFetch!$D$8:$R$1000,3,0)</f>
        <v>#N/A</v>
      </c>
      <c r="H135" s="243" t="e">
        <f aca="false">VLOOKUP($A135,[6]CurveFetch!$D$8:$R$1000,9,0)</f>
        <v>#N/A</v>
      </c>
      <c r="I135" s="243" t="e">
        <f aca="false">VLOOKUP($A135,[6]CurveFetch!$D$8:$R$1000,11,0)</f>
        <v>#N/A</v>
      </c>
      <c r="J135" s="243" t="e">
        <f aca="false">VLOOKUP($A135,[6]CurveFetch!$D$8:$R$1000,8,0)</f>
        <v>#N/A</v>
      </c>
      <c r="K135" s="243" t="e">
        <f aca="false">C135-J135</f>
        <v>#N/A</v>
      </c>
      <c r="L135" s="243" t="e">
        <f aca="false">C135-F135</f>
        <v>#N/A</v>
      </c>
      <c r="M135" s="243" t="e">
        <f aca="false">($B135+$C135)*$M$1</f>
        <v>#N/A</v>
      </c>
      <c r="N135" s="69" t="n">
        <f aca="false">DATE(YEAR(N134),MONTH(N134)+1,1)</f>
        <v>49949</v>
      </c>
      <c r="O135" s="243" t="e">
        <f aca="false">VLOOKUP($A135,[6]CurveFetch!$D$8:$V$1000,16,0)</f>
        <v>#N/A</v>
      </c>
      <c r="P135" s="244" t="e">
        <f aca="false">O135/2</f>
        <v>#N/A</v>
      </c>
      <c r="Q135" s="243" t="e">
        <f aca="false">VLOOKUP($A135,[6]CurveFetch!$D$8:$V$1000,16,0)</f>
        <v>#N/A</v>
      </c>
      <c r="R135" s="244" t="e">
        <f aca="false">Q135/2</f>
        <v>#N/A</v>
      </c>
      <c r="S135" s="243" t="e">
        <f aca="false">VLOOKUP($A135,[6]CurveFetch!$D$8:$V$1000,16,0)</f>
        <v>#N/A</v>
      </c>
      <c r="T135" s="244" t="e">
        <f aca="false">S135/2</f>
        <v>#N/A</v>
      </c>
    </row>
    <row r="136" customFormat="false" ht="11.25" hidden="false" customHeight="false" outlineLevel="0" collapsed="false">
      <c r="A136" s="69" t="n">
        <f aca="false">DATE(YEAR(A135),MONTH(A135)+1,1)</f>
        <v>49980</v>
      </c>
      <c r="B136" s="243" t="e">
        <f aca="false">VLOOKUP($A136,[6]CurveFetch!$D$8:$R$1000,2,0)</f>
        <v>#N/A</v>
      </c>
      <c r="C136" s="243" t="e">
        <f aca="false">VLOOKUP($A136,[6]CurveFetch!$D$8:$R$1000,7,0)</f>
        <v>#N/A</v>
      </c>
      <c r="D136" s="243" t="e">
        <f aca="false">VLOOKUP($A136,[6]CurveFetch!$D$8:$R$1000,5,0)</f>
        <v>#N/A</v>
      </c>
      <c r="E136" s="243" t="e">
        <f aca="false">VLOOKUP($A136,[6]CurveFetch!$D$8:$R$1000,4,0)</f>
        <v>#N/A</v>
      </c>
      <c r="F136" s="243" t="e">
        <f aca="false">VLOOKUP($A136,[6]CurveFetch!$D$8:$R$1000,15,0)</f>
        <v>#N/A</v>
      </c>
      <c r="G136" s="243" t="e">
        <f aca="false">VLOOKUP($A136,[6]CurveFetch!$D$8:$R$1000,3,0)</f>
        <v>#N/A</v>
      </c>
      <c r="H136" s="243" t="e">
        <f aca="false">VLOOKUP($A136,[6]CurveFetch!$D$8:$R$1000,9,0)</f>
        <v>#N/A</v>
      </c>
      <c r="I136" s="243" t="e">
        <f aca="false">VLOOKUP($A136,[6]CurveFetch!$D$8:$R$1000,11,0)</f>
        <v>#N/A</v>
      </c>
      <c r="J136" s="243" t="e">
        <f aca="false">VLOOKUP($A136,[6]CurveFetch!$D$8:$R$1000,8,0)</f>
        <v>#N/A</v>
      </c>
      <c r="K136" s="243" t="e">
        <f aca="false">C136-J136</f>
        <v>#N/A</v>
      </c>
      <c r="L136" s="243" t="e">
        <f aca="false">C136-F136</f>
        <v>#N/A</v>
      </c>
      <c r="M136" s="243" t="e">
        <f aca="false">($B136+$C136)*$M$1</f>
        <v>#N/A</v>
      </c>
      <c r="N136" s="69" t="n">
        <f aca="false">DATE(YEAR(N135),MONTH(N135)+1,1)</f>
        <v>49980</v>
      </c>
      <c r="O136" s="243" t="e">
        <f aca="false">VLOOKUP($A136,[6]CurveFetch!$D$8:$V$1000,16,0)</f>
        <v>#N/A</v>
      </c>
      <c r="P136" s="244" t="e">
        <f aca="false">O136/2</f>
        <v>#N/A</v>
      </c>
      <c r="Q136" s="243" t="e">
        <f aca="false">VLOOKUP($A136,[6]CurveFetch!$D$8:$V$1000,16,0)</f>
        <v>#N/A</v>
      </c>
      <c r="R136" s="244" t="e">
        <f aca="false">Q136/2</f>
        <v>#N/A</v>
      </c>
      <c r="S136" s="243" t="e">
        <f aca="false">VLOOKUP($A136,[6]CurveFetch!$D$8:$V$1000,16,0)</f>
        <v>#N/A</v>
      </c>
      <c r="T136" s="244" t="e">
        <f aca="false">S136/2</f>
        <v>#N/A</v>
      </c>
    </row>
    <row r="137" customFormat="false" ht="11.25" hidden="false" customHeight="false" outlineLevel="0" collapsed="false">
      <c r="A137" s="69" t="n">
        <f aca="false">DATE(YEAR(A136),MONTH(A136)+1,1)</f>
        <v>50010</v>
      </c>
      <c r="B137" s="243" t="e">
        <f aca="false">VLOOKUP($A137,[6]CurveFetch!$D$8:$R$1000,2,0)</f>
        <v>#N/A</v>
      </c>
      <c r="C137" s="243" t="e">
        <f aca="false">VLOOKUP($A137,[6]CurveFetch!$D$8:$R$1000,7,0)</f>
        <v>#N/A</v>
      </c>
      <c r="D137" s="243" t="e">
        <f aca="false">VLOOKUP($A137,[6]CurveFetch!$D$8:$R$1000,5,0)</f>
        <v>#N/A</v>
      </c>
      <c r="E137" s="243" t="e">
        <f aca="false">VLOOKUP($A137,[6]CurveFetch!$D$8:$R$1000,4,0)</f>
        <v>#N/A</v>
      </c>
      <c r="F137" s="243" t="e">
        <f aca="false">VLOOKUP($A137,[6]CurveFetch!$D$8:$R$1000,15,0)</f>
        <v>#N/A</v>
      </c>
      <c r="G137" s="243" t="e">
        <f aca="false">VLOOKUP($A137,[6]CurveFetch!$D$8:$R$1000,3,0)</f>
        <v>#N/A</v>
      </c>
      <c r="H137" s="243" t="e">
        <f aca="false">VLOOKUP($A137,[6]CurveFetch!$D$8:$R$1000,9,0)</f>
        <v>#N/A</v>
      </c>
      <c r="I137" s="243" t="e">
        <f aca="false">VLOOKUP($A137,[6]CurveFetch!$D$8:$R$1000,11,0)</f>
        <v>#N/A</v>
      </c>
      <c r="J137" s="243" t="e">
        <f aca="false">VLOOKUP($A137,[6]CurveFetch!$D$8:$R$1000,8,0)</f>
        <v>#N/A</v>
      </c>
      <c r="K137" s="243" t="e">
        <f aca="false">C137-J137</f>
        <v>#N/A</v>
      </c>
      <c r="L137" s="243" t="e">
        <f aca="false">C137-F137</f>
        <v>#N/A</v>
      </c>
      <c r="M137" s="243" t="e">
        <f aca="false">($B137+$C137)*$M$1</f>
        <v>#N/A</v>
      </c>
      <c r="N137" s="69" t="n">
        <f aca="false">DATE(YEAR(N136),MONTH(N136)+1,1)</f>
        <v>50010</v>
      </c>
      <c r="O137" s="243" t="e">
        <f aca="false">VLOOKUP($A137,[6]CurveFetch!$D$8:$V$1000,16,0)</f>
        <v>#N/A</v>
      </c>
      <c r="P137" s="244" t="e">
        <f aca="false">O137/2</f>
        <v>#N/A</v>
      </c>
      <c r="Q137" s="243" t="e">
        <f aca="false">VLOOKUP($A137,[6]CurveFetch!$D$8:$V$1000,16,0)</f>
        <v>#N/A</v>
      </c>
      <c r="R137" s="244" t="e">
        <f aca="false">Q137/2</f>
        <v>#N/A</v>
      </c>
      <c r="S137" s="243" t="e">
        <f aca="false">VLOOKUP($A137,[6]CurveFetch!$D$8:$V$1000,16,0)</f>
        <v>#N/A</v>
      </c>
      <c r="T137" s="244" t="e">
        <f aca="false">S137/2</f>
        <v>#N/A</v>
      </c>
    </row>
    <row r="138" customFormat="false" ht="11.25" hidden="false" customHeight="false" outlineLevel="0" collapsed="false">
      <c r="A138" s="69" t="n">
        <f aca="false">DATE(YEAR(A137),MONTH(A137)+1,1)</f>
        <v>50041</v>
      </c>
      <c r="B138" s="243" t="e">
        <f aca="false">VLOOKUP($A138,[6]CurveFetch!$D$8:$R$1000,2,0)</f>
        <v>#N/A</v>
      </c>
      <c r="C138" s="243" t="e">
        <f aca="false">VLOOKUP($A138,[6]CurveFetch!$D$8:$R$1000,7,0)</f>
        <v>#N/A</v>
      </c>
      <c r="D138" s="243" t="e">
        <f aca="false">VLOOKUP($A138,[6]CurveFetch!$D$8:$R$1000,5,0)</f>
        <v>#N/A</v>
      </c>
      <c r="E138" s="243" t="e">
        <f aca="false">VLOOKUP($A138,[6]CurveFetch!$D$8:$R$1000,4,0)</f>
        <v>#N/A</v>
      </c>
      <c r="F138" s="243" t="e">
        <f aca="false">VLOOKUP($A138,[6]CurveFetch!$D$8:$R$1000,15,0)</f>
        <v>#N/A</v>
      </c>
      <c r="G138" s="243" t="e">
        <f aca="false">VLOOKUP($A138,[6]CurveFetch!$D$8:$R$1000,3,0)</f>
        <v>#N/A</v>
      </c>
      <c r="H138" s="243" t="e">
        <f aca="false">VLOOKUP($A138,[6]CurveFetch!$D$8:$R$1000,9,0)</f>
        <v>#N/A</v>
      </c>
      <c r="I138" s="243" t="e">
        <f aca="false">VLOOKUP($A138,[6]CurveFetch!$D$8:$R$1000,11,0)</f>
        <v>#N/A</v>
      </c>
      <c r="J138" s="243" t="e">
        <f aca="false">VLOOKUP($A138,[6]CurveFetch!$D$8:$R$1000,8,0)</f>
        <v>#N/A</v>
      </c>
      <c r="K138" s="243" t="e">
        <f aca="false">C138-J138</f>
        <v>#N/A</v>
      </c>
      <c r="L138" s="243" t="e">
        <f aca="false">C138-F138</f>
        <v>#N/A</v>
      </c>
      <c r="M138" s="243" t="e">
        <f aca="false">($B138+$C138)*$M$1</f>
        <v>#N/A</v>
      </c>
      <c r="N138" s="69" t="n">
        <f aca="false">DATE(YEAR(N137),MONTH(N137)+1,1)</f>
        <v>50041</v>
      </c>
      <c r="O138" s="243" t="e">
        <f aca="false">VLOOKUP($A138,[6]CurveFetch!$D$8:$V$1000,16,0)</f>
        <v>#N/A</v>
      </c>
      <c r="P138" s="244" t="e">
        <f aca="false">O138/2</f>
        <v>#N/A</v>
      </c>
      <c r="Q138" s="243" t="e">
        <f aca="false">VLOOKUP($A138,[6]CurveFetch!$D$8:$V$1000,16,0)</f>
        <v>#N/A</v>
      </c>
      <c r="R138" s="244" t="e">
        <f aca="false">Q138/2</f>
        <v>#N/A</v>
      </c>
      <c r="S138" s="243" t="e">
        <f aca="false">VLOOKUP($A138,[6]CurveFetch!$D$8:$V$1000,16,0)</f>
        <v>#N/A</v>
      </c>
      <c r="T138" s="244" t="e">
        <f aca="false">S138/2</f>
        <v>#N/A</v>
      </c>
    </row>
    <row r="139" customFormat="false" ht="11.25" hidden="false" customHeight="false" outlineLevel="0" collapsed="false">
      <c r="A139" s="69" t="n">
        <f aca="false">DATE(YEAR(A138),MONTH(A138)+1,1)</f>
        <v>50072</v>
      </c>
      <c r="B139" s="243" t="e">
        <f aca="false">VLOOKUP($A139,[6]CurveFetch!$D$8:$R$1000,2,0)</f>
        <v>#N/A</v>
      </c>
      <c r="C139" s="243" t="e">
        <f aca="false">VLOOKUP($A139,[6]CurveFetch!$D$8:$R$1000,7,0)</f>
        <v>#N/A</v>
      </c>
      <c r="D139" s="243" t="e">
        <f aca="false">VLOOKUP($A139,[6]CurveFetch!$D$8:$R$1000,5,0)</f>
        <v>#N/A</v>
      </c>
      <c r="E139" s="243" t="e">
        <f aca="false">VLOOKUP($A139,[6]CurveFetch!$D$8:$R$1000,4,0)</f>
        <v>#N/A</v>
      </c>
      <c r="F139" s="243" t="e">
        <f aca="false">VLOOKUP($A139,[6]CurveFetch!$D$8:$R$1000,15,0)</f>
        <v>#N/A</v>
      </c>
      <c r="G139" s="243" t="e">
        <f aca="false">VLOOKUP($A139,[6]CurveFetch!$D$8:$R$1000,3,0)</f>
        <v>#N/A</v>
      </c>
      <c r="H139" s="243" t="e">
        <f aca="false">VLOOKUP($A139,[6]CurveFetch!$D$8:$R$1000,9,0)</f>
        <v>#N/A</v>
      </c>
      <c r="I139" s="243" t="e">
        <f aca="false">VLOOKUP($A139,[6]CurveFetch!$D$8:$R$1000,11,0)</f>
        <v>#N/A</v>
      </c>
      <c r="J139" s="243" t="e">
        <f aca="false">VLOOKUP($A139,[6]CurveFetch!$D$8:$R$1000,8,0)</f>
        <v>#N/A</v>
      </c>
      <c r="K139" s="243" t="e">
        <f aca="false">C139-J139</f>
        <v>#N/A</v>
      </c>
      <c r="L139" s="243" t="e">
        <f aca="false">C139-F139</f>
        <v>#N/A</v>
      </c>
      <c r="M139" s="243" t="e">
        <f aca="false">($B139+$C139)*$M$1</f>
        <v>#N/A</v>
      </c>
      <c r="N139" s="69" t="n">
        <f aca="false">DATE(YEAR(N138),MONTH(N138)+1,1)</f>
        <v>50072</v>
      </c>
      <c r="O139" s="243" t="e">
        <f aca="false">VLOOKUP($A139,[6]CurveFetch!$D$8:$V$1000,16,0)</f>
        <v>#N/A</v>
      </c>
      <c r="P139" s="244" t="e">
        <f aca="false">O139/2</f>
        <v>#N/A</v>
      </c>
      <c r="Q139" s="243" t="e">
        <f aca="false">VLOOKUP($A139,[6]CurveFetch!$D$8:$V$1000,16,0)</f>
        <v>#N/A</v>
      </c>
      <c r="R139" s="244" t="e">
        <f aca="false">Q139/2</f>
        <v>#N/A</v>
      </c>
      <c r="S139" s="243" t="e">
        <f aca="false">VLOOKUP($A139,[6]CurveFetch!$D$8:$V$1000,16,0)</f>
        <v>#N/A</v>
      </c>
      <c r="T139" s="244" t="e">
        <f aca="false">S139/2</f>
        <v>#N/A</v>
      </c>
    </row>
    <row r="140" customFormat="false" ht="11.25" hidden="false" customHeight="false" outlineLevel="0" collapsed="false">
      <c r="A140" s="69" t="n">
        <f aca="false">DATE(YEAR(A139),MONTH(A139)+1,1)</f>
        <v>50100</v>
      </c>
      <c r="B140" s="243" t="e">
        <f aca="false">VLOOKUP($A140,[6]CurveFetch!$D$8:$R$1000,2,0)</f>
        <v>#N/A</v>
      </c>
      <c r="C140" s="243" t="e">
        <f aca="false">VLOOKUP($A140,[6]CurveFetch!$D$8:$R$1000,7,0)</f>
        <v>#N/A</v>
      </c>
      <c r="D140" s="243" t="e">
        <f aca="false">VLOOKUP($A140,[6]CurveFetch!$D$8:$R$1000,5,0)</f>
        <v>#N/A</v>
      </c>
      <c r="E140" s="243" t="e">
        <f aca="false">VLOOKUP($A140,[6]CurveFetch!$D$8:$R$1000,4,0)</f>
        <v>#N/A</v>
      </c>
      <c r="F140" s="243" t="e">
        <f aca="false">VLOOKUP($A140,[6]CurveFetch!$D$8:$R$1000,15,0)</f>
        <v>#N/A</v>
      </c>
      <c r="G140" s="243" t="e">
        <f aca="false">VLOOKUP($A140,[6]CurveFetch!$D$8:$R$1000,3,0)</f>
        <v>#N/A</v>
      </c>
      <c r="H140" s="243" t="e">
        <f aca="false">VLOOKUP($A140,[6]CurveFetch!$D$8:$R$1000,9,0)</f>
        <v>#N/A</v>
      </c>
      <c r="I140" s="243" t="e">
        <f aca="false">VLOOKUP($A140,[6]CurveFetch!$D$8:$R$1000,11,0)</f>
        <v>#N/A</v>
      </c>
      <c r="J140" s="243" t="e">
        <f aca="false">VLOOKUP($A140,[6]CurveFetch!$D$8:$R$1000,8,0)</f>
        <v>#N/A</v>
      </c>
      <c r="K140" s="243" t="e">
        <f aca="false">C140-J140</f>
        <v>#N/A</v>
      </c>
      <c r="L140" s="243" t="e">
        <f aca="false">C140-F140</f>
        <v>#N/A</v>
      </c>
      <c r="M140" s="243" t="e">
        <f aca="false">($B140+$C140)*$M$1</f>
        <v>#N/A</v>
      </c>
      <c r="N140" s="69" t="n">
        <f aca="false">DATE(YEAR(N139),MONTH(N139)+1,1)</f>
        <v>50100</v>
      </c>
      <c r="O140" s="243" t="e">
        <f aca="false">VLOOKUP($A140,[6]CurveFetch!$D$8:$V$1000,16,0)</f>
        <v>#N/A</v>
      </c>
      <c r="P140" s="244" t="e">
        <f aca="false">O140/2</f>
        <v>#N/A</v>
      </c>
      <c r="Q140" s="243" t="e">
        <f aca="false">VLOOKUP($A140,[6]CurveFetch!$D$8:$V$1000,16,0)</f>
        <v>#N/A</v>
      </c>
      <c r="R140" s="244" t="e">
        <f aca="false">Q140/2</f>
        <v>#N/A</v>
      </c>
      <c r="S140" s="243" t="e">
        <f aca="false">VLOOKUP($A140,[6]CurveFetch!$D$8:$V$1000,16,0)</f>
        <v>#N/A</v>
      </c>
      <c r="T140" s="244" t="e">
        <f aca="false">S140/2</f>
        <v>#N/A</v>
      </c>
    </row>
    <row r="141" customFormat="false" ht="11.25" hidden="false" customHeight="false" outlineLevel="0" collapsed="false">
      <c r="A141" s="69" t="n">
        <f aca="false">DATE(YEAR(A140),MONTH(A140)+1,1)</f>
        <v>50131</v>
      </c>
      <c r="B141" s="243" t="e">
        <f aca="false">VLOOKUP($A141,[6]CurveFetch!$D$8:$R$1000,2,0)</f>
        <v>#N/A</v>
      </c>
      <c r="C141" s="243" t="e">
        <f aca="false">VLOOKUP($A141,[6]CurveFetch!$D$8:$R$1000,7,0)</f>
        <v>#N/A</v>
      </c>
      <c r="D141" s="243" t="e">
        <f aca="false">VLOOKUP($A141,[6]CurveFetch!$D$8:$R$1000,5,0)</f>
        <v>#N/A</v>
      </c>
      <c r="E141" s="243" t="e">
        <f aca="false">VLOOKUP($A141,[6]CurveFetch!$D$8:$R$1000,4,0)</f>
        <v>#N/A</v>
      </c>
      <c r="F141" s="243" t="e">
        <f aca="false">VLOOKUP($A141,[6]CurveFetch!$D$8:$R$1000,15,0)</f>
        <v>#N/A</v>
      </c>
      <c r="G141" s="243" t="e">
        <f aca="false">VLOOKUP($A141,[6]CurveFetch!$D$8:$R$1000,3,0)</f>
        <v>#N/A</v>
      </c>
      <c r="H141" s="243" t="e">
        <f aca="false">VLOOKUP($A141,[6]CurveFetch!$D$8:$R$1000,9,0)</f>
        <v>#N/A</v>
      </c>
      <c r="I141" s="243" t="e">
        <f aca="false">VLOOKUP($A141,[6]CurveFetch!$D$8:$R$1000,11,0)</f>
        <v>#N/A</v>
      </c>
      <c r="J141" s="243" t="e">
        <f aca="false">VLOOKUP($A141,[6]CurveFetch!$D$8:$R$1000,8,0)</f>
        <v>#N/A</v>
      </c>
      <c r="K141" s="243" t="e">
        <f aca="false">C141-J141</f>
        <v>#N/A</v>
      </c>
      <c r="L141" s="243" t="e">
        <f aca="false">C141-F141</f>
        <v>#N/A</v>
      </c>
      <c r="M141" s="243" t="e">
        <f aca="false">($B141+$C141)*$M$1</f>
        <v>#N/A</v>
      </c>
      <c r="N141" s="69" t="n">
        <f aca="false">DATE(YEAR(N140),MONTH(N140)+1,1)</f>
        <v>50131</v>
      </c>
      <c r="O141" s="243" t="e">
        <f aca="false">VLOOKUP($A141,[6]CurveFetch!$D$8:$V$1000,16,0)</f>
        <v>#N/A</v>
      </c>
      <c r="P141" s="244" t="e">
        <f aca="false">O141/2</f>
        <v>#N/A</v>
      </c>
      <c r="Q141" s="243" t="e">
        <f aca="false">VLOOKUP($A141,[6]CurveFetch!$D$8:$V$1000,16,0)</f>
        <v>#N/A</v>
      </c>
      <c r="R141" s="244" t="e">
        <f aca="false">Q141/2</f>
        <v>#N/A</v>
      </c>
      <c r="S141" s="243" t="e">
        <f aca="false">VLOOKUP($A141,[6]CurveFetch!$D$8:$V$1000,16,0)</f>
        <v>#N/A</v>
      </c>
      <c r="T141" s="244" t="e">
        <f aca="false">S141/2</f>
        <v>#N/A</v>
      </c>
    </row>
    <row r="142" customFormat="false" ht="11.25" hidden="false" customHeight="false" outlineLevel="0" collapsed="false">
      <c r="A142" s="69" t="n">
        <f aca="false">DATE(YEAR(A141),MONTH(A141)+1,1)</f>
        <v>50161</v>
      </c>
      <c r="B142" s="243" t="e">
        <f aca="false">VLOOKUP($A142,[6]CurveFetch!$D$8:$R$1000,2,0)</f>
        <v>#N/A</v>
      </c>
      <c r="C142" s="243" t="e">
        <f aca="false">VLOOKUP($A142,[6]CurveFetch!$D$8:$R$1000,7,0)</f>
        <v>#N/A</v>
      </c>
      <c r="D142" s="243" t="e">
        <f aca="false">VLOOKUP($A142,[6]CurveFetch!$D$8:$R$1000,5,0)</f>
        <v>#N/A</v>
      </c>
      <c r="E142" s="243" t="e">
        <f aca="false">VLOOKUP($A142,[6]CurveFetch!$D$8:$R$1000,4,0)</f>
        <v>#N/A</v>
      </c>
      <c r="F142" s="243" t="e">
        <f aca="false">VLOOKUP($A142,[6]CurveFetch!$D$8:$R$1000,15,0)</f>
        <v>#N/A</v>
      </c>
      <c r="G142" s="243" t="e">
        <f aca="false">VLOOKUP($A142,[6]CurveFetch!$D$8:$R$1000,3,0)</f>
        <v>#N/A</v>
      </c>
      <c r="H142" s="243" t="e">
        <f aca="false">VLOOKUP($A142,[6]CurveFetch!$D$8:$R$1000,9,0)</f>
        <v>#N/A</v>
      </c>
      <c r="I142" s="243" t="e">
        <f aca="false">VLOOKUP($A142,[6]CurveFetch!$D$8:$R$1000,11,0)</f>
        <v>#N/A</v>
      </c>
      <c r="J142" s="243" t="e">
        <f aca="false">VLOOKUP($A142,[6]CurveFetch!$D$8:$R$1000,8,0)</f>
        <v>#N/A</v>
      </c>
      <c r="K142" s="243" t="e">
        <f aca="false">C142-J142</f>
        <v>#N/A</v>
      </c>
      <c r="L142" s="243" t="e">
        <f aca="false">C142-F142</f>
        <v>#N/A</v>
      </c>
      <c r="M142" s="243" t="e">
        <f aca="false">($B142+$C142)*$M$1</f>
        <v>#N/A</v>
      </c>
      <c r="N142" s="69" t="n">
        <f aca="false">DATE(YEAR(N141),MONTH(N141)+1,1)</f>
        <v>50161</v>
      </c>
      <c r="O142" s="243" t="e">
        <f aca="false">VLOOKUP($A142,[6]CurveFetch!$D$8:$V$1000,16,0)</f>
        <v>#N/A</v>
      </c>
      <c r="P142" s="244" t="e">
        <f aca="false">O142/2</f>
        <v>#N/A</v>
      </c>
      <c r="Q142" s="243" t="e">
        <f aca="false">VLOOKUP($A142,[6]CurveFetch!$D$8:$V$1000,16,0)</f>
        <v>#N/A</v>
      </c>
      <c r="R142" s="244" t="e">
        <f aca="false">Q142/2</f>
        <v>#N/A</v>
      </c>
      <c r="S142" s="243" t="e">
        <f aca="false">VLOOKUP($A142,[6]CurveFetch!$D$8:$V$1000,16,0)</f>
        <v>#N/A</v>
      </c>
      <c r="T142" s="244" t="e">
        <f aca="false">S142/2</f>
        <v>#N/A</v>
      </c>
    </row>
    <row r="143" customFormat="false" ht="11.25" hidden="false" customHeight="false" outlineLevel="0" collapsed="false">
      <c r="A143" s="69" t="n">
        <f aca="false">DATE(YEAR(A142),MONTH(A142)+1,1)</f>
        <v>50192</v>
      </c>
      <c r="B143" s="243" t="e">
        <f aca="false">VLOOKUP($A143,[6]CurveFetch!$D$8:$R$1000,2,0)</f>
        <v>#N/A</v>
      </c>
      <c r="C143" s="243" t="e">
        <f aca="false">VLOOKUP($A143,[6]CurveFetch!$D$8:$R$1000,7,0)</f>
        <v>#N/A</v>
      </c>
      <c r="D143" s="243" t="e">
        <f aca="false">VLOOKUP($A143,[6]CurveFetch!$D$8:$R$1000,5,0)</f>
        <v>#N/A</v>
      </c>
      <c r="E143" s="243" t="e">
        <f aca="false">VLOOKUP($A143,[6]CurveFetch!$D$8:$R$1000,4,0)</f>
        <v>#N/A</v>
      </c>
      <c r="F143" s="243" t="e">
        <f aca="false">VLOOKUP($A143,[6]CurveFetch!$D$8:$R$1000,15,0)</f>
        <v>#N/A</v>
      </c>
      <c r="G143" s="243" t="e">
        <f aca="false">VLOOKUP($A143,[6]CurveFetch!$D$8:$R$1000,3,0)</f>
        <v>#N/A</v>
      </c>
      <c r="H143" s="243" t="e">
        <f aca="false">VLOOKUP($A143,[6]CurveFetch!$D$8:$R$1000,9,0)</f>
        <v>#N/A</v>
      </c>
      <c r="I143" s="243" t="e">
        <f aca="false">VLOOKUP($A143,[6]CurveFetch!$D$8:$R$1000,11,0)</f>
        <v>#N/A</v>
      </c>
      <c r="J143" s="243" t="e">
        <f aca="false">VLOOKUP($A143,[6]CurveFetch!$D$8:$R$1000,8,0)</f>
        <v>#N/A</v>
      </c>
      <c r="K143" s="243" t="e">
        <f aca="false">C143-J143</f>
        <v>#N/A</v>
      </c>
      <c r="L143" s="243" t="e">
        <f aca="false">C143-F143</f>
        <v>#N/A</v>
      </c>
      <c r="M143" s="243" t="e">
        <f aca="false">($B143+$C143)*$M$1</f>
        <v>#N/A</v>
      </c>
      <c r="N143" s="69" t="n">
        <f aca="false">DATE(YEAR(N142),MONTH(N142)+1,1)</f>
        <v>50192</v>
      </c>
      <c r="O143" s="243" t="e">
        <f aca="false">VLOOKUP($A143,[6]CurveFetch!$D$8:$V$1000,16,0)</f>
        <v>#N/A</v>
      </c>
      <c r="P143" s="244" t="e">
        <f aca="false">O143/2</f>
        <v>#N/A</v>
      </c>
      <c r="Q143" s="243" t="e">
        <f aca="false">VLOOKUP($A143,[6]CurveFetch!$D$8:$V$1000,16,0)</f>
        <v>#N/A</v>
      </c>
      <c r="R143" s="244" t="e">
        <f aca="false">Q143/2</f>
        <v>#N/A</v>
      </c>
      <c r="S143" s="243" t="e">
        <f aca="false">VLOOKUP($A143,[6]CurveFetch!$D$8:$V$1000,16,0)</f>
        <v>#N/A</v>
      </c>
      <c r="T143" s="244" t="e">
        <f aca="false">S143/2</f>
        <v>#N/A</v>
      </c>
    </row>
    <row r="144" customFormat="false" ht="11.25" hidden="false" customHeight="false" outlineLevel="0" collapsed="false">
      <c r="A144" s="69" t="n">
        <f aca="false">DATE(YEAR(A143),MONTH(A143)+1,1)</f>
        <v>50222</v>
      </c>
      <c r="B144" s="243" t="e">
        <f aca="false">VLOOKUP($A144,[6]CurveFetch!$D$8:$R$1000,2,0)</f>
        <v>#N/A</v>
      </c>
      <c r="C144" s="243" t="e">
        <f aca="false">VLOOKUP($A144,[6]CurveFetch!$D$8:$R$1000,7,0)</f>
        <v>#N/A</v>
      </c>
      <c r="D144" s="243" t="e">
        <f aca="false">VLOOKUP($A144,[6]CurveFetch!$D$8:$R$1000,5,0)</f>
        <v>#N/A</v>
      </c>
      <c r="E144" s="243" t="e">
        <f aca="false">VLOOKUP($A144,[6]CurveFetch!$D$8:$R$1000,4,0)</f>
        <v>#N/A</v>
      </c>
      <c r="F144" s="243" t="e">
        <f aca="false">VLOOKUP($A144,[6]CurveFetch!$D$8:$R$1000,15,0)</f>
        <v>#N/A</v>
      </c>
      <c r="G144" s="243" t="e">
        <f aca="false">VLOOKUP($A144,[6]CurveFetch!$D$8:$R$1000,3,0)</f>
        <v>#N/A</v>
      </c>
      <c r="H144" s="243" t="e">
        <f aca="false">VLOOKUP($A144,[6]CurveFetch!$D$8:$R$1000,9,0)</f>
        <v>#N/A</v>
      </c>
      <c r="I144" s="243" t="e">
        <f aca="false">VLOOKUP($A144,[6]CurveFetch!$D$8:$R$1000,11,0)</f>
        <v>#N/A</v>
      </c>
      <c r="J144" s="243" t="e">
        <f aca="false">VLOOKUP($A144,[6]CurveFetch!$D$8:$R$1000,8,0)</f>
        <v>#N/A</v>
      </c>
      <c r="K144" s="243" t="e">
        <f aca="false">C144-J144</f>
        <v>#N/A</v>
      </c>
      <c r="L144" s="243" t="e">
        <f aca="false">C144-F144</f>
        <v>#N/A</v>
      </c>
      <c r="M144" s="243" t="e">
        <f aca="false">($B144+$C144)*$M$1</f>
        <v>#N/A</v>
      </c>
      <c r="N144" s="69" t="n">
        <f aca="false">DATE(YEAR(N143),MONTH(N143)+1,1)</f>
        <v>50222</v>
      </c>
      <c r="O144" s="243" t="e">
        <f aca="false">VLOOKUP($A144,[6]CurveFetch!$D$8:$V$1000,16,0)</f>
        <v>#N/A</v>
      </c>
      <c r="P144" s="244" t="e">
        <f aca="false">O144/2</f>
        <v>#N/A</v>
      </c>
      <c r="Q144" s="243" t="e">
        <f aca="false">VLOOKUP($A144,[6]CurveFetch!$D$8:$V$1000,16,0)</f>
        <v>#N/A</v>
      </c>
      <c r="R144" s="244" t="e">
        <f aca="false">Q144/2</f>
        <v>#N/A</v>
      </c>
      <c r="S144" s="243" t="e">
        <f aca="false">VLOOKUP($A144,[6]CurveFetch!$D$8:$V$1000,16,0)</f>
        <v>#N/A</v>
      </c>
      <c r="T144" s="244" t="e">
        <f aca="false">S144/2</f>
        <v>#N/A</v>
      </c>
    </row>
    <row r="145" customFormat="false" ht="11.25" hidden="false" customHeight="false" outlineLevel="0" collapsed="false">
      <c r="A145" s="69" t="n">
        <f aca="false">DATE(YEAR(A144),MONTH(A144)+1,1)</f>
        <v>50253</v>
      </c>
      <c r="B145" s="243" t="e">
        <f aca="false">VLOOKUP($A145,[6]CurveFetch!$D$8:$R$1000,2,0)</f>
        <v>#N/A</v>
      </c>
      <c r="C145" s="243" t="e">
        <f aca="false">VLOOKUP($A145,[6]CurveFetch!$D$8:$R$1000,7,0)</f>
        <v>#N/A</v>
      </c>
      <c r="D145" s="243" t="e">
        <f aca="false">VLOOKUP($A145,[6]CurveFetch!$D$8:$R$1000,5,0)</f>
        <v>#N/A</v>
      </c>
      <c r="E145" s="243" t="e">
        <f aca="false">VLOOKUP($A145,[6]CurveFetch!$D$8:$R$1000,4,0)</f>
        <v>#N/A</v>
      </c>
      <c r="F145" s="243" t="e">
        <f aca="false">VLOOKUP($A145,[6]CurveFetch!$D$8:$R$1000,15,0)</f>
        <v>#N/A</v>
      </c>
      <c r="G145" s="243" t="e">
        <f aca="false">VLOOKUP($A145,[6]CurveFetch!$D$8:$R$1000,3,0)</f>
        <v>#N/A</v>
      </c>
      <c r="H145" s="243" t="e">
        <f aca="false">VLOOKUP($A145,[6]CurveFetch!$D$8:$R$1000,9,0)</f>
        <v>#N/A</v>
      </c>
      <c r="I145" s="243" t="e">
        <f aca="false">VLOOKUP($A145,[6]CurveFetch!$D$8:$R$1000,11,0)</f>
        <v>#N/A</v>
      </c>
      <c r="J145" s="243" t="e">
        <f aca="false">VLOOKUP($A145,[6]CurveFetch!$D$8:$R$1000,8,0)</f>
        <v>#N/A</v>
      </c>
      <c r="K145" s="243" t="e">
        <f aca="false">C145-J145</f>
        <v>#N/A</v>
      </c>
      <c r="L145" s="243" t="e">
        <f aca="false">C145-F145</f>
        <v>#N/A</v>
      </c>
      <c r="M145" s="243" t="e">
        <f aca="false">($B145+$C145)*$M$1</f>
        <v>#N/A</v>
      </c>
      <c r="N145" s="69" t="n">
        <f aca="false">DATE(YEAR(N144),MONTH(N144)+1,1)</f>
        <v>50253</v>
      </c>
      <c r="O145" s="243" t="e">
        <f aca="false">VLOOKUP($A145,[6]CurveFetch!$D$8:$V$1000,16,0)</f>
        <v>#N/A</v>
      </c>
      <c r="P145" s="244" t="e">
        <f aca="false">O145/2</f>
        <v>#N/A</v>
      </c>
      <c r="Q145" s="243" t="e">
        <f aca="false">VLOOKUP($A145,[6]CurveFetch!$D$8:$V$1000,16,0)</f>
        <v>#N/A</v>
      </c>
      <c r="R145" s="244" t="e">
        <f aca="false">Q145/2</f>
        <v>#N/A</v>
      </c>
      <c r="S145" s="243" t="e">
        <f aca="false">VLOOKUP($A145,[6]CurveFetch!$D$8:$V$1000,16,0)</f>
        <v>#N/A</v>
      </c>
      <c r="T145" s="244" t="e">
        <f aca="false">S145/2</f>
        <v>#N/A</v>
      </c>
    </row>
    <row r="146" customFormat="false" ht="11.25" hidden="false" customHeight="false" outlineLevel="0" collapsed="false">
      <c r="A146" s="69" t="n">
        <f aca="false">DATE(YEAR(A145),MONTH(A145)+1,1)</f>
        <v>50284</v>
      </c>
      <c r="B146" s="243" t="e">
        <f aca="false">VLOOKUP($A146,[6]CurveFetch!$D$8:$R$1000,2,0)</f>
        <v>#N/A</v>
      </c>
      <c r="C146" s="243" t="e">
        <f aca="false">VLOOKUP($A146,[6]CurveFetch!$D$8:$R$1000,7,0)</f>
        <v>#N/A</v>
      </c>
      <c r="D146" s="243" t="e">
        <f aca="false">VLOOKUP($A146,[6]CurveFetch!$D$8:$R$1000,5,0)</f>
        <v>#N/A</v>
      </c>
      <c r="E146" s="243" t="e">
        <f aca="false">VLOOKUP($A146,[6]CurveFetch!$D$8:$R$1000,4,0)</f>
        <v>#N/A</v>
      </c>
      <c r="F146" s="243" t="e">
        <f aca="false">VLOOKUP($A146,[6]CurveFetch!$D$8:$R$1000,15,0)</f>
        <v>#N/A</v>
      </c>
      <c r="G146" s="243" t="e">
        <f aca="false">VLOOKUP($A146,[6]CurveFetch!$D$8:$R$1000,3,0)</f>
        <v>#N/A</v>
      </c>
      <c r="H146" s="243" t="e">
        <f aca="false">VLOOKUP($A146,[6]CurveFetch!$D$8:$R$1000,9,0)</f>
        <v>#N/A</v>
      </c>
      <c r="I146" s="243" t="e">
        <f aca="false">VLOOKUP($A146,[6]CurveFetch!$D$8:$R$1000,11,0)</f>
        <v>#N/A</v>
      </c>
      <c r="J146" s="243" t="e">
        <f aca="false">VLOOKUP($A146,[6]CurveFetch!$D$8:$R$1000,8,0)</f>
        <v>#N/A</v>
      </c>
      <c r="K146" s="243" t="e">
        <f aca="false">C146-J146</f>
        <v>#N/A</v>
      </c>
      <c r="L146" s="243" t="e">
        <f aca="false">C146-F146</f>
        <v>#N/A</v>
      </c>
      <c r="M146" s="243" t="e">
        <f aca="false">($B146+$C146)*$M$1</f>
        <v>#N/A</v>
      </c>
      <c r="N146" s="69" t="n">
        <f aca="false">DATE(YEAR(N145),MONTH(N145)+1,1)</f>
        <v>50284</v>
      </c>
      <c r="O146" s="243" t="e">
        <f aca="false">VLOOKUP($A146,[6]CurveFetch!$D$8:$V$1000,16,0)</f>
        <v>#N/A</v>
      </c>
      <c r="P146" s="244" t="e">
        <f aca="false">O146/2</f>
        <v>#N/A</v>
      </c>
      <c r="Q146" s="243" t="e">
        <f aca="false">VLOOKUP($A146,[6]CurveFetch!$D$8:$V$1000,16,0)</f>
        <v>#N/A</v>
      </c>
      <c r="R146" s="244" t="e">
        <f aca="false">Q146/2</f>
        <v>#N/A</v>
      </c>
      <c r="S146" s="243" t="e">
        <f aca="false">VLOOKUP($A146,[6]CurveFetch!$D$8:$V$1000,16,0)</f>
        <v>#N/A</v>
      </c>
      <c r="T146" s="244" t="e">
        <f aca="false">S146/2</f>
        <v>#N/A</v>
      </c>
    </row>
    <row r="147" customFormat="false" ht="11.25" hidden="false" customHeight="false" outlineLevel="0" collapsed="false">
      <c r="A147" s="69" t="n">
        <f aca="false">DATE(YEAR(A146),MONTH(A146)+1,1)</f>
        <v>50314</v>
      </c>
      <c r="B147" s="243" t="e">
        <f aca="false">VLOOKUP($A147,[6]CurveFetch!$D$8:$R$1000,2,0)</f>
        <v>#N/A</v>
      </c>
      <c r="C147" s="243" t="e">
        <f aca="false">VLOOKUP($A147,[6]CurveFetch!$D$8:$R$1000,7,0)</f>
        <v>#N/A</v>
      </c>
      <c r="D147" s="243" t="e">
        <f aca="false">VLOOKUP($A147,[6]CurveFetch!$D$8:$R$1000,5,0)</f>
        <v>#N/A</v>
      </c>
      <c r="E147" s="243" t="e">
        <f aca="false">VLOOKUP($A147,[6]CurveFetch!$D$8:$R$1000,4,0)</f>
        <v>#N/A</v>
      </c>
      <c r="F147" s="243" t="e">
        <f aca="false">VLOOKUP($A147,[6]CurveFetch!$D$8:$R$1000,15,0)</f>
        <v>#N/A</v>
      </c>
      <c r="G147" s="243" t="e">
        <f aca="false">VLOOKUP($A147,[6]CurveFetch!$D$8:$R$1000,3,0)</f>
        <v>#N/A</v>
      </c>
      <c r="H147" s="243" t="e">
        <f aca="false">VLOOKUP($A147,[6]CurveFetch!$D$8:$R$1000,9,0)</f>
        <v>#N/A</v>
      </c>
      <c r="I147" s="243" t="e">
        <f aca="false">VLOOKUP($A147,[6]CurveFetch!$D$8:$R$1000,11,0)</f>
        <v>#N/A</v>
      </c>
      <c r="J147" s="243" t="e">
        <f aca="false">VLOOKUP($A147,[6]CurveFetch!$D$8:$R$1000,8,0)</f>
        <v>#N/A</v>
      </c>
      <c r="K147" s="243" t="e">
        <f aca="false">C147-J147</f>
        <v>#N/A</v>
      </c>
      <c r="L147" s="243" t="e">
        <f aca="false">C147-F147</f>
        <v>#N/A</v>
      </c>
      <c r="M147" s="243" t="e">
        <f aca="false">($B147+$C147)*$M$1</f>
        <v>#N/A</v>
      </c>
      <c r="N147" s="69" t="n">
        <f aca="false">DATE(YEAR(N146),MONTH(N146)+1,1)</f>
        <v>50314</v>
      </c>
      <c r="O147" s="243" t="e">
        <f aca="false">VLOOKUP($A147,[6]CurveFetch!$D$8:$V$1000,16,0)</f>
        <v>#N/A</v>
      </c>
      <c r="P147" s="244" t="e">
        <f aca="false">O147/2</f>
        <v>#N/A</v>
      </c>
      <c r="Q147" s="243" t="e">
        <f aca="false">VLOOKUP($A147,[6]CurveFetch!$D$8:$V$1000,16,0)</f>
        <v>#N/A</v>
      </c>
      <c r="R147" s="244" t="e">
        <f aca="false">Q147/2</f>
        <v>#N/A</v>
      </c>
      <c r="S147" s="243" t="e">
        <f aca="false">VLOOKUP($A147,[6]CurveFetch!$D$8:$V$1000,16,0)</f>
        <v>#N/A</v>
      </c>
      <c r="T147" s="244" t="e">
        <f aca="false">S147/2</f>
        <v>#N/A</v>
      </c>
    </row>
    <row r="148" customFormat="false" ht="11.25" hidden="false" customHeight="false" outlineLevel="0" collapsed="false">
      <c r="A148" s="69" t="n">
        <f aca="false">DATE(YEAR(A147),MONTH(A147)+1,1)</f>
        <v>50345</v>
      </c>
      <c r="B148" s="243" t="e">
        <f aca="false">VLOOKUP($A148,[6]CurveFetch!$D$8:$R$1000,2,0)</f>
        <v>#N/A</v>
      </c>
      <c r="C148" s="243" t="e">
        <f aca="false">VLOOKUP($A148,[6]CurveFetch!$D$8:$R$1000,7,0)</f>
        <v>#N/A</v>
      </c>
      <c r="D148" s="243" t="e">
        <f aca="false">VLOOKUP($A148,[6]CurveFetch!$D$8:$R$1000,5,0)</f>
        <v>#N/A</v>
      </c>
      <c r="E148" s="243" t="e">
        <f aca="false">VLOOKUP($A148,[6]CurveFetch!$D$8:$R$1000,4,0)</f>
        <v>#N/A</v>
      </c>
      <c r="F148" s="243" t="e">
        <f aca="false">VLOOKUP($A148,[6]CurveFetch!$D$8:$R$1000,15,0)</f>
        <v>#N/A</v>
      </c>
      <c r="G148" s="243" t="e">
        <f aca="false">VLOOKUP($A148,[6]CurveFetch!$D$8:$R$1000,3,0)</f>
        <v>#N/A</v>
      </c>
      <c r="H148" s="243" t="e">
        <f aca="false">VLOOKUP($A148,[6]CurveFetch!$D$8:$R$1000,9,0)</f>
        <v>#N/A</v>
      </c>
      <c r="I148" s="243" t="e">
        <f aca="false">VLOOKUP($A148,[6]CurveFetch!$D$8:$R$1000,11,0)</f>
        <v>#N/A</v>
      </c>
      <c r="J148" s="243" t="e">
        <f aca="false">VLOOKUP($A148,[6]CurveFetch!$D$8:$R$1000,8,0)</f>
        <v>#N/A</v>
      </c>
      <c r="K148" s="243" t="e">
        <f aca="false">C148-J148</f>
        <v>#N/A</v>
      </c>
      <c r="L148" s="243" t="e">
        <f aca="false">C148-F148</f>
        <v>#N/A</v>
      </c>
      <c r="M148" s="243" t="e">
        <f aca="false">($B148+$C148)*$M$1</f>
        <v>#N/A</v>
      </c>
      <c r="N148" s="69" t="n">
        <f aca="false">DATE(YEAR(N147),MONTH(N147)+1,1)</f>
        <v>50345</v>
      </c>
      <c r="O148" s="243" t="e">
        <f aca="false">VLOOKUP($A148,[6]CurveFetch!$D$8:$V$1000,16,0)</f>
        <v>#N/A</v>
      </c>
      <c r="P148" s="244" t="e">
        <f aca="false">O148/2</f>
        <v>#N/A</v>
      </c>
      <c r="Q148" s="243" t="e">
        <f aca="false">VLOOKUP($A148,[6]CurveFetch!$D$8:$V$1000,16,0)</f>
        <v>#N/A</v>
      </c>
      <c r="R148" s="244" t="e">
        <f aca="false">Q148/2</f>
        <v>#N/A</v>
      </c>
      <c r="S148" s="243" t="e">
        <f aca="false">VLOOKUP($A148,[6]CurveFetch!$D$8:$V$1000,16,0)</f>
        <v>#N/A</v>
      </c>
      <c r="T148" s="244" t="e">
        <f aca="false">S148/2</f>
        <v>#N/A</v>
      </c>
    </row>
    <row r="149" customFormat="false" ht="11.25" hidden="false" customHeight="false" outlineLevel="0" collapsed="false">
      <c r="A149" s="69" t="n">
        <f aca="false">DATE(YEAR(A148),MONTH(A148)+1,1)</f>
        <v>50375</v>
      </c>
      <c r="B149" s="243" t="e">
        <f aca="false">VLOOKUP($A149,[6]CurveFetch!$D$8:$R$1000,2,0)</f>
        <v>#N/A</v>
      </c>
      <c r="C149" s="243" t="e">
        <f aca="false">VLOOKUP($A149,[6]CurveFetch!$D$8:$R$1000,7,0)</f>
        <v>#N/A</v>
      </c>
      <c r="D149" s="243" t="e">
        <f aca="false">VLOOKUP($A149,[6]CurveFetch!$D$8:$R$1000,5,0)</f>
        <v>#N/A</v>
      </c>
      <c r="E149" s="243" t="e">
        <f aca="false">VLOOKUP($A149,[6]CurveFetch!$D$8:$R$1000,4,0)</f>
        <v>#N/A</v>
      </c>
      <c r="F149" s="243" t="e">
        <f aca="false">VLOOKUP($A149,[6]CurveFetch!$D$8:$R$1000,15,0)</f>
        <v>#N/A</v>
      </c>
      <c r="G149" s="243" t="e">
        <f aca="false">VLOOKUP($A149,[6]CurveFetch!$D$8:$R$1000,3,0)</f>
        <v>#N/A</v>
      </c>
      <c r="H149" s="243" t="e">
        <f aca="false">VLOOKUP($A149,[6]CurveFetch!$D$8:$R$1000,9,0)</f>
        <v>#N/A</v>
      </c>
      <c r="I149" s="243" t="e">
        <f aca="false">VLOOKUP($A149,[6]CurveFetch!$D$8:$R$1000,11,0)</f>
        <v>#N/A</v>
      </c>
      <c r="J149" s="243" t="e">
        <f aca="false">VLOOKUP($A149,[6]CurveFetch!$D$8:$R$1000,8,0)</f>
        <v>#N/A</v>
      </c>
      <c r="K149" s="243" t="e">
        <f aca="false">C149-J149</f>
        <v>#N/A</v>
      </c>
      <c r="L149" s="243" t="e">
        <f aca="false">C149-F149</f>
        <v>#N/A</v>
      </c>
      <c r="M149" s="243" t="e">
        <f aca="false">($B149+$C149)*$M$1</f>
        <v>#N/A</v>
      </c>
      <c r="N149" s="69" t="n">
        <f aca="false">DATE(YEAR(N148),MONTH(N148)+1,1)</f>
        <v>50375</v>
      </c>
      <c r="O149" s="243" t="e">
        <f aca="false">VLOOKUP($A149,[6]CurveFetch!$D$8:$V$1000,16,0)</f>
        <v>#N/A</v>
      </c>
      <c r="P149" s="244" t="e">
        <f aca="false">O149/2</f>
        <v>#N/A</v>
      </c>
      <c r="Q149" s="243" t="e">
        <f aca="false">VLOOKUP($A149,[6]CurveFetch!$D$8:$V$1000,16,0)</f>
        <v>#N/A</v>
      </c>
      <c r="R149" s="244" t="e">
        <f aca="false">Q149/2</f>
        <v>#N/A</v>
      </c>
      <c r="S149" s="243" t="e">
        <f aca="false">VLOOKUP($A149,[6]CurveFetch!$D$8:$V$1000,16,0)</f>
        <v>#N/A</v>
      </c>
      <c r="T149" s="244" t="e">
        <f aca="false">S149/2</f>
        <v>#N/A</v>
      </c>
    </row>
    <row r="150" customFormat="false" ht="11.25" hidden="false" customHeight="false" outlineLevel="0" collapsed="false">
      <c r="A150" s="69" t="n">
        <f aca="false">DATE(YEAR(A149),MONTH(A149)+1,1)</f>
        <v>50406</v>
      </c>
      <c r="B150" s="243" t="e">
        <f aca="false">VLOOKUP($A150,[6]CurveFetch!$D$8:$R$1000,2,0)</f>
        <v>#N/A</v>
      </c>
      <c r="C150" s="243" t="e">
        <f aca="false">VLOOKUP($A150,[6]CurveFetch!$D$8:$R$1000,7,0)</f>
        <v>#N/A</v>
      </c>
      <c r="D150" s="243" t="e">
        <f aca="false">VLOOKUP($A150,[6]CurveFetch!$D$8:$R$1000,5,0)</f>
        <v>#N/A</v>
      </c>
      <c r="E150" s="243" t="e">
        <f aca="false">VLOOKUP($A150,[6]CurveFetch!$D$8:$R$1000,4,0)</f>
        <v>#N/A</v>
      </c>
      <c r="F150" s="243" t="e">
        <f aca="false">VLOOKUP($A150,[6]CurveFetch!$D$8:$R$1000,15,0)</f>
        <v>#N/A</v>
      </c>
      <c r="G150" s="243" t="e">
        <f aca="false">VLOOKUP($A150,[6]CurveFetch!$D$8:$R$1000,3,0)</f>
        <v>#N/A</v>
      </c>
      <c r="H150" s="243" t="e">
        <f aca="false">VLOOKUP($A150,[6]CurveFetch!$D$8:$R$1000,9,0)</f>
        <v>#N/A</v>
      </c>
      <c r="I150" s="243" t="e">
        <f aca="false">VLOOKUP($A150,[6]CurveFetch!$D$8:$R$1000,11,0)</f>
        <v>#N/A</v>
      </c>
      <c r="J150" s="243" t="e">
        <f aca="false">VLOOKUP($A150,[6]CurveFetch!$D$8:$R$1000,8,0)</f>
        <v>#N/A</v>
      </c>
      <c r="K150" s="243" t="e">
        <f aca="false">C150-J150</f>
        <v>#N/A</v>
      </c>
      <c r="L150" s="243" t="e">
        <f aca="false">C150-F150</f>
        <v>#N/A</v>
      </c>
      <c r="M150" s="243" t="e">
        <f aca="false">($B150+$C150)*$M$1</f>
        <v>#N/A</v>
      </c>
      <c r="N150" s="69" t="n">
        <f aca="false">DATE(YEAR(N149),MONTH(N149)+1,1)</f>
        <v>50406</v>
      </c>
      <c r="O150" s="243" t="e">
        <f aca="false">VLOOKUP($A150,[6]CurveFetch!$D$8:$V$1000,16,0)</f>
        <v>#N/A</v>
      </c>
      <c r="P150" s="244" t="e">
        <f aca="false">O150/2</f>
        <v>#N/A</v>
      </c>
      <c r="Q150" s="243" t="e">
        <f aca="false">VLOOKUP($A150,[6]CurveFetch!$D$8:$V$1000,16,0)</f>
        <v>#N/A</v>
      </c>
      <c r="R150" s="244" t="e">
        <f aca="false">Q150/2</f>
        <v>#N/A</v>
      </c>
      <c r="S150" s="243" t="e">
        <f aca="false">VLOOKUP($A150,[6]CurveFetch!$D$8:$V$1000,16,0)</f>
        <v>#N/A</v>
      </c>
      <c r="T150" s="244" t="e">
        <f aca="false">S150/2</f>
        <v>#N/A</v>
      </c>
    </row>
    <row r="151" customFormat="false" ht="11.25" hidden="false" customHeight="false" outlineLevel="0" collapsed="false">
      <c r="A151" s="69" t="n">
        <f aca="false">DATE(YEAR(A150),MONTH(A150)+1,1)</f>
        <v>50437</v>
      </c>
      <c r="B151" s="243" t="e">
        <f aca="false">VLOOKUP($A151,[6]CurveFetch!$D$8:$R$1000,2,0)</f>
        <v>#N/A</v>
      </c>
      <c r="C151" s="243" t="e">
        <f aca="false">VLOOKUP($A151,[6]CurveFetch!$D$8:$R$1000,7,0)</f>
        <v>#N/A</v>
      </c>
      <c r="D151" s="243" t="e">
        <f aca="false">VLOOKUP($A151,[6]CurveFetch!$D$8:$R$1000,5,0)</f>
        <v>#N/A</v>
      </c>
      <c r="E151" s="243" t="e">
        <f aca="false">VLOOKUP($A151,[6]CurveFetch!$D$8:$R$1000,4,0)</f>
        <v>#N/A</v>
      </c>
      <c r="F151" s="243" t="e">
        <f aca="false">VLOOKUP($A151,[6]CurveFetch!$D$8:$R$1000,15,0)</f>
        <v>#N/A</v>
      </c>
      <c r="G151" s="243" t="e">
        <f aca="false">VLOOKUP($A151,[6]CurveFetch!$D$8:$R$1000,3,0)</f>
        <v>#N/A</v>
      </c>
      <c r="H151" s="243" t="e">
        <f aca="false">VLOOKUP($A151,[6]CurveFetch!$D$8:$R$1000,9,0)</f>
        <v>#N/A</v>
      </c>
      <c r="I151" s="243" t="e">
        <f aca="false">VLOOKUP($A151,[6]CurveFetch!$D$8:$R$1000,11,0)</f>
        <v>#N/A</v>
      </c>
      <c r="J151" s="243" t="e">
        <f aca="false">VLOOKUP($A151,[6]CurveFetch!$D$8:$R$1000,8,0)</f>
        <v>#N/A</v>
      </c>
      <c r="K151" s="243" t="e">
        <f aca="false">C151-J151</f>
        <v>#N/A</v>
      </c>
      <c r="L151" s="243" t="e">
        <f aca="false">C151-F151</f>
        <v>#N/A</v>
      </c>
      <c r="M151" s="243" t="e">
        <f aca="false">($B151+$C151)*$M$1</f>
        <v>#N/A</v>
      </c>
      <c r="N151" s="69" t="n">
        <f aca="false">DATE(YEAR(N150),MONTH(N150)+1,1)</f>
        <v>50437</v>
      </c>
      <c r="O151" s="243" t="e">
        <f aca="false">VLOOKUP($A151,[6]CurveFetch!$D$8:$V$1000,16,0)</f>
        <v>#N/A</v>
      </c>
      <c r="P151" s="244" t="e">
        <f aca="false">O151/2</f>
        <v>#N/A</v>
      </c>
      <c r="Q151" s="243" t="e">
        <f aca="false">VLOOKUP($A151,[6]CurveFetch!$D$8:$V$1000,16,0)</f>
        <v>#N/A</v>
      </c>
      <c r="R151" s="244" t="e">
        <f aca="false">Q151/2</f>
        <v>#N/A</v>
      </c>
      <c r="S151" s="243" t="e">
        <f aca="false">VLOOKUP($A151,[6]CurveFetch!$D$8:$V$1000,16,0)</f>
        <v>#N/A</v>
      </c>
      <c r="T151" s="244" t="e">
        <f aca="false">S151/2</f>
        <v>#N/A</v>
      </c>
    </row>
    <row r="152" customFormat="false" ht="11.25" hidden="false" customHeight="false" outlineLevel="0" collapsed="false">
      <c r="A152" s="69" t="n">
        <f aca="false">DATE(YEAR(A151),MONTH(A151)+1,1)</f>
        <v>50465</v>
      </c>
      <c r="B152" s="243" t="e">
        <f aca="false">VLOOKUP($A152,[6]CurveFetch!$D$8:$R$1000,2,0)</f>
        <v>#N/A</v>
      </c>
      <c r="C152" s="243" t="e">
        <f aca="false">VLOOKUP($A152,[6]CurveFetch!$D$8:$R$1000,7,0)</f>
        <v>#N/A</v>
      </c>
      <c r="D152" s="243" t="e">
        <f aca="false">VLOOKUP($A152,[6]CurveFetch!$D$8:$R$1000,5,0)</f>
        <v>#N/A</v>
      </c>
      <c r="E152" s="243" t="e">
        <f aca="false">VLOOKUP($A152,[6]CurveFetch!$D$8:$R$1000,4,0)</f>
        <v>#N/A</v>
      </c>
      <c r="F152" s="243" t="e">
        <f aca="false">VLOOKUP($A152,[6]CurveFetch!$D$8:$R$1000,15,0)</f>
        <v>#N/A</v>
      </c>
      <c r="G152" s="243" t="e">
        <f aca="false">VLOOKUP($A152,[6]CurveFetch!$D$8:$R$1000,3,0)</f>
        <v>#N/A</v>
      </c>
      <c r="H152" s="243" t="e">
        <f aca="false">VLOOKUP($A152,[6]CurveFetch!$D$8:$R$1000,9,0)</f>
        <v>#N/A</v>
      </c>
      <c r="I152" s="243" t="e">
        <f aca="false">VLOOKUP($A152,[6]CurveFetch!$D$8:$R$1000,11,0)</f>
        <v>#N/A</v>
      </c>
      <c r="J152" s="243" t="e">
        <f aca="false">VLOOKUP($A152,[6]CurveFetch!$D$8:$R$1000,8,0)</f>
        <v>#N/A</v>
      </c>
      <c r="K152" s="243" t="e">
        <f aca="false">C152-J152</f>
        <v>#N/A</v>
      </c>
      <c r="L152" s="243" t="e">
        <f aca="false">C152-F152</f>
        <v>#N/A</v>
      </c>
      <c r="M152" s="243" t="e">
        <f aca="false">($B152+$C152)*$M$1</f>
        <v>#N/A</v>
      </c>
      <c r="N152" s="69" t="n">
        <f aca="false">DATE(YEAR(N151),MONTH(N151)+1,1)</f>
        <v>50465</v>
      </c>
      <c r="O152" s="243" t="e">
        <f aca="false">VLOOKUP($A152,[6]CurveFetch!$D$8:$V$1000,16,0)</f>
        <v>#N/A</v>
      </c>
      <c r="P152" s="244" t="e">
        <f aca="false">O152/2</f>
        <v>#N/A</v>
      </c>
      <c r="Q152" s="243" t="e">
        <f aca="false">VLOOKUP($A152,[6]CurveFetch!$D$8:$V$1000,16,0)</f>
        <v>#N/A</v>
      </c>
      <c r="R152" s="244" t="e">
        <f aca="false">Q152/2</f>
        <v>#N/A</v>
      </c>
      <c r="S152" s="243" t="e">
        <f aca="false">VLOOKUP($A152,[6]CurveFetch!$D$8:$V$1000,16,0)</f>
        <v>#N/A</v>
      </c>
      <c r="T152" s="244" t="e">
        <f aca="false">S152/2</f>
        <v>#N/A</v>
      </c>
    </row>
    <row r="153" customFormat="false" ht="11.25" hidden="false" customHeight="false" outlineLevel="0" collapsed="false">
      <c r="A153" s="69" t="n">
        <f aca="false">DATE(YEAR(A152),MONTH(A152)+1,1)</f>
        <v>50496</v>
      </c>
      <c r="B153" s="243" t="e">
        <f aca="false">VLOOKUP($A153,[6]CurveFetch!$D$8:$R$1000,2,0)</f>
        <v>#N/A</v>
      </c>
      <c r="C153" s="243" t="e">
        <f aca="false">VLOOKUP($A153,[6]CurveFetch!$D$8:$R$1000,7,0)</f>
        <v>#N/A</v>
      </c>
      <c r="D153" s="243" t="e">
        <f aca="false">VLOOKUP($A153,[6]CurveFetch!$D$8:$R$1000,5,0)</f>
        <v>#N/A</v>
      </c>
      <c r="E153" s="243" t="e">
        <f aca="false">VLOOKUP($A153,[6]CurveFetch!$D$8:$R$1000,4,0)</f>
        <v>#N/A</v>
      </c>
      <c r="F153" s="243" t="e">
        <f aca="false">VLOOKUP($A153,[6]CurveFetch!$D$8:$R$1000,15,0)</f>
        <v>#N/A</v>
      </c>
      <c r="G153" s="243" t="e">
        <f aca="false">VLOOKUP($A153,[6]CurveFetch!$D$8:$R$1000,3,0)</f>
        <v>#N/A</v>
      </c>
      <c r="H153" s="243" t="e">
        <f aca="false">VLOOKUP($A153,[6]CurveFetch!$D$8:$R$1000,9,0)</f>
        <v>#N/A</v>
      </c>
      <c r="I153" s="243" t="e">
        <f aca="false">VLOOKUP($A153,[6]CurveFetch!$D$8:$R$1000,11,0)</f>
        <v>#N/A</v>
      </c>
      <c r="J153" s="243" t="e">
        <f aca="false">VLOOKUP($A153,[6]CurveFetch!$D$8:$R$1000,8,0)</f>
        <v>#N/A</v>
      </c>
      <c r="K153" s="243" t="e">
        <f aca="false">C153-J153</f>
        <v>#N/A</v>
      </c>
      <c r="L153" s="243" t="e">
        <f aca="false">C153-F153</f>
        <v>#N/A</v>
      </c>
      <c r="M153" s="243" t="e">
        <f aca="false">($B153+$C153)*$M$1</f>
        <v>#N/A</v>
      </c>
      <c r="N153" s="69" t="n">
        <f aca="false">DATE(YEAR(N152),MONTH(N152)+1,1)</f>
        <v>50496</v>
      </c>
      <c r="O153" s="243" t="e">
        <f aca="false">VLOOKUP($A153,[6]CurveFetch!$D$8:$V$1000,16,0)</f>
        <v>#N/A</v>
      </c>
      <c r="P153" s="244" t="e">
        <f aca="false">O153/2</f>
        <v>#N/A</v>
      </c>
      <c r="Q153" s="243" t="e">
        <f aca="false">VLOOKUP($A153,[6]CurveFetch!$D$8:$V$1000,16,0)</f>
        <v>#N/A</v>
      </c>
      <c r="R153" s="244" t="e">
        <f aca="false">Q153/2</f>
        <v>#N/A</v>
      </c>
      <c r="S153" s="243" t="e">
        <f aca="false">VLOOKUP($A153,[6]CurveFetch!$D$8:$V$1000,16,0)</f>
        <v>#N/A</v>
      </c>
      <c r="T153" s="244" t="e">
        <f aca="false">S153/2</f>
        <v>#N/A</v>
      </c>
    </row>
    <row r="154" customFormat="false" ht="11.25" hidden="false" customHeight="false" outlineLevel="0" collapsed="false">
      <c r="A154" s="69" t="n">
        <f aca="false">DATE(YEAR(A153),MONTH(A153)+1,1)</f>
        <v>50526</v>
      </c>
      <c r="B154" s="243" t="e">
        <f aca="false">VLOOKUP($A154,[6]CurveFetch!$D$8:$R$1000,2,0)</f>
        <v>#N/A</v>
      </c>
      <c r="C154" s="243" t="e">
        <f aca="false">VLOOKUP($A154,[6]CurveFetch!$D$8:$R$1000,7,0)</f>
        <v>#N/A</v>
      </c>
      <c r="D154" s="243" t="e">
        <f aca="false">VLOOKUP($A154,[6]CurveFetch!$D$8:$R$1000,5,0)</f>
        <v>#N/A</v>
      </c>
      <c r="E154" s="243" t="e">
        <f aca="false">VLOOKUP($A154,[6]CurveFetch!$D$8:$R$1000,4,0)</f>
        <v>#N/A</v>
      </c>
      <c r="F154" s="243" t="e">
        <f aca="false">VLOOKUP($A154,[6]CurveFetch!$D$8:$R$1000,15,0)</f>
        <v>#N/A</v>
      </c>
      <c r="G154" s="243" t="e">
        <f aca="false">VLOOKUP($A154,[6]CurveFetch!$D$8:$R$1000,3,0)</f>
        <v>#N/A</v>
      </c>
      <c r="H154" s="243" t="e">
        <f aca="false">VLOOKUP($A154,[6]CurveFetch!$D$8:$R$1000,9,0)</f>
        <v>#N/A</v>
      </c>
      <c r="I154" s="243" t="e">
        <f aca="false">VLOOKUP($A154,[6]CurveFetch!$D$8:$R$1000,11,0)</f>
        <v>#N/A</v>
      </c>
      <c r="J154" s="243" t="e">
        <f aca="false">VLOOKUP($A154,[6]CurveFetch!$D$8:$R$1000,8,0)</f>
        <v>#N/A</v>
      </c>
      <c r="K154" s="243" t="e">
        <f aca="false">C154-J154</f>
        <v>#N/A</v>
      </c>
      <c r="L154" s="243" t="e">
        <f aca="false">C154-F154</f>
        <v>#N/A</v>
      </c>
      <c r="M154" s="243" t="e">
        <f aca="false">($B154+$C154)*$M$1</f>
        <v>#N/A</v>
      </c>
      <c r="N154" s="69" t="n">
        <f aca="false">DATE(YEAR(N153),MONTH(N153)+1,1)</f>
        <v>50526</v>
      </c>
      <c r="O154" s="243" t="e">
        <f aca="false">VLOOKUP($A154,[6]CurveFetch!$D$8:$V$1000,16,0)</f>
        <v>#N/A</v>
      </c>
      <c r="P154" s="244" t="e">
        <f aca="false">O154/2</f>
        <v>#N/A</v>
      </c>
      <c r="Q154" s="243" t="e">
        <f aca="false">VLOOKUP($A154,[6]CurveFetch!$D$8:$V$1000,16,0)</f>
        <v>#N/A</v>
      </c>
      <c r="R154" s="244" t="e">
        <f aca="false">Q154/2</f>
        <v>#N/A</v>
      </c>
      <c r="S154" s="243" t="e">
        <f aca="false">VLOOKUP($A154,[6]CurveFetch!$D$8:$V$1000,16,0)</f>
        <v>#N/A</v>
      </c>
      <c r="T154" s="244" t="e">
        <f aca="false">S154/2</f>
        <v>#N/A</v>
      </c>
    </row>
    <row r="155" customFormat="false" ht="11.25" hidden="false" customHeight="false" outlineLevel="0" collapsed="false">
      <c r="A155" s="69" t="n">
        <f aca="false">DATE(YEAR(A154),MONTH(A154)+1,1)</f>
        <v>50557</v>
      </c>
      <c r="B155" s="243" t="e">
        <f aca="false">VLOOKUP($A155,[6]CurveFetch!$D$8:$R$1000,2,0)</f>
        <v>#N/A</v>
      </c>
      <c r="C155" s="243" t="e">
        <f aca="false">VLOOKUP($A155,[6]CurveFetch!$D$8:$R$1000,7,0)</f>
        <v>#N/A</v>
      </c>
      <c r="D155" s="243" t="e">
        <f aca="false">VLOOKUP($A155,[6]CurveFetch!$D$8:$R$1000,5,0)</f>
        <v>#N/A</v>
      </c>
      <c r="E155" s="243" t="e">
        <f aca="false">VLOOKUP($A155,[6]CurveFetch!$D$8:$R$1000,4,0)</f>
        <v>#N/A</v>
      </c>
      <c r="F155" s="243" t="e">
        <f aca="false">VLOOKUP($A155,[6]CurveFetch!$D$8:$R$1000,15,0)</f>
        <v>#N/A</v>
      </c>
      <c r="G155" s="243" t="e">
        <f aca="false">VLOOKUP($A155,[6]CurveFetch!$D$8:$R$1000,3,0)</f>
        <v>#N/A</v>
      </c>
      <c r="H155" s="243" t="e">
        <f aca="false">VLOOKUP($A155,[6]CurveFetch!$D$8:$R$1000,9,0)</f>
        <v>#N/A</v>
      </c>
      <c r="I155" s="243" t="e">
        <f aca="false">VLOOKUP($A155,[6]CurveFetch!$D$8:$R$1000,11,0)</f>
        <v>#N/A</v>
      </c>
      <c r="J155" s="243" t="e">
        <f aca="false">VLOOKUP($A155,[6]CurveFetch!$D$8:$R$1000,8,0)</f>
        <v>#N/A</v>
      </c>
      <c r="K155" s="243" t="e">
        <f aca="false">C155-J155</f>
        <v>#N/A</v>
      </c>
      <c r="L155" s="243" t="e">
        <f aca="false">C155-F155</f>
        <v>#N/A</v>
      </c>
      <c r="M155" s="243" t="e">
        <f aca="false">($B155+$C155)*$M$1</f>
        <v>#N/A</v>
      </c>
      <c r="N155" s="69" t="n">
        <f aca="false">DATE(YEAR(N154),MONTH(N154)+1,1)</f>
        <v>50557</v>
      </c>
      <c r="O155" s="243" t="e">
        <f aca="false">VLOOKUP($A155,[6]CurveFetch!$D$8:$V$1000,16,0)</f>
        <v>#N/A</v>
      </c>
      <c r="P155" s="244" t="e">
        <f aca="false">O155/2</f>
        <v>#N/A</v>
      </c>
      <c r="Q155" s="243" t="e">
        <f aca="false">VLOOKUP($A155,[6]CurveFetch!$D$8:$V$1000,16,0)</f>
        <v>#N/A</v>
      </c>
      <c r="R155" s="244" t="e">
        <f aca="false">Q155/2</f>
        <v>#N/A</v>
      </c>
      <c r="S155" s="243" t="e">
        <f aca="false">VLOOKUP($A155,[6]CurveFetch!$D$8:$V$1000,16,0)</f>
        <v>#N/A</v>
      </c>
      <c r="T155" s="244" t="e">
        <f aca="false">S155/2</f>
        <v>#N/A</v>
      </c>
    </row>
    <row r="156" customFormat="false" ht="11.25" hidden="false" customHeight="false" outlineLevel="0" collapsed="false">
      <c r="A156" s="69" t="n">
        <f aca="false">DATE(YEAR(A155),MONTH(A155)+1,1)</f>
        <v>50587</v>
      </c>
      <c r="B156" s="243" t="e">
        <f aca="false">VLOOKUP($A156,[6]CurveFetch!$D$8:$R$1000,2,0)</f>
        <v>#N/A</v>
      </c>
      <c r="C156" s="243" t="e">
        <f aca="false">VLOOKUP($A156,[6]CurveFetch!$D$8:$R$1000,7,0)</f>
        <v>#N/A</v>
      </c>
      <c r="D156" s="243" t="e">
        <f aca="false">VLOOKUP($A156,[6]CurveFetch!$D$8:$R$1000,5,0)</f>
        <v>#N/A</v>
      </c>
      <c r="E156" s="243" t="e">
        <f aca="false">VLOOKUP($A156,[6]CurveFetch!$D$8:$R$1000,4,0)</f>
        <v>#N/A</v>
      </c>
      <c r="F156" s="243" t="e">
        <f aca="false">VLOOKUP($A156,[6]CurveFetch!$D$8:$R$1000,15,0)</f>
        <v>#N/A</v>
      </c>
      <c r="G156" s="243" t="e">
        <f aca="false">VLOOKUP($A156,[6]CurveFetch!$D$8:$R$1000,3,0)</f>
        <v>#N/A</v>
      </c>
      <c r="H156" s="243" t="e">
        <f aca="false">VLOOKUP($A156,[6]CurveFetch!$D$8:$R$1000,9,0)</f>
        <v>#N/A</v>
      </c>
      <c r="I156" s="243" t="e">
        <f aca="false">VLOOKUP($A156,[6]CurveFetch!$D$8:$R$1000,11,0)</f>
        <v>#N/A</v>
      </c>
      <c r="J156" s="243" t="e">
        <f aca="false">VLOOKUP($A156,[6]CurveFetch!$D$8:$R$1000,8,0)</f>
        <v>#N/A</v>
      </c>
      <c r="K156" s="243" t="e">
        <f aca="false">C156-J156</f>
        <v>#N/A</v>
      </c>
      <c r="L156" s="243" t="e">
        <f aca="false">C156-F156</f>
        <v>#N/A</v>
      </c>
      <c r="M156" s="243" t="e">
        <f aca="false">($B156+$C156)*$M$1</f>
        <v>#N/A</v>
      </c>
      <c r="N156" s="69" t="n">
        <f aca="false">DATE(YEAR(N155),MONTH(N155)+1,1)</f>
        <v>50587</v>
      </c>
      <c r="O156" s="243" t="e">
        <f aca="false">VLOOKUP($A156,[6]CurveFetch!$D$8:$V$1000,16,0)</f>
        <v>#N/A</v>
      </c>
      <c r="P156" s="244" t="e">
        <f aca="false">O156/2</f>
        <v>#N/A</v>
      </c>
      <c r="Q156" s="243" t="e">
        <f aca="false">VLOOKUP($A156,[6]CurveFetch!$D$8:$V$1000,16,0)</f>
        <v>#N/A</v>
      </c>
      <c r="R156" s="244" t="e">
        <f aca="false">Q156/2</f>
        <v>#N/A</v>
      </c>
      <c r="S156" s="243" t="e">
        <f aca="false">VLOOKUP($A156,[6]CurveFetch!$D$8:$V$1000,16,0)</f>
        <v>#N/A</v>
      </c>
      <c r="T156" s="244" t="e">
        <f aca="false">S156/2</f>
        <v>#N/A</v>
      </c>
    </row>
    <row r="157" customFormat="false" ht="11.25" hidden="false" customHeight="false" outlineLevel="0" collapsed="false">
      <c r="A157" s="69" t="n">
        <f aca="false">DATE(YEAR(A156),MONTH(A156)+1,1)</f>
        <v>50618</v>
      </c>
      <c r="B157" s="243" t="e">
        <f aca="false">VLOOKUP($A157,[6]CurveFetch!$D$8:$R$1000,2,0)</f>
        <v>#N/A</v>
      </c>
      <c r="C157" s="243" t="e">
        <f aca="false">VLOOKUP($A157,[6]CurveFetch!$D$8:$R$1000,7,0)</f>
        <v>#N/A</v>
      </c>
      <c r="D157" s="243" t="e">
        <f aca="false">VLOOKUP($A157,[6]CurveFetch!$D$8:$R$1000,5,0)</f>
        <v>#N/A</v>
      </c>
      <c r="E157" s="243" t="e">
        <f aca="false">VLOOKUP($A157,[6]CurveFetch!$D$8:$R$1000,4,0)</f>
        <v>#N/A</v>
      </c>
      <c r="F157" s="243" t="e">
        <f aca="false">VLOOKUP($A157,[6]CurveFetch!$D$8:$R$1000,15,0)</f>
        <v>#N/A</v>
      </c>
      <c r="G157" s="243" t="e">
        <f aca="false">VLOOKUP($A157,[6]CurveFetch!$D$8:$R$1000,3,0)</f>
        <v>#N/A</v>
      </c>
      <c r="H157" s="243" t="e">
        <f aca="false">VLOOKUP($A157,[6]CurveFetch!$D$8:$R$1000,9,0)</f>
        <v>#N/A</v>
      </c>
      <c r="I157" s="243" t="e">
        <f aca="false">VLOOKUP($A157,[6]CurveFetch!$D$8:$R$1000,11,0)</f>
        <v>#N/A</v>
      </c>
      <c r="J157" s="243" t="e">
        <f aca="false">VLOOKUP($A157,[6]CurveFetch!$D$8:$R$1000,8,0)</f>
        <v>#N/A</v>
      </c>
      <c r="K157" s="243" t="e">
        <f aca="false">C157-J157</f>
        <v>#N/A</v>
      </c>
      <c r="L157" s="243" t="e">
        <f aca="false">C157-F157</f>
        <v>#N/A</v>
      </c>
      <c r="M157" s="243" t="e">
        <f aca="false">($B157+$C157)*$M$1</f>
        <v>#N/A</v>
      </c>
      <c r="N157" s="69" t="n">
        <f aca="false">DATE(YEAR(N156),MONTH(N156)+1,1)</f>
        <v>50618</v>
      </c>
      <c r="O157" s="243" t="e">
        <f aca="false">VLOOKUP($A157,[6]CurveFetch!$D$8:$V$1000,16,0)</f>
        <v>#N/A</v>
      </c>
      <c r="P157" s="244" t="e">
        <f aca="false">O157/2</f>
        <v>#N/A</v>
      </c>
      <c r="Q157" s="243" t="e">
        <f aca="false">VLOOKUP($A157,[6]CurveFetch!$D$8:$V$1000,16,0)</f>
        <v>#N/A</v>
      </c>
      <c r="R157" s="244" t="e">
        <f aca="false">Q157/2</f>
        <v>#N/A</v>
      </c>
      <c r="S157" s="243" t="e">
        <f aca="false">VLOOKUP($A157,[6]CurveFetch!$D$8:$V$1000,16,0)</f>
        <v>#N/A</v>
      </c>
      <c r="T157" s="244" t="e">
        <f aca="false">S157/2</f>
        <v>#N/A</v>
      </c>
    </row>
    <row r="158" customFormat="false" ht="11.25" hidden="false" customHeight="false" outlineLevel="0" collapsed="false">
      <c r="A158" s="69" t="n">
        <f aca="false">DATE(YEAR(A157),MONTH(A157)+1,1)</f>
        <v>50649</v>
      </c>
      <c r="B158" s="243" t="e">
        <f aca="false">VLOOKUP($A158,[6]CurveFetch!$D$8:$R$1000,2,0)</f>
        <v>#N/A</v>
      </c>
      <c r="C158" s="243" t="e">
        <f aca="false">VLOOKUP($A158,[6]CurveFetch!$D$8:$R$1000,7,0)</f>
        <v>#N/A</v>
      </c>
      <c r="D158" s="243" t="e">
        <f aca="false">VLOOKUP($A158,[6]CurveFetch!$D$8:$R$1000,5,0)</f>
        <v>#N/A</v>
      </c>
      <c r="E158" s="243" t="e">
        <f aca="false">VLOOKUP($A158,[6]CurveFetch!$D$8:$R$1000,4,0)</f>
        <v>#N/A</v>
      </c>
      <c r="F158" s="243" t="e">
        <f aca="false">VLOOKUP($A158,[6]CurveFetch!$D$8:$R$1000,15,0)</f>
        <v>#N/A</v>
      </c>
      <c r="G158" s="243" t="e">
        <f aca="false">VLOOKUP($A158,[6]CurveFetch!$D$8:$R$1000,3,0)</f>
        <v>#N/A</v>
      </c>
      <c r="H158" s="243" t="e">
        <f aca="false">VLOOKUP($A158,[6]CurveFetch!$D$8:$R$1000,9,0)</f>
        <v>#N/A</v>
      </c>
      <c r="I158" s="243" t="e">
        <f aca="false">VLOOKUP($A158,[6]CurveFetch!$D$8:$R$1000,11,0)</f>
        <v>#N/A</v>
      </c>
      <c r="J158" s="243" t="e">
        <f aca="false">VLOOKUP($A158,[6]CurveFetch!$D$8:$R$1000,8,0)</f>
        <v>#N/A</v>
      </c>
      <c r="K158" s="243" t="e">
        <f aca="false">C158-J158</f>
        <v>#N/A</v>
      </c>
      <c r="L158" s="243" t="e">
        <f aca="false">C158-F158</f>
        <v>#N/A</v>
      </c>
      <c r="M158" s="243" t="e">
        <f aca="false">($B158+$C158)*$M$1</f>
        <v>#N/A</v>
      </c>
      <c r="N158" s="69" t="n">
        <f aca="false">DATE(YEAR(N157),MONTH(N157)+1,1)</f>
        <v>50649</v>
      </c>
      <c r="O158" s="243" t="e">
        <f aca="false">VLOOKUP($A158,[6]CurveFetch!$D$8:$V$1000,16,0)</f>
        <v>#N/A</v>
      </c>
      <c r="P158" s="244" t="e">
        <f aca="false">O158/2</f>
        <v>#N/A</v>
      </c>
      <c r="Q158" s="243" t="e">
        <f aca="false">VLOOKUP($A158,[6]CurveFetch!$D$8:$V$1000,16,0)</f>
        <v>#N/A</v>
      </c>
      <c r="R158" s="244" t="e">
        <f aca="false">Q158/2</f>
        <v>#N/A</v>
      </c>
      <c r="S158" s="243" t="e">
        <f aca="false">VLOOKUP($A158,[6]CurveFetch!$D$8:$V$1000,16,0)</f>
        <v>#N/A</v>
      </c>
      <c r="T158" s="244" t="e">
        <f aca="false">S158/2</f>
        <v>#N/A</v>
      </c>
    </row>
    <row r="159" customFormat="false" ht="11.25" hidden="false" customHeight="false" outlineLevel="0" collapsed="false">
      <c r="A159" s="69" t="n">
        <f aca="false">DATE(YEAR(A158),MONTH(A158)+1,1)</f>
        <v>50679</v>
      </c>
      <c r="B159" s="243" t="e">
        <f aca="false">VLOOKUP($A159,[6]CurveFetch!$D$8:$R$1000,2,0)</f>
        <v>#N/A</v>
      </c>
      <c r="C159" s="243" t="e">
        <f aca="false">VLOOKUP($A159,[6]CurveFetch!$D$8:$R$1000,7,0)</f>
        <v>#N/A</v>
      </c>
      <c r="D159" s="243" t="e">
        <f aca="false">VLOOKUP($A159,[6]CurveFetch!$D$8:$R$1000,5,0)</f>
        <v>#N/A</v>
      </c>
      <c r="E159" s="243" t="e">
        <f aca="false">VLOOKUP($A159,[6]CurveFetch!$D$8:$R$1000,4,0)</f>
        <v>#N/A</v>
      </c>
      <c r="F159" s="243" t="e">
        <f aca="false">VLOOKUP($A159,[6]CurveFetch!$D$8:$R$1000,15,0)</f>
        <v>#N/A</v>
      </c>
      <c r="G159" s="243" t="e">
        <f aca="false">VLOOKUP($A159,[6]CurveFetch!$D$8:$R$1000,3,0)</f>
        <v>#N/A</v>
      </c>
      <c r="H159" s="243" t="e">
        <f aca="false">VLOOKUP($A159,[6]CurveFetch!$D$8:$R$1000,9,0)</f>
        <v>#N/A</v>
      </c>
      <c r="I159" s="243" t="e">
        <f aca="false">VLOOKUP($A159,[6]CurveFetch!$D$8:$R$1000,11,0)</f>
        <v>#N/A</v>
      </c>
      <c r="J159" s="243" t="e">
        <f aca="false">VLOOKUP($A159,[6]CurveFetch!$D$8:$R$1000,8,0)</f>
        <v>#N/A</v>
      </c>
      <c r="K159" s="243" t="e">
        <f aca="false">C159-J159</f>
        <v>#N/A</v>
      </c>
      <c r="L159" s="243" t="e">
        <f aca="false">C159-F159</f>
        <v>#N/A</v>
      </c>
      <c r="M159" s="243" t="e">
        <f aca="false">($B159+$C159)*$M$1</f>
        <v>#N/A</v>
      </c>
      <c r="N159" s="69" t="n">
        <f aca="false">DATE(YEAR(N158),MONTH(N158)+1,1)</f>
        <v>50679</v>
      </c>
      <c r="O159" s="243" t="e">
        <f aca="false">VLOOKUP($A159,[6]CurveFetch!$D$8:$V$1000,16,0)</f>
        <v>#N/A</v>
      </c>
      <c r="P159" s="244" t="e">
        <f aca="false">O159/2</f>
        <v>#N/A</v>
      </c>
      <c r="Q159" s="243" t="e">
        <f aca="false">VLOOKUP($A159,[6]CurveFetch!$D$8:$V$1000,16,0)</f>
        <v>#N/A</v>
      </c>
      <c r="R159" s="244" t="e">
        <f aca="false">Q159/2</f>
        <v>#N/A</v>
      </c>
      <c r="S159" s="243" t="e">
        <f aca="false">VLOOKUP($A159,[6]CurveFetch!$D$8:$V$1000,16,0)</f>
        <v>#N/A</v>
      </c>
      <c r="T159" s="244" t="e">
        <f aca="false">S159/2</f>
        <v>#N/A</v>
      </c>
    </row>
    <row r="160" customFormat="false" ht="11.25" hidden="false" customHeight="false" outlineLevel="0" collapsed="false">
      <c r="A160" s="69" t="n">
        <f aca="false">DATE(YEAR(A159),MONTH(A159)+1,1)</f>
        <v>50710</v>
      </c>
      <c r="B160" s="243" t="e">
        <f aca="false">VLOOKUP($A160,[6]CurveFetch!$D$8:$R$1000,2,0)</f>
        <v>#N/A</v>
      </c>
      <c r="C160" s="243" t="e">
        <f aca="false">VLOOKUP($A160,[6]CurveFetch!$D$8:$R$1000,7,0)</f>
        <v>#N/A</v>
      </c>
      <c r="D160" s="243" t="e">
        <f aca="false">VLOOKUP($A160,[6]CurveFetch!$D$8:$R$1000,5,0)</f>
        <v>#N/A</v>
      </c>
      <c r="E160" s="243" t="e">
        <f aca="false">VLOOKUP($A160,[6]CurveFetch!$D$8:$R$1000,4,0)</f>
        <v>#N/A</v>
      </c>
      <c r="F160" s="243" t="e">
        <f aca="false">VLOOKUP($A160,[6]CurveFetch!$D$8:$R$1000,15,0)</f>
        <v>#N/A</v>
      </c>
      <c r="G160" s="243" t="e">
        <f aca="false">VLOOKUP($A160,[6]CurveFetch!$D$8:$R$1000,3,0)</f>
        <v>#N/A</v>
      </c>
      <c r="H160" s="243" t="e">
        <f aca="false">VLOOKUP($A160,[6]CurveFetch!$D$8:$R$1000,9,0)</f>
        <v>#N/A</v>
      </c>
      <c r="I160" s="243" t="e">
        <f aca="false">VLOOKUP($A160,[6]CurveFetch!$D$8:$R$1000,11,0)</f>
        <v>#N/A</v>
      </c>
      <c r="J160" s="243" t="e">
        <f aca="false">VLOOKUP($A160,[6]CurveFetch!$D$8:$R$1000,8,0)</f>
        <v>#N/A</v>
      </c>
      <c r="K160" s="243" t="e">
        <f aca="false">C160-J160</f>
        <v>#N/A</v>
      </c>
      <c r="L160" s="243" t="e">
        <f aca="false">C160-F160</f>
        <v>#N/A</v>
      </c>
      <c r="M160" s="243" t="e">
        <f aca="false">($B160+$C160)*$M$1</f>
        <v>#N/A</v>
      </c>
      <c r="N160" s="69" t="n">
        <f aca="false">DATE(YEAR(N159),MONTH(N159)+1,1)</f>
        <v>50710</v>
      </c>
      <c r="O160" s="243" t="e">
        <f aca="false">VLOOKUP($A160,[6]CurveFetch!$D$8:$V$1000,16,0)</f>
        <v>#N/A</v>
      </c>
      <c r="P160" s="244" t="e">
        <f aca="false">O160/2</f>
        <v>#N/A</v>
      </c>
      <c r="Q160" s="243" t="e">
        <f aca="false">VLOOKUP($A160,[6]CurveFetch!$D$8:$V$1000,16,0)</f>
        <v>#N/A</v>
      </c>
      <c r="R160" s="244" t="e">
        <f aca="false">Q160/2</f>
        <v>#N/A</v>
      </c>
      <c r="S160" s="243" t="e">
        <f aca="false">VLOOKUP($A160,[6]CurveFetch!$D$8:$V$1000,16,0)</f>
        <v>#N/A</v>
      </c>
      <c r="T160" s="244" t="e">
        <f aca="false">S160/2</f>
        <v>#N/A</v>
      </c>
    </row>
    <row r="161" customFormat="false" ht="11.25" hidden="false" customHeight="false" outlineLevel="0" collapsed="false">
      <c r="A161" s="69" t="n">
        <f aca="false">DATE(YEAR(A160),MONTH(A160)+1,1)</f>
        <v>50740</v>
      </c>
      <c r="B161" s="243" t="e">
        <f aca="false">VLOOKUP($A161,[6]CurveFetch!$D$8:$R$1000,2,0)</f>
        <v>#N/A</v>
      </c>
      <c r="C161" s="243" t="e">
        <f aca="false">VLOOKUP($A161,[6]CurveFetch!$D$8:$R$1000,7,0)</f>
        <v>#N/A</v>
      </c>
      <c r="D161" s="243" t="e">
        <f aca="false">VLOOKUP($A161,[6]CurveFetch!$D$8:$R$1000,5,0)</f>
        <v>#N/A</v>
      </c>
      <c r="E161" s="243" t="e">
        <f aca="false">VLOOKUP($A161,[6]CurveFetch!$D$8:$R$1000,4,0)</f>
        <v>#N/A</v>
      </c>
      <c r="F161" s="243" t="e">
        <f aca="false">VLOOKUP($A161,[6]CurveFetch!$D$8:$R$1000,15,0)</f>
        <v>#N/A</v>
      </c>
      <c r="G161" s="243" t="e">
        <f aca="false">VLOOKUP($A161,[6]CurveFetch!$D$8:$R$1000,3,0)</f>
        <v>#N/A</v>
      </c>
      <c r="H161" s="243" t="e">
        <f aca="false">VLOOKUP($A161,[6]CurveFetch!$D$8:$R$1000,9,0)</f>
        <v>#N/A</v>
      </c>
      <c r="I161" s="243" t="e">
        <f aca="false">VLOOKUP($A161,[6]CurveFetch!$D$8:$R$1000,11,0)</f>
        <v>#N/A</v>
      </c>
      <c r="J161" s="243" t="e">
        <f aca="false">VLOOKUP($A161,[6]CurveFetch!$D$8:$R$1000,8,0)</f>
        <v>#N/A</v>
      </c>
      <c r="K161" s="243" t="e">
        <f aca="false">C161-J161</f>
        <v>#N/A</v>
      </c>
      <c r="L161" s="243" t="e">
        <f aca="false">C161-F161</f>
        <v>#N/A</v>
      </c>
      <c r="M161" s="243" t="e">
        <f aca="false">($B161+$C161)*$M$1</f>
        <v>#N/A</v>
      </c>
      <c r="N161" s="69" t="n">
        <f aca="false">DATE(YEAR(N160),MONTH(N160)+1,1)</f>
        <v>50740</v>
      </c>
      <c r="O161" s="243" t="e">
        <f aca="false">VLOOKUP($A161,[6]CurveFetch!$D$8:$V$1000,16,0)</f>
        <v>#N/A</v>
      </c>
      <c r="P161" s="244" t="e">
        <f aca="false">O161/2</f>
        <v>#N/A</v>
      </c>
      <c r="Q161" s="243" t="e">
        <f aca="false">VLOOKUP($A161,[6]CurveFetch!$D$8:$V$1000,16,0)</f>
        <v>#N/A</v>
      </c>
      <c r="R161" s="244" t="e">
        <f aca="false">Q161/2</f>
        <v>#N/A</v>
      </c>
      <c r="S161" s="243" t="e">
        <f aca="false">VLOOKUP($A161,[6]CurveFetch!$D$8:$V$1000,16,0)</f>
        <v>#N/A</v>
      </c>
      <c r="T161" s="244" t="e">
        <f aca="false">S161/2</f>
        <v>#N/A</v>
      </c>
    </row>
    <row r="162" customFormat="false" ht="11.25" hidden="false" customHeight="false" outlineLevel="0" collapsed="false">
      <c r="A162" s="69" t="n">
        <f aca="false">DATE(YEAR(A161),MONTH(A161)+1,1)</f>
        <v>50771</v>
      </c>
      <c r="B162" s="243" t="e">
        <f aca="false">VLOOKUP($A162,[6]CurveFetch!$D$8:$R$1000,2,0)</f>
        <v>#N/A</v>
      </c>
      <c r="C162" s="243" t="e">
        <f aca="false">VLOOKUP($A162,[6]CurveFetch!$D$8:$R$1000,7,0)</f>
        <v>#N/A</v>
      </c>
      <c r="D162" s="243" t="e">
        <f aca="false">VLOOKUP($A162,[6]CurveFetch!$D$8:$R$1000,5,0)</f>
        <v>#N/A</v>
      </c>
      <c r="E162" s="243" t="e">
        <f aca="false">VLOOKUP($A162,[6]CurveFetch!$D$8:$R$1000,4,0)</f>
        <v>#N/A</v>
      </c>
      <c r="F162" s="243" t="e">
        <f aca="false">VLOOKUP($A162,[6]CurveFetch!$D$8:$R$1000,15,0)</f>
        <v>#N/A</v>
      </c>
      <c r="G162" s="243" t="e">
        <f aca="false">VLOOKUP($A162,[6]CurveFetch!$D$8:$R$1000,3,0)</f>
        <v>#N/A</v>
      </c>
      <c r="H162" s="243" t="e">
        <f aca="false">VLOOKUP($A162,[6]CurveFetch!$D$8:$R$1000,9,0)</f>
        <v>#N/A</v>
      </c>
      <c r="I162" s="243" t="e">
        <f aca="false">VLOOKUP($A162,[6]CurveFetch!$D$8:$R$1000,11,0)</f>
        <v>#N/A</v>
      </c>
      <c r="J162" s="243" t="e">
        <f aca="false">VLOOKUP($A162,[6]CurveFetch!$D$8:$R$1000,8,0)</f>
        <v>#N/A</v>
      </c>
      <c r="K162" s="243" t="e">
        <f aca="false">C162-J162</f>
        <v>#N/A</v>
      </c>
      <c r="L162" s="243" t="e">
        <f aca="false">C162-F162</f>
        <v>#N/A</v>
      </c>
      <c r="M162" s="243" t="e">
        <f aca="false">($B162+$C162)*$M$1</f>
        <v>#N/A</v>
      </c>
      <c r="N162" s="69" t="n">
        <f aca="false">DATE(YEAR(N161),MONTH(N161)+1,1)</f>
        <v>50771</v>
      </c>
      <c r="O162" s="243" t="e">
        <f aca="false">VLOOKUP($A162,[6]CurveFetch!$D$8:$V$1000,16,0)</f>
        <v>#N/A</v>
      </c>
      <c r="P162" s="244" t="e">
        <f aca="false">O162/2</f>
        <v>#N/A</v>
      </c>
      <c r="Q162" s="243" t="e">
        <f aca="false">VLOOKUP($A162,[6]CurveFetch!$D$8:$V$1000,16,0)</f>
        <v>#N/A</v>
      </c>
      <c r="R162" s="244" t="e">
        <f aca="false">Q162/2</f>
        <v>#N/A</v>
      </c>
      <c r="S162" s="243" t="e">
        <f aca="false">VLOOKUP($A162,[6]CurveFetch!$D$8:$V$1000,16,0)</f>
        <v>#N/A</v>
      </c>
      <c r="T162" s="244" t="e">
        <f aca="false">S162/2</f>
        <v>#N/A</v>
      </c>
    </row>
    <row r="163" customFormat="false" ht="11.25" hidden="false" customHeight="false" outlineLevel="0" collapsed="false">
      <c r="A163" s="69" t="n">
        <f aca="false">DATE(YEAR(A162),MONTH(A162)+1,1)</f>
        <v>50802</v>
      </c>
      <c r="B163" s="243" t="e">
        <f aca="false">VLOOKUP($A163,[6]CurveFetch!$D$8:$R$1000,2,0)</f>
        <v>#N/A</v>
      </c>
      <c r="C163" s="243" t="e">
        <f aca="false">VLOOKUP($A163,[6]CurveFetch!$D$8:$R$1000,7,0)</f>
        <v>#N/A</v>
      </c>
      <c r="D163" s="243" t="e">
        <f aca="false">VLOOKUP($A163,[6]CurveFetch!$D$8:$R$1000,5,0)</f>
        <v>#N/A</v>
      </c>
      <c r="E163" s="243" t="e">
        <f aca="false">VLOOKUP($A163,[6]CurveFetch!$D$8:$R$1000,4,0)</f>
        <v>#N/A</v>
      </c>
      <c r="F163" s="243" t="e">
        <f aca="false">VLOOKUP($A163,[6]CurveFetch!$D$8:$R$1000,15,0)</f>
        <v>#N/A</v>
      </c>
      <c r="G163" s="243" t="e">
        <f aca="false">VLOOKUP($A163,[6]CurveFetch!$D$8:$R$1000,3,0)</f>
        <v>#N/A</v>
      </c>
      <c r="H163" s="243" t="e">
        <f aca="false">VLOOKUP($A163,[6]CurveFetch!$D$8:$R$1000,9,0)</f>
        <v>#N/A</v>
      </c>
      <c r="I163" s="243" t="e">
        <f aca="false">VLOOKUP($A163,[6]CurveFetch!$D$8:$R$1000,11,0)</f>
        <v>#N/A</v>
      </c>
      <c r="J163" s="243" t="e">
        <f aca="false">VLOOKUP($A163,[6]CurveFetch!$D$8:$R$1000,8,0)</f>
        <v>#N/A</v>
      </c>
      <c r="K163" s="243" t="e">
        <f aca="false">C163-J163</f>
        <v>#N/A</v>
      </c>
      <c r="L163" s="243" t="e">
        <f aca="false">C163-F163</f>
        <v>#N/A</v>
      </c>
      <c r="M163" s="243" t="e">
        <f aca="false">($B163+$C163)*$M$1</f>
        <v>#N/A</v>
      </c>
      <c r="N163" s="69" t="n">
        <f aca="false">DATE(YEAR(N162),MONTH(N162)+1,1)</f>
        <v>50802</v>
      </c>
      <c r="O163" s="243" t="e">
        <f aca="false">VLOOKUP($A163,[6]CurveFetch!$D$8:$V$1000,16,0)</f>
        <v>#N/A</v>
      </c>
      <c r="P163" s="244" t="e">
        <f aca="false">O163/2</f>
        <v>#N/A</v>
      </c>
      <c r="Q163" s="243" t="e">
        <f aca="false">VLOOKUP($A163,[6]CurveFetch!$D$8:$V$1000,16,0)</f>
        <v>#N/A</v>
      </c>
      <c r="R163" s="244" t="e">
        <f aca="false">Q163/2</f>
        <v>#N/A</v>
      </c>
      <c r="S163" s="243" t="e">
        <f aca="false">VLOOKUP($A163,[6]CurveFetch!$D$8:$V$1000,16,0)</f>
        <v>#N/A</v>
      </c>
      <c r="T163" s="244" t="e">
        <f aca="false">S163/2</f>
        <v>#N/A</v>
      </c>
    </row>
    <row r="164" customFormat="false" ht="11.25" hidden="false" customHeight="false" outlineLevel="0" collapsed="false">
      <c r="A164" s="69" t="n">
        <f aca="false">DATE(YEAR(A163),MONTH(A163)+1,1)</f>
        <v>50830</v>
      </c>
      <c r="B164" s="243" t="e">
        <f aca="false">VLOOKUP($A164,[6]CurveFetch!$D$8:$R$1000,2,0)</f>
        <v>#N/A</v>
      </c>
      <c r="C164" s="243" t="e">
        <f aca="false">VLOOKUP($A164,[6]CurveFetch!$D$8:$R$1000,7,0)</f>
        <v>#N/A</v>
      </c>
      <c r="D164" s="243" t="e">
        <f aca="false">VLOOKUP($A164,[6]CurveFetch!$D$8:$R$1000,5,0)</f>
        <v>#N/A</v>
      </c>
      <c r="E164" s="243" t="e">
        <f aca="false">VLOOKUP($A164,[6]CurveFetch!$D$8:$R$1000,4,0)</f>
        <v>#N/A</v>
      </c>
      <c r="F164" s="243" t="e">
        <f aca="false">VLOOKUP($A164,[6]CurveFetch!$D$8:$R$1000,15,0)</f>
        <v>#N/A</v>
      </c>
      <c r="G164" s="243" t="e">
        <f aca="false">VLOOKUP($A164,[6]CurveFetch!$D$8:$R$1000,3,0)</f>
        <v>#N/A</v>
      </c>
      <c r="H164" s="243" t="e">
        <f aca="false">VLOOKUP($A164,[6]CurveFetch!$D$8:$R$1000,9,0)</f>
        <v>#N/A</v>
      </c>
      <c r="I164" s="243" t="e">
        <f aca="false">VLOOKUP($A164,[6]CurveFetch!$D$8:$R$1000,11,0)</f>
        <v>#N/A</v>
      </c>
      <c r="J164" s="243" t="e">
        <f aca="false">VLOOKUP($A164,[6]CurveFetch!$D$8:$R$1000,8,0)</f>
        <v>#N/A</v>
      </c>
      <c r="K164" s="243" t="e">
        <f aca="false">C164-J164</f>
        <v>#N/A</v>
      </c>
      <c r="L164" s="243" t="e">
        <f aca="false">C164-F164</f>
        <v>#N/A</v>
      </c>
      <c r="M164" s="243" t="e">
        <f aca="false">($B164+$C164)*$M$1</f>
        <v>#N/A</v>
      </c>
      <c r="N164" s="69" t="n">
        <f aca="false">DATE(YEAR(N163),MONTH(N163)+1,1)</f>
        <v>50830</v>
      </c>
      <c r="O164" s="243" t="e">
        <f aca="false">VLOOKUP($A164,[6]CurveFetch!$D$8:$V$1000,16,0)</f>
        <v>#N/A</v>
      </c>
      <c r="P164" s="244" t="e">
        <f aca="false">O164/2</f>
        <v>#N/A</v>
      </c>
      <c r="Q164" s="243" t="e">
        <f aca="false">VLOOKUP($A164,[6]CurveFetch!$D$8:$V$1000,16,0)</f>
        <v>#N/A</v>
      </c>
      <c r="R164" s="244" t="e">
        <f aca="false">Q164/2</f>
        <v>#N/A</v>
      </c>
      <c r="S164" s="243" t="e">
        <f aca="false">VLOOKUP($A164,[6]CurveFetch!$D$8:$V$1000,16,0)</f>
        <v>#N/A</v>
      </c>
      <c r="T164" s="244" t="e">
        <f aca="false">S164/2</f>
        <v>#N/A</v>
      </c>
    </row>
    <row r="165" customFormat="false" ht="11.25" hidden="false" customHeight="false" outlineLevel="0" collapsed="false">
      <c r="A165" s="69" t="n">
        <f aca="false">DATE(YEAR(A164),MONTH(A164)+1,1)</f>
        <v>50861</v>
      </c>
      <c r="B165" s="243" t="e">
        <f aca="false">VLOOKUP($A165,[6]CurveFetch!$D$8:$R$1000,2,0)</f>
        <v>#N/A</v>
      </c>
      <c r="C165" s="243" t="e">
        <f aca="false">VLOOKUP($A165,[6]CurveFetch!$D$8:$R$1000,7,0)</f>
        <v>#N/A</v>
      </c>
      <c r="D165" s="243" t="e">
        <f aca="false">VLOOKUP($A165,[6]CurveFetch!$D$8:$R$1000,5,0)</f>
        <v>#N/A</v>
      </c>
      <c r="E165" s="243" t="e">
        <f aca="false">VLOOKUP($A165,[6]CurveFetch!$D$8:$R$1000,4,0)</f>
        <v>#N/A</v>
      </c>
      <c r="F165" s="243" t="e">
        <f aca="false">VLOOKUP($A165,[6]CurveFetch!$D$8:$R$1000,15,0)</f>
        <v>#N/A</v>
      </c>
      <c r="G165" s="243" t="e">
        <f aca="false">VLOOKUP($A165,[6]CurveFetch!$D$8:$R$1000,3,0)</f>
        <v>#N/A</v>
      </c>
      <c r="H165" s="243" t="e">
        <f aca="false">VLOOKUP($A165,[6]CurveFetch!$D$8:$R$1000,9,0)</f>
        <v>#N/A</v>
      </c>
      <c r="I165" s="243" t="e">
        <f aca="false">VLOOKUP($A165,[6]CurveFetch!$D$8:$R$1000,11,0)</f>
        <v>#N/A</v>
      </c>
      <c r="J165" s="243" t="e">
        <f aca="false">VLOOKUP($A165,[6]CurveFetch!$D$8:$R$1000,8,0)</f>
        <v>#N/A</v>
      </c>
      <c r="K165" s="243" t="e">
        <f aca="false">C165-J165</f>
        <v>#N/A</v>
      </c>
      <c r="L165" s="243" t="e">
        <f aca="false">C165-F165</f>
        <v>#N/A</v>
      </c>
      <c r="M165" s="243" t="e">
        <f aca="false">($B165+$C165)*$M$1</f>
        <v>#N/A</v>
      </c>
      <c r="N165" s="69" t="n">
        <f aca="false">DATE(YEAR(N164),MONTH(N164)+1,1)</f>
        <v>50861</v>
      </c>
      <c r="O165" s="243" t="e">
        <f aca="false">VLOOKUP($A165,[6]CurveFetch!$D$8:$V$1000,16,0)</f>
        <v>#N/A</v>
      </c>
      <c r="P165" s="244" t="e">
        <f aca="false">O165/2</f>
        <v>#N/A</v>
      </c>
      <c r="Q165" s="243" t="e">
        <f aca="false">VLOOKUP($A165,[6]CurveFetch!$D$8:$V$1000,16,0)</f>
        <v>#N/A</v>
      </c>
      <c r="R165" s="244" t="e">
        <f aca="false">Q165/2</f>
        <v>#N/A</v>
      </c>
      <c r="S165" s="243" t="e">
        <f aca="false">VLOOKUP($A165,[6]CurveFetch!$D$8:$V$1000,16,0)</f>
        <v>#N/A</v>
      </c>
      <c r="T165" s="244" t="e">
        <f aca="false">S165/2</f>
        <v>#N/A</v>
      </c>
    </row>
    <row r="166" customFormat="false" ht="11.25" hidden="false" customHeight="false" outlineLevel="0" collapsed="false">
      <c r="A166" s="69" t="n">
        <f aca="false">DATE(YEAR(A165),MONTH(A165)+1,1)</f>
        <v>50891</v>
      </c>
      <c r="B166" s="243" t="e">
        <f aca="false">VLOOKUP($A166,[6]CurveFetch!$D$8:$R$1000,2,0)</f>
        <v>#N/A</v>
      </c>
      <c r="C166" s="243" t="e">
        <f aca="false">VLOOKUP($A166,[6]CurveFetch!$D$8:$R$1000,7,0)</f>
        <v>#N/A</v>
      </c>
      <c r="D166" s="243" t="e">
        <f aca="false">VLOOKUP($A166,[6]CurveFetch!$D$8:$R$1000,5,0)</f>
        <v>#N/A</v>
      </c>
      <c r="E166" s="243" t="e">
        <f aca="false">VLOOKUP($A166,[6]CurveFetch!$D$8:$R$1000,4,0)</f>
        <v>#N/A</v>
      </c>
      <c r="F166" s="243" t="e">
        <f aca="false">VLOOKUP($A166,[6]CurveFetch!$D$8:$R$1000,15,0)</f>
        <v>#N/A</v>
      </c>
      <c r="G166" s="243" t="e">
        <f aca="false">VLOOKUP($A166,[6]CurveFetch!$D$8:$R$1000,3,0)</f>
        <v>#N/A</v>
      </c>
      <c r="H166" s="243" t="e">
        <f aca="false">VLOOKUP($A166,[6]CurveFetch!$D$8:$R$1000,9,0)</f>
        <v>#N/A</v>
      </c>
      <c r="I166" s="243" t="e">
        <f aca="false">VLOOKUP($A166,[6]CurveFetch!$D$8:$R$1000,11,0)</f>
        <v>#N/A</v>
      </c>
      <c r="J166" s="243" t="e">
        <f aca="false">VLOOKUP($A166,[6]CurveFetch!$D$8:$R$1000,8,0)</f>
        <v>#N/A</v>
      </c>
      <c r="K166" s="243" t="e">
        <f aca="false">C166-J166</f>
        <v>#N/A</v>
      </c>
      <c r="L166" s="243" t="e">
        <f aca="false">C166-F166</f>
        <v>#N/A</v>
      </c>
      <c r="M166" s="243" t="e">
        <f aca="false">($B166+$C166)*$M$1</f>
        <v>#N/A</v>
      </c>
      <c r="N166" s="69" t="n">
        <f aca="false">DATE(YEAR(N165),MONTH(N165)+1,1)</f>
        <v>50891</v>
      </c>
      <c r="O166" s="243" t="e">
        <f aca="false">VLOOKUP($A166,[6]CurveFetch!$D$8:$V$1000,16,0)</f>
        <v>#N/A</v>
      </c>
      <c r="P166" s="244" t="e">
        <f aca="false">O166/2</f>
        <v>#N/A</v>
      </c>
      <c r="Q166" s="243" t="e">
        <f aca="false">VLOOKUP($A166,[6]CurveFetch!$D$8:$V$1000,16,0)</f>
        <v>#N/A</v>
      </c>
      <c r="R166" s="244" t="e">
        <f aca="false">Q166/2</f>
        <v>#N/A</v>
      </c>
      <c r="S166" s="243" t="e">
        <f aca="false">VLOOKUP($A166,[6]CurveFetch!$D$8:$V$1000,16,0)</f>
        <v>#N/A</v>
      </c>
      <c r="T166" s="244" t="e">
        <f aca="false">S166/2</f>
        <v>#N/A</v>
      </c>
    </row>
    <row r="167" customFormat="false" ht="11.25" hidden="false" customHeight="false" outlineLevel="0" collapsed="false">
      <c r="A167" s="69" t="n">
        <f aca="false">DATE(YEAR(A166),MONTH(A166)+1,1)</f>
        <v>50922</v>
      </c>
      <c r="B167" s="243" t="e">
        <f aca="false">VLOOKUP($A167,[6]CurveFetch!$D$8:$R$1000,2,0)</f>
        <v>#N/A</v>
      </c>
      <c r="C167" s="243" t="e">
        <f aca="false">VLOOKUP($A167,[6]CurveFetch!$D$8:$R$1000,7,0)</f>
        <v>#N/A</v>
      </c>
      <c r="D167" s="243" t="e">
        <f aca="false">VLOOKUP($A167,[6]CurveFetch!$D$8:$R$1000,5,0)</f>
        <v>#N/A</v>
      </c>
      <c r="E167" s="243" t="e">
        <f aca="false">VLOOKUP($A167,[6]CurveFetch!$D$8:$R$1000,4,0)</f>
        <v>#N/A</v>
      </c>
      <c r="F167" s="243" t="e">
        <f aca="false">VLOOKUP($A167,[6]CurveFetch!$D$8:$R$1000,15,0)</f>
        <v>#N/A</v>
      </c>
      <c r="G167" s="243" t="e">
        <f aca="false">VLOOKUP($A167,[6]CurveFetch!$D$8:$R$1000,3,0)</f>
        <v>#N/A</v>
      </c>
      <c r="H167" s="243" t="e">
        <f aca="false">VLOOKUP($A167,[6]CurveFetch!$D$8:$R$1000,9,0)</f>
        <v>#N/A</v>
      </c>
      <c r="I167" s="243" t="e">
        <f aca="false">VLOOKUP($A167,[6]CurveFetch!$D$8:$R$1000,11,0)</f>
        <v>#N/A</v>
      </c>
      <c r="J167" s="243" t="e">
        <f aca="false">VLOOKUP($A167,[6]CurveFetch!$D$8:$R$1000,8,0)</f>
        <v>#N/A</v>
      </c>
      <c r="K167" s="243" t="e">
        <f aca="false">C167-J167</f>
        <v>#N/A</v>
      </c>
      <c r="L167" s="243" t="e">
        <f aca="false">C167-F167</f>
        <v>#N/A</v>
      </c>
      <c r="M167" s="243" t="e">
        <f aca="false">($B167+$C167)*$M$1</f>
        <v>#N/A</v>
      </c>
      <c r="N167" s="69" t="n">
        <f aca="false">DATE(YEAR(N166),MONTH(N166)+1,1)</f>
        <v>50922</v>
      </c>
      <c r="O167" s="243" t="e">
        <f aca="false">VLOOKUP($A167,[6]CurveFetch!$D$8:$V$1000,16,0)</f>
        <v>#N/A</v>
      </c>
      <c r="P167" s="244" t="e">
        <f aca="false">O167/2</f>
        <v>#N/A</v>
      </c>
      <c r="Q167" s="243" t="e">
        <f aca="false">VLOOKUP($A167,[6]CurveFetch!$D$8:$V$1000,16,0)</f>
        <v>#N/A</v>
      </c>
      <c r="R167" s="244" t="e">
        <f aca="false">Q167/2</f>
        <v>#N/A</v>
      </c>
      <c r="S167" s="243" t="e">
        <f aca="false">VLOOKUP($A167,[6]CurveFetch!$D$8:$V$1000,16,0)</f>
        <v>#N/A</v>
      </c>
      <c r="T167" s="244" t="e">
        <f aca="false">S167/2</f>
        <v>#N/A</v>
      </c>
    </row>
    <row r="168" customFormat="false" ht="11.25" hidden="false" customHeight="false" outlineLevel="0" collapsed="false">
      <c r="A168" s="69" t="n">
        <f aca="false">DATE(YEAR(A167),MONTH(A167)+1,1)</f>
        <v>50952</v>
      </c>
      <c r="B168" s="243" t="e">
        <f aca="false">VLOOKUP($A168,[6]CurveFetch!$D$8:$R$1000,2,0)</f>
        <v>#N/A</v>
      </c>
      <c r="C168" s="243" t="e">
        <f aca="false">VLOOKUP($A168,[6]CurveFetch!$D$8:$R$1000,7,0)</f>
        <v>#N/A</v>
      </c>
      <c r="D168" s="243" t="e">
        <f aca="false">VLOOKUP($A168,[6]CurveFetch!$D$8:$R$1000,5,0)</f>
        <v>#N/A</v>
      </c>
      <c r="E168" s="243" t="e">
        <f aca="false">VLOOKUP($A168,[6]CurveFetch!$D$8:$R$1000,4,0)</f>
        <v>#N/A</v>
      </c>
      <c r="F168" s="243" t="e">
        <f aca="false">VLOOKUP($A168,[6]CurveFetch!$D$8:$R$1000,15,0)</f>
        <v>#N/A</v>
      </c>
      <c r="G168" s="243" t="e">
        <f aca="false">VLOOKUP($A168,[6]CurveFetch!$D$8:$R$1000,3,0)</f>
        <v>#N/A</v>
      </c>
      <c r="H168" s="243" t="e">
        <f aca="false">VLOOKUP($A168,[6]CurveFetch!$D$8:$R$1000,9,0)</f>
        <v>#N/A</v>
      </c>
      <c r="I168" s="243" t="e">
        <f aca="false">VLOOKUP($A168,[6]CurveFetch!$D$8:$R$1000,11,0)</f>
        <v>#N/A</v>
      </c>
      <c r="J168" s="243" t="e">
        <f aca="false">VLOOKUP($A168,[6]CurveFetch!$D$8:$R$1000,8,0)</f>
        <v>#N/A</v>
      </c>
      <c r="K168" s="243" t="e">
        <f aca="false">C168-J168</f>
        <v>#N/A</v>
      </c>
      <c r="L168" s="243" t="e">
        <f aca="false">C168-F168</f>
        <v>#N/A</v>
      </c>
      <c r="M168" s="243" t="e">
        <f aca="false">($B168+$C168)*$M$1</f>
        <v>#N/A</v>
      </c>
      <c r="N168" s="69" t="n">
        <f aca="false">DATE(YEAR(N167),MONTH(N167)+1,1)</f>
        <v>50952</v>
      </c>
      <c r="O168" s="243" t="e">
        <f aca="false">VLOOKUP($A168,[6]CurveFetch!$D$8:$V$1000,16,0)</f>
        <v>#N/A</v>
      </c>
      <c r="P168" s="244" t="e">
        <f aca="false">O168/2</f>
        <v>#N/A</v>
      </c>
      <c r="Q168" s="243" t="e">
        <f aca="false">VLOOKUP($A168,[6]CurveFetch!$D$8:$V$1000,16,0)</f>
        <v>#N/A</v>
      </c>
      <c r="R168" s="244" t="e">
        <f aca="false">Q168/2</f>
        <v>#N/A</v>
      </c>
      <c r="S168" s="243" t="e">
        <f aca="false">VLOOKUP($A168,[6]CurveFetch!$D$8:$V$1000,16,0)</f>
        <v>#N/A</v>
      </c>
      <c r="T168" s="244" t="e">
        <f aca="false">S168/2</f>
        <v>#N/A</v>
      </c>
    </row>
    <row r="169" customFormat="false" ht="11.25" hidden="false" customHeight="false" outlineLevel="0" collapsed="false">
      <c r="A169" s="69" t="n">
        <f aca="false">DATE(YEAR(A168),MONTH(A168)+1,1)</f>
        <v>50983</v>
      </c>
      <c r="B169" s="243" t="e">
        <f aca="false">VLOOKUP($A169,[6]CurveFetch!$D$8:$R$1000,2,0)</f>
        <v>#N/A</v>
      </c>
      <c r="C169" s="243" t="e">
        <f aca="false">VLOOKUP($A169,[6]CurveFetch!$D$8:$R$1000,7,0)</f>
        <v>#N/A</v>
      </c>
      <c r="D169" s="243" t="e">
        <f aca="false">VLOOKUP($A169,[6]CurveFetch!$D$8:$R$1000,5,0)</f>
        <v>#N/A</v>
      </c>
      <c r="E169" s="243" t="e">
        <f aca="false">VLOOKUP($A169,[6]CurveFetch!$D$8:$R$1000,4,0)</f>
        <v>#N/A</v>
      </c>
      <c r="F169" s="243" t="e">
        <f aca="false">VLOOKUP($A169,[6]CurveFetch!$D$8:$R$1000,15,0)</f>
        <v>#N/A</v>
      </c>
      <c r="G169" s="243" t="e">
        <f aca="false">VLOOKUP($A169,[6]CurveFetch!$D$8:$R$1000,3,0)</f>
        <v>#N/A</v>
      </c>
      <c r="H169" s="243" t="e">
        <f aca="false">VLOOKUP($A169,[6]CurveFetch!$D$8:$R$1000,9,0)</f>
        <v>#N/A</v>
      </c>
      <c r="I169" s="243" t="e">
        <f aca="false">VLOOKUP($A169,[6]CurveFetch!$D$8:$R$1000,11,0)</f>
        <v>#N/A</v>
      </c>
      <c r="J169" s="243" t="e">
        <f aca="false">VLOOKUP($A169,[6]CurveFetch!$D$8:$R$1000,8,0)</f>
        <v>#N/A</v>
      </c>
      <c r="K169" s="243" t="e">
        <f aca="false">C169-J169</f>
        <v>#N/A</v>
      </c>
      <c r="L169" s="243" t="e">
        <f aca="false">C169-F169</f>
        <v>#N/A</v>
      </c>
      <c r="M169" s="243" t="e">
        <f aca="false">($B169+$C169)*$M$1</f>
        <v>#N/A</v>
      </c>
      <c r="N169" s="69" t="n">
        <f aca="false">DATE(YEAR(N168),MONTH(N168)+1,1)</f>
        <v>50983</v>
      </c>
      <c r="O169" s="243" t="e">
        <f aca="false">VLOOKUP($A169,[6]CurveFetch!$D$8:$V$1000,16,0)</f>
        <v>#N/A</v>
      </c>
      <c r="P169" s="244" t="e">
        <f aca="false">O169/2</f>
        <v>#N/A</v>
      </c>
      <c r="Q169" s="243" t="e">
        <f aca="false">VLOOKUP($A169,[6]CurveFetch!$D$8:$V$1000,16,0)</f>
        <v>#N/A</v>
      </c>
      <c r="R169" s="244" t="e">
        <f aca="false">Q169/2</f>
        <v>#N/A</v>
      </c>
      <c r="S169" s="243" t="e">
        <f aca="false">VLOOKUP($A169,[6]CurveFetch!$D$8:$V$1000,16,0)</f>
        <v>#N/A</v>
      </c>
      <c r="T169" s="244" t="e">
        <f aca="false">S169/2</f>
        <v>#N/A</v>
      </c>
    </row>
    <row r="170" customFormat="false" ht="11.25" hidden="false" customHeight="false" outlineLevel="0" collapsed="false">
      <c r="A170" s="69" t="n">
        <f aca="false">DATE(YEAR(A169),MONTH(A169)+1,1)</f>
        <v>51014</v>
      </c>
      <c r="B170" s="243" t="e">
        <f aca="false">VLOOKUP($A170,[6]CurveFetch!$D$8:$R$1000,2,0)</f>
        <v>#N/A</v>
      </c>
      <c r="C170" s="243" t="e">
        <f aca="false">VLOOKUP($A170,[6]CurveFetch!$D$8:$R$1000,7,0)</f>
        <v>#N/A</v>
      </c>
      <c r="D170" s="243" t="e">
        <f aca="false">VLOOKUP($A170,[6]CurveFetch!$D$8:$R$1000,5,0)</f>
        <v>#N/A</v>
      </c>
      <c r="E170" s="243" t="e">
        <f aca="false">VLOOKUP($A170,[6]CurveFetch!$D$8:$R$1000,4,0)</f>
        <v>#N/A</v>
      </c>
      <c r="F170" s="243" t="e">
        <f aca="false">VLOOKUP($A170,[6]CurveFetch!$D$8:$R$1000,15,0)</f>
        <v>#N/A</v>
      </c>
      <c r="G170" s="243" t="e">
        <f aca="false">VLOOKUP($A170,[6]CurveFetch!$D$8:$R$1000,3,0)</f>
        <v>#N/A</v>
      </c>
      <c r="H170" s="243" t="e">
        <f aca="false">VLOOKUP($A170,[6]CurveFetch!$D$8:$R$1000,9,0)</f>
        <v>#N/A</v>
      </c>
      <c r="I170" s="243" t="e">
        <f aca="false">VLOOKUP($A170,[6]CurveFetch!$D$8:$R$1000,11,0)</f>
        <v>#N/A</v>
      </c>
      <c r="J170" s="243" t="e">
        <f aca="false">VLOOKUP($A170,[6]CurveFetch!$D$8:$R$1000,8,0)</f>
        <v>#N/A</v>
      </c>
      <c r="K170" s="243" t="e">
        <f aca="false">C170-J170</f>
        <v>#N/A</v>
      </c>
      <c r="L170" s="243" t="e">
        <f aca="false">C170-F170</f>
        <v>#N/A</v>
      </c>
      <c r="M170" s="243" t="e">
        <f aca="false">($B170+$C170)*$M$1</f>
        <v>#N/A</v>
      </c>
      <c r="N170" s="69" t="n">
        <f aca="false">DATE(YEAR(N169),MONTH(N169)+1,1)</f>
        <v>51014</v>
      </c>
      <c r="O170" s="243" t="e">
        <f aca="false">VLOOKUP($A170,[6]CurveFetch!$D$8:$V$1000,16,0)</f>
        <v>#N/A</v>
      </c>
      <c r="P170" s="244" t="e">
        <f aca="false">O170/2</f>
        <v>#N/A</v>
      </c>
      <c r="Q170" s="243" t="e">
        <f aca="false">VLOOKUP($A170,[6]CurveFetch!$D$8:$V$1000,16,0)</f>
        <v>#N/A</v>
      </c>
      <c r="R170" s="244" t="e">
        <f aca="false">Q170/2</f>
        <v>#N/A</v>
      </c>
      <c r="S170" s="243" t="e">
        <f aca="false">VLOOKUP($A170,[6]CurveFetch!$D$8:$V$1000,16,0)</f>
        <v>#N/A</v>
      </c>
      <c r="T170" s="244" t="e">
        <f aca="false">S170/2</f>
        <v>#N/A</v>
      </c>
    </row>
    <row r="171" customFormat="false" ht="11.25" hidden="false" customHeight="false" outlineLevel="0" collapsed="false">
      <c r="A171" s="69" t="n">
        <f aca="false">DATE(YEAR(A170),MONTH(A170)+1,1)</f>
        <v>51044</v>
      </c>
      <c r="B171" s="243" t="e">
        <f aca="false">VLOOKUP($A171,[6]CurveFetch!$D$8:$R$1000,2,0)</f>
        <v>#N/A</v>
      </c>
      <c r="C171" s="243" t="e">
        <f aca="false">VLOOKUP($A171,[6]CurveFetch!$D$8:$R$1000,7,0)</f>
        <v>#N/A</v>
      </c>
      <c r="D171" s="243" t="e">
        <f aca="false">VLOOKUP($A171,[6]CurveFetch!$D$8:$R$1000,5,0)</f>
        <v>#N/A</v>
      </c>
      <c r="E171" s="243" t="e">
        <f aca="false">VLOOKUP($A171,[6]CurveFetch!$D$8:$R$1000,4,0)</f>
        <v>#N/A</v>
      </c>
      <c r="F171" s="243" t="e">
        <f aca="false">VLOOKUP($A171,[6]CurveFetch!$D$8:$R$1000,15,0)</f>
        <v>#N/A</v>
      </c>
      <c r="G171" s="243" t="e">
        <f aca="false">VLOOKUP($A171,[6]CurveFetch!$D$8:$R$1000,3,0)</f>
        <v>#N/A</v>
      </c>
      <c r="H171" s="243" t="e">
        <f aca="false">VLOOKUP($A171,[6]CurveFetch!$D$8:$R$1000,9,0)</f>
        <v>#N/A</v>
      </c>
      <c r="I171" s="243" t="e">
        <f aca="false">VLOOKUP($A171,[6]CurveFetch!$D$8:$R$1000,11,0)</f>
        <v>#N/A</v>
      </c>
      <c r="J171" s="243" t="e">
        <f aca="false">VLOOKUP($A171,[6]CurveFetch!$D$8:$R$1000,8,0)</f>
        <v>#N/A</v>
      </c>
      <c r="K171" s="243" t="e">
        <f aca="false">C171-J171</f>
        <v>#N/A</v>
      </c>
      <c r="L171" s="243" t="e">
        <f aca="false">C171-F171</f>
        <v>#N/A</v>
      </c>
      <c r="M171" s="243" t="e">
        <f aca="false">($B171+$C171)*$M$1</f>
        <v>#N/A</v>
      </c>
      <c r="N171" s="69" t="n">
        <f aca="false">DATE(YEAR(N170),MONTH(N170)+1,1)</f>
        <v>51044</v>
      </c>
      <c r="O171" s="243" t="e">
        <f aca="false">VLOOKUP($A171,[6]CurveFetch!$D$8:$V$1000,16,0)</f>
        <v>#N/A</v>
      </c>
      <c r="P171" s="244" t="e">
        <f aca="false">O171/2</f>
        <v>#N/A</v>
      </c>
      <c r="Q171" s="243" t="e">
        <f aca="false">VLOOKUP($A171,[6]CurveFetch!$D$8:$V$1000,16,0)</f>
        <v>#N/A</v>
      </c>
      <c r="R171" s="244" t="e">
        <f aca="false">Q171/2</f>
        <v>#N/A</v>
      </c>
      <c r="S171" s="243" t="e">
        <f aca="false">VLOOKUP($A171,[6]CurveFetch!$D$8:$V$1000,16,0)</f>
        <v>#N/A</v>
      </c>
      <c r="T171" s="244" t="e">
        <f aca="false">S171/2</f>
        <v>#N/A</v>
      </c>
    </row>
    <row r="172" customFormat="false" ht="11.25" hidden="false" customHeight="false" outlineLevel="0" collapsed="false">
      <c r="A172" s="69" t="n">
        <f aca="false">DATE(YEAR(A171),MONTH(A171)+1,1)</f>
        <v>51075</v>
      </c>
      <c r="B172" s="243" t="e">
        <f aca="false">VLOOKUP($A172,[6]CurveFetch!$D$8:$R$1000,2,0)</f>
        <v>#N/A</v>
      </c>
      <c r="C172" s="243" t="e">
        <f aca="false">VLOOKUP($A172,[6]CurveFetch!$D$8:$R$1000,7,0)</f>
        <v>#N/A</v>
      </c>
      <c r="D172" s="243" t="e">
        <f aca="false">VLOOKUP($A172,[6]CurveFetch!$D$8:$R$1000,5,0)</f>
        <v>#N/A</v>
      </c>
      <c r="E172" s="243" t="e">
        <f aca="false">VLOOKUP($A172,[6]CurveFetch!$D$8:$R$1000,4,0)</f>
        <v>#N/A</v>
      </c>
      <c r="F172" s="243" t="e">
        <f aca="false">VLOOKUP($A172,[6]CurveFetch!$D$8:$R$1000,15,0)</f>
        <v>#N/A</v>
      </c>
      <c r="G172" s="243" t="e">
        <f aca="false">VLOOKUP($A172,[6]CurveFetch!$D$8:$R$1000,3,0)</f>
        <v>#N/A</v>
      </c>
      <c r="H172" s="243" t="e">
        <f aca="false">VLOOKUP($A172,[6]CurveFetch!$D$8:$R$1000,9,0)</f>
        <v>#N/A</v>
      </c>
      <c r="I172" s="243" t="e">
        <f aca="false">VLOOKUP($A172,[6]CurveFetch!$D$8:$R$1000,11,0)</f>
        <v>#N/A</v>
      </c>
      <c r="J172" s="243" t="e">
        <f aca="false">VLOOKUP($A172,[6]CurveFetch!$D$8:$R$1000,8,0)</f>
        <v>#N/A</v>
      </c>
      <c r="K172" s="243" t="e">
        <f aca="false">C172-J172</f>
        <v>#N/A</v>
      </c>
      <c r="L172" s="243" t="e">
        <f aca="false">C172-F172</f>
        <v>#N/A</v>
      </c>
      <c r="M172" s="243" t="e">
        <f aca="false">($B172+$C172)*$M$1</f>
        <v>#N/A</v>
      </c>
      <c r="N172" s="69" t="n">
        <f aca="false">DATE(YEAR(N171),MONTH(N171)+1,1)</f>
        <v>51075</v>
      </c>
      <c r="O172" s="243" t="e">
        <f aca="false">VLOOKUP($A172,[6]CurveFetch!$D$8:$V$1000,16,0)</f>
        <v>#N/A</v>
      </c>
      <c r="P172" s="244" t="e">
        <f aca="false">O172/2</f>
        <v>#N/A</v>
      </c>
      <c r="Q172" s="243" t="e">
        <f aca="false">VLOOKUP($A172,[6]CurveFetch!$D$8:$V$1000,16,0)</f>
        <v>#N/A</v>
      </c>
      <c r="R172" s="244" t="e">
        <f aca="false">Q172/2</f>
        <v>#N/A</v>
      </c>
      <c r="S172" s="243" t="e">
        <f aca="false">VLOOKUP($A172,[6]CurveFetch!$D$8:$V$1000,16,0)</f>
        <v>#N/A</v>
      </c>
      <c r="T172" s="244" t="e">
        <f aca="false">S172/2</f>
        <v>#N/A</v>
      </c>
    </row>
    <row r="173" customFormat="false" ht="11.25" hidden="false" customHeight="false" outlineLevel="0" collapsed="false">
      <c r="A173" s="69" t="n">
        <f aca="false">DATE(YEAR(A172),MONTH(A172)+1,1)</f>
        <v>51105</v>
      </c>
      <c r="B173" s="243" t="e">
        <f aca="false">VLOOKUP($A173,[6]CurveFetch!$D$8:$R$1000,2,0)</f>
        <v>#N/A</v>
      </c>
      <c r="C173" s="243" t="e">
        <f aca="false">VLOOKUP($A173,[6]CurveFetch!$D$8:$R$1000,7,0)</f>
        <v>#N/A</v>
      </c>
      <c r="D173" s="243" t="e">
        <f aca="false">VLOOKUP($A173,[6]CurveFetch!$D$8:$R$1000,5,0)</f>
        <v>#N/A</v>
      </c>
      <c r="E173" s="243" t="e">
        <f aca="false">VLOOKUP($A173,[6]CurveFetch!$D$8:$R$1000,4,0)</f>
        <v>#N/A</v>
      </c>
      <c r="F173" s="243" t="e">
        <f aca="false">VLOOKUP($A173,[6]CurveFetch!$D$8:$R$1000,15,0)</f>
        <v>#N/A</v>
      </c>
      <c r="G173" s="243" t="e">
        <f aca="false">VLOOKUP($A173,[6]CurveFetch!$D$8:$R$1000,3,0)</f>
        <v>#N/A</v>
      </c>
      <c r="H173" s="243" t="e">
        <f aca="false">VLOOKUP($A173,[6]CurveFetch!$D$8:$R$1000,9,0)</f>
        <v>#N/A</v>
      </c>
      <c r="I173" s="243" t="e">
        <f aca="false">VLOOKUP($A173,[6]CurveFetch!$D$8:$R$1000,11,0)</f>
        <v>#N/A</v>
      </c>
      <c r="J173" s="243" t="e">
        <f aca="false">VLOOKUP($A173,[6]CurveFetch!$D$8:$R$1000,8,0)</f>
        <v>#N/A</v>
      </c>
      <c r="K173" s="243" t="e">
        <f aca="false">C173-J173</f>
        <v>#N/A</v>
      </c>
      <c r="L173" s="243" t="e">
        <f aca="false">C173-F173</f>
        <v>#N/A</v>
      </c>
      <c r="M173" s="243" t="e">
        <f aca="false">($B173+$C173)*$M$1</f>
        <v>#N/A</v>
      </c>
      <c r="N173" s="69" t="n">
        <f aca="false">DATE(YEAR(N172),MONTH(N172)+1,1)</f>
        <v>51105</v>
      </c>
      <c r="O173" s="243" t="e">
        <f aca="false">VLOOKUP($A173,[6]CurveFetch!$D$8:$V$1000,16,0)</f>
        <v>#N/A</v>
      </c>
      <c r="P173" s="244" t="e">
        <f aca="false">O173/2</f>
        <v>#N/A</v>
      </c>
      <c r="Q173" s="243" t="e">
        <f aca="false">VLOOKUP($A173,[6]CurveFetch!$D$8:$V$1000,16,0)</f>
        <v>#N/A</v>
      </c>
      <c r="R173" s="244" t="e">
        <f aca="false">Q173/2</f>
        <v>#N/A</v>
      </c>
      <c r="S173" s="243" t="e">
        <f aca="false">VLOOKUP($A173,[6]CurveFetch!$D$8:$V$1000,16,0)</f>
        <v>#N/A</v>
      </c>
      <c r="T173" s="244" t="e">
        <f aca="false">S173/2</f>
        <v>#N/A</v>
      </c>
    </row>
    <row r="174" customFormat="false" ht="11.25" hidden="false" customHeight="false" outlineLevel="0" collapsed="false">
      <c r="A174" s="69" t="n">
        <f aca="false">DATE(YEAR(A173),MONTH(A173)+1,1)</f>
        <v>51136</v>
      </c>
      <c r="B174" s="243" t="e">
        <f aca="false">VLOOKUP($A174,[6]CurveFetch!$D$8:$R$1000,2,0)</f>
        <v>#N/A</v>
      </c>
      <c r="C174" s="243" t="e">
        <f aca="false">VLOOKUP($A174,[6]CurveFetch!$D$8:$R$1000,7,0)</f>
        <v>#N/A</v>
      </c>
      <c r="D174" s="243" t="e">
        <f aca="false">VLOOKUP($A174,[6]CurveFetch!$D$8:$R$1000,5,0)</f>
        <v>#N/A</v>
      </c>
      <c r="E174" s="243" t="e">
        <f aca="false">VLOOKUP($A174,[6]CurveFetch!$D$8:$R$1000,4,0)</f>
        <v>#N/A</v>
      </c>
      <c r="F174" s="243" t="e">
        <f aca="false">VLOOKUP($A174,[6]CurveFetch!$D$8:$R$1000,15,0)</f>
        <v>#N/A</v>
      </c>
      <c r="G174" s="243" t="e">
        <f aca="false">VLOOKUP($A174,[6]CurveFetch!$D$8:$R$1000,3,0)</f>
        <v>#N/A</v>
      </c>
      <c r="H174" s="243" t="e">
        <f aca="false">VLOOKUP($A174,[6]CurveFetch!$D$8:$R$1000,9,0)</f>
        <v>#N/A</v>
      </c>
      <c r="I174" s="243" t="e">
        <f aca="false">VLOOKUP($A174,[6]CurveFetch!$D$8:$R$1000,11,0)</f>
        <v>#N/A</v>
      </c>
      <c r="J174" s="243" t="e">
        <f aca="false">VLOOKUP($A174,[6]CurveFetch!$D$8:$R$1000,8,0)</f>
        <v>#N/A</v>
      </c>
      <c r="K174" s="243" t="e">
        <f aca="false">C174-J174</f>
        <v>#N/A</v>
      </c>
      <c r="L174" s="243" t="e">
        <f aca="false">C174-F174</f>
        <v>#N/A</v>
      </c>
      <c r="M174" s="243" t="e">
        <f aca="false">($B174+$C174)*$M$1</f>
        <v>#N/A</v>
      </c>
      <c r="N174" s="69" t="n">
        <f aca="false">DATE(YEAR(N173),MONTH(N173)+1,1)</f>
        <v>51136</v>
      </c>
      <c r="O174" s="243" t="e">
        <f aca="false">VLOOKUP($A174,[6]CurveFetch!$D$8:$V$1000,16,0)</f>
        <v>#N/A</v>
      </c>
      <c r="P174" s="244" t="e">
        <f aca="false">O174/2</f>
        <v>#N/A</v>
      </c>
      <c r="Q174" s="243" t="e">
        <f aca="false">VLOOKUP($A174,[6]CurveFetch!$D$8:$V$1000,16,0)</f>
        <v>#N/A</v>
      </c>
      <c r="R174" s="244" t="e">
        <f aca="false">Q174/2</f>
        <v>#N/A</v>
      </c>
      <c r="S174" s="243" t="e">
        <f aca="false">VLOOKUP($A174,[6]CurveFetch!$D$8:$V$1000,16,0)</f>
        <v>#N/A</v>
      </c>
      <c r="T174" s="244" t="e">
        <f aca="false">S174/2</f>
        <v>#N/A</v>
      </c>
    </row>
    <row r="175" customFormat="false" ht="11.25" hidden="false" customHeight="false" outlineLevel="0" collapsed="false">
      <c r="A175" s="69" t="n">
        <f aca="false">DATE(YEAR(A174),MONTH(A174)+1,1)</f>
        <v>51167</v>
      </c>
      <c r="B175" s="243" t="e">
        <f aca="false">VLOOKUP($A175,[6]CurveFetch!$D$8:$R$1000,2,0)</f>
        <v>#N/A</v>
      </c>
      <c r="C175" s="243" t="e">
        <f aca="false">VLOOKUP($A175,[6]CurveFetch!$D$8:$R$1000,7,0)</f>
        <v>#N/A</v>
      </c>
      <c r="D175" s="243" t="e">
        <f aca="false">VLOOKUP($A175,[6]CurveFetch!$D$8:$R$1000,5,0)</f>
        <v>#N/A</v>
      </c>
      <c r="E175" s="243" t="e">
        <f aca="false">VLOOKUP($A175,[6]CurveFetch!$D$8:$R$1000,4,0)</f>
        <v>#N/A</v>
      </c>
      <c r="F175" s="243" t="e">
        <f aca="false">VLOOKUP($A175,[6]CurveFetch!$D$8:$R$1000,15,0)</f>
        <v>#N/A</v>
      </c>
      <c r="G175" s="243" t="e">
        <f aca="false">VLOOKUP($A175,[6]CurveFetch!$D$8:$R$1000,3,0)</f>
        <v>#N/A</v>
      </c>
      <c r="H175" s="243" t="e">
        <f aca="false">VLOOKUP($A175,[6]CurveFetch!$D$8:$R$1000,9,0)</f>
        <v>#N/A</v>
      </c>
      <c r="I175" s="243" t="e">
        <f aca="false">VLOOKUP($A175,[6]CurveFetch!$D$8:$R$1000,11,0)</f>
        <v>#N/A</v>
      </c>
      <c r="J175" s="243" t="e">
        <f aca="false">VLOOKUP($A175,[6]CurveFetch!$D$8:$R$1000,8,0)</f>
        <v>#N/A</v>
      </c>
      <c r="K175" s="243" t="e">
        <f aca="false">C175-J175</f>
        <v>#N/A</v>
      </c>
      <c r="L175" s="243" t="e">
        <f aca="false">C175-F175</f>
        <v>#N/A</v>
      </c>
      <c r="M175" s="243" t="e">
        <f aca="false">($B175+$C175)*$M$1</f>
        <v>#N/A</v>
      </c>
      <c r="N175" s="69" t="n">
        <f aca="false">DATE(YEAR(N174),MONTH(N174)+1,1)</f>
        <v>51167</v>
      </c>
      <c r="O175" s="243" t="e">
        <f aca="false">VLOOKUP($A175,[6]CurveFetch!$D$8:$V$1000,16,0)</f>
        <v>#N/A</v>
      </c>
      <c r="P175" s="244" t="e">
        <f aca="false">O175/2</f>
        <v>#N/A</v>
      </c>
      <c r="Q175" s="243" t="e">
        <f aca="false">VLOOKUP($A175,[6]CurveFetch!$D$8:$V$1000,16,0)</f>
        <v>#N/A</v>
      </c>
      <c r="R175" s="244" t="e">
        <f aca="false">Q175/2</f>
        <v>#N/A</v>
      </c>
      <c r="S175" s="243" t="e">
        <f aca="false">VLOOKUP($A175,[6]CurveFetch!$D$8:$V$1000,16,0)</f>
        <v>#N/A</v>
      </c>
      <c r="T175" s="244" t="e">
        <f aca="false">S175/2</f>
        <v>#N/A</v>
      </c>
    </row>
    <row r="176" customFormat="false" ht="11.25" hidden="false" customHeight="false" outlineLevel="0" collapsed="false">
      <c r="A176" s="69" t="n">
        <f aca="false">DATE(YEAR(A175),MONTH(A175)+1,1)</f>
        <v>51196</v>
      </c>
      <c r="B176" s="243" t="e">
        <f aca="false">VLOOKUP($A176,[6]CurveFetch!$D$8:$R$1000,2,0)</f>
        <v>#N/A</v>
      </c>
      <c r="C176" s="243" t="e">
        <f aca="false">VLOOKUP($A176,[6]CurveFetch!$D$8:$R$1000,7,0)</f>
        <v>#N/A</v>
      </c>
      <c r="D176" s="243" t="e">
        <f aca="false">VLOOKUP($A176,[6]CurveFetch!$D$8:$R$1000,5,0)</f>
        <v>#N/A</v>
      </c>
      <c r="E176" s="243" t="e">
        <f aca="false">VLOOKUP($A176,[6]CurveFetch!$D$8:$R$1000,4,0)</f>
        <v>#N/A</v>
      </c>
      <c r="F176" s="243" t="e">
        <f aca="false">VLOOKUP($A176,[6]CurveFetch!$D$8:$R$1000,15,0)</f>
        <v>#N/A</v>
      </c>
      <c r="G176" s="243" t="e">
        <f aca="false">VLOOKUP($A176,[6]CurveFetch!$D$8:$R$1000,3,0)</f>
        <v>#N/A</v>
      </c>
      <c r="H176" s="243" t="e">
        <f aca="false">VLOOKUP($A176,[6]CurveFetch!$D$8:$R$1000,9,0)</f>
        <v>#N/A</v>
      </c>
      <c r="I176" s="243" t="e">
        <f aca="false">VLOOKUP($A176,[6]CurveFetch!$D$8:$R$1000,11,0)</f>
        <v>#N/A</v>
      </c>
      <c r="J176" s="243" t="e">
        <f aca="false">VLOOKUP($A176,[6]CurveFetch!$D$8:$R$1000,8,0)</f>
        <v>#N/A</v>
      </c>
      <c r="K176" s="243" t="e">
        <f aca="false">C176-J176</f>
        <v>#N/A</v>
      </c>
      <c r="L176" s="243" t="e">
        <f aca="false">C176-F176</f>
        <v>#N/A</v>
      </c>
      <c r="M176" s="243" t="e">
        <f aca="false">($B176+$C176)*$M$1</f>
        <v>#N/A</v>
      </c>
      <c r="N176" s="69" t="n">
        <f aca="false">DATE(YEAR(N175),MONTH(N175)+1,1)</f>
        <v>51196</v>
      </c>
      <c r="O176" s="243" t="e">
        <f aca="false">VLOOKUP($A176,[6]CurveFetch!$D$8:$V$1000,16,0)</f>
        <v>#N/A</v>
      </c>
      <c r="P176" s="244" t="e">
        <f aca="false">O176/2</f>
        <v>#N/A</v>
      </c>
      <c r="Q176" s="243" t="e">
        <f aca="false">VLOOKUP($A176,[6]CurveFetch!$D$8:$V$1000,16,0)</f>
        <v>#N/A</v>
      </c>
      <c r="R176" s="244" t="e">
        <f aca="false">Q176/2</f>
        <v>#N/A</v>
      </c>
      <c r="S176" s="243" t="e">
        <f aca="false">VLOOKUP($A176,[6]CurveFetch!$D$8:$V$1000,16,0)</f>
        <v>#N/A</v>
      </c>
      <c r="T176" s="244" t="e">
        <f aca="false">S176/2</f>
        <v>#N/A</v>
      </c>
    </row>
    <row r="177" customFormat="false" ht="11.25" hidden="false" customHeight="false" outlineLevel="0" collapsed="false">
      <c r="A177" s="69" t="n">
        <f aca="false">DATE(YEAR(A176),MONTH(A176)+1,1)</f>
        <v>51227</v>
      </c>
      <c r="B177" s="243" t="e">
        <f aca="false">VLOOKUP($A177,[6]CurveFetch!$D$8:$R$1000,2,0)</f>
        <v>#N/A</v>
      </c>
      <c r="C177" s="243" t="e">
        <f aca="false">VLOOKUP($A177,[6]CurveFetch!$D$8:$R$1000,7,0)</f>
        <v>#N/A</v>
      </c>
      <c r="D177" s="243" t="e">
        <f aca="false">VLOOKUP($A177,[6]CurveFetch!$D$8:$R$1000,5,0)</f>
        <v>#N/A</v>
      </c>
      <c r="E177" s="243" t="e">
        <f aca="false">VLOOKUP($A177,[6]CurveFetch!$D$8:$R$1000,4,0)</f>
        <v>#N/A</v>
      </c>
      <c r="F177" s="243" t="e">
        <f aca="false">VLOOKUP($A177,[6]CurveFetch!$D$8:$R$1000,15,0)</f>
        <v>#N/A</v>
      </c>
      <c r="G177" s="243" t="e">
        <f aca="false">VLOOKUP($A177,[6]CurveFetch!$D$8:$R$1000,3,0)</f>
        <v>#N/A</v>
      </c>
      <c r="H177" s="243" t="e">
        <f aca="false">VLOOKUP($A177,[6]CurveFetch!$D$8:$R$1000,9,0)</f>
        <v>#N/A</v>
      </c>
      <c r="I177" s="243" t="e">
        <f aca="false">VLOOKUP($A177,[6]CurveFetch!$D$8:$R$1000,11,0)</f>
        <v>#N/A</v>
      </c>
      <c r="J177" s="243" t="e">
        <f aca="false">VLOOKUP($A177,[6]CurveFetch!$D$8:$R$1000,8,0)</f>
        <v>#N/A</v>
      </c>
      <c r="K177" s="243" t="e">
        <f aca="false">C177-J177</f>
        <v>#N/A</v>
      </c>
      <c r="L177" s="243" t="e">
        <f aca="false">C177-F177</f>
        <v>#N/A</v>
      </c>
      <c r="M177" s="243" t="e">
        <f aca="false">($B177+$C177)*$M$1</f>
        <v>#N/A</v>
      </c>
      <c r="N177" s="69" t="n">
        <f aca="false">DATE(YEAR(N176),MONTH(N176)+1,1)</f>
        <v>51227</v>
      </c>
      <c r="O177" s="243" t="e">
        <f aca="false">VLOOKUP($A177,[6]CurveFetch!$D$8:$V$1000,16,0)</f>
        <v>#N/A</v>
      </c>
      <c r="P177" s="244" t="e">
        <f aca="false">O177/2</f>
        <v>#N/A</v>
      </c>
      <c r="Q177" s="243" t="e">
        <f aca="false">VLOOKUP($A177,[6]CurveFetch!$D$8:$V$1000,16,0)</f>
        <v>#N/A</v>
      </c>
      <c r="R177" s="244" t="e">
        <f aca="false">Q177/2</f>
        <v>#N/A</v>
      </c>
      <c r="S177" s="243" t="e">
        <f aca="false">VLOOKUP($A177,[6]CurveFetch!$D$8:$V$1000,16,0)</f>
        <v>#N/A</v>
      </c>
      <c r="T177" s="244" t="e">
        <f aca="false">S177/2</f>
        <v>#N/A</v>
      </c>
    </row>
    <row r="178" customFormat="false" ht="11.25" hidden="false" customHeight="false" outlineLevel="0" collapsed="false">
      <c r="A178" s="69" t="n">
        <f aca="false">DATE(YEAR(A177),MONTH(A177)+1,1)</f>
        <v>51257</v>
      </c>
      <c r="B178" s="243" t="e">
        <f aca="false">VLOOKUP($A178,[6]CurveFetch!$D$8:$R$1000,2,0)</f>
        <v>#N/A</v>
      </c>
      <c r="C178" s="243" t="e">
        <f aca="false">VLOOKUP($A178,[6]CurveFetch!$D$8:$R$1000,7,0)</f>
        <v>#N/A</v>
      </c>
      <c r="D178" s="243" t="e">
        <f aca="false">VLOOKUP($A178,[6]CurveFetch!$D$8:$R$1000,5,0)</f>
        <v>#N/A</v>
      </c>
      <c r="E178" s="243" t="e">
        <f aca="false">VLOOKUP($A178,[6]CurveFetch!$D$8:$R$1000,4,0)</f>
        <v>#N/A</v>
      </c>
      <c r="F178" s="243" t="e">
        <f aca="false">VLOOKUP($A178,[6]CurveFetch!$D$8:$R$1000,15,0)</f>
        <v>#N/A</v>
      </c>
      <c r="G178" s="243" t="e">
        <f aca="false">VLOOKUP($A178,[6]CurveFetch!$D$8:$R$1000,3,0)</f>
        <v>#N/A</v>
      </c>
      <c r="H178" s="243" t="e">
        <f aca="false">VLOOKUP($A178,[6]CurveFetch!$D$8:$R$1000,9,0)</f>
        <v>#N/A</v>
      </c>
      <c r="I178" s="243" t="e">
        <f aca="false">VLOOKUP($A178,[6]CurveFetch!$D$8:$R$1000,11,0)</f>
        <v>#N/A</v>
      </c>
      <c r="J178" s="243" t="e">
        <f aca="false">VLOOKUP($A178,[6]CurveFetch!$D$8:$R$1000,8,0)</f>
        <v>#N/A</v>
      </c>
      <c r="K178" s="243" t="e">
        <f aca="false">C178-J178</f>
        <v>#N/A</v>
      </c>
      <c r="L178" s="243" t="e">
        <f aca="false">C178-F178</f>
        <v>#N/A</v>
      </c>
      <c r="M178" s="243" t="e">
        <f aca="false">($B178+$C178)*$M$1</f>
        <v>#N/A</v>
      </c>
      <c r="N178" s="69" t="n">
        <f aca="false">DATE(YEAR(N177),MONTH(N177)+1,1)</f>
        <v>51257</v>
      </c>
      <c r="O178" s="243" t="e">
        <f aca="false">VLOOKUP($A178,[6]CurveFetch!$D$8:$V$1000,16,0)</f>
        <v>#N/A</v>
      </c>
      <c r="P178" s="244" t="e">
        <f aca="false">O178/2</f>
        <v>#N/A</v>
      </c>
      <c r="Q178" s="243" t="e">
        <f aca="false">VLOOKUP($A178,[6]CurveFetch!$D$8:$V$1000,16,0)</f>
        <v>#N/A</v>
      </c>
      <c r="R178" s="244" t="e">
        <f aca="false">Q178/2</f>
        <v>#N/A</v>
      </c>
      <c r="S178" s="243" t="e">
        <f aca="false">VLOOKUP($A178,[6]CurveFetch!$D$8:$V$1000,16,0)</f>
        <v>#N/A</v>
      </c>
      <c r="T178" s="244" t="e">
        <f aca="false">S178/2</f>
        <v>#N/A</v>
      </c>
    </row>
    <row r="179" customFormat="false" ht="11.25" hidden="false" customHeight="false" outlineLevel="0" collapsed="false">
      <c r="A179" s="69" t="n">
        <f aca="false">DATE(YEAR(A178),MONTH(A178)+1,1)</f>
        <v>51288</v>
      </c>
      <c r="B179" s="243" t="e">
        <f aca="false">VLOOKUP($A179,[6]CurveFetch!$D$8:$R$1000,2,0)</f>
        <v>#N/A</v>
      </c>
      <c r="C179" s="243" t="e">
        <f aca="false">VLOOKUP($A179,[6]CurveFetch!$D$8:$R$1000,7,0)</f>
        <v>#N/A</v>
      </c>
      <c r="D179" s="243" t="e">
        <f aca="false">VLOOKUP($A179,[6]CurveFetch!$D$8:$R$1000,5,0)</f>
        <v>#N/A</v>
      </c>
      <c r="E179" s="243" t="e">
        <f aca="false">VLOOKUP($A179,[6]CurveFetch!$D$8:$R$1000,4,0)</f>
        <v>#N/A</v>
      </c>
      <c r="F179" s="243" t="e">
        <f aca="false">VLOOKUP($A179,[6]CurveFetch!$D$8:$R$1000,15,0)</f>
        <v>#N/A</v>
      </c>
      <c r="G179" s="243" t="e">
        <f aca="false">VLOOKUP($A179,[6]CurveFetch!$D$8:$R$1000,3,0)</f>
        <v>#N/A</v>
      </c>
      <c r="H179" s="243" t="e">
        <f aca="false">VLOOKUP($A179,[6]CurveFetch!$D$8:$R$1000,9,0)</f>
        <v>#N/A</v>
      </c>
      <c r="I179" s="243" t="e">
        <f aca="false">VLOOKUP($A179,[6]CurveFetch!$D$8:$R$1000,11,0)</f>
        <v>#N/A</v>
      </c>
      <c r="J179" s="243" t="e">
        <f aca="false">VLOOKUP($A179,[6]CurveFetch!$D$8:$R$1000,8,0)</f>
        <v>#N/A</v>
      </c>
      <c r="K179" s="243" t="e">
        <f aca="false">C179-J179</f>
        <v>#N/A</v>
      </c>
      <c r="L179" s="243" t="e">
        <f aca="false">C179-F179</f>
        <v>#N/A</v>
      </c>
      <c r="M179" s="243" t="e">
        <f aca="false">($B179+$C179)*$M$1</f>
        <v>#N/A</v>
      </c>
      <c r="N179" s="69" t="n">
        <f aca="false">DATE(YEAR(N178),MONTH(N178)+1,1)</f>
        <v>51288</v>
      </c>
      <c r="O179" s="243" t="e">
        <f aca="false">VLOOKUP($A179,[6]CurveFetch!$D$8:$V$1000,16,0)</f>
        <v>#N/A</v>
      </c>
      <c r="P179" s="244" t="e">
        <f aca="false">O179/2</f>
        <v>#N/A</v>
      </c>
      <c r="Q179" s="243" t="e">
        <f aca="false">VLOOKUP($A179,[6]CurveFetch!$D$8:$V$1000,16,0)</f>
        <v>#N/A</v>
      </c>
      <c r="R179" s="244" t="e">
        <f aca="false">Q179/2</f>
        <v>#N/A</v>
      </c>
      <c r="S179" s="243" t="e">
        <f aca="false">VLOOKUP($A179,[6]CurveFetch!$D$8:$V$1000,16,0)</f>
        <v>#N/A</v>
      </c>
      <c r="T179" s="244" t="e">
        <f aca="false">S179/2</f>
        <v>#N/A</v>
      </c>
    </row>
    <row r="180" customFormat="false" ht="11.25" hidden="false" customHeight="false" outlineLevel="0" collapsed="false">
      <c r="A180" s="69" t="n">
        <f aca="false">DATE(YEAR(A179),MONTH(A179)+1,1)</f>
        <v>51318</v>
      </c>
      <c r="B180" s="243" t="e">
        <f aca="false">VLOOKUP($A180,[6]CurveFetch!$D$8:$R$1000,2,0)</f>
        <v>#N/A</v>
      </c>
      <c r="C180" s="243" t="e">
        <f aca="false">VLOOKUP($A180,[6]CurveFetch!$D$8:$R$1000,7,0)</f>
        <v>#N/A</v>
      </c>
      <c r="D180" s="243" t="e">
        <f aca="false">VLOOKUP($A180,[6]CurveFetch!$D$8:$R$1000,5,0)</f>
        <v>#N/A</v>
      </c>
      <c r="E180" s="243" t="e">
        <f aca="false">VLOOKUP($A180,[6]CurveFetch!$D$8:$R$1000,4,0)</f>
        <v>#N/A</v>
      </c>
      <c r="F180" s="243" t="e">
        <f aca="false">VLOOKUP($A180,[6]CurveFetch!$D$8:$R$1000,15,0)</f>
        <v>#N/A</v>
      </c>
      <c r="G180" s="243" t="e">
        <f aca="false">VLOOKUP($A180,[6]CurveFetch!$D$8:$R$1000,3,0)</f>
        <v>#N/A</v>
      </c>
      <c r="H180" s="243" t="e">
        <f aca="false">VLOOKUP($A180,[6]CurveFetch!$D$8:$R$1000,9,0)</f>
        <v>#N/A</v>
      </c>
      <c r="I180" s="243" t="e">
        <f aca="false">VLOOKUP($A180,[6]CurveFetch!$D$8:$R$1000,11,0)</f>
        <v>#N/A</v>
      </c>
      <c r="J180" s="243" t="e">
        <f aca="false">VLOOKUP($A180,[6]CurveFetch!$D$8:$R$1000,8,0)</f>
        <v>#N/A</v>
      </c>
      <c r="K180" s="243" t="e">
        <f aca="false">C180-J180</f>
        <v>#N/A</v>
      </c>
      <c r="L180" s="243" t="e">
        <f aca="false">C180-F180</f>
        <v>#N/A</v>
      </c>
      <c r="M180" s="243" t="e">
        <f aca="false">($B180+$C180)*$M$1</f>
        <v>#N/A</v>
      </c>
      <c r="N180" s="69" t="n">
        <f aca="false">DATE(YEAR(N179),MONTH(N179)+1,1)</f>
        <v>51318</v>
      </c>
      <c r="O180" s="243" t="e">
        <f aca="false">VLOOKUP($A180,[6]CurveFetch!$D$8:$V$1000,16,0)</f>
        <v>#N/A</v>
      </c>
      <c r="P180" s="244" t="e">
        <f aca="false">O180/2</f>
        <v>#N/A</v>
      </c>
      <c r="Q180" s="243" t="e">
        <f aca="false">VLOOKUP($A180,[6]CurveFetch!$D$8:$V$1000,16,0)</f>
        <v>#N/A</v>
      </c>
      <c r="R180" s="244" t="e">
        <f aca="false">Q180/2</f>
        <v>#N/A</v>
      </c>
      <c r="S180" s="243" t="e">
        <f aca="false">VLOOKUP($A180,[6]CurveFetch!$D$8:$V$1000,16,0)</f>
        <v>#N/A</v>
      </c>
      <c r="T180" s="244" t="e">
        <f aca="false">S180/2</f>
        <v>#N/A</v>
      </c>
    </row>
    <row r="181" customFormat="false" ht="11.25" hidden="false" customHeight="false" outlineLevel="0" collapsed="false">
      <c r="A181" s="69" t="n">
        <f aca="false">DATE(YEAR(A180),MONTH(A180)+1,1)</f>
        <v>51349</v>
      </c>
      <c r="B181" s="243" t="e">
        <f aca="false">VLOOKUP($A181,[6]CurveFetch!$D$8:$R$1000,2,0)</f>
        <v>#N/A</v>
      </c>
      <c r="C181" s="243" t="e">
        <f aca="false">VLOOKUP($A181,[6]CurveFetch!$D$8:$R$1000,7,0)</f>
        <v>#N/A</v>
      </c>
      <c r="D181" s="243" t="e">
        <f aca="false">VLOOKUP($A181,[6]CurveFetch!$D$8:$R$1000,5,0)</f>
        <v>#N/A</v>
      </c>
      <c r="E181" s="243" t="e">
        <f aca="false">VLOOKUP($A181,[6]CurveFetch!$D$8:$R$1000,4,0)</f>
        <v>#N/A</v>
      </c>
      <c r="F181" s="243" t="e">
        <f aca="false">VLOOKUP($A181,[6]CurveFetch!$D$8:$R$1000,15,0)</f>
        <v>#N/A</v>
      </c>
      <c r="G181" s="243" t="e">
        <f aca="false">VLOOKUP($A181,[6]CurveFetch!$D$8:$R$1000,3,0)</f>
        <v>#N/A</v>
      </c>
      <c r="H181" s="243" t="e">
        <f aca="false">VLOOKUP($A181,[6]CurveFetch!$D$8:$R$1000,9,0)</f>
        <v>#N/A</v>
      </c>
      <c r="I181" s="243" t="e">
        <f aca="false">VLOOKUP($A181,[6]CurveFetch!$D$8:$R$1000,11,0)</f>
        <v>#N/A</v>
      </c>
      <c r="J181" s="243" t="e">
        <f aca="false">VLOOKUP($A181,[6]CurveFetch!$D$8:$R$1000,8,0)</f>
        <v>#N/A</v>
      </c>
      <c r="K181" s="243" t="e">
        <f aca="false">C181-J181</f>
        <v>#N/A</v>
      </c>
      <c r="L181" s="243" t="e">
        <f aca="false">C181-F181</f>
        <v>#N/A</v>
      </c>
      <c r="M181" s="243" t="e">
        <f aca="false">($B181+$C181)*$M$1</f>
        <v>#N/A</v>
      </c>
      <c r="N181" s="69" t="n">
        <f aca="false">DATE(YEAR(N180),MONTH(N180)+1,1)</f>
        <v>51349</v>
      </c>
      <c r="O181" s="243" t="e">
        <f aca="false">VLOOKUP($A181,[6]CurveFetch!$D$8:$V$1000,16,0)</f>
        <v>#N/A</v>
      </c>
      <c r="P181" s="244" t="e">
        <f aca="false">O181/2</f>
        <v>#N/A</v>
      </c>
      <c r="Q181" s="243" t="e">
        <f aca="false">VLOOKUP($A181,[6]CurveFetch!$D$8:$V$1000,16,0)</f>
        <v>#N/A</v>
      </c>
      <c r="R181" s="244" t="e">
        <f aca="false">Q181/2</f>
        <v>#N/A</v>
      </c>
      <c r="S181" s="243" t="e">
        <f aca="false">VLOOKUP($A181,[6]CurveFetch!$D$8:$V$1000,16,0)</f>
        <v>#N/A</v>
      </c>
      <c r="T181" s="244" t="e">
        <f aca="false">S181/2</f>
        <v>#N/A</v>
      </c>
    </row>
    <row r="182" customFormat="false" ht="11.25" hidden="false" customHeight="false" outlineLevel="0" collapsed="false">
      <c r="A182" s="69" t="n">
        <f aca="false">DATE(YEAR(A181),MONTH(A181)+1,1)</f>
        <v>51380</v>
      </c>
      <c r="B182" s="243" t="e">
        <f aca="false">VLOOKUP($A182,[6]CurveFetch!$D$8:$R$1000,2,0)</f>
        <v>#N/A</v>
      </c>
      <c r="C182" s="243" t="e">
        <f aca="false">VLOOKUP($A182,[6]CurveFetch!$D$8:$R$1000,7,0)</f>
        <v>#N/A</v>
      </c>
      <c r="D182" s="243" t="e">
        <f aca="false">VLOOKUP($A182,[6]CurveFetch!$D$8:$R$1000,5,0)</f>
        <v>#N/A</v>
      </c>
      <c r="E182" s="243" t="e">
        <f aca="false">VLOOKUP($A182,[6]CurveFetch!$D$8:$R$1000,4,0)</f>
        <v>#N/A</v>
      </c>
      <c r="F182" s="243" t="e">
        <f aca="false">VLOOKUP($A182,[6]CurveFetch!$D$8:$R$1000,15,0)</f>
        <v>#N/A</v>
      </c>
      <c r="G182" s="243" t="e">
        <f aca="false">VLOOKUP($A182,[6]CurveFetch!$D$8:$R$1000,3,0)</f>
        <v>#N/A</v>
      </c>
      <c r="H182" s="243" t="e">
        <f aca="false">VLOOKUP($A182,[6]CurveFetch!$D$8:$R$1000,9,0)</f>
        <v>#N/A</v>
      </c>
      <c r="I182" s="243" t="e">
        <f aca="false">VLOOKUP($A182,[6]CurveFetch!$D$8:$R$1000,11,0)</f>
        <v>#N/A</v>
      </c>
      <c r="J182" s="243" t="e">
        <f aca="false">VLOOKUP($A182,[6]CurveFetch!$D$8:$R$1000,8,0)</f>
        <v>#N/A</v>
      </c>
      <c r="K182" s="243" t="e">
        <f aca="false">C182-J182</f>
        <v>#N/A</v>
      </c>
      <c r="L182" s="243" t="e">
        <f aca="false">C182-F182</f>
        <v>#N/A</v>
      </c>
      <c r="M182" s="243" t="e">
        <f aca="false">($B182+$C182)*$M$1</f>
        <v>#N/A</v>
      </c>
      <c r="N182" s="69" t="n">
        <f aca="false">DATE(YEAR(N181),MONTH(N181)+1,1)</f>
        <v>51380</v>
      </c>
      <c r="O182" s="243" t="e">
        <f aca="false">VLOOKUP($A182,[6]CurveFetch!$D$8:$V$1000,16,0)</f>
        <v>#N/A</v>
      </c>
      <c r="P182" s="244" t="e">
        <f aca="false">O182/2</f>
        <v>#N/A</v>
      </c>
      <c r="Q182" s="243" t="e">
        <f aca="false">VLOOKUP($A182,[6]CurveFetch!$D$8:$V$1000,16,0)</f>
        <v>#N/A</v>
      </c>
      <c r="R182" s="244" t="e">
        <f aca="false">Q182/2</f>
        <v>#N/A</v>
      </c>
      <c r="S182" s="243" t="e">
        <f aca="false">VLOOKUP($A182,[6]CurveFetch!$D$8:$V$1000,16,0)</f>
        <v>#N/A</v>
      </c>
      <c r="T182" s="244" t="e">
        <f aca="false">S182/2</f>
        <v>#N/A</v>
      </c>
    </row>
    <row r="183" customFormat="false" ht="11.25" hidden="false" customHeight="false" outlineLevel="0" collapsed="false">
      <c r="A183" s="69" t="n">
        <f aca="false">DATE(YEAR(A182),MONTH(A182)+1,1)</f>
        <v>51410</v>
      </c>
      <c r="B183" s="243" t="e">
        <f aca="false">VLOOKUP($A183,[6]CurveFetch!$D$8:$R$1000,2,0)</f>
        <v>#N/A</v>
      </c>
      <c r="C183" s="243" t="e">
        <f aca="false">VLOOKUP($A183,[6]CurveFetch!$D$8:$R$1000,7,0)</f>
        <v>#N/A</v>
      </c>
      <c r="D183" s="243" t="e">
        <f aca="false">VLOOKUP($A183,[6]CurveFetch!$D$8:$R$1000,5,0)</f>
        <v>#N/A</v>
      </c>
      <c r="E183" s="243" t="e">
        <f aca="false">VLOOKUP($A183,[6]CurveFetch!$D$8:$R$1000,4,0)</f>
        <v>#N/A</v>
      </c>
      <c r="F183" s="243" t="e">
        <f aca="false">VLOOKUP($A183,[6]CurveFetch!$D$8:$R$1000,15,0)</f>
        <v>#N/A</v>
      </c>
      <c r="G183" s="243" t="e">
        <f aca="false">VLOOKUP($A183,[6]CurveFetch!$D$8:$R$1000,3,0)</f>
        <v>#N/A</v>
      </c>
      <c r="H183" s="243" t="e">
        <f aca="false">VLOOKUP($A183,[6]CurveFetch!$D$8:$R$1000,9,0)</f>
        <v>#N/A</v>
      </c>
      <c r="I183" s="243" t="e">
        <f aca="false">VLOOKUP($A183,[6]CurveFetch!$D$8:$R$1000,11,0)</f>
        <v>#N/A</v>
      </c>
      <c r="J183" s="243" t="e">
        <f aca="false">VLOOKUP($A183,[6]CurveFetch!$D$8:$R$1000,8,0)</f>
        <v>#N/A</v>
      </c>
      <c r="K183" s="243" t="e">
        <f aca="false">C183-J183</f>
        <v>#N/A</v>
      </c>
      <c r="L183" s="243" t="e">
        <f aca="false">C183-F183</f>
        <v>#N/A</v>
      </c>
      <c r="M183" s="243" t="e">
        <f aca="false">($B183+$C183)*$M$1</f>
        <v>#N/A</v>
      </c>
      <c r="N183" s="69" t="n">
        <f aca="false">DATE(YEAR(N182),MONTH(N182)+1,1)</f>
        <v>51410</v>
      </c>
      <c r="O183" s="243" t="e">
        <f aca="false">VLOOKUP($A183,[6]CurveFetch!$D$8:$V$1000,16,0)</f>
        <v>#N/A</v>
      </c>
      <c r="P183" s="244" t="e">
        <f aca="false">O183/2</f>
        <v>#N/A</v>
      </c>
      <c r="Q183" s="243" t="e">
        <f aca="false">VLOOKUP($A183,[6]CurveFetch!$D$8:$V$1000,16,0)</f>
        <v>#N/A</v>
      </c>
      <c r="R183" s="244" t="e">
        <f aca="false">Q183/2</f>
        <v>#N/A</v>
      </c>
      <c r="S183" s="243" t="e">
        <f aca="false">VLOOKUP($A183,[6]CurveFetch!$D$8:$V$1000,16,0)</f>
        <v>#N/A</v>
      </c>
      <c r="T183" s="244" t="e">
        <f aca="false">S183/2</f>
        <v>#N/A</v>
      </c>
    </row>
    <row r="184" customFormat="false" ht="11.25" hidden="false" customHeight="false" outlineLevel="0" collapsed="false">
      <c r="A184" s="69" t="n">
        <f aca="false">DATE(YEAR(A183),MONTH(A183)+1,1)</f>
        <v>51441</v>
      </c>
      <c r="B184" s="243" t="e">
        <f aca="false">VLOOKUP($A184,[6]CurveFetch!$D$8:$R$1000,2,0)</f>
        <v>#N/A</v>
      </c>
      <c r="C184" s="243" t="e">
        <f aca="false">VLOOKUP($A184,[6]CurveFetch!$D$8:$R$1000,7,0)</f>
        <v>#N/A</v>
      </c>
      <c r="D184" s="243" t="e">
        <f aca="false">VLOOKUP($A184,[6]CurveFetch!$D$8:$R$1000,5,0)</f>
        <v>#N/A</v>
      </c>
      <c r="E184" s="243" t="e">
        <f aca="false">VLOOKUP($A184,[6]CurveFetch!$D$8:$R$1000,4,0)</f>
        <v>#N/A</v>
      </c>
      <c r="F184" s="243" t="e">
        <f aca="false">VLOOKUP($A184,[6]CurveFetch!$D$8:$R$1000,15,0)</f>
        <v>#N/A</v>
      </c>
      <c r="G184" s="243" t="e">
        <f aca="false">VLOOKUP($A184,[6]CurveFetch!$D$8:$R$1000,3,0)</f>
        <v>#N/A</v>
      </c>
      <c r="H184" s="243" t="e">
        <f aca="false">VLOOKUP($A184,[6]CurveFetch!$D$8:$R$1000,9,0)</f>
        <v>#N/A</v>
      </c>
      <c r="I184" s="243" t="e">
        <f aca="false">VLOOKUP($A184,[6]CurveFetch!$D$8:$R$1000,11,0)</f>
        <v>#N/A</v>
      </c>
      <c r="J184" s="243" t="e">
        <f aca="false">VLOOKUP($A184,[6]CurveFetch!$D$8:$R$1000,8,0)</f>
        <v>#N/A</v>
      </c>
      <c r="K184" s="243" t="e">
        <f aca="false">C184-J184</f>
        <v>#N/A</v>
      </c>
      <c r="L184" s="243" t="e">
        <f aca="false">C184-F184</f>
        <v>#N/A</v>
      </c>
      <c r="M184" s="243" t="e">
        <f aca="false">($B184+$C184)*$M$1</f>
        <v>#N/A</v>
      </c>
      <c r="N184" s="69" t="n">
        <f aca="false">DATE(YEAR(N183),MONTH(N183)+1,1)</f>
        <v>51441</v>
      </c>
      <c r="O184" s="243" t="e">
        <f aca="false">VLOOKUP($A184,[6]CurveFetch!$D$8:$V$1000,16,0)</f>
        <v>#N/A</v>
      </c>
      <c r="P184" s="244" t="e">
        <f aca="false">O184/2</f>
        <v>#N/A</v>
      </c>
      <c r="Q184" s="243" t="e">
        <f aca="false">VLOOKUP($A184,[6]CurveFetch!$D$8:$V$1000,16,0)</f>
        <v>#N/A</v>
      </c>
      <c r="R184" s="244" t="e">
        <f aca="false">Q184/2</f>
        <v>#N/A</v>
      </c>
      <c r="S184" s="243" t="e">
        <f aca="false">VLOOKUP($A184,[6]CurveFetch!$D$8:$V$1000,16,0)</f>
        <v>#N/A</v>
      </c>
      <c r="T184" s="244" t="e">
        <f aca="false">S184/2</f>
        <v>#N/A</v>
      </c>
    </row>
    <row r="185" customFormat="false" ht="11.25" hidden="false" customHeight="false" outlineLevel="0" collapsed="false">
      <c r="A185" s="69" t="n">
        <f aca="false">DATE(YEAR(A184),MONTH(A184)+1,1)</f>
        <v>51471</v>
      </c>
      <c r="B185" s="243" t="e">
        <f aca="false">VLOOKUP($A185,[6]CurveFetch!$D$8:$R$1000,2,0)</f>
        <v>#N/A</v>
      </c>
      <c r="C185" s="243" t="e">
        <f aca="false">VLOOKUP($A185,[6]CurveFetch!$D$8:$R$1000,7,0)</f>
        <v>#N/A</v>
      </c>
      <c r="D185" s="243" t="e">
        <f aca="false">VLOOKUP($A185,[6]CurveFetch!$D$8:$R$1000,5,0)</f>
        <v>#N/A</v>
      </c>
      <c r="E185" s="243" t="e">
        <f aca="false">VLOOKUP($A185,[6]CurveFetch!$D$8:$R$1000,4,0)</f>
        <v>#N/A</v>
      </c>
      <c r="F185" s="243" t="e">
        <f aca="false">VLOOKUP($A185,[6]CurveFetch!$D$8:$R$1000,15,0)</f>
        <v>#N/A</v>
      </c>
      <c r="G185" s="243" t="e">
        <f aca="false">VLOOKUP($A185,[6]CurveFetch!$D$8:$R$1000,3,0)</f>
        <v>#N/A</v>
      </c>
      <c r="H185" s="243" t="e">
        <f aca="false">VLOOKUP($A185,[6]CurveFetch!$D$8:$R$1000,9,0)</f>
        <v>#N/A</v>
      </c>
      <c r="I185" s="243" t="e">
        <f aca="false">VLOOKUP($A185,[6]CurveFetch!$D$8:$R$1000,11,0)</f>
        <v>#N/A</v>
      </c>
      <c r="J185" s="243" t="e">
        <f aca="false">VLOOKUP($A185,[6]CurveFetch!$D$8:$R$1000,8,0)</f>
        <v>#N/A</v>
      </c>
      <c r="K185" s="243" t="e">
        <f aca="false">C185-J185</f>
        <v>#N/A</v>
      </c>
      <c r="L185" s="243" t="e">
        <f aca="false">C185-F185</f>
        <v>#N/A</v>
      </c>
      <c r="M185" s="243" t="e">
        <f aca="false">($B185+$C185)*$M$1</f>
        <v>#N/A</v>
      </c>
      <c r="N185" s="69" t="n">
        <f aca="false">DATE(YEAR(N184),MONTH(N184)+1,1)</f>
        <v>51471</v>
      </c>
      <c r="O185" s="243" t="e">
        <f aca="false">VLOOKUP($A185,[6]CurveFetch!$D$8:$V$1000,16,0)</f>
        <v>#N/A</v>
      </c>
      <c r="P185" s="244" t="e">
        <f aca="false">O185/2</f>
        <v>#N/A</v>
      </c>
      <c r="Q185" s="243" t="e">
        <f aca="false">VLOOKUP($A185,[6]CurveFetch!$D$8:$V$1000,16,0)</f>
        <v>#N/A</v>
      </c>
      <c r="R185" s="244" t="e">
        <f aca="false">Q185/2</f>
        <v>#N/A</v>
      </c>
      <c r="S185" s="243" t="e">
        <f aca="false">VLOOKUP($A185,[6]CurveFetch!$D$8:$V$1000,16,0)</f>
        <v>#N/A</v>
      </c>
      <c r="T185" s="244" t="e">
        <f aca="false">S185/2</f>
        <v>#N/A</v>
      </c>
    </row>
    <row r="186" customFormat="false" ht="11.25" hidden="false" customHeight="false" outlineLevel="0" collapsed="false">
      <c r="A186" s="69" t="n">
        <f aca="false">DATE(YEAR(A185),MONTH(A185)+1,1)</f>
        <v>51502</v>
      </c>
      <c r="B186" s="243" t="e">
        <f aca="false">VLOOKUP($A186,[6]CurveFetch!$D$8:$R$1000,2,0)</f>
        <v>#N/A</v>
      </c>
      <c r="C186" s="243" t="e">
        <f aca="false">VLOOKUP($A186,[6]CurveFetch!$D$8:$R$1000,7,0)</f>
        <v>#N/A</v>
      </c>
      <c r="D186" s="243" t="e">
        <f aca="false">VLOOKUP($A186,[6]CurveFetch!$D$8:$R$1000,5,0)</f>
        <v>#N/A</v>
      </c>
      <c r="E186" s="243" t="e">
        <f aca="false">VLOOKUP($A186,[6]CurveFetch!$D$8:$R$1000,4,0)</f>
        <v>#N/A</v>
      </c>
      <c r="F186" s="243" t="e">
        <f aca="false">VLOOKUP($A186,[6]CurveFetch!$D$8:$R$1000,15,0)</f>
        <v>#N/A</v>
      </c>
      <c r="G186" s="243" t="e">
        <f aca="false">VLOOKUP($A186,[6]CurveFetch!$D$8:$R$1000,3,0)</f>
        <v>#N/A</v>
      </c>
      <c r="H186" s="243" t="e">
        <f aca="false">VLOOKUP($A186,[6]CurveFetch!$D$8:$R$1000,9,0)</f>
        <v>#N/A</v>
      </c>
      <c r="I186" s="243" t="e">
        <f aca="false">VLOOKUP($A186,[6]CurveFetch!$D$8:$R$1000,11,0)</f>
        <v>#N/A</v>
      </c>
      <c r="J186" s="243" t="e">
        <f aca="false">VLOOKUP($A186,[6]CurveFetch!$D$8:$R$1000,8,0)</f>
        <v>#N/A</v>
      </c>
      <c r="K186" s="243" t="e">
        <f aca="false">C186-J186</f>
        <v>#N/A</v>
      </c>
      <c r="L186" s="243" t="e">
        <f aca="false">C186-F186</f>
        <v>#N/A</v>
      </c>
      <c r="M186" s="243" t="e">
        <f aca="false">($B186+$C186)*$M$1</f>
        <v>#N/A</v>
      </c>
      <c r="N186" s="69" t="n">
        <f aca="false">DATE(YEAR(N185),MONTH(N185)+1,1)</f>
        <v>51502</v>
      </c>
      <c r="O186" s="243" t="e">
        <f aca="false">VLOOKUP($A186,[6]CurveFetch!$D$8:$V$1000,16,0)</f>
        <v>#N/A</v>
      </c>
      <c r="P186" s="244" t="e">
        <f aca="false">O186/2</f>
        <v>#N/A</v>
      </c>
      <c r="Q186" s="243" t="e">
        <f aca="false">VLOOKUP($A186,[6]CurveFetch!$D$8:$V$1000,16,0)</f>
        <v>#N/A</v>
      </c>
      <c r="R186" s="244" t="e">
        <f aca="false">Q186/2</f>
        <v>#N/A</v>
      </c>
      <c r="S186" s="243" t="e">
        <f aca="false">VLOOKUP($A186,[6]CurveFetch!$D$8:$V$1000,16,0)</f>
        <v>#N/A</v>
      </c>
      <c r="T186" s="244" t="e">
        <f aca="false">S186/2</f>
        <v>#N/A</v>
      </c>
    </row>
    <row r="187" customFormat="false" ht="11.25" hidden="false" customHeight="false" outlineLevel="0" collapsed="false">
      <c r="A187" s="69" t="n">
        <f aca="false">DATE(YEAR(A186),MONTH(A186)+1,1)</f>
        <v>51533</v>
      </c>
      <c r="B187" s="243" t="e">
        <f aca="false">VLOOKUP($A187,[6]CurveFetch!$D$8:$R$1000,2,0)</f>
        <v>#N/A</v>
      </c>
      <c r="C187" s="243" t="e">
        <f aca="false">VLOOKUP($A187,[6]CurveFetch!$D$8:$R$1000,7,0)</f>
        <v>#N/A</v>
      </c>
      <c r="D187" s="243" t="e">
        <f aca="false">VLOOKUP($A187,[6]CurveFetch!$D$8:$R$1000,5,0)</f>
        <v>#N/A</v>
      </c>
      <c r="E187" s="243" t="e">
        <f aca="false">VLOOKUP($A187,[6]CurveFetch!$D$8:$R$1000,4,0)</f>
        <v>#N/A</v>
      </c>
      <c r="F187" s="243" t="e">
        <f aca="false">VLOOKUP($A187,[6]CurveFetch!$D$8:$R$1000,15,0)</f>
        <v>#N/A</v>
      </c>
      <c r="G187" s="243" t="e">
        <f aca="false">VLOOKUP($A187,[6]CurveFetch!$D$8:$R$1000,3,0)</f>
        <v>#N/A</v>
      </c>
      <c r="H187" s="243" t="e">
        <f aca="false">VLOOKUP($A187,[6]CurveFetch!$D$8:$R$1000,9,0)</f>
        <v>#N/A</v>
      </c>
      <c r="I187" s="243" t="e">
        <f aca="false">VLOOKUP($A187,[6]CurveFetch!$D$8:$R$1000,11,0)</f>
        <v>#N/A</v>
      </c>
      <c r="J187" s="243" t="e">
        <f aca="false">VLOOKUP($A187,[6]CurveFetch!$D$8:$R$1000,8,0)</f>
        <v>#N/A</v>
      </c>
      <c r="K187" s="243" t="e">
        <f aca="false">C187-J187</f>
        <v>#N/A</v>
      </c>
      <c r="L187" s="243" t="e">
        <f aca="false">C187-F187</f>
        <v>#N/A</v>
      </c>
      <c r="M187" s="243" t="e">
        <f aca="false">($B187+$C187)*$M$1</f>
        <v>#N/A</v>
      </c>
      <c r="N187" s="69" t="n">
        <f aca="false">DATE(YEAR(N186),MONTH(N186)+1,1)</f>
        <v>51533</v>
      </c>
      <c r="O187" s="243" t="e">
        <f aca="false">VLOOKUP($A187,[6]CurveFetch!$D$8:$V$1000,16,0)</f>
        <v>#N/A</v>
      </c>
      <c r="P187" s="244" t="e">
        <f aca="false">O187/2</f>
        <v>#N/A</v>
      </c>
      <c r="Q187" s="243" t="e">
        <f aca="false">VLOOKUP($A187,[6]CurveFetch!$D$8:$V$1000,16,0)</f>
        <v>#N/A</v>
      </c>
      <c r="R187" s="244" t="e">
        <f aca="false">Q187/2</f>
        <v>#N/A</v>
      </c>
      <c r="S187" s="243" t="e">
        <f aca="false">VLOOKUP($A187,[6]CurveFetch!$D$8:$V$1000,16,0)</f>
        <v>#N/A</v>
      </c>
      <c r="T187" s="244" t="e">
        <f aca="false">S187/2</f>
        <v>#N/A</v>
      </c>
    </row>
    <row r="188" customFormat="false" ht="11.25" hidden="false" customHeight="false" outlineLevel="0" collapsed="false">
      <c r="A188" s="69" t="n">
        <f aca="false">DATE(YEAR(A187),MONTH(A187)+1,1)</f>
        <v>51561</v>
      </c>
      <c r="B188" s="243" t="e">
        <f aca="false">VLOOKUP($A188,[6]CurveFetch!$D$8:$R$1000,2,0)</f>
        <v>#N/A</v>
      </c>
      <c r="C188" s="243" t="e">
        <f aca="false">VLOOKUP($A188,[6]CurveFetch!$D$8:$R$1000,7,0)</f>
        <v>#N/A</v>
      </c>
      <c r="D188" s="243" t="e">
        <f aca="false">VLOOKUP($A188,[6]CurveFetch!$D$8:$R$1000,5,0)</f>
        <v>#N/A</v>
      </c>
      <c r="E188" s="243" t="e">
        <f aca="false">VLOOKUP($A188,[6]CurveFetch!$D$8:$R$1000,4,0)</f>
        <v>#N/A</v>
      </c>
      <c r="F188" s="243" t="e">
        <f aca="false">VLOOKUP($A188,[6]CurveFetch!$D$8:$R$1000,15,0)</f>
        <v>#N/A</v>
      </c>
      <c r="G188" s="243" t="e">
        <f aca="false">VLOOKUP($A188,[6]CurveFetch!$D$8:$R$1000,3,0)</f>
        <v>#N/A</v>
      </c>
      <c r="H188" s="243" t="e">
        <f aca="false">VLOOKUP($A188,[6]CurveFetch!$D$8:$R$1000,9,0)</f>
        <v>#N/A</v>
      </c>
      <c r="I188" s="243" t="e">
        <f aca="false">VLOOKUP($A188,[6]CurveFetch!$D$8:$R$1000,11,0)</f>
        <v>#N/A</v>
      </c>
      <c r="J188" s="243" t="e">
        <f aca="false">VLOOKUP($A188,[6]CurveFetch!$D$8:$R$1000,8,0)</f>
        <v>#N/A</v>
      </c>
      <c r="K188" s="243" t="e">
        <f aca="false">C188-J188</f>
        <v>#N/A</v>
      </c>
      <c r="L188" s="243" t="e">
        <f aca="false">C188-F188</f>
        <v>#N/A</v>
      </c>
      <c r="M188" s="243" t="e">
        <f aca="false">($B188+$C188)*$M$1</f>
        <v>#N/A</v>
      </c>
      <c r="N188" s="69" t="n">
        <f aca="false">DATE(YEAR(N187),MONTH(N187)+1,1)</f>
        <v>51561</v>
      </c>
      <c r="O188" s="243" t="e">
        <f aca="false">VLOOKUP($A188,[6]CurveFetch!$D$8:$V$1000,16,0)</f>
        <v>#N/A</v>
      </c>
      <c r="P188" s="244" t="e">
        <f aca="false">O188/2</f>
        <v>#N/A</v>
      </c>
      <c r="Q188" s="243" t="e">
        <f aca="false">VLOOKUP($A188,[6]CurveFetch!$D$8:$V$1000,16,0)</f>
        <v>#N/A</v>
      </c>
      <c r="R188" s="244" t="e">
        <f aca="false">Q188/2</f>
        <v>#N/A</v>
      </c>
      <c r="S188" s="243" t="e">
        <f aca="false">VLOOKUP($A188,[6]CurveFetch!$D$8:$V$1000,16,0)</f>
        <v>#N/A</v>
      </c>
      <c r="T188" s="244" t="e">
        <f aca="false">S188/2</f>
        <v>#N/A</v>
      </c>
    </row>
    <row r="189" customFormat="false" ht="11.25" hidden="false" customHeight="false" outlineLevel="0" collapsed="false">
      <c r="A189" s="69" t="n">
        <f aca="false">DATE(YEAR(A188),MONTH(A188)+1,1)</f>
        <v>51592</v>
      </c>
      <c r="B189" s="243" t="e">
        <f aca="false">VLOOKUP($A189,[6]CurveFetch!$D$8:$R$1000,2,0)</f>
        <v>#N/A</v>
      </c>
      <c r="C189" s="243" t="e">
        <f aca="false">VLOOKUP($A189,[6]CurveFetch!$D$8:$R$1000,7,0)</f>
        <v>#N/A</v>
      </c>
      <c r="D189" s="243" t="e">
        <f aca="false">VLOOKUP($A189,[6]CurveFetch!$D$8:$R$1000,5,0)</f>
        <v>#N/A</v>
      </c>
      <c r="E189" s="243" t="e">
        <f aca="false">VLOOKUP($A189,[6]CurveFetch!$D$8:$R$1000,4,0)</f>
        <v>#N/A</v>
      </c>
      <c r="F189" s="243" t="e">
        <f aca="false">VLOOKUP($A189,[6]CurveFetch!$D$8:$R$1000,15,0)</f>
        <v>#N/A</v>
      </c>
      <c r="G189" s="243" t="e">
        <f aca="false">VLOOKUP($A189,[6]CurveFetch!$D$8:$R$1000,3,0)</f>
        <v>#N/A</v>
      </c>
      <c r="H189" s="243" t="e">
        <f aca="false">VLOOKUP($A189,[6]CurveFetch!$D$8:$R$1000,9,0)</f>
        <v>#N/A</v>
      </c>
      <c r="I189" s="243" t="e">
        <f aca="false">VLOOKUP($A189,[6]CurveFetch!$D$8:$R$1000,11,0)</f>
        <v>#N/A</v>
      </c>
      <c r="J189" s="243" t="e">
        <f aca="false">VLOOKUP($A189,[6]CurveFetch!$D$8:$R$1000,8,0)</f>
        <v>#N/A</v>
      </c>
      <c r="K189" s="243" t="e">
        <f aca="false">C189-J189</f>
        <v>#N/A</v>
      </c>
      <c r="L189" s="243" t="e">
        <f aca="false">C189-F189</f>
        <v>#N/A</v>
      </c>
      <c r="M189" s="243" t="e">
        <f aca="false">($B189+$C189)*$M$1</f>
        <v>#N/A</v>
      </c>
      <c r="N189" s="69" t="n">
        <f aca="false">DATE(YEAR(N188),MONTH(N188)+1,1)</f>
        <v>51592</v>
      </c>
      <c r="O189" s="243" t="e">
        <f aca="false">VLOOKUP($A189,[6]CurveFetch!$D$8:$V$1000,16,0)</f>
        <v>#N/A</v>
      </c>
      <c r="P189" s="244" t="e">
        <f aca="false">O189/2</f>
        <v>#N/A</v>
      </c>
      <c r="Q189" s="243" t="e">
        <f aca="false">VLOOKUP($A189,[6]CurveFetch!$D$8:$V$1000,16,0)</f>
        <v>#N/A</v>
      </c>
      <c r="R189" s="244" t="e">
        <f aca="false">Q189/2</f>
        <v>#N/A</v>
      </c>
      <c r="S189" s="243" t="e">
        <f aca="false">VLOOKUP($A189,[6]CurveFetch!$D$8:$V$1000,16,0)</f>
        <v>#N/A</v>
      </c>
      <c r="T189" s="244" t="e">
        <f aca="false">S189/2</f>
        <v>#N/A</v>
      </c>
    </row>
    <row r="190" customFormat="false" ht="11.25" hidden="false" customHeight="false" outlineLevel="0" collapsed="false">
      <c r="A190" s="69" t="n">
        <f aca="false">DATE(YEAR(A189),MONTH(A189)+1,1)</f>
        <v>51622</v>
      </c>
      <c r="B190" s="243" t="e">
        <f aca="false">VLOOKUP($A190,[6]CurveFetch!$D$8:$R$1000,2,0)</f>
        <v>#N/A</v>
      </c>
      <c r="C190" s="243" t="e">
        <f aca="false">VLOOKUP($A190,[6]CurveFetch!$D$8:$R$1000,7,0)</f>
        <v>#N/A</v>
      </c>
      <c r="D190" s="243" t="e">
        <f aca="false">VLOOKUP($A190,[6]CurveFetch!$D$8:$R$1000,5,0)</f>
        <v>#N/A</v>
      </c>
      <c r="E190" s="243" t="e">
        <f aca="false">VLOOKUP($A190,[6]CurveFetch!$D$8:$R$1000,4,0)</f>
        <v>#N/A</v>
      </c>
      <c r="F190" s="243" t="e">
        <f aca="false">VLOOKUP($A190,[6]CurveFetch!$D$8:$R$1000,15,0)</f>
        <v>#N/A</v>
      </c>
      <c r="G190" s="243" t="e">
        <f aca="false">VLOOKUP($A190,[6]CurveFetch!$D$8:$R$1000,3,0)</f>
        <v>#N/A</v>
      </c>
      <c r="H190" s="243" t="e">
        <f aca="false">VLOOKUP($A190,[6]CurveFetch!$D$8:$R$1000,9,0)</f>
        <v>#N/A</v>
      </c>
      <c r="I190" s="243" t="e">
        <f aca="false">VLOOKUP($A190,[6]CurveFetch!$D$8:$R$1000,11,0)</f>
        <v>#N/A</v>
      </c>
      <c r="J190" s="243" t="e">
        <f aca="false">VLOOKUP($A190,[6]CurveFetch!$D$8:$R$1000,8,0)</f>
        <v>#N/A</v>
      </c>
      <c r="K190" s="243" t="e">
        <f aca="false">C190-J190</f>
        <v>#N/A</v>
      </c>
      <c r="L190" s="243" t="e">
        <f aca="false">C190-F190</f>
        <v>#N/A</v>
      </c>
      <c r="M190" s="243" t="e">
        <f aca="false">($B190+$C190)*$M$1</f>
        <v>#N/A</v>
      </c>
      <c r="N190" s="69" t="n">
        <f aca="false">DATE(YEAR(N189),MONTH(N189)+1,1)</f>
        <v>51622</v>
      </c>
      <c r="O190" s="243" t="e">
        <f aca="false">VLOOKUP($A190,[6]CurveFetch!$D$8:$V$1000,16,0)</f>
        <v>#N/A</v>
      </c>
      <c r="P190" s="244" t="e">
        <f aca="false">O190/2</f>
        <v>#N/A</v>
      </c>
      <c r="Q190" s="243" t="e">
        <f aca="false">VLOOKUP($A190,[6]CurveFetch!$D$8:$V$1000,16,0)</f>
        <v>#N/A</v>
      </c>
      <c r="R190" s="244" t="e">
        <f aca="false">Q190/2</f>
        <v>#N/A</v>
      </c>
      <c r="S190" s="243" t="e">
        <f aca="false">VLOOKUP($A190,[6]CurveFetch!$D$8:$V$1000,16,0)</f>
        <v>#N/A</v>
      </c>
      <c r="T190" s="244" t="e">
        <f aca="false">S190/2</f>
        <v>#N/A</v>
      </c>
    </row>
    <row r="191" customFormat="false" ht="11.25" hidden="false" customHeight="false" outlineLevel="0" collapsed="false">
      <c r="A191" s="69" t="n">
        <f aca="false">DATE(YEAR(A190),MONTH(A190)+1,1)</f>
        <v>51653</v>
      </c>
      <c r="B191" s="243" t="e">
        <f aca="false">VLOOKUP($A191,[6]CurveFetch!$D$8:$R$1000,2,0)</f>
        <v>#N/A</v>
      </c>
      <c r="C191" s="243" t="e">
        <f aca="false">VLOOKUP($A191,[6]CurveFetch!$D$8:$R$1000,7,0)</f>
        <v>#N/A</v>
      </c>
      <c r="D191" s="243" t="e">
        <f aca="false">VLOOKUP($A191,[6]CurveFetch!$D$8:$R$1000,5,0)</f>
        <v>#N/A</v>
      </c>
      <c r="E191" s="243" t="e">
        <f aca="false">VLOOKUP($A191,[6]CurveFetch!$D$8:$R$1000,4,0)</f>
        <v>#N/A</v>
      </c>
      <c r="F191" s="243" t="e">
        <f aca="false">VLOOKUP($A191,[6]CurveFetch!$D$8:$R$1000,15,0)</f>
        <v>#N/A</v>
      </c>
      <c r="G191" s="243" t="e">
        <f aca="false">VLOOKUP($A191,[6]CurveFetch!$D$8:$R$1000,3,0)</f>
        <v>#N/A</v>
      </c>
      <c r="H191" s="243" t="e">
        <f aca="false">VLOOKUP($A191,[6]CurveFetch!$D$8:$R$1000,9,0)</f>
        <v>#N/A</v>
      </c>
      <c r="I191" s="243" t="e">
        <f aca="false">VLOOKUP($A191,[6]CurveFetch!$D$8:$R$1000,11,0)</f>
        <v>#N/A</v>
      </c>
      <c r="J191" s="243" t="e">
        <f aca="false">VLOOKUP($A191,[6]CurveFetch!$D$8:$R$1000,8,0)</f>
        <v>#N/A</v>
      </c>
      <c r="K191" s="243" t="e">
        <f aca="false">C191-J191</f>
        <v>#N/A</v>
      </c>
      <c r="L191" s="243" t="e">
        <f aca="false">C191-F191</f>
        <v>#N/A</v>
      </c>
      <c r="M191" s="243" t="e">
        <f aca="false">($B191+$C191)*$M$1</f>
        <v>#N/A</v>
      </c>
      <c r="N191" s="69" t="n">
        <f aca="false">DATE(YEAR(N190),MONTH(N190)+1,1)</f>
        <v>51653</v>
      </c>
      <c r="O191" s="243" t="e">
        <f aca="false">VLOOKUP($A191,[6]CurveFetch!$D$8:$V$1000,16,0)</f>
        <v>#N/A</v>
      </c>
      <c r="P191" s="244" t="e">
        <f aca="false">O191/2</f>
        <v>#N/A</v>
      </c>
      <c r="Q191" s="243" t="e">
        <f aca="false">VLOOKUP($A191,[6]CurveFetch!$D$8:$V$1000,16,0)</f>
        <v>#N/A</v>
      </c>
      <c r="R191" s="244" t="e">
        <f aca="false">Q191/2</f>
        <v>#N/A</v>
      </c>
      <c r="S191" s="243" t="e">
        <f aca="false">VLOOKUP($A191,[6]CurveFetch!$D$8:$V$1000,16,0)</f>
        <v>#N/A</v>
      </c>
      <c r="T191" s="244" t="e">
        <f aca="false">S191/2</f>
        <v>#N/A</v>
      </c>
    </row>
    <row r="192" customFormat="false" ht="11.25" hidden="false" customHeight="false" outlineLevel="0" collapsed="false">
      <c r="A192" s="69" t="n">
        <f aca="false">DATE(YEAR(A191),MONTH(A191)+1,1)</f>
        <v>51683</v>
      </c>
      <c r="B192" s="243" t="e">
        <f aca="false">VLOOKUP($A192,[6]CurveFetch!$D$8:$R$1000,2,0)</f>
        <v>#N/A</v>
      </c>
      <c r="C192" s="243" t="e">
        <f aca="false">VLOOKUP($A192,[6]CurveFetch!$D$8:$R$1000,7,0)</f>
        <v>#N/A</v>
      </c>
      <c r="D192" s="243" t="e">
        <f aca="false">VLOOKUP($A192,[6]CurveFetch!$D$8:$R$1000,5,0)</f>
        <v>#N/A</v>
      </c>
      <c r="E192" s="243" t="e">
        <f aca="false">VLOOKUP($A192,[6]CurveFetch!$D$8:$R$1000,4,0)</f>
        <v>#N/A</v>
      </c>
      <c r="F192" s="243" t="e">
        <f aca="false">VLOOKUP($A192,[6]CurveFetch!$D$8:$R$1000,15,0)</f>
        <v>#N/A</v>
      </c>
      <c r="G192" s="243" t="e">
        <f aca="false">VLOOKUP($A192,[6]CurveFetch!$D$8:$R$1000,3,0)</f>
        <v>#N/A</v>
      </c>
      <c r="H192" s="243" t="e">
        <f aca="false">VLOOKUP($A192,[6]CurveFetch!$D$8:$R$1000,9,0)</f>
        <v>#N/A</v>
      </c>
      <c r="I192" s="243" t="e">
        <f aca="false">VLOOKUP($A192,[6]CurveFetch!$D$8:$R$1000,11,0)</f>
        <v>#N/A</v>
      </c>
      <c r="J192" s="243" t="e">
        <f aca="false">VLOOKUP($A192,[6]CurveFetch!$D$8:$R$1000,8,0)</f>
        <v>#N/A</v>
      </c>
      <c r="K192" s="243" t="e">
        <f aca="false">C192-J192</f>
        <v>#N/A</v>
      </c>
      <c r="L192" s="243" t="e">
        <f aca="false">C192-F192</f>
        <v>#N/A</v>
      </c>
      <c r="M192" s="243" t="e">
        <f aca="false">($B192+$C192)*$M$1</f>
        <v>#N/A</v>
      </c>
      <c r="N192" s="69" t="n">
        <f aca="false">DATE(YEAR(N191),MONTH(N191)+1,1)</f>
        <v>51683</v>
      </c>
      <c r="O192" s="243" t="e">
        <f aca="false">VLOOKUP($A192,[6]CurveFetch!$D$8:$V$1000,16,0)</f>
        <v>#N/A</v>
      </c>
      <c r="P192" s="244" t="e">
        <f aca="false">O192/2</f>
        <v>#N/A</v>
      </c>
      <c r="Q192" s="243" t="e">
        <f aca="false">VLOOKUP($A192,[6]CurveFetch!$D$8:$V$1000,16,0)</f>
        <v>#N/A</v>
      </c>
      <c r="R192" s="244" t="e">
        <f aca="false">Q192/2</f>
        <v>#N/A</v>
      </c>
      <c r="S192" s="243" t="e">
        <f aca="false">VLOOKUP($A192,[6]CurveFetch!$D$8:$V$1000,16,0)</f>
        <v>#N/A</v>
      </c>
      <c r="T192" s="244" t="e">
        <f aca="false">S192/2</f>
        <v>#N/A</v>
      </c>
    </row>
    <row r="193" customFormat="false" ht="11.25" hidden="false" customHeight="false" outlineLevel="0" collapsed="false">
      <c r="A193" s="69" t="n">
        <f aca="false">DATE(YEAR(A192),MONTH(A192)+1,1)</f>
        <v>51714</v>
      </c>
      <c r="B193" s="243" t="e">
        <f aca="false">VLOOKUP($A193,[6]CurveFetch!$D$8:$R$1000,2,0)</f>
        <v>#N/A</v>
      </c>
      <c r="C193" s="243" t="e">
        <f aca="false">VLOOKUP($A193,[6]CurveFetch!$D$8:$R$1000,7,0)</f>
        <v>#N/A</v>
      </c>
      <c r="D193" s="243" t="e">
        <f aca="false">VLOOKUP($A193,[6]CurveFetch!$D$8:$R$1000,5,0)</f>
        <v>#N/A</v>
      </c>
      <c r="E193" s="243" t="e">
        <f aca="false">VLOOKUP($A193,[6]CurveFetch!$D$8:$R$1000,4,0)</f>
        <v>#N/A</v>
      </c>
      <c r="F193" s="243" t="e">
        <f aca="false">VLOOKUP($A193,[6]CurveFetch!$D$8:$R$1000,15,0)</f>
        <v>#N/A</v>
      </c>
      <c r="G193" s="243" t="e">
        <f aca="false">VLOOKUP($A193,[6]CurveFetch!$D$8:$R$1000,3,0)</f>
        <v>#N/A</v>
      </c>
      <c r="H193" s="243" t="e">
        <f aca="false">VLOOKUP($A193,[6]CurveFetch!$D$8:$R$1000,9,0)</f>
        <v>#N/A</v>
      </c>
      <c r="I193" s="243" t="e">
        <f aca="false">VLOOKUP($A193,[6]CurveFetch!$D$8:$R$1000,11,0)</f>
        <v>#N/A</v>
      </c>
      <c r="J193" s="243" t="e">
        <f aca="false">VLOOKUP($A193,[6]CurveFetch!$D$8:$R$1000,8,0)</f>
        <v>#N/A</v>
      </c>
      <c r="K193" s="243" t="e">
        <f aca="false">C193-J193</f>
        <v>#N/A</v>
      </c>
      <c r="L193" s="243" t="e">
        <f aca="false">C193-F193</f>
        <v>#N/A</v>
      </c>
      <c r="M193" s="243" t="e">
        <f aca="false">($B193+$C193)*$M$1</f>
        <v>#N/A</v>
      </c>
      <c r="N193" s="69" t="n">
        <f aca="false">DATE(YEAR(N192),MONTH(N192)+1,1)</f>
        <v>51714</v>
      </c>
      <c r="O193" s="243" t="e">
        <f aca="false">VLOOKUP($A193,[6]CurveFetch!$D$8:$V$1000,16,0)</f>
        <v>#N/A</v>
      </c>
      <c r="P193" s="244" t="e">
        <f aca="false">O193/2</f>
        <v>#N/A</v>
      </c>
      <c r="Q193" s="243" t="e">
        <f aca="false">VLOOKUP($A193,[6]CurveFetch!$D$8:$V$1000,16,0)</f>
        <v>#N/A</v>
      </c>
      <c r="R193" s="244" t="e">
        <f aca="false">Q193/2</f>
        <v>#N/A</v>
      </c>
      <c r="S193" s="243" t="e">
        <f aca="false">VLOOKUP($A193,[6]CurveFetch!$D$8:$V$1000,16,0)</f>
        <v>#N/A</v>
      </c>
      <c r="T193" s="244" t="e">
        <f aca="false">S193/2</f>
        <v>#N/A</v>
      </c>
    </row>
    <row r="194" customFormat="false" ht="11.25" hidden="false" customHeight="false" outlineLevel="0" collapsed="false">
      <c r="A194" s="69" t="n">
        <f aca="false">DATE(YEAR(A193),MONTH(A193)+1,1)</f>
        <v>51745</v>
      </c>
      <c r="B194" s="243" t="e">
        <f aca="false">VLOOKUP($A194,[6]CurveFetch!$D$8:$R$1000,2,0)</f>
        <v>#N/A</v>
      </c>
      <c r="C194" s="243" t="e">
        <f aca="false">VLOOKUP($A194,[6]CurveFetch!$D$8:$R$1000,7,0)</f>
        <v>#N/A</v>
      </c>
      <c r="D194" s="243" t="e">
        <f aca="false">VLOOKUP($A194,[6]CurveFetch!$D$8:$R$1000,5,0)</f>
        <v>#N/A</v>
      </c>
      <c r="E194" s="243" t="e">
        <f aca="false">VLOOKUP($A194,[6]CurveFetch!$D$8:$R$1000,4,0)</f>
        <v>#N/A</v>
      </c>
      <c r="F194" s="243" t="e">
        <f aca="false">VLOOKUP($A194,[6]CurveFetch!$D$8:$R$1000,15,0)</f>
        <v>#N/A</v>
      </c>
      <c r="G194" s="243" t="e">
        <f aca="false">VLOOKUP($A194,[6]CurveFetch!$D$8:$R$1000,3,0)</f>
        <v>#N/A</v>
      </c>
      <c r="H194" s="243" t="e">
        <f aca="false">VLOOKUP($A194,[6]CurveFetch!$D$8:$R$1000,9,0)</f>
        <v>#N/A</v>
      </c>
      <c r="I194" s="243" t="e">
        <f aca="false">VLOOKUP($A194,[6]CurveFetch!$D$8:$R$1000,11,0)</f>
        <v>#N/A</v>
      </c>
      <c r="J194" s="243" t="e">
        <f aca="false">VLOOKUP($A194,[6]CurveFetch!$D$8:$R$1000,8,0)</f>
        <v>#N/A</v>
      </c>
      <c r="K194" s="243" t="e">
        <f aca="false">C194-J194</f>
        <v>#N/A</v>
      </c>
      <c r="L194" s="243" t="e">
        <f aca="false">C194-F194</f>
        <v>#N/A</v>
      </c>
      <c r="M194" s="243" t="e">
        <f aca="false">($B194+$C194)*$M$1</f>
        <v>#N/A</v>
      </c>
      <c r="N194" s="69" t="n">
        <f aca="false">DATE(YEAR(N193),MONTH(N193)+1,1)</f>
        <v>51745</v>
      </c>
      <c r="O194" s="243" t="e">
        <f aca="false">VLOOKUP($A194,[6]CurveFetch!$D$8:$V$1000,16,0)</f>
        <v>#N/A</v>
      </c>
      <c r="P194" s="244" t="e">
        <f aca="false">O194/2</f>
        <v>#N/A</v>
      </c>
      <c r="Q194" s="243" t="e">
        <f aca="false">VLOOKUP($A194,[6]CurveFetch!$D$8:$V$1000,16,0)</f>
        <v>#N/A</v>
      </c>
      <c r="R194" s="244" t="e">
        <f aca="false">Q194/2</f>
        <v>#N/A</v>
      </c>
      <c r="S194" s="243" t="e">
        <f aca="false">VLOOKUP($A194,[6]CurveFetch!$D$8:$V$1000,16,0)</f>
        <v>#N/A</v>
      </c>
      <c r="T194" s="244" t="e">
        <f aca="false">S194/2</f>
        <v>#N/A</v>
      </c>
    </row>
    <row r="195" customFormat="false" ht="11.25" hidden="false" customHeight="false" outlineLevel="0" collapsed="false">
      <c r="A195" s="69" t="n">
        <f aca="false">DATE(YEAR(A194),MONTH(A194)+1,1)</f>
        <v>51775</v>
      </c>
      <c r="B195" s="243" t="e">
        <f aca="false">VLOOKUP($A195,[6]CurveFetch!$D$8:$R$1000,2,0)</f>
        <v>#N/A</v>
      </c>
      <c r="C195" s="243" t="e">
        <f aca="false">VLOOKUP($A195,[6]CurveFetch!$D$8:$R$1000,7,0)</f>
        <v>#N/A</v>
      </c>
      <c r="D195" s="243" t="e">
        <f aca="false">VLOOKUP($A195,[6]CurveFetch!$D$8:$R$1000,5,0)</f>
        <v>#N/A</v>
      </c>
      <c r="E195" s="243" t="e">
        <f aca="false">VLOOKUP($A195,[6]CurveFetch!$D$8:$R$1000,4,0)</f>
        <v>#N/A</v>
      </c>
      <c r="F195" s="243" t="e">
        <f aca="false">VLOOKUP($A195,[6]CurveFetch!$D$8:$R$1000,15,0)</f>
        <v>#N/A</v>
      </c>
      <c r="G195" s="243" t="e">
        <f aca="false">VLOOKUP($A195,[6]CurveFetch!$D$8:$R$1000,3,0)</f>
        <v>#N/A</v>
      </c>
      <c r="H195" s="243" t="e">
        <f aca="false">VLOOKUP($A195,[6]CurveFetch!$D$8:$R$1000,9,0)</f>
        <v>#N/A</v>
      </c>
      <c r="I195" s="243" t="e">
        <f aca="false">VLOOKUP($A195,[6]CurveFetch!$D$8:$R$1000,11,0)</f>
        <v>#N/A</v>
      </c>
      <c r="J195" s="243" t="e">
        <f aca="false">VLOOKUP($A195,[6]CurveFetch!$D$8:$R$1000,8,0)</f>
        <v>#N/A</v>
      </c>
      <c r="K195" s="243" t="e">
        <f aca="false">C195-J195</f>
        <v>#N/A</v>
      </c>
      <c r="L195" s="243" t="e">
        <f aca="false">C195-F195</f>
        <v>#N/A</v>
      </c>
      <c r="M195" s="243" t="e">
        <f aca="false">($B195+$C195)*$M$1</f>
        <v>#N/A</v>
      </c>
      <c r="N195" s="69" t="n">
        <f aca="false">DATE(YEAR(N194),MONTH(N194)+1,1)</f>
        <v>51775</v>
      </c>
      <c r="O195" s="243" t="e">
        <f aca="false">VLOOKUP($A195,[6]CurveFetch!$D$8:$V$1000,16,0)</f>
        <v>#N/A</v>
      </c>
      <c r="P195" s="244" t="e">
        <f aca="false">O195/2</f>
        <v>#N/A</v>
      </c>
      <c r="Q195" s="243" t="e">
        <f aca="false">VLOOKUP($A195,[6]CurveFetch!$D$8:$V$1000,16,0)</f>
        <v>#N/A</v>
      </c>
      <c r="R195" s="244" t="e">
        <f aca="false">Q195/2</f>
        <v>#N/A</v>
      </c>
      <c r="S195" s="243" t="e">
        <f aca="false">VLOOKUP($A195,[6]CurveFetch!$D$8:$V$1000,16,0)</f>
        <v>#N/A</v>
      </c>
      <c r="T195" s="244" t="e">
        <f aca="false">S195/2</f>
        <v>#N/A</v>
      </c>
    </row>
    <row r="196" customFormat="false" ht="11.25" hidden="false" customHeight="false" outlineLevel="0" collapsed="false">
      <c r="A196" s="69" t="n">
        <f aca="false">DATE(YEAR(A195),MONTH(A195)+1,1)</f>
        <v>51806</v>
      </c>
      <c r="B196" s="243" t="e">
        <f aca="false">VLOOKUP($A196,[6]CurveFetch!$D$8:$R$1000,2,0)</f>
        <v>#N/A</v>
      </c>
      <c r="C196" s="243" t="e">
        <f aca="false">VLOOKUP($A196,[6]CurveFetch!$D$8:$R$1000,7,0)</f>
        <v>#N/A</v>
      </c>
      <c r="D196" s="243" t="e">
        <f aca="false">VLOOKUP($A196,[6]CurveFetch!$D$8:$R$1000,5,0)</f>
        <v>#N/A</v>
      </c>
      <c r="E196" s="243" t="e">
        <f aca="false">VLOOKUP($A196,[6]CurveFetch!$D$8:$R$1000,4,0)</f>
        <v>#N/A</v>
      </c>
      <c r="F196" s="243" t="e">
        <f aca="false">VLOOKUP($A196,[6]CurveFetch!$D$8:$R$1000,15,0)</f>
        <v>#N/A</v>
      </c>
      <c r="G196" s="243" t="e">
        <f aca="false">VLOOKUP($A196,[6]CurveFetch!$D$8:$R$1000,3,0)</f>
        <v>#N/A</v>
      </c>
      <c r="H196" s="243" t="e">
        <f aca="false">VLOOKUP($A196,[6]CurveFetch!$D$8:$R$1000,9,0)</f>
        <v>#N/A</v>
      </c>
      <c r="I196" s="243" t="e">
        <f aca="false">VLOOKUP($A196,[6]CurveFetch!$D$8:$R$1000,11,0)</f>
        <v>#N/A</v>
      </c>
      <c r="J196" s="243" t="e">
        <f aca="false">VLOOKUP($A196,[6]CurveFetch!$D$8:$R$1000,8,0)</f>
        <v>#N/A</v>
      </c>
      <c r="K196" s="243" t="e">
        <f aca="false">C196-J196</f>
        <v>#N/A</v>
      </c>
      <c r="L196" s="243" t="e">
        <f aca="false">C196-F196</f>
        <v>#N/A</v>
      </c>
      <c r="M196" s="243" t="e">
        <f aca="false">($B196+$C196)*$M$1</f>
        <v>#N/A</v>
      </c>
      <c r="N196" s="69" t="n">
        <f aca="false">DATE(YEAR(N195),MONTH(N195)+1,1)</f>
        <v>51806</v>
      </c>
      <c r="O196" s="243" t="e">
        <f aca="false">VLOOKUP($A196,[6]CurveFetch!$D$8:$V$1000,16,0)</f>
        <v>#N/A</v>
      </c>
      <c r="P196" s="244" t="e">
        <f aca="false">O196/2</f>
        <v>#N/A</v>
      </c>
      <c r="Q196" s="243" t="e">
        <f aca="false">VLOOKUP($A196,[6]CurveFetch!$D$8:$V$1000,16,0)</f>
        <v>#N/A</v>
      </c>
      <c r="R196" s="244" t="e">
        <f aca="false">Q196/2</f>
        <v>#N/A</v>
      </c>
      <c r="S196" s="243" t="e">
        <f aca="false">VLOOKUP($A196,[6]CurveFetch!$D$8:$V$1000,16,0)</f>
        <v>#N/A</v>
      </c>
      <c r="T196" s="244" t="e">
        <f aca="false">S196/2</f>
        <v>#N/A</v>
      </c>
    </row>
    <row r="197" customFormat="false" ht="11.25" hidden="false" customHeight="false" outlineLevel="0" collapsed="false">
      <c r="A197" s="69" t="n">
        <f aca="false">DATE(YEAR(A196),MONTH(A196)+1,1)</f>
        <v>51836</v>
      </c>
      <c r="B197" s="243" t="e">
        <f aca="false">VLOOKUP($A197,[6]CurveFetch!$D$8:$R$1000,2,0)</f>
        <v>#N/A</v>
      </c>
      <c r="C197" s="243" t="e">
        <f aca="false">VLOOKUP($A197,[6]CurveFetch!$D$8:$R$1000,7,0)</f>
        <v>#N/A</v>
      </c>
      <c r="D197" s="243" t="e">
        <f aca="false">VLOOKUP($A197,[6]CurveFetch!$D$8:$R$1000,5,0)</f>
        <v>#N/A</v>
      </c>
      <c r="E197" s="243" t="e">
        <f aca="false">VLOOKUP($A197,[6]CurveFetch!$D$8:$R$1000,4,0)</f>
        <v>#N/A</v>
      </c>
      <c r="F197" s="243" t="e">
        <f aca="false">VLOOKUP($A197,[6]CurveFetch!$D$8:$R$1000,15,0)</f>
        <v>#N/A</v>
      </c>
      <c r="G197" s="243" t="e">
        <f aca="false">VLOOKUP($A197,[6]CurveFetch!$D$8:$R$1000,3,0)</f>
        <v>#N/A</v>
      </c>
      <c r="H197" s="243" t="e">
        <f aca="false">VLOOKUP($A197,[6]CurveFetch!$D$8:$R$1000,9,0)</f>
        <v>#N/A</v>
      </c>
      <c r="I197" s="243" t="e">
        <f aca="false">VLOOKUP($A197,[6]CurveFetch!$D$8:$R$1000,11,0)</f>
        <v>#N/A</v>
      </c>
      <c r="J197" s="243" t="e">
        <f aca="false">VLOOKUP($A197,[6]CurveFetch!$D$8:$R$1000,8,0)</f>
        <v>#N/A</v>
      </c>
      <c r="K197" s="243" t="e">
        <f aca="false">C197-J197</f>
        <v>#N/A</v>
      </c>
      <c r="L197" s="243" t="e">
        <f aca="false">C197-F197</f>
        <v>#N/A</v>
      </c>
      <c r="M197" s="243" t="e">
        <f aca="false">($B197+$C197)*$M$1</f>
        <v>#N/A</v>
      </c>
      <c r="N197" s="69" t="n">
        <f aca="false">DATE(YEAR(N196),MONTH(N196)+1,1)</f>
        <v>51836</v>
      </c>
      <c r="O197" s="243" t="e">
        <f aca="false">VLOOKUP($A197,[6]CurveFetch!$D$8:$V$1000,16,0)</f>
        <v>#N/A</v>
      </c>
      <c r="P197" s="244" t="e">
        <f aca="false">O197/2</f>
        <v>#N/A</v>
      </c>
      <c r="Q197" s="243" t="e">
        <f aca="false">VLOOKUP($A197,[6]CurveFetch!$D$8:$V$1000,16,0)</f>
        <v>#N/A</v>
      </c>
      <c r="R197" s="244" t="e">
        <f aca="false">Q197/2</f>
        <v>#N/A</v>
      </c>
      <c r="S197" s="243" t="e">
        <f aca="false">VLOOKUP($A197,[6]CurveFetch!$D$8:$V$1000,16,0)</f>
        <v>#N/A</v>
      </c>
      <c r="T197" s="244" t="e">
        <f aca="false">S197/2</f>
        <v>#N/A</v>
      </c>
    </row>
    <row r="198" customFormat="false" ht="11.25" hidden="false" customHeight="false" outlineLevel="0" collapsed="false">
      <c r="A198" s="69" t="n">
        <f aca="false">DATE(YEAR(A197),MONTH(A197)+1,1)</f>
        <v>51867</v>
      </c>
      <c r="B198" s="243" t="e">
        <f aca="false">VLOOKUP($A198,[6]CurveFetch!$D$8:$R$1000,2,0)</f>
        <v>#N/A</v>
      </c>
      <c r="C198" s="243" t="e">
        <f aca="false">VLOOKUP($A198,[6]CurveFetch!$D$8:$R$1000,7,0)</f>
        <v>#N/A</v>
      </c>
      <c r="D198" s="243" t="e">
        <f aca="false">VLOOKUP($A198,[6]CurveFetch!$D$8:$R$1000,5,0)</f>
        <v>#N/A</v>
      </c>
      <c r="E198" s="243" t="e">
        <f aca="false">VLOOKUP($A198,[6]CurveFetch!$D$8:$R$1000,4,0)</f>
        <v>#N/A</v>
      </c>
      <c r="F198" s="243" t="e">
        <f aca="false">VLOOKUP($A198,[6]CurveFetch!$D$8:$R$1000,15,0)</f>
        <v>#N/A</v>
      </c>
      <c r="G198" s="243" t="e">
        <f aca="false">VLOOKUP($A198,[6]CurveFetch!$D$8:$R$1000,3,0)</f>
        <v>#N/A</v>
      </c>
      <c r="H198" s="243" t="e">
        <f aca="false">VLOOKUP($A198,[6]CurveFetch!$D$8:$R$1000,9,0)</f>
        <v>#N/A</v>
      </c>
      <c r="I198" s="243" t="e">
        <f aca="false">VLOOKUP($A198,[6]CurveFetch!$D$8:$R$1000,11,0)</f>
        <v>#N/A</v>
      </c>
      <c r="J198" s="243" t="e">
        <f aca="false">VLOOKUP($A198,[6]CurveFetch!$D$8:$R$1000,8,0)</f>
        <v>#N/A</v>
      </c>
      <c r="K198" s="243" t="e">
        <f aca="false">C198-J198</f>
        <v>#N/A</v>
      </c>
      <c r="L198" s="243" t="e">
        <f aca="false">C198-F198</f>
        <v>#N/A</v>
      </c>
      <c r="M198" s="243" t="e">
        <f aca="false">($B198+$C198)*$M$1</f>
        <v>#N/A</v>
      </c>
      <c r="N198" s="69" t="n">
        <f aca="false">DATE(YEAR(N197),MONTH(N197)+1,1)</f>
        <v>51867</v>
      </c>
      <c r="O198" s="243" t="e">
        <f aca="false">VLOOKUP($A198,[6]CurveFetch!$D$8:$V$1000,16,0)</f>
        <v>#N/A</v>
      </c>
      <c r="P198" s="244" t="e">
        <f aca="false">O198/2</f>
        <v>#N/A</v>
      </c>
      <c r="Q198" s="243" t="e">
        <f aca="false">VLOOKUP($A198,[6]CurveFetch!$D$8:$V$1000,16,0)</f>
        <v>#N/A</v>
      </c>
      <c r="R198" s="244" t="e">
        <f aca="false">Q198/2</f>
        <v>#N/A</v>
      </c>
      <c r="S198" s="243" t="e">
        <f aca="false">VLOOKUP($A198,[6]CurveFetch!$D$8:$V$1000,16,0)</f>
        <v>#N/A</v>
      </c>
      <c r="T198" s="244" t="e">
        <f aca="false">S198/2</f>
        <v>#N/A</v>
      </c>
    </row>
    <row r="199" customFormat="false" ht="11.25" hidden="false" customHeight="false" outlineLevel="0" collapsed="false">
      <c r="A199" s="69" t="n">
        <f aca="false">DATE(YEAR(A198),MONTH(A198)+1,1)</f>
        <v>51898</v>
      </c>
      <c r="B199" s="243" t="e">
        <f aca="false">VLOOKUP($A199,[6]CurveFetch!$D$8:$R$1000,2,0)</f>
        <v>#N/A</v>
      </c>
      <c r="C199" s="243" t="e">
        <f aca="false">VLOOKUP($A199,[6]CurveFetch!$D$8:$R$1000,7,0)</f>
        <v>#N/A</v>
      </c>
      <c r="D199" s="243" t="e">
        <f aca="false">VLOOKUP($A199,[6]CurveFetch!$D$8:$R$1000,5,0)</f>
        <v>#N/A</v>
      </c>
      <c r="E199" s="243" t="e">
        <f aca="false">VLOOKUP($A199,[6]CurveFetch!$D$8:$R$1000,4,0)</f>
        <v>#N/A</v>
      </c>
      <c r="F199" s="243" t="e">
        <f aca="false">VLOOKUP($A199,[6]CurveFetch!$D$8:$R$1000,15,0)</f>
        <v>#N/A</v>
      </c>
      <c r="G199" s="243" t="e">
        <f aca="false">VLOOKUP($A199,[6]CurveFetch!$D$8:$R$1000,3,0)</f>
        <v>#N/A</v>
      </c>
      <c r="H199" s="243" t="e">
        <f aca="false">VLOOKUP($A199,[6]CurveFetch!$D$8:$R$1000,9,0)</f>
        <v>#N/A</v>
      </c>
      <c r="I199" s="243" t="e">
        <f aca="false">VLOOKUP($A199,[6]CurveFetch!$D$8:$R$1000,11,0)</f>
        <v>#N/A</v>
      </c>
      <c r="J199" s="243" t="e">
        <f aca="false">VLOOKUP($A199,[6]CurveFetch!$D$8:$R$1000,8,0)</f>
        <v>#N/A</v>
      </c>
      <c r="K199" s="243" t="e">
        <f aca="false">C199-J199</f>
        <v>#N/A</v>
      </c>
      <c r="L199" s="243" t="e">
        <f aca="false">C199-F199</f>
        <v>#N/A</v>
      </c>
      <c r="M199" s="243" t="e">
        <f aca="false">($B199+$C199)*$M$1</f>
        <v>#N/A</v>
      </c>
      <c r="N199" s="69" t="n">
        <f aca="false">DATE(YEAR(N198),MONTH(N198)+1,1)</f>
        <v>51898</v>
      </c>
      <c r="O199" s="243" t="e">
        <f aca="false">VLOOKUP($A199,[6]CurveFetch!$D$8:$V$1000,16,0)</f>
        <v>#N/A</v>
      </c>
      <c r="P199" s="244" t="e">
        <f aca="false">O199/2</f>
        <v>#N/A</v>
      </c>
      <c r="Q199" s="243" t="e">
        <f aca="false">VLOOKUP($A199,[6]CurveFetch!$D$8:$V$1000,16,0)</f>
        <v>#N/A</v>
      </c>
      <c r="R199" s="244" t="e">
        <f aca="false">Q199/2</f>
        <v>#N/A</v>
      </c>
      <c r="S199" s="243" t="e">
        <f aca="false">VLOOKUP($A199,[6]CurveFetch!$D$8:$V$1000,16,0)</f>
        <v>#N/A</v>
      </c>
      <c r="T199" s="244" t="e">
        <f aca="false">S199/2</f>
        <v>#N/A</v>
      </c>
    </row>
    <row r="200" customFormat="false" ht="11.25" hidden="false" customHeight="false" outlineLevel="0" collapsed="false">
      <c r="A200" s="69" t="n">
        <f aca="false">DATE(YEAR(A199),MONTH(A199)+1,1)</f>
        <v>51926</v>
      </c>
      <c r="B200" s="243" t="e">
        <f aca="false">VLOOKUP($A200,[6]CurveFetch!$D$8:$R$1000,2,0)</f>
        <v>#N/A</v>
      </c>
      <c r="C200" s="243" t="e">
        <f aca="false">VLOOKUP($A200,[6]CurveFetch!$D$8:$R$1000,7,0)</f>
        <v>#N/A</v>
      </c>
      <c r="D200" s="243" t="e">
        <f aca="false">VLOOKUP($A200,[6]CurveFetch!$D$8:$R$1000,5,0)</f>
        <v>#N/A</v>
      </c>
      <c r="E200" s="243" t="e">
        <f aca="false">VLOOKUP($A200,[6]CurveFetch!$D$8:$R$1000,4,0)</f>
        <v>#N/A</v>
      </c>
      <c r="F200" s="243" t="e">
        <f aca="false">VLOOKUP($A200,[6]CurveFetch!$D$8:$R$1000,15,0)</f>
        <v>#N/A</v>
      </c>
      <c r="G200" s="243" t="e">
        <f aca="false">VLOOKUP($A200,[6]CurveFetch!$D$8:$R$1000,3,0)</f>
        <v>#N/A</v>
      </c>
      <c r="H200" s="243" t="e">
        <f aca="false">VLOOKUP($A200,[6]CurveFetch!$D$8:$R$1000,9,0)</f>
        <v>#N/A</v>
      </c>
      <c r="I200" s="243" t="e">
        <f aca="false">VLOOKUP($A200,[6]CurveFetch!$D$8:$R$1000,11,0)</f>
        <v>#N/A</v>
      </c>
      <c r="J200" s="243" t="e">
        <f aca="false">VLOOKUP($A200,[6]CurveFetch!$D$8:$R$1000,8,0)</f>
        <v>#N/A</v>
      </c>
      <c r="K200" s="243" t="e">
        <f aca="false">C200-J200</f>
        <v>#N/A</v>
      </c>
      <c r="L200" s="243" t="e">
        <f aca="false">C200-F200</f>
        <v>#N/A</v>
      </c>
      <c r="M200" s="243" t="e">
        <f aca="false">($B200+$C200)*$M$1</f>
        <v>#N/A</v>
      </c>
      <c r="N200" s="69" t="n">
        <f aca="false">DATE(YEAR(N199),MONTH(N199)+1,1)</f>
        <v>51926</v>
      </c>
      <c r="O200" s="243" t="e">
        <f aca="false">VLOOKUP($A200,[6]CurveFetch!$D$8:$V$1000,16,0)</f>
        <v>#N/A</v>
      </c>
      <c r="P200" s="244" t="e">
        <f aca="false">O200/2</f>
        <v>#N/A</v>
      </c>
      <c r="Q200" s="243" t="e">
        <f aca="false">VLOOKUP($A200,[6]CurveFetch!$D$8:$V$1000,16,0)</f>
        <v>#N/A</v>
      </c>
      <c r="R200" s="244" t="e">
        <f aca="false">Q200/2</f>
        <v>#N/A</v>
      </c>
      <c r="S200" s="243" t="e">
        <f aca="false">VLOOKUP($A200,[6]CurveFetch!$D$8:$V$1000,16,0)</f>
        <v>#N/A</v>
      </c>
      <c r="T200" s="244" t="e">
        <f aca="false">S200/2</f>
        <v>#N/A</v>
      </c>
    </row>
    <row r="201" customFormat="false" ht="11.25" hidden="false" customHeight="false" outlineLevel="0" collapsed="false">
      <c r="A201" s="69" t="n">
        <f aca="false">DATE(YEAR(A200),MONTH(A200)+1,1)</f>
        <v>51957</v>
      </c>
      <c r="B201" s="243" t="e">
        <f aca="false">VLOOKUP($A201,[6]CurveFetch!$D$8:$R$1000,2,0)</f>
        <v>#N/A</v>
      </c>
      <c r="C201" s="243" t="e">
        <f aca="false">VLOOKUP($A201,[6]CurveFetch!$D$8:$R$1000,7,0)</f>
        <v>#N/A</v>
      </c>
      <c r="D201" s="243" t="e">
        <f aca="false">VLOOKUP($A201,[6]CurveFetch!$D$8:$R$1000,5,0)</f>
        <v>#N/A</v>
      </c>
      <c r="E201" s="243" t="e">
        <f aca="false">VLOOKUP($A201,[6]CurveFetch!$D$8:$R$1000,4,0)</f>
        <v>#N/A</v>
      </c>
      <c r="F201" s="243" t="e">
        <f aca="false">VLOOKUP($A201,[6]CurveFetch!$D$8:$R$1000,15,0)</f>
        <v>#N/A</v>
      </c>
      <c r="G201" s="243" t="e">
        <f aca="false">VLOOKUP($A201,[6]CurveFetch!$D$8:$R$1000,3,0)</f>
        <v>#N/A</v>
      </c>
      <c r="H201" s="243" t="e">
        <f aca="false">VLOOKUP($A201,[6]CurveFetch!$D$8:$R$1000,9,0)</f>
        <v>#N/A</v>
      </c>
      <c r="I201" s="243" t="e">
        <f aca="false">VLOOKUP($A201,[6]CurveFetch!$D$8:$R$1000,11,0)</f>
        <v>#N/A</v>
      </c>
      <c r="J201" s="243" t="e">
        <f aca="false">VLOOKUP($A201,[6]CurveFetch!$D$8:$R$1000,8,0)</f>
        <v>#N/A</v>
      </c>
      <c r="K201" s="243" t="e">
        <f aca="false">C201-J201</f>
        <v>#N/A</v>
      </c>
      <c r="L201" s="243" t="e">
        <f aca="false">C201-F201</f>
        <v>#N/A</v>
      </c>
      <c r="M201" s="243" t="e">
        <f aca="false">($B201+$C201)*$M$1</f>
        <v>#N/A</v>
      </c>
      <c r="N201" s="69" t="n">
        <f aca="false">DATE(YEAR(N200),MONTH(N200)+1,1)</f>
        <v>51957</v>
      </c>
      <c r="O201" s="243" t="e">
        <f aca="false">VLOOKUP($A201,[6]CurveFetch!$D$8:$V$1000,16,0)</f>
        <v>#N/A</v>
      </c>
      <c r="P201" s="244" t="e">
        <f aca="false">O201/2</f>
        <v>#N/A</v>
      </c>
      <c r="Q201" s="243" t="e">
        <f aca="false">VLOOKUP($A201,[6]CurveFetch!$D$8:$V$1000,16,0)</f>
        <v>#N/A</v>
      </c>
      <c r="R201" s="244" t="e">
        <f aca="false">Q201/2</f>
        <v>#N/A</v>
      </c>
      <c r="S201" s="243" t="e">
        <f aca="false">VLOOKUP($A201,[6]CurveFetch!$D$8:$V$1000,16,0)</f>
        <v>#N/A</v>
      </c>
      <c r="T201" s="244" t="e">
        <f aca="false">S201/2</f>
        <v>#N/A</v>
      </c>
    </row>
    <row r="202" customFormat="false" ht="11.25" hidden="false" customHeight="false" outlineLevel="0" collapsed="false">
      <c r="A202" s="69" t="n">
        <f aca="false">DATE(YEAR(A201),MONTH(A201)+1,1)</f>
        <v>51987</v>
      </c>
      <c r="B202" s="243" t="e">
        <f aca="false">VLOOKUP($A202,[6]CurveFetch!$D$8:$R$1000,2,0)</f>
        <v>#N/A</v>
      </c>
      <c r="C202" s="243" t="e">
        <f aca="false">VLOOKUP($A202,[6]CurveFetch!$D$8:$R$1000,7,0)</f>
        <v>#N/A</v>
      </c>
      <c r="D202" s="243" t="e">
        <f aca="false">VLOOKUP($A202,[6]CurveFetch!$D$8:$R$1000,5,0)</f>
        <v>#N/A</v>
      </c>
      <c r="E202" s="243" t="e">
        <f aca="false">VLOOKUP($A202,[6]CurveFetch!$D$8:$R$1000,4,0)</f>
        <v>#N/A</v>
      </c>
      <c r="F202" s="243" t="e">
        <f aca="false">VLOOKUP($A202,[6]CurveFetch!$D$8:$R$1000,15,0)</f>
        <v>#N/A</v>
      </c>
      <c r="G202" s="243" t="e">
        <f aca="false">VLOOKUP($A202,[6]CurveFetch!$D$8:$R$1000,3,0)</f>
        <v>#N/A</v>
      </c>
      <c r="H202" s="243" t="e">
        <f aca="false">VLOOKUP($A202,[6]CurveFetch!$D$8:$R$1000,9,0)</f>
        <v>#N/A</v>
      </c>
      <c r="I202" s="243" t="e">
        <f aca="false">VLOOKUP($A202,[6]CurveFetch!$D$8:$R$1000,11,0)</f>
        <v>#N/A</v>
      </c>
      <c r="J202" s="243" t="e">
        <f aca="false">VLOOKUP($A202,[6]CurveFetch!$D$8:$R$1000,8,0)</f>
        <v>#N/A</v>
      </c>
      <c r="K202" s="243" t="e">
        <f aca="false">C202-J202</f>
        <v>#N/A</v>
      </c>
      <c r="L202" s="243" t="e">
        <f aca="false">C202-F202</f>
        <v>#N/A</v>
      </c>
      <c r="M202" s="243" t="e">
        <f aca="false">($B202+$C202)*$M$1</f>
        <v>#N/A</v>
      </c>
      <c r="N202" s="69" t="n">
        <f aca="false">DATE(YEAR(N201),MONTH(N201)+1,1)</f>
        <v>51987</v>
      </c>
      <c r="O202" s="243" t="e">
        <f aca="false">VLOOKUP($A202,[6]CurveFetch!$D$8:$V$1000,16,0)</f>
        <v>#N/A</v>
      </c>
      <c r="P202" s="244" t="e">
        <f aca="false">O202/2</f>
        <v>#N/A</v>
      </c>
      <c r="Q202" s="243" t="e">
        <f aca="false">VLOOKUP($A202,[6]CurveFetch!$D$8:$V$1000,16,0)</f>
        <v>#N/A</v>
      </c>
      <c r="R202" s="244" t="e">
        <f aca="false">Q202/2</f>
        <v>#N/A</v>
      </c>
      <c r="S202" s="243" t="e">
        <f aca="false">VLOOKUP($A202,[6]CurveFetch!$D$8:$V$1000,16,0)</f>
        <v>#N/A</v>
      </c>
      <c r="T202" s="244" t="e">
        <f aca="false">S202/2</f>
        <v>#N/A</v>
      </c>
    </row>
    <row r="203" customFormat="false" ht="11.25" hidden="false" customHeight="false" outlineLevel="0" collapsed="false">
      <c r="A203" s="69" t="n">
        <f aca="false">DATE(YEAR(A202),MONTH(A202)+1,1)</f>
        <v>52018</v>
      </c>
      <c r="B203" s="243" t="e">
        <f aca="false">VLOOKUP($A203,[6]CurveFetch!$D$8:$R$1000,2,0)</f>
        <v>#N/A</v>
      </c>
      <c r="C203" s="243" t="e">
        <f aca="false">VLOOKUP($A203,[6]CurveFetch!$D$8:$R$1000,7,0)</f>
        <v>#N/A</v>
      </c>
      <c r="D203" s="243" t="e">
        <f aca="false">VLOOKUP($A203,[6]CurveFetch!$D$8:$R$1000,5,0)</f>
        <v>#N/A</v>
      </c>
      <c r="E203" s="243" t="e">
        <f aca="false">VLOOKUP($A203,[6]CurveFetch!$D$8:$R$1000,4,0)</f>
        <v>#N/A</v>
      </c>
      <c r="F203" s="243" t="e">
        <f aca="false">VLOOKUP($A203,[6]CurveFetch!$D$8:$R$1000,15,0)</f>
        <v>#N/A</v>
      </c>
      <c r="G203" s="243" t="e">
        <f aca="false">VLOOKUP($A203,[6]CurveFetch!$D$8:$R$1000,3,0)</f>
        <v>#N/A</v>
      </c>
      <c r="H203" s="243" t="e">
        <f aca="false">VLOOKUP($A203,[6]CurveFetch!$D$8:$R$1000,9,0)</f>
        <v>#N/A</v>
      </c>
      <c r="I203" s="243" t="e">
        <f aca="false">VLOOKUP($A203,[6]CurveFetch!$D$8:$R$1000,11,0)</f>
        <v>#N/A</v>
      </c>
      <c r="J203" s="243" t="e">
        <f aca="false">VLOOKUP($A203,[6]CurveFetch!$D$8:$R$1000,8,0)</f>
        <v>#N/A</v>
      </c>
      <c r="K203" s="243" t="e">
        <f aca="false">C203-J203</f>
        <v>#N/A</v>
      </c>
      <c r="L203" s="243" t="e">
        <f aca="false">C203-F203</f>
        <v>#N/A</v>
      </c>
      <c r="M203" s="243" t="e">
        <f aca="false">($B203+$C203)*$M$1</f>
        <v>#N/A</v>
      </c>
      <c r="N203" s="69" t="n">
        <f aca="false">DATE(YEAR(N202),MONTH(N202)+1,1)</f>
        <v>52018</v>
      </c>
      <c r="O203" s="243" t="e">
        <f aca="false">VLOOKUP($A203,[6]CurveFetch!$D$8:$V$1000,16,0)</f>
        <v>#N/A</v>
      </c>
      <c r="P203" s="244" t="e">
        <f aca="false">O203/2</f>
        <v>#N/A</v>
      </c>
      <c r="Q203" s="243" t="e">
        <f aca="false">VLOOKUP($A203,[6]CurveFetch!$D$8:$V$1000,16,0)</f>
        <v>#N/A</v>
      </c>
      <c r="R203" s="244" t="e">
        <f aca="false">Q203/2</f>
        <v>#N/A</v>
      </c>
      <c r="S203" s="243" t="e">
        <f aca="false">VLOOKUP($A203,[6]CurveFetch!$D$8:$V$1000,16,0)</f>
        <v>#N/A</v>
      </c>
      <c r="T203" s="244" t="e">
        <f aca="false">S203/2</f>
        <v>#N/A</v>
      </c>
    </row>
    <row r="204" customFormat="false" ht="11.25" hidden="false" customHeight="false" outlineLevel="0" collapsed="false">
      <c r="A204" s="69" t="n">
        <f aca="false">DATE(YEAR(A203),MONTH(A203)+1,1)</f>
        <v>52048</v>
      </c>
      <c r="B204" s="243" t="e">
        <f aca="false">VLOOKUP($A204,[6]CurveFetch!$D$8:$R$1000,2,0)</f>
        <v>#N/A</v>
      </c>
      <c r="C204" s="243" t="e">
        <f aca="false">VLOOKUP($A204,[6]CurveFetch!$D$8:$R$1000,7,0)</f>
        <v>#N/A</v>
      </c>
      <c r="D204" s="243" t="e">
        <f aca="false">VLOOKUP($A204,[6]CurveFetch!$D$8:$R$1000,5,0)</f>
        <v>#N/A</v>
      </c>
      <c r="E204" s="243" t="e">
        <f aca="false">VLOOKUP($A204,[6]CurveFetch!$D$8:$R$1000,4,0)</f>
        <v>#N/A</v>
      </c>
      <c r="F204" s="243" t="e">
        <f aca="false">VLOOKUP($A204,[6]CurveFetch!$D$8:$R$1000,15,0)</f>
        <v>#N/A</v>
      </c>
      <c r="G204" s="243" t="e">
        <f aca="false">VLOOKUP($A204,[6]CurveFetch!$D$8:$R$1000,3,0)</f>
        <v>#N/A</v>
      </c>
      <c r="H204" s="243" t="e">
        <f aca="false">VLOOKUP($A204,[6]CurveFetch!$D$8:$R$1000,9,0)</f>
        <v>#N/A</v>
      </c>
      <c r="I204" s="243" t="e">
        <f aca="false">VLOOKUP($A204,[6]CurveFetch!$D$8:$R$1000,11,0)</f>
        <v>#N/A</v>
      </c>
      <c r="J204" s="243" t="e">
        <f aca="false">VLOOKUP($A204,[6]CurveFetch!$D$8:$R$1000,8,0)</f>
        <v>#N/A</v>
      </c>
      <c r="K204" s="243" t="e">
        <f aca="false">C204-J204</f>
        <v>#N/A</v>
      </c>
      <c r="L204" s="243" t="e">
        <f aca="false">C204-F204</f>
        <v>#N/A</v>
      </c>
      <c r="M204" s="243" t="e">
        <f aca="false">($B204+$C204)*$M$1</f>
        <v>#N/A</v>
      </c>
      <c r="N204" s="69" t="n">
        <f aca="false">DATE(YEAR(N203),MONTH(N203)+1,1)</f>
        <v>52048</v>
      </c>
      <c r="O204" s="243" t="e">
        <f aca="false">VLOOKUP($A204,[6]CurveFetch!$D$8:$V$1000,16,0)</f>
        <v>#N/A</v>
      </c>
      <c r="P204" s="244" t="e">
        <f aca="false">O204/2</f>
        <v>#N/A</v>
      </c>
      <c r="Q204" s="243" t="e">
        <f aca="false">VLOOKUP($A204,[6]CurveFetch!$D$8:$V$1000,16,0)</f>
        <v>#N/A</v>
      </c>
      <c r="R204" s="244" t="e">
        <f aca="false">Q204/2</f>
        <v>#N/A</v>
      </c>
      <c r="S204" s="243" t="e">
        <f aca="false">VLOOKUP($A204,[6]CurveFetch!$D$8:$V$1000,16,0)</f>
        <v>#N/A</v>
      </c>
      <c r="T204" s="244" t="e">
        <f aca="false">S204/2</f>
        <v>#N/A</v>
      </c>
    </row>
    <row r="205" customFormat="false" ht="11.25" hidden="false" customHeight="false" outlineLevel="0" collapsed="false">
      <c r="A205" s="69" t="n">
        <f aca="false">DATE(YEAR(A204),MONTH(A204)+1,1)</f>
        <v>52079</v>
      </c>
      <c r="B205" s="243" t="e">
        <f aca="false">VLOOKUP($A205,[6]CurveFetch!$D$8:$R$1000,2,0)</f>
        <v>#N/A</v>
      </c>
      <c r="C205" s="243" t="e">
        <f aca="false">VLOOKUP($A205,[6]CurveFetch!$D$8:$R$1000,7,0)</f>
        <v>#N/A</v>
      </c>
      <c r="D205" s="243" t="e">
        <f aca="false">VLOOKUP($A205,[6]CurveFetch!$D$8:$R$1000,5,0)</f>
        <v>#N/A</v>
      </c>
      <c r="E205" s="243" t="e">
        <f aca="false">VLOOKUP($A205,[6]CurveFetch!$D$8:$R$1000,4,0)</f>
        <v>#N/A</v>
      </c>
      <c r="F205" s="243" t="e">
        <f aca="false">VLOOKUP($A205,[6]CurveFetch!$D$8:$R$1000,15,0)</f>
        <v>#N/A</v>
      </c>
      <c r="G205" s="243" t="e">
        <f aca="false">VLOOKUP($A205,[6]CurveFetch!$D$8:$R$1000,3,0)</f>
        <v>#N/A</v>
      </c>
      <c r="H205" s="243" t="e">
        <f aca="false">VLOOKUP($A205,[6]CurveFetch!$D$8:$R$1000,9,0)</f>
        <v>#N/A</v>
      </c>
      <c r="I205" s="243" t="e">
        <f aca="false">VLOOKUP($A205,[6]CurveFetch!$D$8:$R$1000,11,0)</f>
        <v>#N/A</v>
      </c>
      <c r="J205" s="243" t="e">
        <f aca="false">VLOOKUP($A205,[6]CurveFetch!$D$8:$R$1000,8,0)</f>
        <v>#N/A</v>
      </c>
      <c r="K205" s="243" t="e">
        <f aca="false">C205-J205</f>
        <v>#N/A</v>
      </c>
      <c r="L205" s="243" t="e">
        <f aca="false">C205-F205</f>
        <v>#N/A</v>
      </c>
      <c r="M205" s="243" t="e">
        <f aca="false">($B205+$C205)*$M$1</f>
        <v>#N/A</v>
      </c>
      <c r="N205" s="69" t="n">
        <f aca="false">DATE(YEAR(N204),MONTH(N204)+1,1)</f>
        <v>52079</v>
      </c>
      <c r="O205" s="243" t="e">
        <f aca="false">VLOOKUP($A205,[6]CurveFetch!$D$8:$V$1000,16,0)</f>
        <v>#N/A</v>
      </c>
      <c r="P205" s="244" t="e">
        <f aca="false">O205/2</f>
        <v>#N/A</v>
      </c>
      <c r="Q205" s="243" t="e">
        <f aca="false">VLOOKUP($A205,[6]CurveFetch!$D$8:$V$1000,16,0)</f>
        <v>#N/A</v>
      </c>
      <c r="R205" s="244" t="e">
        <f aca="false">Q205/2</f>
        <v>#N/A</v>
      </c>
      <c r="S205" s="243" t="e">
        <f aca="false">VLOOKUP($A205,[6]CurveFetch!$D$8:$V$1000,16,0)</f>
        <v>#N/A</v>
      </c>
      <c r="T205" s="244" t="e">
        <f aca="false">S205/2</f>
        <v>#N/A</v>
      </c>
    </row>
    <row r="206" customFormat="false" ht="11.25" hidden="false" customHeight="false" outlineLevel="0" collapsed="false">
      <c r="A206" s="69" t="n">
        <f aca="false">DATE(YEAR(A205),MONTH(A205)+1,1)</f>
        <v>52110</v>
      </c>
      <c r="B206" s="243" t="e">
        <f aca="false">VLOOKUP($A206,[6]CurveFetch!$D$8:$R$1000,2,0)</f>
        <v>#N/A</v>
      </c>
      <c r="C206" s="243" t="e">
        <f aca="false">VLOOKUP($A206,[6]CurveFetch!$D$8:$R$1000,7,0)</f>
        <v>#N/A</v>
      </c>
      <c r="D206" s="243" t="e">
        <f aca="false">VLOOKUP($A206,[6]CurveFetch!$D$8:$R$1000,5,0)</f>
        <v>#N/A</v>
      </c>
      <c r="E206" s="243" t="e">
        <f aca="false">VLOOKUP($A206,[6]CurveFetch!$D$8:$R$1000,4,0)</f>
        <v>#N/A</v>
      </c>
      <c r="F206" s="243" t="e">
        <f aca="false">VLOOKUP($A206,[6]CurveFetch!$D$8:$R$1000,15,0)</f>
        <v>#N/A</v>
      </c>
      <c r="G206" s="243" t="e">
        <f aca="false">VLOOKUP($A206,[6]CurveFetch!$D$8:$R$1000,3,0)</f>
        <v>#N/A</v>
      </c>
      <c r="H206" s="243" t="e">
        <f aca="false">VLOOKUP($A206,[6]CurveFetch!$D$8:$R$1000,9,0)</f>
        <v>#N/A</v>
      </c>
      <c r="I206" s="243" t="e">
        <f aca="false">VLOOKUP($A206,[6]CurveFetch!$D$8:$R$1000,11,0)</f>
        <v>#N/A</v>
      </c>
      <c r="J206" s="243" t="e">
        <f aca="false">VLOOKUP($A206,[6]CurveFetch!$D$8:$R$1000,8,0)</f>
        <v>#N/A</v>
      </c>
      <c r="K206" s="243" t="e">
        <f aca="false">C206-J206</f>
        <v>#N/A</v>
      </c>
      <c r="L206" s="243" t="e">
        <f aca="false">C206-F206</f>
        <v>#N/A</v>
      </c>
      <c r="M206" s="243" t="e">
        <f aca="false">($B206+$C206)*$M$1</f>
        <v>#N/A</v>
      </c>
      <c r="N206" s="69" t="n">
        <f aca="false">DATE(YEAR(N205),MONTH(N205)+1,1)</f>
        <v>52110</v>
      </c>
      <c r="O206" s="243" t="e">
        <f aca="false">VLOOKUP($A206,[6]CurveFetch!$D$8:$V$1000,16,0)</f>
        <v>#N/A</v>
      </c>
      <c r="P206" s="244" t="e">
        <f aca="false">O206/2</f>
        <v>#N/A</v>
      </c>
      <c r="Q206" s="243" t="e">
        <f aca="false">VLOOKUP($A206,[6]CurveFetch!$D$8:$V$1000,16,0)</f>
        <v>#N/A</v>
      </c>
      <c r="R206" s="244" t="e">
        <f aca="false">Q206/2</f>
        <v>#N/A</v>
      </c>
      <c r="S206" s="243" t="e">
        <f aca="false">VLOOKUP($A206,[6]CurveFetch!$D$8:$V$1000,16,0)</f>
        <v>#N/A</v>
      </c>
      <c r="T206" s="244" t="e">
        <f aca="false">S206/2</f>
        <v>#N/A</v>
      </c>
    </row>
    <row r="207" customFormat="false" ht="11.25" hidden="false" customHeight="false" outlineLevel="0" collapsed="false">
      <c r="A207" s="69" t="n">
        <f aca="false">DATE(YEAR(A206),MONTH(A206)+1,1)</f>
        <v>52140</v>
      </c>
      <c r="B207" s="243" t="e">
        <f aca="false">VLOOKUP($A207,[6]CurveFetch!$D$8:$R$1000,2,0)</f>
        <v>#N/A</v>
      </c>
      <c r="C207" s="243" t="e">
        <f aca="false">VLOOKUP($A207,[6]CurveFetch!$D$8:$R$1000,7,0)</f>
        <v>#N/A</v>
      </c>
      <c r="D207" s="243" t="e">
        <f aca="false">VLOOKUP($A207,[6]CurveFetch!$D$8:$R$1000,5,0)</f>
        <v>#N/A</v>
      </c>
      <c r="E207" s="243" t="e">
        <f aca="false">VLOOKUP($A207,[6]CurveFetch!$D$8:$R$1000,4,0)</f>
        <v>#N/A</v>
      </c>
      <c r="F207" s="243" t="e">
        <f aca="false">VLOOKUP($A207,[6]CurveFetch!$D$8:$R$1000,15,0)</f>
        <v>#N/A</v>
      </c>
      <c r="G207" s="243" t="e">
        <f aca="false">VLOOKUP($A207,[6]CurveFetch!$D$8:$R$1000,3,0)</f>
        <v>#N/A</v>
      </c>
      <c r="H207" s="243" t="e">
        <f aca="false">VLOOKUP($A207,[6]CurveFetch!$D$8:$R$1000,9,0)</f>
        <v>#N/A</v>
      </c>
      <c r="I207" s="243" t="e">
        <f aca="false">VLOOKUP($A207,[6]CurveFetch!$D$8:$R$1000,11,0)</f>
        <v>#N/A</v>
      </c>
      <c r="J207" s="243" t="e">
        <f aca="false">VLOOKUP($A207,[6]CurveFetch!$D$8:$R$1000,8,0)</f>
        <v>#N/A</v>
      </c>
      <c r="K207" s="243" t="e">
        <f aca="false">C207-J207</f>
        <v>#N/A</v>
      </c>
      <c r="L207" s="243" t="e">
        <f aca="false">C207-F207</f>
        <v>#N/A</v>
      </c>
      <c r="M207" s="243" t="e">
        <f aca="false">($B207+$C207)*$M$1</f>
        <v>#N/A</v>
      </c>
      <c r="N207" s="69" t="n">
        <f aca="false">DATE(YEAR(N206),MONTH(N206)+1,1)</f>
        <v>52140</v>
      </c>
      <c r="O207" s="243" t="e">
        <f aca="false">VLOOKUP($A207,[6]CurveFetch!$D$8:$V$1000,16,0)</f>
        <v>#N/A</v>
      </c>
      <c r="P207" s="244" t="e">
        <f aca="false">O207/2</f>
        <v>#N/A</v>
      </c>
      <c r="Q207" s="243" t="e">
        <f aca="false">VLOOKUP($A207,[6]CurveFetch!$D$8:$V$1000,16,0)</f>
        <v>#N/A</v>
      </c>
      <c r="R207" s="244" t="e">
        <f aca="false">Q207/2</f>
        <v>#N/A</v>
      </c>
      <c r="S207" s="243" t="e">
        <f aca="false">VLOOKUP($A207,[6]CurveFetch!$D$8:$V$1000,16,0)</f>
        <v>#N/A</v>
      </c>
      <c r="T207" s="244" t="e">
        <f aca="false">S207/2</f>
        <v>#N/A</v>
      </c>
    </row>
    <row r="208" customFormat="false" ht="11.25" hidden="false" customHeight="false" outlineLevel="0" collapsed="false">
      <c r="A208" s="69" t="n">
        <f aca="false">DATE(YEAR(A207),MONTH(A207)+1,1)</f>
        <v>52171</v>
      </c>
      <c r="B208" s="243" t="e">
        <f aca="false">VLOOKUP($A208,[6]CurveFetch!$D$8:$R$1000,2,0)</f>
        <v>#N/A</v>
      </c>
      <c r="C208" s="243" t="e">
        <f aca="false">VLOOKUP($A208,[6]CurveFetch!$D$8:$R$1000,7,0)</f>
        <v>#N/A</v>
      </c>
      <c r="D208" s="243" t="e">
        <f aca="false">VLOOKUP($A208,[6]CurveFetch!$D$8:$R$1000,5,0)</f>
        <v>#N/A</v>
      </c>
      <c r="E208" s="243" t="e">
        <f aca="false">VLOOKUP($A208,[6]CurveFetch!$D$8:$R$1000,4,0)</f>
        <v>#N/A</v>
      </c>
      <c r="F208" s="243" t="e">
        <f aca="false">VLOOKUP($A208,[6]CurveFetch!$D$8:$R$1000,15,0)</f>
        <v>#N/A</v>
      </c>
      <c r="G208" s="243" t="e">
        <f aca="false">VLOOKUP($A208,[6]CurveFetch!$D$8:$R$1000,3,0)</f>
        <v>#N/A</v>
      </c>
      <c r="H208" s="243" t="e">
        <f aca="false">VLOOKUP($A208,[6]CurveFetch!$D$8:$R$1000,9,0)</f>
        <v>#N/A</v>
      </c>
      <c r="I208" s="243" t="e">
        <f aca="false">VLOOKUP($A208,[6]CurveFetch!$D$8:$R$1000,11,0)</f>
        <v>#N/A</v>
      </c>
      <c r="J208" s="243" t="e">
        <f aca="false">VLOOKUP($A208,[6]CurveFetch!$D$8:$R$1000,8,0)</f>
        <v>#N/A</v>
      </c>
      <c r="K208" s="243" t="e">
        <f aca="false">C208-J208</f>
        <v>#N/A</v>
      </c>
      <c r="L208" s="243" t="e">
        <f aca="false">C208-F208</f>
        <v>#N/A</v>
      </c>
      <c r="M208" s="243" t="e">
        <f aca="false">($B208+$C208)*$M$1</f>
        <v>#N/A</v>
      </c>
      <c r="N208" s="69" t="n">
        <f aca="false">DATE(YEAR(N207),MONTH(N207)+1,1)</f>
        <v>52171</v>
      </c>
      <c r="O208" s="243" t="e">
        <f aca="false">VLOOKUP($A208,[6]CurveFetch!$D$8:$V$1000,16,0)</f>
        <v>#N/A</v>
      </c>
      <c r="P208" s="244" t="e">
        <f aca="false">O208/2</f>
        <v>#N/A</v>
      </c>
      <c r="Q208" s="243" t="e">
        <f aca="false">VLOOKUP($A208,[6]CurveFetch!$D$8:$V$1000,16,0)</f>
        <v>#N/A</v>
      </c>
      <c r="R208" s="244" t="e">
        <f aca="false">Q208/2</f>
        <v>#N/A</v>
      </c>
      <c r="S208" s="243" t="e">
        <f aca="false">VLOOKUP($A208,[6]CurveFetch!$D$8:$V$1000,16,0)</f>
        <v>#N/A</v>
      </c>
      <c r="T208" s="244" t="e">
        <f aca="false">S208/2</f>
        <v>#N/A</v>
      </c>
    </row>
    <row r="209" customFormat="false" ht="11.25" hidden="false" customHeight="false" outlineLevel="0" collapsed="false">
      <c r="A209" s="69" t="n">
        <f aca="false">DATE(YEAR(A208),MONTH(A208)+1,1)</f>
        <v>52201</v>
      </c>
      <c r="B209" s="243" t="e">
        <f aca="false">VLOOKUP($A209,[6]CurveFetch!$D$8:$R$1000,2,0)</f>
        <v>#N/A</v>
      </c>
      <c r="C209" s="243" t="e">
        <f aca="false">VLOOKUP($A209,[6]CurveFetch!$D$8:$R$1000,7,0)</f>
        <v>#N/A</v>
      </c>
      <c r="D209" s="243" t="e">
        <f aca="false">VLOOKUP($A209,[6]CurveFetch!$D$8:$R$1000,5,0)</f>
        <v>#N/A</v>
      </c>
      <c r="E209" s="243" t="e">
        <f aca="false">VLOOKUP($A209,[6]CurveFetch!$D$8:$R$1000,4,0)</f>
        <v>#N/A</v>
      </c>
      <c r="F209" s="243" t="e">
        <f aca="false">VLOOKUP($A209,[6]CurveFetch!$D$8:$R$1000,15,0)</f>
        <v>#N/A</v>
      </c>
      <c r="G209" s="243" t="e">
        <f aca="false">VLOOKUP($A209,[6]CurveFetch!$D$8:$R$1000,3,0)</f>
        <v>#N/A</v>
      </c>
      <c r="H209" s="243" t="e">
        <f aca="false">VLOOKUP($A209,[6]CurveFetch!$D$8:$R$1000,9,0)</f>
        <v>#N/A</v>
      </c>
      <c r="I209" s="243" t="e">
        <f aca="false">VLOOKUP($A209,[6]CurveFetch!$D$8:$R$1000,11,0)</f>
        <v>#N/A</v>
      </c>
      <c r="J209" s="243" t="e">
        <f aca="false">VLOOKUP($A209,[6]CurveFetch!$D$8:$R$1000,8,0)</f>
        <v>#N/A</v>
      </c>
      <c r="K209" s="243" t="e">
        <f aca="false">C209-J209</f>
        <v>#N/A</v>
      </c>
      <c r="L209" s="243" t="e">
        <f aca="false">C209-F209</f>
        <v>#N/A</v>
      </c>
      <c r="M209" s="243" t="e">
        <f aca="false">($B209+$C209)*$M$1</f>
        <v>#N/A</v>
      </c>
      <c r="N209" s="69" t="n">
        <f aca="false">DATE(YEAR(N208),MONTH(N208)+1,1)</f>
        <v>52201</v>
      </c>
      <c r="O209" s="243" t="e">
        <f aca="false">VLOOKUP($A209,[6]CurveFetch!$D$8:$V$1000,16,0)</f>
        <v>#N/A</v>
      </c>
      <c r="P209" s="244" t="e">
        <f aca="false">O209/2</f>
        <v>#N/A</v>
      </c>
      <c r="Q209" s="243" t="e">
        <f aca="false">VLOOKUP($A209,[6]CurveFetch!$D$8:$V$1000,16,0)</f>
        <v>#N/A</v>
      </c>
      <c r="R209" s="244" t="e">
        <f aca="false">Q209/2</f>
        <v>#N/A</v>
      </c>
      <c r="S209" s="243" t="e">
        <f aca="false">VLOOKUP($A209,[6]CurveFetch!$D$8:$V$1000,16,0)</f>
        <v>#N/A</v>
      </c>
      <c r="T209" s="244" t="e">
        <f aca="false">S209/2</f>
        <v>#N/A</v>
      </c>
    </row>
    <row r="210" customFormat="false" ht="11.25" hidden="false" customHeight="false" outlineLevel="0" collapsed="false">
      <c r="A210" s="69" t="n">
        <f aca="false">DATE(YEAR(A209),MONTH(A209)+1,1)</f>
        <v>52232</v>
      </c>
      <c r="B210" s="243" t="e">
        <f aca="false">VLOOKUP($A210,[6]CurveFetch!$D$8:$R$1000,2,0)</f>
        <v>#N/A</v>
      </c>
      <c r="C210" s="243" t="e">
        <f aca="false">VLOOKUP($A210,[6]CurveFetch!$D$8:$R$1000,7,0)</f>
        <v>#N/A</v>
      </c>
      <c r="D210" s="243" t="e">
        <f aca="false">VLOOKUP($A210,[6]CurveFetch!$D$8:$R$1000,5,0)</f>
        <v>#N/A</v>
      </c>
      <c r="E210" s="243" t="e">
        <f aca="false">VLOOKUP($A210,[6]CurveFetch!$D$8:$R$1000,4,0)</f>
        <v>#N/A</v>
      </c>
      <c r="F210" s="243" t="e">
        <f aca="false">VLOOKUP($A210,[6]CurveFetch!$D$8:$R$1000,15,0)</f>
        <v>#N/A</v>
      </c>
      <c r="G210" s="243" t="e">
        <f aca="false">VLOOKUP($A210,[6]CurveFetch!$D$8:$R$1000,3,0)</f>
        <v>#N/A</v>
      </c>
      <c r="H210" s="243" t="e">
        <f aca="false">VLOOKUP($A210,[6]CurveFetch!$D$8:$R$1000,9,0)</f>
        <v>#N/A</v>
      </c>
      <c r="I210" s="243" t="e">
        <f aca="false">VLOOKUP($A210,[6]CurveFetch!$D$8:$R$1000,11,0)</f>
        <v>#N/A</v>
      </c>
      <c r="J210" s="243" t="e">
        <f aca="false">VLOOKUP($A210,[6]CurveFetch!$D$8:$R$1000,8,0)</f>
        <v>#N/A</v>
      </c>
      <c r="K210" s="243" t="e">
        <f aca="false">C210-J210</f>
        <v>#N/A</v>
      </c>
      <c r="L210" s="243" t="e">
        <f aca="false">C210-F210</f>
        <v>#N/A</v>
      </c>
      <c r="M210" s="243" t="e">
        <f aca="false">($B210+$C210)*$M$1</f>
        <v>#N/A</v>
      </c>
      <c r="N210" s="69" t="n">
        <f aca="false">DATE(YEAR(N209),MONTH(N209)+1,1)</f>
        <v>52232</v>
      </c>
      <c r="O210" s="243" t="e">
        <f aca="false">VLOOKUP($A210,[6]CurveFetch!$D$8:$V$1000,16,0)</f>
        <v>#N/A</v>
      </c>
      <c r="P210" s="244" t="e">
        <f aca="false">O210/2</f>
        <v>#N/A</v>
      </c>
      <c r="Q210" s="243" t="e">
        <f aca="false">VLOOKUP($A210,[6]CurveFetch!$D$8:$V$1000,16,0)</f>
        <v>#N/A</v>
      </c>
      <c r="R210" s="244" t="e">
        <f aca="false">Q210/2</f>
        <v>#N/A</v>
      </c>
      <c r="S210" s="243" t="e">
        <f aca="false">VLOOKUP($A210,[6]CurveFetch!$D$8:$V$1000,16,0)</f>
        <v>#N/A</v>
      </c>
      <c r="T210" s="244" t="e">
        <f aca="false">S210/2</f>
        <v>#N/A</v>
      </c>
    </row>
    <row r="211" customFormat="false" ht="11.25" hidden="false" customHeight="false" outlineLevel="0" collapsed="false">
      <c r="A211" s="69" t="n">
        <f aca="false">DATE(YEAR(A210),MONTH(A210)+1,1)</f>
        <v>52263</v>
      </c>
      <c r="B211" s="243" t="e">
        <f aca="false">VLOOKUP($A211,[6]CurveFetch!$D$8:$R$1000,2,0)</f>
        <v>#N/A</v>
      </c>
      <c r="C211" s="243" t="e">
        <f aca="false">VLOOKUP($A211,[6]CurveFetch!$D$8:$R$1000,7,0)</f>
        <v>#N/A</v>
      </c>
      <c r="D211" s="243" t="e">
        <f aca="false">VLOOKUP($A211,[6]CurveFetch!$D$8:$R$1000,5,0)</f>
        <v>#N/A</v>
      </c>
      <c r="E211" s="243" t="e">
        <f aca="false">VLOOKUP($A211,[6]CurveFetch!$D$8:$R$1000,4,0)</f>
        <v>#N/A</v>
      </c>
      <c r="F211" s="243" t="e">
        <f aca="false">VLOOKUP($A211,[6]CurveFetch!$D$8:$R$1000,15,0)</f>
        <v>#N/A</v>
      </c>
      <c r="G211" s="243" t="e">
        <f aca="false">VLOOKUP($A211,[6]CurveFetch!$D$8:$R$1000,3,0)</f>
        <v>#N/A</v>
      </c>
      <c r="H211" s="243" t="e">
        <f aca="false">VLOOKUP($A211,[6]CurveFetch!$D$8:$R$1000,9,0)</f>
        <v>#N/A</v>
      </c>
      <c r="I211" s="243" t="e">
        <f aca="false">VLOOKUP($A211,[6]CurveFetch!$D$8:$R$1000,11,0)</f>
        <v>#N/A</v>
      </c>
      <c r="J211" s="243" t="e">
        <f aca="false">VLOOKUP($A211,[6]CurveFetch!$D$8:$R$1000,8,0)</f>
        <v>#N/A</v>
      </c>
      <c r="K211" s="243" t="e">
        <f aca="false">C211-J211</f>
        <v>#N/A</v>
      </c>
      <c r="L211" s="243" t="e">
        <f aca="false">C211-F211</f>
        <v>#N/A</v>
      </c>
      <c r="M211" s="243" t="e">
        <f aca="false">($B211+$C211)*$M$1</f>
        <v>#N/A</v>
      </c>
      <c r="N211" s="69" t="n">
        <f aca="false">DATE(YEAR(N210),MONTH(N210)+1,1)</f>
        <v>52263</v>
      </c>
      <c r="O211" s="243" t="e">
        <f aca="false">VLOOKUP($A211,[6]CurveFetch!$D$8:$V$1000,16,0)</f>
        <v>#N/A</v>
      </c>
      <c r="P211" s="244" t="e">
        <f aca="false">O211/2</f>
        <v>#N/A</v>
      </c>
      <c r="Q211" s="243" t="e">
        <f aca="false">VLOOKUP($A211,[6]CurveFetch!$D$8:$V$1000,16,0)</f>
        <v>#N/A</v>
      </c>
      <c r="R211" s="244" t="e">
        <f aca="false">Q211/2</f>
        <v>#N/A</v>
      </c>
      <c r="S211" s="243" t="e">
        <f aca="false">VLOOKUP($A211,[6]CurveFetch!$D$8:$V$1000,16,0)</f>
        <v>#N/A</v>
      </c>
      <c r="T211" s="244" t="e">
        <f aca="false">S211/2</f>
        <v>#N/A</v>
      </c>
    </row>
    <row r="212" customFormat="false" ht="11.25" hidden="false" customHeight="false" outlineLevel="0" collapsed="false">
      <c r="A212" s="69" t="n">
        <f aca="false">DATE(YEAR(A211),MONTH(A211)+1,1)</f>
        <v>52291</v>
      </c>
      <c r="B212" s="243" t="e">
        <f aca="false">VLOOKUP($A212,[6]CurveFetch!$D$8:$R$1000,2,0)</f>
        <v>#N/A</v>
      </c>
      <c r="C212" s="243" t="e">
        <f aca="false">VLOOKUP($A212,[6]CurveFetch!$D$8:$R$1000,7,0)</f>
        <v>#N/A</v>
      </c>
      <c r="D212" s="243" t="e">
        <f aca="false">VLOOKUP($A212,[6]CurveFetch!$D$8:$R$1000,5,0)</f>
        <v>#N/A</v>
      </c>
      <c r="E212" s="243" t="e">
        <f aca="false">VLOOKUP($A212,[6]CurveFetch!$D$8:$R$1000,4,0)</f>
        <v>#N/A</v>
      </c>
      <c r="F212" s="243" t="e">
        <f aca="false">VLOOKUP($A212,[6]CurveFetch!$D$8:$R$1000,15,0)</f>
        <v>#N/A</v>
      </c>
      <c r="G212" s="243" t="e">
        <f aca="false">VLOOKUP($A212,[6]CurveFetch!$D$8:$R$1000,3,0)</f>
        <v>#N/A</v>
      </c>
      <c r="H212" s="243" t="e">
        <f aca="false">VLOOKUP($A212,[6]CurveFetch!$D$8:$R$1000,9,0)</f>
        <v>#N/A</v>
      </c>
      <c r="I212" s="243" t="e">
        <f aca="false">VLOOKUP($A212,[6]CurveFetch!$D$8:$R$1000,11,0)</f>
        <v>#N/A</v>
      </c>
      <c r="J212" s="243" t="e">
        <f aca="false">VLOOKUP($A212,[6]CurveFetch!$D$8:$R$1000,8,0)</f>
        <v>#N/A</v>
      </c>
      <c r="K212" s="243" t="e">
        <f aca="false">C212-J212</f>
        <v>#N/A</v>
      </c>
      <c r="L212" s="243" t="e">
        <f aca="false">C212-F212</f>
        <v>#N/A</v>
      </c>
      <c r="M212" s="243" t="e">
        <f aca="false">($B212+$C212)*$M$1</f>
        <v>#N/A</v>
      </c>
      <c r="N212" s="69" t="n">
        <f aca="false">DATE(YEAR(N211),MONTH(N211)+1,1)</f>
        <v>52291</v>
      </c>
      <c r="O212" s="243" t="e">
        <f aca="false">VLOOKUP($A212,[6]CurveFetch!$D$8:$V$1000,16,0)</f>
        <v>#N/A</v>
      </c>
      <c r="P212" s="244" t="e">
        <f aca="false">O212/2</f>
        <v>#N/A</v>
      </c>
      <c r="Q212" s="243" t="e">
        <f aca="false">VLOOKUP($A212,[6]CurveFetch!$D$8:$V$1000,16,0)</f>
        <v>#N/A</v>
      </c>
      <c r="R212" s="244" t="e">
        <f aca="false">Q212/2</f>
        <v>#N/A</v>
      </c>
      <c r="S212" s="243" t="e">
        <f aca="false">VLOOKUP($A212,[6]CurveFetch!$D$8:$V$1000,16,0)</f>
        <v>#N/A</v>
      </c>
      <c r="T212" s="244" t="e">
        <f aca="false">S212/2</f>
        <v>#N/A</v>
      </c>
    </row>
    <row r="213" customFormat="false" ht="11.25" hidden="false" customHeight="false" outlineLevel="0" collapsed="false">
      <c r="A213" s="69" t="n">
        <f aca="false">DATE(YEAR(A212),MONTH(A212)+1,1)</f>
        <v>52322</v>
      </c>
      <c r="B213" s="243" t="e">
        <f aca="false">VLOOKUP($A213,[6]CurveFetch!$D$8:$R$1000,2,0)</f>
        <v>#N/A</v>
      </c>
      <c r="C213" s="243" t="e">
        <f aca="false">VLOOKUP($A213,[6]CurveFetch!$D$8:$R$1000,7,0)</f>
        <v>#N/A</v>
      </c>
      <c r="D213" s="243" t="e">
        <f aca="false">VLOOKUP($A213,[6]CurveFetch!$D$8:$R$1000,5,0)</f>
        <v>#N/A</v>
      </c>
      <c r="E213" s="243" t="e">
        <f aca="false">VLOOKUP($A213,[6]CurveFetch!$D$8:$R$1000,4,0)</f>
        <v>#N/A</v>
      </c>
      <c r="F213" s="243" t="e">
        <f aca="false">VLOOKUP($A213,[6]CurveFetch!$D$8:$R$1000,15,0)</f>
        <v>#N/A</v>
      </c>
      <c r="G213" s="243" t="e">
        <f aca="false">VLOOKUP($A213,[6]CurveFetch!$D$8:$R$1000,3,0)</f>
        <v>#N/A</v>
      </c>
      <c r="H213" s="243" t="e">
        <f aca="false">VLOOKUP($A213,[6]CurveFetch!$D$8:$R$1000,9,0)</f>
        <v>#N/A</v>
      </c>
      <c r="I213" s="243" t="e">
        <f aca="false">VLOOKUP($A213,[6]CurveFetch!$D$8:$R$1000,11,0)</f>
        <v>#N/A</v>
      </c>
      <c r="J213" s="243" t="e">
        <f aca="false">VLOOKUP($A213,[6]CurveFetch!$D$8:$R$1000,8,0)</f>
        <v>#N/A</v>
      </c>
      <c r="K213" s="243" t="e">
        <f aca="false">C213-J213</f>
        <v>#N/A</v>
      </c>
      <c r="L213" s="243" t="e">
        <f aca="false">C213-F213</f>
        <v>#N/A</v>
      </c>
      <c r="M213" s="243" t="e">
        <f aca="false">($B213+$C213)*$M$1</f>
        <v>#N/A</v>
      </c>
      <c r="N213" s="69" t="n">
        <f aca="false">DATE(YEAR(N212),MONTH(N212)+1,1)</f>
        <v>52322</v>
      </c>
      <c r="O213" s="243" t="e">
        <f aca="false">VLOOKUP($A213,[6]CurveFetch!$D$8:$V$1000,16,0)</f>
        <v>#N/A</v>
      </c>
      <c r="P213" s="244" t="e">
        <f aca="false">O213/2</f>
        <v>#N/A</v>
      </c>
      <c r="Q213" s="243" t="e">
        <f aca="false">VLOOKUP($A213,[6]CurveFetch!$D$8:$V$1000,16,0)</f>
        <v>#N/A</v>
      </c>
      <c r="R213" s="244" t="e">
        <f aca="false">Q213/2</f>
        <v>#N/A</v>
      </c>
      <c r="S213" s="243" t="e">
        <f aca="false">VLOOKUP($A213,[6]CurveFetch!$D$8:$V$1000,16,0)</f>
        <v>#N/A</v>
      </c>
      <c r="T213" s="244" t="e">
        <f aca="false">S213/2</f>
        <v>#N/A</v>
      </c>
    </row>
    <row r="214" customFormat="false" ht="11.25" hidden="false" customHeight="false" outlineLevel="0" collapsed="false">
      <c r="A214" s="69" t="n">
        <f aca="false">DATE(YEAR(A213),MONTH(A213)+1,1)</f>
        <v>52352</v>
      </c>
      <c r="B214" s="243" t="e">
        <f aca="false">VLOOKUP($A214,[6]CurveFetch!$D$8:$R$1000,2,0)</f>
        <v>#N/A</v>
      </c>
      <c r="C214" s="243" t="e">
        <f aca="false">VLOOKUP($A214,[6]CurveFetch!$D$8:$R$1000,7,0)</f>
        <v>#N/A</v>
      </c>
      <c r="D214" s="243" t="e">
        <f aca="false">VLOOKUP($A214,[6]CurveFetch!$D$8:$R$1000,5,0)</f>
        <v>#N/A</v>
      </c>
      <c r="E214" s="243" t="e">
        <f aca="false">VLOOKUP($A214,[6]CurveFetch!$D$8:$R$1000,4,0)</f>
        <v>#N/A</v>
      </c>
      <c r="F214" s="243" t="e">
        <f aca="false">VLOOKUP($A214,[6]CurveFetch!$D$8:$R$1000,15,0)</f>
        <v>#N/A</v>
      </c>
      <c r="G214" s="243" t="e">
        <f aca="false">VLOOKUP($A214,[6]CurveFetch!$D$8:$R$1000,3,0)</f>
        <v>#N/A</v>
      </c>
      <c r="H214" s="243" t="e">
        <f aca="false">VLOOKUP($A214,[6]CurveFetch!$D$8:$R$1000,9,0)</f>
        <v>#N/A</v>
      </c>
      <c r="I214" s="243" t="e">
        <f aca="false">VLOOKUP($A214,[6]CurveFetch!$D$8:$R$1000,11,0)</f>
        <v>#N/A</v>
      </c>
      <c r="J214" s="243" t="e">
        <f aca="false">VLOOKUP($A214,[6]CurveFetch!$D$8:$R$1000,8,0)</f>
        <v>#N/A</v>
      </c>
      <c r="K214" s="243" t="e">
        <f aca="false">C214-J214</f>
        <v>#N/A</v>
      </c>
      <c r="L214" s="243" t="e">
        <f aca="false">C214-F214</f>
        <v>#N/A</v>
      </c>
      <c r="M214" s="243" t="e">
        <f aca="false">($B214+$C214)*$M$1</f>
        <v>#N/A</v>
      </c>
      <c r="N214" s="69" t="n">
        <f aca="false">DATE(YEAR(N213),MONTH(N213)+1,1)</f>
        <v>52352</v>
      </c>
      <c r="O214" s="243" t="e">
        <f aca="false">VLOOKUP($A214,[6]CurveFetch!$D$8:$V$1000,16,0)</f>
        <v>#N/A</v>
      </c>
      <c r="P214" s="244" t="e">
        <f aca="false">O214/2</f>
        <v>#N/A</v>
      </c>
      <c r="Q214" s="243" t="e">
        <f aca="false">VLOOKUP($A214,[6]CurveFetch!$D$8:$V$1000,16,0)</f>
        <v>#N/A</v>
      </c>
      <c r="R214" s="244" t="e">
        <f aca="false">Q214/2</f>
        <v>#N/A</v>
      </c>
      <c r="S214" s="243" t="e">
        <f aca="false">VLOOKUP($A214,[6]CurveFetch!$D$8:$V$1000,16,0)</f>
        <v>#N/A</v>
      </c>
      <c r="T214" s="244" t="e">
        <f aca="false">S214/2</f>
        <v>#N/A</v>
      </c>
    </row>
    <row r="215" customFormat="false" ht="11.25" hidden="false" customHeight="false" outlineLevel="0" collapsed="false">
      <c r="A215" s="69" t="n">
        <f aca="false">DATE(YEAR(A214),MONTH(A214)+1,1)</f>
        <v>52383</v>
      </c>
      <c r="B215" s="243" t="e">
        <f aca="false">VLOOKUP($A215,[6]CurveFetch!$D$8:$R$1000,2,0)</f>
        <v>#N/A</v>
      </c>
      <c r="C215" s="243" t="e">
        <f aca="false">VLOOKUP($A215,[6]CurveFetch!$D$8:$R$1000,7,0)</f>
        <v>#N/A</v>
      </c>
      <c r="D215" s="243" t="e">
        <f aca="false">VLOOKUP($A215,[6]CurveFetch!$D$8:$R$1000,5,0)</f>
        <v>#N/A</v>
      </c>
      <c r="E215" s="243" t="e">
        <f aca="false">VLOOKUP($A215,[6]CurveFetch!$D$8:$R$1000,4,0)</f>
        <v>#N/A</v>
      </c>
      <c r="F215" s="243" t="e">
        <f aca="false">VLOOKUP($A215,[6]CurveFetch!$D$8:$R$1000,15,0)</f>
        <v>#N/A</v>
      </c>
      <c r="G215" s="243" t="e">
        <f aca="false">VLOOKUP($A215,[6]CurveFetch!$D$8:$R$1000,3,0)</f>
        <v>#N/A</v>
      </c>
      <c r="H215" s="243" t="e">
        <f aca="false">VLOOKUP($A215,[6]CurveFetch!$D$8:$R$1000,9,0)</f>
        <v>#N/A</v>
      </c>
      <c r="I215" s="243" t="e">
        <f aca="false">VLOOKUP($A215,[6]CurveFetch!$D$8:$R$1000,11,0)</f>
        <v>#N/A</v>
      </c>
      <c r="J215" s="243" t="e">
        <f aca="false">VLOOKUP($A215,[6]CurveFetch!$D$8:$R$1000,8,0)</f>
        <v>#N/A</v>
      </c>
      <c r="K215" s="243" t="e">
        <f aca="false">C215-J215</f>
        <v>#N/A</v>
      </c>
      <c r="L215" s="243" t="e">
        <f aca="false">C215-F215</f>
        <v>#N/A</v>
      </c>
      <c r="M215" s="243" t="e">
        <f aca="false">($B215+$C215)*$M$1</f>
        <v>#N/A</v>
      </c>
      <c r="N215" s="69" t="n">
        <f aca="false">DATE(YEAR(N214),MONTH(N214)+1,1)</f>
        <v>52383</v>
      </c>
      <c r="O215" s="243" t="e">
        <f aca="false">VLOOKUP($A215,[6]CurveFetch!$D$8:$V$1000,16,0)</f>
        <v>#N/A</v>
      </c>
      <c r="P215" s="244" t="e">
        <f aca="false">O215/2</f>
        <v>#N/A</v>
      </c>
      <c r="Q215" s="243" t="e">
        <f aca="false">VLOOKUP($A215,[6]CurveFetch!$D$8:$V$1000,16,0)</f>
        <v>#N/A</v>
      </c>
      <c r="R215" s="244" t="e">
        <f aca="false">Q215/2</f>
        <v>#N/A</v>
      </c>
      <c r="S215" s="243" t="e">
        <f aca="false">VLOOKUP($A215,[6]CurveFetch!$D$8:$V$1000,16,0)</f>
        <v>#N/A</v>
      </c>
      <c r="T215" s="244" t="e">
        <f aca="false">S215/2</f>
        <v>#N/A</v>
      </c>
    </row>
    <row r="216" customFormat="false" ht="11.25" hidden="false" customHeight="false" outlineLevel="0" collapsed="false">
      <c r="A216" s="69" t="n">
        <f aca="false">DATE(YEAR(A215),MONTH(A215)+1,1)</f>
        <v>52413</v>
      </c>
      <c r="B216" s="243" t="e">
        <f aca="false">VLOOKUP($A216,[6]CurveFetch!$D$8:$R$1000,2,0)</f>
        <v>#N/A</v>
      </c>
      <c r="C216" s="243" t="e">
        <f aca="false">VLOOKUP($A216,[6]CurveFetch!$D$8:$R$1000,7,0)</f>
        <v>#N/A</v>
      </c>
      <c r="D216" s="243" t="e">
        <f aca="false">VLOOKUP($A216,[6]CurveFetch!$D$8:$R$1000,5,0)</f>
        <v>#N/A</v>
      </c>
      <c r="E216" s="243" t="e">
        <f aca="false">VLOOKUP($A216,[6]CurveFetch!$D$8:$R$1000,4,0)</f>
        <v>#N/A</v>
      </c>
      <c r="F216" s="243" t="e">
        <f aca="false">VLOOKUP($A216,[6]CurveFetch!$D$8:$R$1000,15,0)</f>
        <v>#N/A</v>
      </c>
      <c r="G216" s="243" t="e">
        <f aca="false">VLOOKUP($A216,[6]CurveFetch!$D$8:$R$1000,3,0)</f>
        <v>#N/A</v>
      </c>
      <c r="H216" s="243" t="e">
        <f aca="false">VLOOKUP($A216,[6]CurveFetch!$D$8:$R$1000,9,0)</f>
        <v>#N/A</v>
      </c>
      <c r="I216" s="243" t="e">
        <f aca="false">VLOOKUP($A216,[6]CurveFetch!$D$8:$R$1000,11,0)</f>
        <v>#N/A</v>
      </c>
      <c r="J216" s="243" t="e">
        <f aca="false">VLOOKUP($A216,[6]CurveFetch!$D$8:$R$1000,8,0)</f>
        <v>#N/A</v>
      </c>
      <c r="K216" s="243" t="e">
        <f aca="false">C216-J216</f>
        <v>#N/A</v>
      </c>
      <c r="L216" s="243" t="e">
        <f aca="false">C216-F216</f>
        <v>#N/A</v>
      </c>
      <c r="M216" s="243" t="e">
        <f aca="false">($B216+$C216)*$M$1</f>
        <v>#N/A</v>
      </c>
      <c r="N216" s="69" t="n">
        <f aca="false">DATE(YEAR(N215),MONTH(N215)+1,1)</f>
        <v>52413</v>
      </c>
      <c r="O216" s="243" t="e">
        <f aca="false">VLOOKUP($A216,[6]CurveFetch!$D$8:$V$1000,16,0)</f>
        <v>#N/A</v>
      </c>
      <c r="P216" s="244" t="e">
        <f aca="false">O216/2</f>
        <v>#N/A</v>
      </c>
      <c r="Q216" s="243" t="e">
        <f aca="false">VLOOKUP($A216,[6]CurveFetch!$D$8:$V$1000,16,0)</f>
        <v>#N/A</v>
      </c>
      <c r="R216" s="244" t="e">
        <f aca="false">Q216/2</f>
        <v>#N/A</v>
      </c>
      <c r="S216" s="243" t="e">
        <f aca="false">VLOOKUP($A216,[6]CurveFetch!$D$8:$V$1000,16,0)</f>
        <v>#N/A</v>
      </c>
      <c r="T216" s="244" t="e">
        <f aca="false">S216/2</f>
        <v>#N/A</v>
      </c>
    </row>
    <row r="217" customFormat="false" ht="11.25" hidden="false" customHeight="false" outlineLevel="0" collapsed="false">
      <c r="A217" s="69" t="n">
        <f aca="false">DATE(YEAR(A216),MONTH(A216)+1,1)</f>
        <v>52444</v>
      </c>
      <c r="B217" s="243" t="e">
        <f aca="false">VLOOKUP($A217,[6]CurveFetch!$D$8:$R$1000,2,0)</f>
        <v>#N/A</v>
      </c>
      <c r="C217" s="243" t="e">
        <f aca="false">VLOOKUP($A217,[6]CurveFetch!$D$8:$R$1000,7,0)</f>
        <v>#N/A</v>
      </c>
      <c r="D217" s="243" t="e">
        <f aca="false">VLOOKUP($A217,[6]CurveFetch!$D$8:$R$1000,5,0)</f>
        <v>#N/A</v>
      </c>
      <c r="E217" s="243" t="e">
        <f aca="false">VLOOKUP($A217,[6]CurveFetch!$D$8:$R$1000,4,0)</f>
        <v>#N/A</v>
      </c>
      <c r="F217" s="243" t="e">
        <f aca="false">VLOOKUP($A217,[6]CurveFetch!$D$8:$R$1000,15,0)</f>
        <v>#N/A</v>
      </c>
      <c r="G217" s="243" t="e">
        <f aca="false">VLOOKUP($A217,[6]CurveFetch!$D$8:$R$1000,3,0)</f>
        <v>#N/A</v>
      </c>
      <c r="H217" s="243" t="e">
        <f aca="false">VLOOKUP($A217,[6]CurveFetch!$D$8:$R$1000,9,0)</f>
        <v>#N/A</v>
      </c>
      <c r="I217" s="243" t="e">
        <f aca="false">VLOOKUP($A217,[6]CurveFetch!$D$8:$R$1000,11,0)</f>
        <v>#N/A</v>
      </c>
      <c r="J217" s="243" t="e">
        <f aca="false">VLOOKUP($A217,[6]CurveFetch!$D$8:$R$1000,8,0)</f>
        <v>#N/A</v>
      </c>
      <c r="K217" s="243" t="e">
        <f aca="false">C217-J217</f>
        <v>#N/A</v>
      </c>
      <c r="L217" s="243" t="e">
        <f aca="false">C217-F217</f>
        <v>#N/A</v>
      </c>
      <c r="M217" s="243" t="e">
        <f aca="false">($B217+$C217)*$M$1</f>
        <v>#N/A</v>
      </c>
      <c r="N217" s="69" t="n">
        <f aca="false">DATE(YEAR(N216),MONTH(N216)+1,1)</f>
        <v>52444</v>
      </c>
      <c r="O217" s="243" t="e">
        <f aca="false">VLOOKUP($A217,[6]CurveFetch!$D$8:$V$1000,16,0)</f>
        <v>#N/A</v>
      </c>
      <c r="P217" s="244" t="e">
        <f aca="false">O217/2</f>
        <v>#N/A</v>
      </c>
      <c r="Q217" s="243" t="e">
        <f aca="false">VLOOKUP($A217,[6]CurveFetch!$D$8:$V$1000,16,0)</f>
        <v>#N/A</v>
      </c>
      <c r="R217" s="244" t="e">
        <f aca="false">Q217/2</f>
        <v>#N/A</v>
      </c>
      <c r="S217" s="243" t="e">
        <f aca="false">VLOOKUP($A217,[6]CurveFetch!$D$8:$V$1000,16,0)</f>
        <v>#N/A</v>
      </c>
      <c r="T217" s="244" t="e">
        <f aca="false">S217/2</f>
        <v>#N/A</v>
      </c>
    </row>
    <row r="218" customFormat="false" ht="11.25" hidden="false" customHeight="false" outlineLevel="0" collapsed="false">
      <c r="A218" s="69" t="n">
        <f aca="false">DATE(YEAR(A217),MONTH(A217)+1,1)</f>
        <v>52475</v>
      </c>
      <c r="B218" s="243" t="e">
        <f aca="false">VLOOKUP($A218,[6]CurveFetch!$D$8:$R$1000,2,0)</f>
        <v>#N/A</v>
      </c>
      <c r="C218" s="243" t="e">
        <f aca="false">VLOOKUP($A218,[6]CurveFetch!$D$8:$R$1000,7,0)</f>
        <v>#N/A</v>
      </c>
      <c r="D218" s="243" t="e">
        <f aca="false">VLOOKUP($A218,[6]CurveFetch!$D$8:$R$1000,5,0)</f>
        <v>#N/A</v>
      </c>
      <c r="E218" s="243" t="e">
        <f aca="false">VLOOKUP($A218,[6]CurveFetch!$D$8:$R$1000,4,0)</f>
        <v>#N/A</v>
      </c>
      <c r="F218" s="243" t="e">
        <f aca="false">VLOOKUP($A218,[6]CurveFetch!$D$8:$R$1000,15,0)</f>
        <v>#N/A</v>
      </c>
      <c r="G218" s="243" t="e">
        <f aca="false">VLOOKUP($A218,[6]CurveFetch!$D$8:$R$1000,3,0)</f>
        <v>#N/A</v>
      </c>
      <c r="H218" s="243" t="e">
        <f aca="false">VLOOKUP($A218,[6]CurveFetch!$D$8:$R$1000,9,0)</f>
        <v>#N/A</v>
      </c>
      <c r="I218" s="243" t="e">
        <f aca="false">VLOOKUP($A218,[6]CurveFetch!$D$8:$R$1000,11,0)</f>
        <v>#N/A</v>
      </c>
      <c r="J218" s="243" t="e">
        <f aca="false">VLOOKUP($A218,[6]CurveFetch!$D$8:$R$1000,8,0)</f>
        <v>#N/A</v>
      </c>
      <c r="K218" s="243" t="e">
        <f aca="false">C218-J218</f>
        <v>#N/A</v>
      </c>
      <c r="L218" s="243" t="e">
        <f aca="false">C218-F218</f>
        <v>#N/A</v>
      </c>
      <c r="M218" s="243" t="e">
        <f aca="false">($B218+$C218)*$M$1</f>
        <v>#N/A</v>
      </c>
      <c r="N218" s="69" t="n">
        <f aca="false">DATE(YEAR(N217),MONTH(N217)+1,1)</f>
        <v>52475</v>
      </c>
      <c r="O218" s="243" t="e">
        <f aca="false">VLOOKUP($A218,[6]CurveFetch!$D$8:$V$1000,16,0)</f>
        <v>#N/A</v>
      </c>
      <c r="P218" s="244" t="e">
        <f aca="false">O218/2</f>
        <v>#N/A</v>
      </c>
      <c r="Q218" s="243" t="e">
        <f aca="false">VLOOKUP($A218,[6]CurveFetch!$D$8:$V$1000,16,0)</f>
        <v>#N/A</v>
      </c>
      <c r="R218" s="244" t="e">
        <f aca="false">Q218/2</f>
        <v>#N/A</v>
      </c>
      <c r="S218" s="243" t="e">
        <f aca="false">VLOOKUP($A218,[6]CurveFetch!$D$8:$V$1000,16,0)</f>
        <v>#N/A</v>
      </c>
      <c r="T218" s="244" t="e">
        <f aca="false">S218/2</f>
        <v>#N/A</v>
      </c>
    </row>
    <row r="219" customFormat="false" ht="11.25" hidden="false" customHeight="false" outlineLevel="0" collapsed="false">
      <c r="A219" s="69" t="n">
        <f aca="false">DATE(YEAR(A218),MONTH(A218)+1,1)</f>
        <v>52505</v>
      </c>
      <c r="B219" s="243" t="e">
        <f aca="false">VLOOKUP($A219,[6]CurveFetch!$D$8:$R$1000,2,0)</f>
        <v>#N/A</v>
      </c>
      <c r="C219" s="243" t="e">
        <f aca="false">VLOOKUP($A219,[6]CurveFetch!$D$8:$R$1000,7,0)</f>
        <v>#N/A</v>
      </c>
      <c r="D219" s="243" t="e">
        <f aca="false">VLOOKUP($A219,[6]CurveFetch!$D$8:$R$1000,5,0)</f>
        <v>#N/A</v>
      </c>
      <c r="E219" s="243" t="e">
        <f aca="false">VLOOKUP($A219,[6]CurveFetch!$D$8:$R$1000,4,0)</f>
        <v>#N/A</v>
      </c>
      <c r="F219" s="243" t="e">
        <f aca="false">VLOOKUP($A219,[6]CurveFetch!$D$8:$R$1000,15,0)</f>
        <v>#N/A</v>
      </c>
      <c r="G219" s="243" t="e">
        <f aca="false">VLOOKUP($A219,[6]CurveFetch!$D$8:$R$1000,3,0)</f>
        <v>#N/A</v>
      </c>
      <c r="H219" s="243" t="e">
        <f aca="false">VLOOKUP($A219,[6]CurveFetch!$D$8:$R$1000,9,0)</f>
        <v>#N/A</v>
      </c>
      <c r="I219" s="243" t="e">
        <f aca="false">VLOOKUP($A219,[6]CurveFetch!$D$8:$R$1000,11,0)</f>
        <v>#N/A</v>
      </c>
      <c r="J219" s="243" t="e">
        <f aca="false">VLOOKUP($A219,[6]CurveFetch!$D$8:$R$1000,8,0)</f>
        <v>#N/A</v>
      </c>
      <c r="K219" s="243" t="e">
        <f aca="false">C219-J219</f>
        <v>#N/A</v>
      </c>
      <c r="L219" s="243" t="e">
        <f aca="false">C219-F219</f>
        <v>#N/A</v>
      </c>
      <c r="M219" s="243" t="e">
        <f aca="false">($B219+$C219)*$M$1</f>
        <v>#N/A</v>
      </c>
      <c r="N219" s="69" t="n">
        <f aca="false">DATE(YEAR(N218),MONTH(N218)+1,1)</f>
        <v>52505</v>
      </c>
      <c r="O219" s="243" t="e">
        <f aca="false">VLOOKUP($A219,[6]CurveFetch!$D$8:$V$1000,16,0)</f>
        <v>#N/A</v>
      </c>
      <c r="P219" s="244" t="e">
        <f aca="false">O219/2</f>
        <v>#N/A</v>
      </c>
      <c r="Q219" s="243" t="e">
        <f aca="false">VLOOKUP($A219,[6]CurveFetch!$D$8:$V$1000,16,0)</f>
        <v>#N/A</v>
      </c>
      <c r="R219" s="244" t="e">
        <f aca="false">Q219/2</f>
        <v>#N/A</v>
      </c>
      <c r="S219" s="243" t="e">
        <f aca="false">VLOOKUP($A219,[6]CurveFetch!$D$8:$V$1000,16,0)</f>
        <v>#N/A</v>
      </c>
      <c r="T219" s="244" t="e">
        <f aca="false">S219/2</f>
        <v>#N/A</v>
      </c>
    </row>
    <row r="220" customFormat="false" ht="11.25" hidden="false" customHeight="false" outlineLevel="0" collapsed="false">
      <c r="A220" s="69" t="n">
        <f aca="false">DATE(YEAR(A219),MONTH(A219)+1,1)</f>
        <v>52536</v>
      </c>
      <c r="B220" s="243" t="e">
        <f aca="false">VLOOKUP($A220,[6]CurveFetch!$D$8:$R$1000,2,0)</f>
        <v>#N/A</v>
      </c>
      <c r="C220" s="243" t="e">
        <f aca="false">VLOOKUP($A220,[6]CurveFetch!$D$8:$R$1000,7,0)</f>
        <v>#N/A</v>
      </c>
      <c r="D220" s="243" t="e">
        <f aca="false">VLOOKUP($A220,[6]CurveFetch!$D$8:$R$1000,5,0)</f>
        <v>#N/A</v>
      </c>
      <c r="E220" s="243" t="e">
        <f aca="false">VLOOKUP($A220,[6]CurveFetch!$D$8:$R$1000,4,0)</f>
        <v>#N/A</v>
      </c>
      <c r="F220" s="243" t="e">
        <f aca="false">VLOOKUP($A220,[6]CurveFetch!$D$8:$R$1000,15,0)</f>
        <v>#N/A</v>
      </c>
      <c r="G220" s="243" t="e">
        <f aca="false">VLOOKUP($A220,[6]CurveFetch!$D$8:$R$1000,3,0)</f>
        <v>#N/A</v>
      </c>
      <c r="H220" s="243" t="e">
        <f aca="false">VLOOKUP($A220,[6]CurveFetch!$D$8:$R$1000,9,0)</f>
        <v>#N/A</v>
      </c>
      <c r="I220" s="243" t="e">
        <f aca="false">VLOOKUP($A220,[6]CurveFetch!$D$8:$R$1000,11,0)</f>
        <v>#N/A</v>
      </c>
      <c r="J220" s="243" t="e">
        <f aca="false">VLOOKUP($A220,[6]CurveFetch!$D$8:$R$1000,8,0)</f>
        <v>#N/A</v>
      </c>
      <c r="K220" s="243" t="e">
        <f aca="false">C220-J220</f>
        <v>#N/A</v>
      </c>
      <c r="L220" s="243" t="e">
        <f aca="false">C220-F220</f>
        <v>#N/A</v>
      </c>
      <c r="M220" s="243" t="e">
        <f aca="false">($B220+$C220)*$M$1</f>
        <v>#N/A</v>
      </c>
      <c r="N220" s="69" t="n">
        <f aca="false">DATE(YEAR(N219),MONTH(N219)+1,1)</f>
        <v>52536</v>
      </c>
      <c r="O220" s="243" t="e">
        <f aca="false">VLOOKUP($A220,[6]CurveFetch!$D$8:$V$1000,16,0)</f>
        <v>#N/A</v>
      </c>
      <c r="P220" s="244" t="e">
        <f aca="false">O220/2</f>
        <v>#N/A</v>
      </c>
      <c r="Q220" s="243" t="e">
        <f aca="false">VLOOKUP($A220,[6]CurveFetch!$D$8:$V$1000,16,0)</f>
        <v>#N/A</v>
      </c>
      <c r="R220" s="244" t="e">
        <f aca="false">Q220/2</f>
        <v>#N/A</v>
      </c>
      <c r="S220" s="243" t="e">
        <f aca="false">VLOOKUP($A220,[6]CurveFetch!$D$8:$V$1000,16,0)</f>
        <v>#N/A</v>
      </c>
      <c r="T220" s="244" t="e">
        <f aca="false">S220/2</f>
        <v>#N/A</v>
      </c>
    </row>
    <row r="221" customFormat="false" ht="11.25" hidden="false" customHeight="false" outlineLevel="0" collapsed="false">
      <c r="A221" s="69" t="n">
        <f aca="false">DATE(YEAR(A220),MONTH(A220)+1,1)</f>
        <v>52566</v>
      </c>
      <c r="B221" s="243" t="e">
        <f aca="false">VLOOKUP($A221,[6]CurveFetch!$D$8:$R$1000,2,0)</f>
        <v>#N/A</v>
      </c>
      <c r="C221" s="243" t="e">
        <f aca="false">VLOOKUP($A221,[6]CurveFetch!$D$8:$R$1000,7,0)</f>
        <v>#N/A</v>
      </c>
      <c r="D221" s="243" t="e">
        <f aca="false">VLOOKUP($A221,[6]CurveFetch!$D$8:$R$1000,5,0)</f>
        <v>#N/A</v>
      </c>
      <c r="E221" s="243" t="e">
        <f aca="false">VLOOKUP($A221,[6]CurveFetch!$D$8:$R$1000,4,0)</f>
        <v>#N/A</v>
      </c>
      <c r="F221" s="243" t="e">
        <f aca="false">VLOOKUP($A221,[6]CurveFetch!$D$8:$R$1000,15,0)</f>
        <v>#N/A</v>
      </c>
      <c r="G221" s="243" t="e">
        <f aca="false">VLOOKUP($A221,[6]CurveFetch!$D$8:$R$1000,3,0)</f>
        <v>#N/A</v>
      </c>
      <c r="H221" s="243" t="e">
        <f aca="false">VLOOKUP($A221,[6]CurveFetch!$D$8:$R$1000,9,0)</f>
        <v>#N/A</v>
      </c>
      <c r="I221" s="243" t="e">
        <f aca="false">VLOOKUP($A221,[6]CurveFetch!$D$8:$R$1000,11,0)</f>
        <v>#N/A</v>
      </c>
      <c r="J221" s="243" t="e">
        <f aca="false">VLOOKUP($A221,[6]CurveFetch!$D$8:$R$1000,8,0)</f>
        <v>#N/A</v>
      </c>
      <c r="K221" s="243" t="e">
        <f aca="false">C221-J221</f>
        <v>#N/A</v>
      </c>
      <c r="L221" s="243" t="e">
        <f aca="false">C221-F221</f>
        <v>#N/A</v>
      </c>
      <c r="M221" s="243" t="e">
        <f aca="false">($B221+$C221)*$M$1</f>
        <v>#N/A</v>
      </c>
      <c r="N221" s="69" t="n">
        <f aca="false">DATE(YEAR(N220),MONTH(N220)+1,1)</f>
        <v>52566</v>
      </c>
      <c r="O221" s="243" t="e">
        <f aca="false">VLOOKUP($A221,[6]CurveFetch!$D$8:$V$1000,16,0)</f>
        <v>#N/A</v>
      </c>
      <c r="P221" s="244" t="e">
        <f aca="false">O221/2</f>
        <v>#N/A</v>
      </c>
      <c r="Q221" s="243" t="e">
        <f aca="false">VLOOKUP($A221,[6]CurveFetch!$D$8:$V$1000,16,0)</f>
        <v>#N/A</v>
      </c>
      <c r="R221" s="244" t="e">
        <f aca="false">Q221/2</f>
        <v>#N/A</v>
      </c>
      <c r="S221" s="243" t="e">
        <f aca="false">VLOOKUP($A221,[6]CurveFetch!$D$8:$V$1000,16,0)</f>
        <v>#N/A</v>
      </c>
      <c r="T221" s="244" t="e">
        <f aca="false">S221/2</f>
        <v>#N/A</v>
      </c>
    </row>
    <row r="222" customFormat="false" ht="11.25" hidden="false" customHeight="false" outlineLevel="0" collapsed="false">
      <c r="A222" s="69" t="n">
        <f aca="false">DATE(YEAR(A221),MONTH(A221)+1,1)</f>
        <v>52597</v>
      </c>
      <c r="B222" s="243" t="e">
        <f aca="false">VLOOKUP($A222,[6]CurveFetch!$D$8:$R$1000,2,0)</f>
        <v>#N/A</v>
      </c>
      <c r="C222" s="243" t="e">
        <f aca="false">VLOOKUP($A222,[6]CurveFetch!$D$8:$R$1000,7,0)</f>
        <v>#N/A</v>
      </c>
      <c r="D222" s="243" t="e">
        <f aca="false">VLOOKUP($A222,[6]CurveFetch!$D$8:$R$1000,5,0)</f>
        <v>#N/A</v>
      </c>
      <c r="E222" s="243" t="e">
        <f aca="false">VLOOKUP($A222,[6]CurveFetch!$D$8:$R$1000,4,0)</f>
        <v>#N/A</v>
      </c>
      <c r="F222" s="243" t="e">
        <f aca="false">VLOOKUP($A222,[6]CurveFetch!$D$8:$R$1000,15,0)</f>
        <v>#N/A</v>
      </c>
      <c r="G222" s="243" t="e">
        <f aca="false">VLOOKUP($A222,[6]CurveFetch!$D$8:$R$1000,3,0)</f>
        <v>#N/A</v>
      </c>
      <c r="H222" s="243" t="e">
        <f aca="false">VLOOKUP($A222,[6]CurveFetch!$D$8:$R$1000,9,0)</f>
        <v>#N/A</v>
      </c>
      <c r="I222" s="243" t="e">
        <f aca="false">VLOOKUP($A222,[6]CurveFetch!$D$8:$R$1000,11,0)</f>
        <v>#N/A</v>
      </c>
      <c r="J222" s="243" t="e">
        <f aca="false">VLOOKUP($A222,[6]CurveFetch!$D$8:$R$1000,8,0)</f>
        <v>#N/A</v>
      </c>
      <c r="K222" s="243" t="e">
        <f aca="false">C222-J222</f>
        <v>#N/A</v>
      </c>
      <c r="L222" s="243" t="e">
        <f aca="false">C222-F222</f>
        <v>#N/A</v>
      </c>
      <c r="M222" s="243" t="e">
        <f aca="false">($B222+$C222)*$M$1</f>
        <v>#N/A</v>
      </c>
      <c r="N222" s="69" t="n">
        <f aca="false">DATE(YEAR(N221),MONTH(N221)+1,1)</f>
        <v>52597</v>
      </c>
      <c r="O222" s="243" t="e">
        <f aca="false">VLOOKUP($A222,[6]CurveFetch!$D$8:$V$1000,16,0)</f>
        <v>#N/A</v>
      </c>
      <c r="P222" s="244" t="e">
        <f aca="false">O222/2</f>
        <v>#N/A</v>
      </c>
      <c r="Q222" s="243" t="e">
        <f aca="false">VLOOKUP($A222,[6]CurveFetch!$D$8:$V$1000,16,0)</f>
        <v>#N/A</v>
      </c>
      <c r="R222" s="244" t="e">
        <f aca="false">Q222/2</f>
        <v>#N/A</v>
      </c>
      <c r="S222" s="243" t="e">
        <f aca="false">VLOOKUP($A222,[6]CurveFetch!$D$8:$V$1000,16,0)</f>
        <v>#N/A</v>
      </c>
      <c r="T222" s="244" t="e">
        <f aca="false">S222/2</f>
        <v>#N/A</v>
      </c>
    </row>
    <row r="223" customFormat="false" ht="11.25" hidden="false" customHeight="false" outlineLevel="0" collapsed="false">
      <c r="A223" s="69" t="n">
        <f aca="false">DATE(YEAR(A222),MONTH(A222)+1,1)</f>
        <v>52628</v>
      </c>
      <c r="B223" s="243" t="e">
        <f aca="false">VLOOKUP($A223,[6]CurveFetch!$D$8:$R$1000,2,0)</f>
        <v>#N/A</v>
      </c>
      <c r="C223" s="243" t="e">
        <f aca="false">VLOOKUP($A223,[6]CurveFetch!$D$8:$R$1000,7,0)</f>
        <v>#N/A</v>
      </c>
      <c r="D223" s="243" t="e">
        <f aca="false">VLOOKUP($A223,[6]CurveFetch!$D$8:$R$1000,5,0)</f>
        <v>#N/A</v>
      </c>
      <c r="E223" s="243" t="e">
        <f aca="false">VLOOKUP($A223,[6]CurveFetch!$D$8:$R$1000,4,0)</f>
        <v>#N/A</v>
      </c>
      <c r="F223" s="243" t="e">
        <f aca="false">VLOOKUP($A223,[6]CurveFetch!$D$8:$R$1000,15,0)</f>
        <v>#N/A</v>
      </c>
      <c r="G223" s="243" t="e">
        <f aca="false">VLOOKUP($A223,[6]CurveFetch!$D$8:$R$1000,3,0)</f>
        <v>#N/A</v>
      </c>
      <c r="H223" s="243" t="e">
        <f aca="false">VLOOKUP($A223,[6]CurveFetch!$D$8:$R$1000,9,0)</f>
        <v>#N/A</v>
      </c>
      <c r="I223" s="243" t="e">
        <f aca="false">VLOOKUP($A223,[6]CurveFetch!$D$8:$R$1000,11,0)</f>
        <v>#N/A</v>
      </c>
      <c r="J223" s="243" t="e">
        <f aca="false">VLOOKUP($A223,[6]CurveFetch!$D$8:$R$1000,8,0)</f>
        <v>#N/A</v>
      </c>
      <c r="K223" s="243" t="e">
        <f aca="false">C223-J223</f>
        <v>#N/A</v>
      </c>
      <c r="L223" s="243" t="e">
        <f aca="false">C223-F223</f>
        <v>#N/A</v>
      </c>
      <c r="M223" s="243" t="e">
        <f aca="false">($B223+$C223)*$M$1</f>
        <v>#N/A</v>
      </c>
      <c r="N223" s="69" t="n">
        <f aca="false">DATE(YEAR(N222),MONTH(N222)+1,1)</f>
        <v>52628</v>
      </c>
      <c r="O223" s="243" t="e">
        <f aca="false">VLOOKUP($A223,[6]CurveFetch!$D$8:$V$1000,16,0)</f>
        <v>#N/A</v>
      </c>
      <c r="P223" s="244" t="e">
        <f aca="false">O223/2</f>
        <v>#N/A</v>
      </c>
      <c r="Q223" s="243" t="e">
        <f aca="false">VLOOKUP($A223,[6]CurveFetch!$D$8:$V$1000,16,0)</f>
        <v>#N/A</v>
      </c>
      <c r="R223" s="244" t="e">
        <f aca="false">Q223/2</f>
        <v>#N/A</v>
      </c>
      <c r="S223" s="243" t="e">
        <f aca="false">VLOOKUP($A223,[6]CurveFetch!$D$8:$V$1000,16,0)</f>
        <v>#N/A</v>
      </c>
      <c r="T223" s="244" t="e">
        <f aca="false">S223/2</f>
        <v>#N/A</v>
      </c>
    </row>
    <row r="224" customFormat="false" ht="11.25" hidden="false" customHeight="false" outlineLevel="0" collapsed="false">
      <c r="A224" s="69" t="n">
        <f aca="false">DATE(YEAR(A223),MONTH(A223)+1,1)</f>
        <v>52657</v>
      </c>
      <c r="B224" s="243" t="e">
        <f aca="false">VLOOKUP($A224,[6]CurveFetch!$D$8:$R$1000,2,0)</f>
        <v>#N/A</v>
      </c>
      <c r="C224" s="243" t="e">
        <f aca="false">VLOOKUP($A224,[6]CurveFetch!$D$8:$R$1000,7,0)</f>
        <v>#N/A</v>
      </c>
      <c r="D224" s="243" t="e">
        <f aca="false">VLOOKUP($A224,[6]CurveFetch!$D$8:$R$1000,5,0)</f>
        <v>#N/A</v>
      </c>
      <c r="E224" s="243" t="e">
        <f aca="false">VLOOKUP($A224,[6]CurveFetch!$D$8:$R$1000,4,0)</f>
        <v>#N/A</v>
      </c>
      <c r="F224" s="243" t="e">
        <f aca="false">VLOOKUP($A224,[6]CurveFetch!$D$8:$R$1000,15,0)</f>
        <v>#N/A</v>
      </c>
      <c r="G224" s="243" t="e">
        <f aca="false">VLOOKUP($A224,[6]CurveFetch!$D$8:$R$1000,3,0)</f>
        <v>#N/A</v>
      </c>
      <c r="H224" s="243" t="e">
        <f aca="false">VLOOKUP($A224,[6]CurveFetch!$D$8:$R$1000,9,0)</f>
        <v>#N/A</v>
      </c>
      <c r="I224" s="243" t="e">
        <f aca="false">VLOOKUP($A224,[6]CurveFetch!$D$8:$R$1000,11,0)</f>
        <v>#N/A</v>
      </c>
      <c r="J224" s="243" t="e">
        <f aca="false">VLOOKUP($A224,[6]CurveFetch!$D$8:$R$1000,8,0)</f>
        <v>#N/A</v>
      </c>
      <c r="K224" s="243" t="e">
        <f aca="false">C224-J224</f>
        <v>#N/A</v>
      </c>
      <c r="L224" s="243" t="e">
        <f aca="false">C224-F224</f>
        <v>#N/A</v>
      </c>
      <c r="M224" s="243" t="e">
        <f aca="false">($B224+$C224)*$M$1</f>
        <v>#N/A</v>
      </c>
      <c r="N224" s="69" t="n">
        <f aca="false">DATE(YEAR(N223),MONTH(N223)+1,1)</f>
        <v>52657</v>
      </c>
      <c r="O224" s="243" t="e">
        <f aca="false">VLOOKUP($A224,[6]CurveFetch!$D$8:$V$1000,16,0)</f>
        <v>#N/A</v>
      </c>
      <c r="P224" s="244" t="e">
        <f aca="false">O224/2</f>
        <v>#N/A</v>
      </c>
      <c r="Q224" s="243" t="e">
        <f aca="false">VLOOKUP($A224,[6]CurveFetch!$D$8:$V$1000,16,0)</f>
        <v>#N/A</v>
      </c>
      <c r="R224" s="244" t="e">
        <f aca="false">Q224/2</f>
        <v>#N/A</v>
      </c>
      <c r="S224" s="243" t="e">
        <f aca="false">VLOOKUP($A224,[6]CurveFetch!$D$8:$V$1000,16,0)</f>
        <v>#N/A</v>
      </c>
      <c r="T224" s="244" t="e">
        <f aca="false">S224/2</f>
        <v>#N/A</v>
      </c>
    </row>
    <row r="225" customFormat="false" ht="11.25" hidden="false" customHeight="false" outlineLevel="0" collapsed="false">
      <c r="A225" s="69" t="n">
        <f aca="false">DATE(YEAR(A224),MONTH(A224)+1,1)</f>
        <v>52688</v>
      </c>
      <c r="B225" s="243" t="e">
        <f aca="false">VLOOKUP($A225,[6]CurveFetch!$D$8:$R$1000,2,0)</f>
        <v>#N/A</v>
      </c>
      <c r="C225" s="243" t="e">
        <f aca="false">VLOOKUP($A225,[6]CurveFetch!$D$8:$R$1000,7,0)</f>
        <v>#N/A</v>
      </c>
      <c r="D225" s="243" t="e">
        <f aca="false">VLOOKUP($A225,[6]CurveFetch!$D$8:$R$1000,5,0)</f>
        <v>#N/A</v>
      </c>
      <c r="E225" s="243" t="e">
        <f aca="false">VLOOKUP($A225,[6]CurveFetch!$D$8:$R$1000,4,0)</f>
        <v>#N/A</v>
      </c>
      <c r="F225" s="243" t="e">
        <f aca="false">VLOOKUP($A225,[6]CurveFetch!$D$8:$R$1000,15,0)</f>
        <v>#N/A</v>
      </c>
      <c r="G225" s="243" t="e">
        <f aca="false">VLOOKUP($A225,[6]CurveFetch!$D$8:$R$1000,3,0)</f>
        <v>#N/A</v>
      </c>
      <c r="H225" s="243" t="e">
        <f aca="false">VLOOKUP($A225,[6]CurveFetch!$D$8:$R$1000,9,0)</f>
        <v>#N/A</v>
      </c>
      <c r="I225" s="243" t="e">
        <f aca="false">VLOOKUP($A225,[6]CurveFetch!$D$8:$R$1000,11,0)</f>
        <v>#N/A</v>
      </c>
      <c r="J225" s="243" t="e">
        <f aca="false">VLOOKUP($A225,[6]CurveFetch!$D$8:$R$1000,8,0)</f>
        <v>#N/A</v>
      </c>
      <c r="K225" s="243" t="e">
        <f aca="false">C225-J225</f>
        <v>#N/A</v>
      </c>
      <c r="L225" s="243" t="e">
        <f aca="false">C225-F225</f>
        <v>#N/A</v>
      </c>
      <c r="M225" s="243" t="e">
        <f aca="false">($B225+$C225)*$M$1</f>
        <v>#N/A</v>
      </c>
      <c r="N225" s="69" t="n">
        <f aca="false">DATE(YEAR(N224),MONTH(N224)+1,1)</f>
        <v>52688</v>
      </c>
      <c r="O225" s="243" t="e">
        <f aca="false">VLOOKUP($A225,[6]CurveFetch!$D$8:$V$1000,16,0)</f>
        <v>#N/A</v>
      </c>
      <c r="P225" s="244" t="e">
        <f aca="false">O225/2</f>
        <v>#N/A</v>
      </c>
      <c r="Q225" s="243" t="e">
        <f aca="false">VLOOKUP($A225,[6]CurveFetch!$D$8:$V$1000,16,0)</f>
        <v>#N/A</v>
      </c>
      <c r="R225" s="244" t="e">
        <f aca="false">Q225/2</f>
        <v>#N/A</v>
      </c>
      <c r="S225" s="243" t="e">
        <f aca="false">VLOOKUP($A225,[6]CurveFetch!$D$8:$V$1000,16,0)</f>
        <v>#N/A</v>
      </c>
      <c r="T225" s="244" t="e">
        <f aca="false">S225/2</f>
        <v>#N/A</v>
      </c>
    </row>
    <row r="226" customFormat="false" ht="11.25" hidden="false" customHeight="false" outlineLevel="0" collapsed="false">
      <c r="A226" s="69" t="n">
        <f aca="false">DATE(YEAR(A225),MONTH(A225)+1,1)</f>
        <v>52718</v>
      </c>
      <c r="B226" s="243" t="e">
        <f aca="false">VLOOKUP($A226,[6]CurveFetch!$D$8:$R$1000,2,0)</f>
        <v>#N/A</v>
      </c>
      <c r="C226" s="243" t="e">
        <f aca="false">VLOOKUP($A226,[6]CurveFetch!$D$8:$R$1000,7,0)</f>
        <v>#N/A</v>
      </c>
      <c r="D226" s="243" t="e">
        <f aca="false">VLOOKUP($A226,[6]CurveFetch!$D$8:$R$1000,5,0)</f>
        <v>#N/A</v>
      </c>
      <c r="E226" s="243" t="e">
        <f aca="false">VLOOKUP($A226,[6]CurveFetch!$D$8:$R$1000,4,0)</f>
        <v>#N/A</v>
      </c>
      <c r="F226" s="243" t="e">
        <f aca="false">VLOOKUP($A226,[6]CurveFetch!$D$8:$R$1000,15,0)</f>
        <v>#N/A</v>
      </c>
      <c r="G226" s="243" t="e">
        <f aca="false">VLOOKUP($A226,[6]CurveFetch!$D$8:$R$1000,3,0)</f>
        <v>#N/A</v>
      </c>
      <c r="H226" s="243" t="e">
        <f aca="false">VLOOKUP($A226,[6]CurveFetch!$D$8:$R$1000,9,0)</f>
        <v>#N/A</v>
      </c>
      <c r="I226" s="243" t="e">
        <f aca="false">VLOOKUP($A226,[6]CurveFetch!$D$8:$R$1000,11,0)</f>
        <v>#N/A</v>
      </c>
      <c r="J226" s="243" t="e">
        <f aca="false">VLOOKUP($A226,[6]CurveFetch!$D$8:$R$1000,8,0)</f>
        <v>#N/A</v>
      </c>
      <c r="K226" s="243" t="e">
        <f aca="false">C226-J226</f>
        <v>#N/A</v>
      </c>
      <c r="L226" s="243" t="e">
        <f aca="false">C226-F226</f>
        <v>#N/A</v>
      </c>
      <c r="M226" s="243" t="e">
        <f aca="false">($B226+$C226)*$M$1</f>
        <v>#N/A</v>
      </c>
      <c r="N226" s="69" t="n">
        <f aca="false">DATE(YEAR(N225),MONTH(N225)+1,1)</f>
        <v>52718</v>
      </c>
      <c r="O226" s="243" t="e">
        <f aca="false">VLOOKUP($A226,[6]CurveFetch!$D$8:$V$1000,16,0)</f>
        <v>#N/A</v>
      </c>
      <c r="P226" s="244" t="e">
        <f aca="false">O226/2</f>
        <v>#N/A</v>
      </c>
      <c r="Q226" s="243" t="e">
        <f aca="false">VLOOKUP($A226,[6]CurveFetch!$D$8:$V$1000,16,0)</f>
        <v>#N/A</v>
      </c>
      <c r="R226" s="244" t="e">
        <f aca="false">Q226/2</f>
        <v>#N/A</v>
      </c>
      <c r="S226" s="243" t="e">
        <f aca="false">VLOOKUP($A226,[6]CurveFetch!$D$8:$V$1000,16,0)</f>
        <v>#N/A</v>
      </c>
      <c r="T226" s="244" t="e">
        <f aca="false">S226/2</f>
        <v>#N/A</v>
      </c>
    </row>
    <row r="227" customFormat="false" ht="11.25" hidden="false" customHeight="false" outlineLevel="0" collapsed="false">
      <c r="A227" s="69" t="n">
        <f aca="false">DATE(YEAR(A226),MONTH(A226)+1,1)</f>
        <v>52749</v>
      </c>
      <c r="B227" s="243" t="e">
        <f aca="false">VLOOKUP($A227,[6]CurveFetch!$D$8:$R$1000,2,0)</f>
        <v>#N/A</v>
      </c>
      <c r="C227" s="243" t="e">
        <f aca="false">VLOOKUP($A227,[6]CurveFetch!$D$8:$R$1000,7,0)</f>
        <v>#N/A</v>
      </c>
      <c r="D227" s="243" t="e">
        <f aca="false">VLOOKUP($A227,[6]CurveFetch!$D$8:$R$1000,5,0)</f>
        <v>#N/A</v>
      </c>
      <c r="E227" s="243" t="e">
        <f aca="false">VLOOKUP($A227,[6]CurveFetch!$D$8:$R$1000,4,0)</f>
        <v>#N/A</v>
      </c>
      <c r="F227" s="243" t="e">
        <f aca="false">VLOOKUP($A227,[6]CurveFetch!$D$8:$R$1000,15,0)</f>
        <v>#N/A</v>
      </c>
      <c r="G227" s="243" t="e">
        <f aca="false">VLOOKUP($A227,[6]CurveFetch!$D$8:$R$1000,3,0)</f>
        <v>#N/A</v>
      </c>
      <c r="H227" s="243" t="e">
        <f aca="false">VLOOKUP($A227,[6]CurveFetch!$D$8:$R$1000,9,0)</f>
        <v>#N/A</v>
      </c>
      <c r="I227" s="243" t="e">
        <f aca="false">VLOOKUP($A227,[6]CurveFetch!$D$8:$R$1000,11,0)</f>
        <v>#N/A</v>
      </c>
      <c r="J227" s="243" t="e">
        <f aca="false">VLOOKUP($A227,[6]CurveFetch!$D$8:$R$1000,8,0)</f>
        <v>#N/A</v>
      </c>
      <c r="K227" s="243" t="e">
        <f aca="false">C227-J227</f>
        <v>#N/A</v>
      </c>
      <c r="L227" s="243" t="e">
        <f aca="false">C227-F227</f>
        <v>#N/A</v>
      </c>
      <c r="M227" s="243" t="e">
        <f aca="false">($B227+$C227)*$M$1</f>
        <v>#N/A</v>
      </c>
      <c r="N227" s="69" t="n">
        <f aca="false">DATE(YEAR(N226),MONTH(N226)+1,1)</f>
        <v>52749</v>
      </c>
      <c r="O227" s="243" t="e">
        <f aca="false">VLOOKUP($A227,[6]CurveFetch!$D$8:$V$1000,16,0)</f>
        <v>#N/A</v>
      </c>
      <c r="P227" s="244" t="e">
        <f aca="false">O227/2</f>
        <v>#N/A</v>
      </c>
      <c r="Q227" s="243" t="e">
        <f aca="false">VLOOKUP($A227,[6]CurveFetch!$D$8:$V$1000,16,0)</f>
        <v>#N/A</v>
      </c>
      <c r="R227" s="244" t="e">
        <f aca="false">Q227/2</f>
        <v>#N/A</v>
      </c>
      <c r="S227" s="243" t="e">
        <f aca="false">VLOOKUP($A227,[6]CurveFetch!$D$8:$V$1000,16,0)</f>
        <v>#N/A</v>
      </c>
      <c r="T227" s="244" t="e">
        <f aca="false">S227/2</f>
        <v>#N/A</v>
      </c>
    </row>
    <row r="228" customFormat="false" ht="11.25" hidden="false" customHeight="false" outlineLevel="0" collapsed="false">
      <c r="A228" s="69" t="n">
        <f aca="false">DATE(YEAR(A227),MONTH(A227)+1,1)</f>
        <v>52779</v>
      </c>
      <c r="B228" s="243" t="e">
        <f aca="false">VLOOKUP($A228,[6]CurveFetch!$D$8:$R$1000,2,0)</f>
        <v>#N/A</v>
      </c>
      <c r="C228" s="243" t="e">
        <f aca="false">VLOOKUP($A228,[6]CurveFetch!$D$8:$R$1000,7,0)</f>
        <v>#N/A</v>
      </c>
      <c r="D228" s="243" t="e">
        <f aca="false">VLOOKUP($A228,[6]CurveFetch!$D$8:$R$1000,5,0)</f>
        <v>#N/A</v>
      </c>
      <c r="E228" s="243" t="e">
        <f aca="false">VLOOKUP($A228,[6]CurveFetch!$D$8:$R$1000,4,0)</f>
        <v>#N/A</v>
      </c>
      <c r="F228" s="243" t="e">
        <f aca="false">VLOOKUP($A228,[6]CurveFetch!$D$8:$R$1000,15,0)</f>
        <v>#N/A</v>
      </c>
      <c r="G228" s="243" t="e">
        <f aca="false">VLOOKUP($A228,[6]CurveFetch!$D$8:$R$1000,3,0)</f>
        <v>#N/A</v>
      </c>
      <c r="H228" s="243" t="e">
        <f aca="false">VLOOKUP($A228,[6]CurveFetch!$D$8:$R$1000,9,0)</f>
        <v>#N/A</v>
      </c>
      <c r="I228" s="243" t="e">
        <f aca="false">VLOOKUP($A228,[6]CurveFetch!$D$8:$R$1000,11,0)</f>
        <v>#N/A</v>
      </c>
      <c r="J228" s="243" t="e">
        <f aca="false">VLOOKUP($A228,[6]CurveFetch!$D$8:$R$1000,8,0)</f>
        <v>#N/A</v>
      </c>
      <c r="K228" s="243" t="e">
        <f aca="false">C228-J228</f>
        <v>#N/A</v>
      </c>
      <c r="L228" s="243" t="e">
        <f aca="false">C228-F228</f>
        <v>#N/A</v>
      </c>
      <c r="M228" s="243" t="e">
        <f aca="false">($B228+$C228)*$M$1</f>
        <v>#N/A</v>
      </c>
      <c r="N228" s="69" t="n">
        <f aca="false">DATE(YEAR(N227),MONTH(N227)+1,1)</f>
        <v>52779</v>
      </c>
      <c r="O228" s="243" t="e">
        <f aca="false">VLOOKUP($A228,[6]CurveFetch!$D$8:$V$1000,16,0)</f>
        <v>#N/A</v>
      </c>
      <c r="P228" s="244" t="e">
        <f aca="false">O228/2</f>
        <v>#N/A</v>
      </c>
      <c r="Q228" s="243" t="e">
        <f aca="false">VLOOKUP($A228,[6]CurveFetch!$D$8:$V$1000,16,0)</f>
        <v>#N/A</v>
      </c>
      <c r="R228" s="244" t="e">
        <f aca="false">Q228/2</f>
        <v>#N/A</v>
      </c>
      <c r="S228" s="243" t="e">
        <f aca="false">VLOOKUP($A228,[6]CurveFetch!$D$8:$V$1000,16,0)</f>
        <v>#N/A</v>
      </c>
      <c r="T228" s="244" t="e">
        <f aca="false">S228/2</f>
        <v>#N/A</v>
      </c>
    </row>
    <row r="229" customFormat="false" ht="11.25" hidden="false" customHeight="false" outlineLevel="0" collapsed="false">
      <c r="A229" s="69" t="n">
        <f aca="false">DATE(YEAR(A228),MONTH(A228)+1,1)</f>
        <v>52810</v>
      </c>
      <c r="B229" s="243" t="e">
        <f aca="false">VLOOKUP($A229,[6]CurveFetch!$D$8:$R$1000,2,0)</f>
        <v>#N/A</v>
      </c>
      <c r="C229" s="243" t="e">
        <f aca="false">VLOOKUP($A229,[6]CurveFetch!$D$8:$R$1000,7,0)</f>
        <v>#N/A</v>
      </c>
      <c r="D229" s="243" t="e">
        <f aca="false">VLOOKUP($A229,[6]CurveFetch!$D$8:$R$1000,5,0)</f>
        <v>#N/A</v>
      </c>
      <c r="E229" s="243" t="e">
        <f aca="false">VLOOKUP($A229,[6]CurveFetch!$D$8:$R$1000,4,0)</f>
        <v>#N/A</v>
      </c>
      <c r="F229" s="243" t="e">
        <f aca="false">VLOOKUP($A229,[6]CurveFetch!$D$8:$R$1000,15,0)</f>
        <v>#N/A</v>
      </c>
      <c r="G229" s="243" t="e">
        <f aca="false">VLOOKUP($A229,[6]CurveFetch!$D$8:$R$1000,3,0)</f>
        <v>#N/A</v>
      </c>
      <c r="H229" s="243" t="e">
        <f aca="false">VLOOKUP($A229,[6]CurveFetch!$D$8:$R$1000,9,0)</f>
        <v>#N/A</v>
      </c>
      <c r="I229" s="243" t="e">
        <f aca="false">VLOOKUP($A229,[6]CurveFetch!$D$8:$R$1000,11,0)</f>
        <v>#N/A</v>
      </c>
      <c r="J229" s="243" t="e">
        <f aca="false">VLOOKUP($A229,[6]CurveFetch!$D$8:$R$1000,8,0)</f>
        <v>#N/A</v>
      </c>
      <c r="K229" s="243" t="e">
        <f aca="false">C229-J229</f>
        <v>#N/A</v>
      </c>
      <c r="L229" s="243" t="e">
        <f aca="false">C229-F229</f>
        <v>#N/A</v>
      </c>
      <c r="M229" s="243" t="e">
        <f aca="false">($B229+$C229)*$M$1</f>
        <v>#N/A</v>
      </c>
      <c r="N229" s="69" t="n">
        <f aca="false">DATE(YEAR(N228),MONTH(N228)+1,1)</f>
        <v>52810</v>
      </c>
      <c r="O229" s="243" t="e">
        <f aca="false">VLOOKUP($A229,[6]CurveFetch!$D$8:$V$1000,16,0)</f>
        <v>#N/A</v>
      </c>
      <c r="P229" s="244" t="e">
        <f aca="false">O229/2</f>
        <v>#N/A</v>
      </c>
      <c r="Q229" s="243" t="e">
        <f aca="false">VLOOKUP($A229,[6]CurveFetch!$D$8:$V$1000,16,0)</f>
        <v>#N/A</v>
      </c>
      <c r="R229" s="244" t="e">
        <f aca="false">Q229/2</f>
        <v>#N/A</v>
      </c>
      <c r="S229" s="243" t="e">
        <f aca="false">VLOOKUP($A229,[6]CurveFetch!$D$8:$V$1000,16,0)</f>
        <v>#N/A</v>
      </c>
      <c r="T229" s="244" t="e">
        <f aca="false">S229/2</f>
        <v>#N/A</v>
      </c>
    </row>
    <row r="230" customFormat="false" ht="11.25" hidden="false" customHeight="false" outlineLevel="0" collapsed="false">
      <c r="A230" s="69" t="n">
        <f aca="false">DATE(YEAR(A229),MONTH(A229)+1,1)</f>
        <v>52841</v>
      </c>
      <c r="B230" s="243" t="e">
        <f aca="false">VLOOKUP($A230,[6]CurveFetch!$D$8:$R$1000,2,0)</f>
        <v>#N/A</v>
      </c>
      <c r="C230" s="243" t="e">
        <f aca="false">VLOOKUP($A230,[6]CurveFetch!$D$8:$R$1000,7,0)</f>
        <v>#N/A</v>
      </c>
      <c r="D230" s="243" t="e">
        <f aca="false">VLOOKUP($A230,[6]CurveFetch!$D$8:$R$1000,5,0)</f>
        <v>#N/A</v>
      </c>
      <c r="E230" s="243" t="e">
        <f aca="false">VLOOKUP($A230,[6]CurveFetch!$D$8:$R$1000,4,0)</f>
        <v>#N/A</v>
      </c>
      <c r="F230" s="243" t="e">
        <f aca="false">VLOOKUP($A230,[6]CurveFetch!$D$8:$R$1000,15,0)</f>
        <v>#N/A</v>
      </c>
      <c r="G230" s="243" t="e">
        <f aca="false">VLOOKUP($A230,[6]CurveFetch!$D$8:$R$1000,3,0)</f>
        <v>#N/A</v>
      </c>
      <c r="H230" s="243" t="e">
        <f aca="false">VLOOKUP($A230,[6]CurveFetch!$D$8:$R$1000,9,0)</f>
        <v>#N/A</v>
      </c>
      <c r="I230" s="243" t="e">
        <f aca="false">VLOOKUP($A230,[6]CurveFetch!$D$8:$R$1000,11,0)</f>
        <v>#N/A</v>
      </c>
      <c r="J230" s="243" t="e">
        <f aca="false">VLOOKUP($A230,[6]CurveFetch!$D$8:$R$1000,8,0)</f>
        <v>#N/A</v>
      </c>
      <c r="K230" s="243" t="e">
        <f aca="false">C230-J230</f>
        <v>#N/A</v>
      </c>
      <c r="L230" s="243" t="e">
        <f aca="false">C230-F230</f>
        <v>#N/A</v>
      </c>
      <c r="M230" s="243" t="e">
        <f aca="false">($B230+$C230)*$M$1</f>
        <v>#N/A</v>
      </c>
      <c r="N230" s="69" t="n">
        <f aca="false">DATE(YEAR(N229),MONTH(N229)+1,1)</f>
        <v>52841</v>
      </c>
      <c r="O230" s="243" t="e">
        <f aca="false">VLOOKUP($A230,[6]CurveFetch!$D$8:$V$1000,16,0)</f>
        <v>#N/A</v>
      </c>
      <c r="P230" s="244" t="e">
        <f aca="false">O230/2</f>
        <v>#N/A</v>
      </c>
      <c r="Q230" s="243" t="e">
        <f aca="false">VLOOKUP($A230,[6]CurveFetch!$D$8:$V$1000,16,0)</f>
        <v>#N/A</v>
      </c>
      <c r="R230" s="244" t="e">
        <f aca="false">Q230/2</f>
        <v>#N/A</v>
      </c>
      <c r="S230" s="243" t="e">
        <f aca="false">VLOOKUP($A230,[6]CurveFetch!$D$8:$V$1000,16,0)</f>
        <v>#N/A</v>
      </c>
      <c r="T230" s="244" t="e">
        <f aca="false">S230/2</f>
        <v>#N/A</v>
      </c>
    </row>
    <row r="231" customFormat="false" ht="11.25" hidden="false" customHeight="false" outlineLevel="0" collapsed="false">
      <c r="A231" s="69" t="n">
        <f aca="false">DATE(YEAR(A230),MONTH(A230)+1,1)</f>
        <v>52871</v>
      </c>
      <c r="B231" s="243" t="e">
        <f aca="false">VLOOKUP($A231,[6]CurveFetch!$D$8:$R$1000,2,0)</f>
        <v>#N/A</v>
      </c>
      <c r="C231" s="243" t="e">
        <f aca="false">VLOOKUP($A231,[6]CurveFetch!$D$8:$R$1000,7,0)</f>
        <v>#N/A</v>
      </c>
      <c r="D231" s="243" t="e">
        <f aca="false">VLOOKUP($A231,[6]CurveFetch!$D$8:$R$1000,5,0)</f>
        <v>#N/A</v>
      </c>
      <c r="E231" s="243" t="e">
        <f aca="false">VLOOKUP($A231,[6]CurveFetch!$D$8:$R$1000,4,0)</f>
        <v>#N/A</v>
      </c>
      <c r="F231" s="243" t="e">
        <f aca="false">VLOOKUP($A231,[6]CurveFetch!$D$8:$R$1000,15,0)</f>
        <v>#N/A</v>
      </c>
      <c r="G231" s="243" t="e">
        <f aca="false">VLOOKUP($A231,[6]CurveFetch!$D$8:$R$1000,3,0)</f>
        <v>#N/A</v>
      </c>
      <c r="H231" s="243" t="e">
        <f aca="false">VLOOKUP($A231,[6]CurveFetch!$D$8:$R$1000,9,0)</f>
        <v>#N/A</v>
      </c>
      <c r="I231" s="243" t="e">
        <f aca="false">VLOOKUP($A231,[6]CurveFetch!$D$8:$R$1000,11,0)</f>
        <v>#N/A</v>
      </c>
      <c r="J231" s="243" t="e">
        <f aca="false">VLOOKUP($A231,[6]CurveFetch!$D$8:$R$1000,8,0)</f>
        <v>#N/A</v>
      </c>
      <c r="K231" s="243" t="e">
        <f aca="false">C231-J231</f>
        <v>#N/A</v>
      </c>
      <c r="L231" s="243" t="e">
        <f aca="false">C231-F231</f>
        <v>#N/A</v>
      </c>
      <c r="M231" s="243" t="e">
        <f aca="false">($B231+$C231)*$M$1</f>
        <v>#N/A</v>
      </c>
      <c r="N231" s="69" t="n">
        <f aca="false">DATE(YEAR(N230),MONTH(N230)+1,1)</f>
        <v>52871</v>
      </c>
      <c r="O231" s="243" t="e">
        <f aca="false">VLOOKUP($A231,[6]CurveFetch!$D$8:$V$1000,16,0)</f>
        <v>#N/A</v>
      </c>
      <c r="P231" s="244" t="e">
        <f aca="false">O231/2</f>
        <v>#N/A</v>
      </c>
      <c r="Q231" s="243" t="e">
        <f aca="false">VLOOKUP($A231,[6]CurveFetch!$D$8:$V$1000,16,0)</f>
        <v>#N/A</v>
      </c>
      <c r="R231" s="244" t="e">
        <f aca="false">Q231/2</f>
        <v>#N/A</v>
      </c>
      <c r="S231" s="243" t="e">
        <f aca="false">VLOOKUP($A231,[6]CurveFetch!$D$8:$V$1000,16,0)</f>
        <v>#N/A</v>
      </c>
      <c r="T231" s="244" t="e">
        <f aca="false">S231/2</f>
        <v>#N/A</v>
      </c>
    </row>
    <row r="232" customFormat="false" ht="11.25" hidden="false" customHeight="false" outlineLevel="0" collapsed="false">
      <c r="A232" s="69" t="n">
        <f aca="false">DATE(YEAR(A231),MONTH(A231)+1,1)</f>
        <v>52902</v>
      </c>
      <c r="B232" s="243" t="e">
        <f aca="false">VLOOKUP($A232,[6]CurveFetch!$D$8:$R$1000,2,0)</f>
        <v>#N/A</v>
      </c>
      <c r="C232" s="243" t="e">
        <f aca="false">VLOOKUP($A232,[6]CurveFetch!$D$8:$R$1000,7,0)</f>
        <v>#N/A</v>
      </c>
      <c r="D232" s="243" t="e">
        <f aca="false">VLOOKUP($A232,[6]CurveFetch!$D$8:$R$1000,5,0)</f>
        <v>#N/A</v>
      </c>
      <c r="E232" s="243" t="e">
        <f aca="false">VLOOKUP($A232,[6]CurveFetch!$D$8:$R$1000,4,0)</f>
        <v>#N/A</v>
      </c>
      <c r="F232" s="243" t="e">
        <f aca="false">VLOOKUP($A232,[6]CurveFetch!$D$8:$R$1000,15,0)</f>
        <v>#N/A</v>
      </c>
      <c r="G232" s="243" t="e">
        <f aca="false">VLOOKUP($A232,[6]CurveFetch!$D$8:$R$1000,3,0)</f>
        <v>#N/A</v>
      </c>
      <c r="H232" s="243" t="e">
        <f aca="false">VLOOKUP($A232,[6]CurveFetch!$D$8:$R$1000,9,0)</f>
        <v>#N/A</v>
      </c>
      <c r="I232" s="243" t="e">
        <f aca="false">VLOOKUP($A232,[6]CurveFetch!$D$8:$R$1000,11,0)</f>
        <v>#N/A</v>
      </c>
      <c r="J232" s="243" t="e">
        <f aca="false">VLOOKUP($A232,[6]CurveFetch!$D$8:$R$1000,8,0)</f>
        <v>#N/A</v>
      </c>
      <c r="K232" s="243" t="e">
        <f aca="false">C232-J232</f>
        <v>#N/A</v>
      </c>
      <c r="L232" s="243" t="e">
        <f aca="false">C232-F232</f>
        <v>#N/A</v>
      </c>
      <c r="M232" s="243" t="e">
        <f aca="false">($B232+$C232)*$M$1</f>
        <v>#N/A</v>
      </c>
      <c r="N232" s="69" t="n">
        <f aca="false">DATE(YEAR(N231),MONTH(N231)+1,1)</f>
        <v>52902</v>
      </c>
      <c r="O232" s="243" t="e">
        <f aca="false">VLOOKUP($A232,[6]CurveFetch!$D$8:$V$1000,16,0)</f>
        <v>#N/A</v>
      </c>
      <c r="P232" s="244" t="e">
        <f aca="false">O232/2</f>
        <v>#N/A</v>
      </c>
      <c r="Q232" s="243" t="e">
        <f aca="false">VLOOKUP($A232,[6]CurveFetch!$D$8:$V$1000,16,0)</f>
        <v>#N/A</v>
      </c>
      <c r="R232" s="244" t="e">
        <f aca="false">Q232/2</f>
        <v>#N/A</v>
      </c>
      <c r="S232" s="243" t="e">
        <f aca="false">VLOOKUP($A232,[6]CurveFetch!$D$8:$V$1000,16,0)</f>
        <v>#N/A</v>
      </c>
      <c r="T232" s="244" t="e">
        <f aca="false">S232/2</f>
        <v>#N/A</v>
      </c>
    </row>
    <row r="233" customFormat="false" ht="11.25" hidden="false" customHeight="false" outlineLevel="0" collapsed="false">
      <c r="A233" s="69" t="n">
        <f aca="false">DATE(YEAR(A232),MONTH(A232)+1,1)</f>
        <v>52932</v>
      </c>
      <c r="B233" s="243" t="e">
        <f aca="false">VLOOKUP($A233,[6]CurveFetch!$D$8:$R$1000,2,0)</f>
        <v>#N/A</v>
      </c>
      <c r="C233" s="243" t="e">
        <f aca="false">VLOOKUP($A233,[6]CurveFetch!$D$8:$R$1000,7,0)</f>
        <v>#N/A</v>
      </c>
      <c r="D233" s="243" t="e">
        <f aca="false">VLOOKUP($A233,[6]CurveFetch!$D$8:$R$1000,5,0)</f>
        <v>#N/A</v>
      </c>
      <c r="E233" s="243" t="e">
        <f aca="false">VLOOKUP($A233,[6]CurveFetch!$D$8:$R$1000,4,0)</f>
        <v>#N/A</v>
      </c>
      <c r="F233" s="243" t="e">
        <f aca="false">VLOOKUP($A233,[6]CurveFetch!$D$8:$R$1000,15,0)</f>
        <v>#N/A</v>
      </c>
      <c r="G233" s="243" t="e">
        <f aca="false">VLOOKUP($A233,[6]CurveFetch!$D$8:$R$1000,3,0)</f>
        <v>#N/A</v>
      </c>
      <c r="H233" s="243" t="e">
        <f aca="false">VLOOKUP($A233,[6]CurveFetch!$D$8:$R$1000,9,0)</f>
        <v>#N/A</v>
      </c>
      <c r="I233" s="243" t="e">
        <f aca="false">VLOOKUP($A233,[6]CurveFetch!$D$8:$R$1000,11,0)</f>
        <v>#N/A</v>
      </c>
      <c r="J233" s="243" t="e">
        <f aca="false">VLOOKUP($A233,[6]CurveFetch!$D$8:$R$1000,8,0)</f>
        <v>#N/A</v>
      </c>
      <c r="K233" s="243" t="e">
        <f aca="false">C233-J233</f>
        <v>#N/A</v>
      </c>
      <c r="L233" s="243" t="e">
        <f aca="false">C233-F233</f>
        <v>#N/A</v>
      </c>
      <c r="M233" s="243" t="e">
        <f aca="false">($B233+$C233)*$M$1</f>
        <v>#N/A</v>
      </c>
      <c r="N233" s="69" t="n">
        <f aca="false">DATE(YEAR(N232),MONTH(N232)+1,1)</f>
        <v>52932</v>
      </c>
      <c r="O233" s="243" t="e">
        <f aca="false">VLOOKUP($A233,[6]CurveFetch!$D$8:$V$1000,16,0)</f>
        <v>#N/A</v>
      </c>
      <c r="P233" s="244" t="e">
        <f aca="false">O233/2</f>
        <v>#N/A</v>
      </c>
      <c r="Q233" s="243" t="e">
        <f aca="false">VLOOKUP($A233,[6]CurveFetch!$D$8:$V$1000,16,0)</f>
        <v>#N/A</v>
      </c>
      <c r="R233" s="244" t="e">
        <f aca="false">Q233/2</f>
        <v>#N/A</v>
      </c>
      <c r="S233" s="243" t="e">
        <f aca="false">VLOOKUP($A233,[6]CurveFetch!$D$8:$V$1000,16,0)</f>
        <v>#N/A</v>
      </c>
      <c r="T233" s="244" t="e">
        <f aca="false">S233/2</f>
        <v>#N/A</v>
      </c>
    </row>
    <row r="234" customFormat="false" ht="11.25" hidden="false" customHeight="false" outlineLevel="0" collapsed="false">
      <c r="A234" s="69" t="n">
        <f aca="false">DATE(YEAR(A233),MONTH(A233)+1,1)</f>
        <v>52963</v>
      </c>
      <c r="B234" s="243" t="e">
        <f aca="false">VLOOKUP($A234,[6]CurveFetch!$D$8:$R$1000,2,0)</f>
        <v>#N/A</v>
      </c>
      <c r="C234" s="243" t="e">
        <f aca="false">VLOOKUP($A234,[6]CurveFetch!$D$8:$R$1000,7,0)</f>
        <v>#N/A</v>
      </c>
      <c r="D234" s="243" t="e">
        <f aca="false">VLOOKUP($A234,[6]CurveFetch!$D$8:$R$1000,5,0)</f>
        <v>#N/A</v>
      </c>
      <c r="E234" s="243" t="e">
        <f aca="false">VLOOKUP($A234,[6]CurveFetch!$D$8:$R$1000,4,0)</f>
        <v>#N/A</v>
      </c>
      <c r="F234" s="243" t="e">
        <f aca="false">VLOOKUP($A234,[6]CurveFetch!$D$8:$R$1000,15,0)</f>
        <v>#N/A</v>
      </c>
      <c r="G234" s="243" t="e">
        <f aca="false">VLOOKUP($A234,[6]CurveFetch!$D$8:$R$1000,3,0)</f>
        <v>#N/A</v>
      </c>
      <c r="H234" s="243" t="e">
        <f aca="false">VLOOKUP($A234,[6]CurveFetch!$D$8:$R$1000,9,0)</f>
        <v>#N/A</v>
      </c>
      <c r="I234" s="243" t="e">
        <f aca="false">VLOOKUP($A234,[6]CurveFetch!$D$8:$R$1000,11,0)</f>
        <v>#N/A</v>
      </c>
      <c r="J234" s="243" t="e">
        <f aca="false">VLOOKUP($A234,[6]CurveFetch!$D$8:$R$1000,8,0)</f>
        <v>#N/A</v>
      </c>
      <c r="K234" s="243" t="e">
        <f aca="false">C234-J234</f>
        <v>#N/A</v>
      </c>
      <c r="L234" s="243" t="e">
        <f aca="false">C234-F234</f>
        <v>#N/A</v>
      </c>
      <c r="M234" s="243" t="e">
        <f aca="false">($B234+$C234)*$M$1</f>
        <v>#N/A</v>
      </c>
      <c r="N234" s="69" t="n">
        <f aca="false">DATE(YEAR(N233),MONTH(N233)+1,1)</f>
        <v>52963</v>
      </c>
      <c r="O234" s="243" t="e">
        <f aca="false">VLOOKUP($A234,[6]CurveFetch!$D$8:$V$1000,16,0)</f>
        <v>#N/A</v>
      </c>
      <c r="P234" s="244" t="e">
        <f aca="false">O234/2</f>
        <v>#N/A</v>
      </c>
      <c r="Q234" s="243" t="e">
        <f aca="false">VLOOKUP($A234,[6]CurveFetch!$D$8:$V$1000,16,0)</f>
        <v>#N/A</v>
      </c>
      <c r="R234" s="244" t="e">
        <f aca="false">Q234/2</f>
        <v>#N/A</v>
      </c>
      <c r="S234" s="243" t="e">
        <f aca="false">VLOOKUP($A234,[6]CurveFetch!$D$8:$V$1000,16,0)</f>
        <v>#N/A</v>
      </c>
      <c r="T234" s="244" t="e">
        <f aca="false">S234/2</f>
        <v>#N/A</v>
      </c>
    </row>
    <row r="235" customFormat="false" ht="11.25" hidden="false" customHeight="false" outlineLevel="0" collapsed="false">
      <c r="A235" s="69" t="n">
        <f aca="false">DATE(YEAR(A234),MONTH(A234)+1,1)</f>
        <v>52994</v>
      </c>
      <c r="B235" s="243" t="e">
        <f aca="false">VLOOKUP($A235,[6]CurveFetch!$D$8:$R$1000,2,0)</f>
        <v>#N/A</v>
      </c>
      <c r="C235" s="243" t="e">
        <f aca="false">VLOOKUP($A235,[6]CurveFetch!$D$8:$R$1000,7,0)</f>
        <v>#N/A</v>
      </c>
      <c r="D235" s="243" t="e">
        <f aca="false">VLOOKUP($A235,[6]CurveFetch!$D$8:$R$1000,5,0)</f>
        <v>#N/A</v>
      </c>
      <c r="E235" s="243" t="e">
        <f aca="false">VLOOKUP($A235,[6]CurveFetch!$D$8:$R$1000,4,0)</f>
        <v>#N/A</v>
      </c>
      <c r="F235" s="243" t="e">
        <f aca="false">VLOOKUP($A235,[6]CurveFetch!$D$8:$R$1000,15,0)</f>
        <v>#N/A</v>
      </c>
      <c r="G235" s="243" t="e">
        <f aca="false">VLOOKUP($A235,[6]CurveFetch!$D$8:$R$1000,3,0)</f>
        <v>#N/A</v>
      </c>
      <c r="H235" s="243" t="e">
        <f aca="false">VLOOKUP($A235,[6]CurveFetch!$D$8:$R$1000,9,0)</f>
        <v>#N/A</v>
      </c>
      <c r="I235" s="243" t="e">
        <f aca="false">VLOOKUP($A235,[6]CurveFetch!$D$8:$R$1000,11,0)</f>
        <v>#N/A</v>
      </c>
      <c r="J235" s="243" t="e">
        <f aca="false">VLOOKUP($A235,[6]CurveFetch!$D$8:$R$1000,8,0)</f>
        <v>#N/A</v>
      </c>
      <c r="K235" s="243" t="e">
        <f aca="false">C235-J235</f>
        <v>#N/A</v>
      </c>
      <c r="L235" s="243" t="e">
        <f aca="false">C235-F235</f>
        <v>#N/A</v>
      </c>
      <c r="M235" s="243" t="e">
        <f aca="false">($B235+$C235)*$M$1</f>
        <v>#N/A</v>
      </c>
      <c r="N235" s="69" t="n">
        <f aca="false">DATE(YEAR(N234),MONTH(N234)+1,1)</f>
        <v>52994</v>
      </c>
      <c r="O235" s="243" t="e">
        <f aca="false">VLOOKUP($A235,[6]CurveFetch!$D$8:$V$1000,16,0)</f>
        <v>#N/A</v>
      </c>
      <c r="P235" s="244" t="e">
        <f aca="false">O235/2</f>
        <v>#N/A</v>
      </c>
      <c r="Q235" s="243" t="e">
        <f aca="false">VLOOKUP($A235,[6]CurveFetch!$D$8:$V$1000,16,0)</f>
        <v>#N/A</v>
      </c>
      <c r="R235" s="244" t="e">
        <f aca="false">Q235/2</f>
        <v>#N/A</v>
      </c>
      <c r="S235" s="243" t="e">
        <f aca="false">VLOOKUP($A235,[6]CurveFetch!$D$8:$V$1000,16,0)</f>
        <v>#N/A</v>
      </c>
      <c r="T235" s="244" t="e">
        <f aca="false">S235/2</f>
        <v>#N/A</v>
      </c>
    </row>
    <row r="236" customFormat="false" ht="11.25" hidden="false" customHeight="false" outlineLevel="0" collapsed="false">
      <c r="A236" s="69" t="n">
        <f aca="false">DATE(YEAR(A235),MONTH(A235)+1,1)</f>
        <v>53022</v>
      </c>
      <c r="B236" s="243" t="e">
        <f aca="false">VLOOKUP($A236,[6]CurveFetch!$D$8:$R$1000,2,0)</f>
        <v>#N/A</v>
      </c>
      <c r="C236" s="243" t="e">
        <f aca="false">VLOOKUP($A236,[6]CurveFetch!$D$8:$R$1000,7,0)</f>
        <v>#N/A</v>
      </c>
      <c r="D236" s="243" t="e">
        <f aca="false">VLOOKUP($A236,[6]CurveFetch!$D$8:$R$1000,5,0)</f>
        <v>#N/A</v>
      </c>
      <c r="E236" s="243" t="e">
        <f aca="false">VLOOKUP($A236,[6]CurveFetch!$D$8:$R$1000,4,0)</f>
        <v>#N/A</v>
      </c>
      <c r="F236" s="243" t="e">
        <f aca="false">VLOOKUP($A236,[6]CurveFetch!$D$8:$R$1000,15,0)</f>
        <v>#N/A</v>
      </c>
      <c r="G236" s="243" t="e">
        <f aca="false">VLOOKUP($A236,[6]CurveFetch!$D$8:$R$1000,3,0)</f>
        <v>#N/A</v>
      </c>
      <c r="H236" s="243" t="e">
        <f aca="false">VLOOKUP($A236,[6]CurveFetch!$D$8:$R$1000,9,0)</f>
        <v>#N/A</v>
      </c>
      <c r="I236" s="243" t="e">
        <f aca="false">VLOOKUP($A236,[6]CurveFetch!$D$8:$R$1000,11,0)</f>
        <v>#N/A</v>
      </c>
      <c r="J236" s="243" t="e">
        <f aca="false">VLOOKUP($A236,[6]CurveFetch!$D$8:$R$1000,8,0)</f>
        <v>#N/A</v>
      </c>
      <c r="K236" s="243" t="e">
        <f aca="false">C236-J236</f>
        <v>#N/A</v>
      </c>
      <c r="L236" s="243" t="e">
        <f aca="false">C236-F236</f>
        <v>#N/A</v>
      </c>
      <c r="M236" s="243" t="e">
        <f aca="false">($B236+$C236)*$M$1</f>
        <v>#N/A</v>
      </c>
      <c r="N236" s="69" t="n">
        <f aca="false">DATE(YEAR(N235),MONTH(N235)+1,1)</f>
        <v>53022</v>
      </c>
      <c r="O236" s="243" t="e">
        <f aca="false">VLOOKUP($A236,[6]CurveFetch!$D$8:$V$1000,16,0)</f>
        <v>#N/A</v>
      </c>
      <c r="P236" s="244" t="e">
        <f aca="false">O236/2</f>
        <v>#N/A</v>
      </c>
      <c r="Q236" s="243" t="e">
        <f aca="false">VLOOKUP($A236,[6]CurveFetch!$D$8:$V$1000,16,0)</f>
        <v>#N/A</v>
      </c>
      <c r="R236" s="244" t="e">
        <f aca="false">Q236/2</f>
        <v>#N/A</v>
      </c>
      <c r="S236" s="243" t="e">
        <f aca="false">VLOOKUP($A236,[6]CurveFetch!$D$8:$V$1000,16,0)</f>
        <v>#N/A</v>
      </c>
      <c r="T236" s="244" t="e">
        <f aca="false">S236/2</f>
        <v>#N/A</v>
      </c>
    </row>
    <row r="237" customFormat="false" ht="11.25" hidden="false" customHeight="false" outlineLevel="0" collapsed="false">
      <c r="A237" s="69" t="n">
        <f aca="false">DATE(YEAR(A236),MONTH(A236)+1,1)</f>
        <v>53053</v>
      </c>
      <c r="B237" s="243" t="e">
        <f aca="false">VLOOKUP($A237,[6]CurveFetch!$D$8:$R$1000,2,0)</f>
        <v>#N/A</v>
      </c>
      <c r="C237" s="243" t="e">
        <f aca="false">VLOOKUP($A237,[6]CurveFetch!$D$8:$R$1000,7,0)</f>
        <v>#N/A</v>
      </c>
      <c r="D237" s="243" t="e">
        <f aca="false">VLOOKUP($A237,[6]CurveFetch!$D$8:$R$1000,5,0)</f>
        <v>#N/A</v>
      </c>
      <c r="E237" s="243" t="e">
        <f aca="false">VLOOKUP($A237,[6]CurveFetch!$D$8:$R$1000,4,0)</f>
        <v>#N/A</v>
      </c>
      <c r="F237" s="243" t="e">
        <f aca="false">VLOOKUP($A237,[6]CurveFetch!$D$8:$R$1000,15,0)</f>
        <v>#N/A</v>
      </c>
      <c r="G237" s="243" t="e">
        <f aca="false">VLOOKUP($A237,[6]CurveFetch!$D$8:$R$1000,3,0)</f>
        <v>#N/A</v>
      </c>
      <c r="H237" s="243" t="e">
        <f aca="false">VLOOKUP($A237,[6]CurveFetch!$D$8:$R$1000,9,0)</f>
        <v>#N/A</v>
      </c>
      <c r="I237" s="243" t="e">
        <f aca="false">VLOOKUP($A237,[6]CurveFetch!$D$8:$R$1000,11,0)</f>
        <v>#N/A</v>
      </c>
      <c r="J237" s="243" t="e">
        <f aca="false">VLOOKUP($A237,[6]CurveFetch!$D$8:$R$1000,8,0)</f>
        <v>#N/A</v>
      </c>
      <c r="K237" s="243" t="e">
        <f aca="false">C237-J237</f>
        <v>#N/A</v>
      </c>
      <c r="L237" s="243" t="e">
        <f aca="false">C237-F237</f>
        <v>#N/A</v>
      </c>
      <c r="M237" s="243" t="e">
        <f aca="false">($B237+$C237)*$M$1</f>
        <v>#N/A</v>
      </c>
      <c r="N237" s="69" t="n">
        <f aca="false">DATE(YEAR(N236),MONTH(N236)+1,1)</f>
        <v>53053</v>
      </c>
      <c r="O237" s="243" t="e">
        <f aca="false">VLOOKUP($A237,[6]CurveFetch!$D$8:$V$1000,16,0)</f>
        <v>#N/A</v>
      </c>
      <c r="P237" s="244" t="e">
        <f aca="false">O237/2</f>
        <v>#N/A</v>
      </c>
      <c r="Q237" s="243" t="e">
        <f aca="false">VLOOKUP($A237,[6]CurveFetch!$D$8:$V$1000,16,0)</f>
        <v>#N/A</v>
      </c>
      <c r="R237" s="244" t="e">
        <f aca="false">Q237/2</f>
        <v>#N/A</v>
      </c>
      <c r="S237" s="243" t="e">
        <f aca="false">VLOOKUP($A237,[6]CurveFetch!$D$8:$V$1000,16,0)</f>
        <v>#N/A</v>
      </c>
      <c r="T237" s="244" t="e">
        <f aca="false">S237/2</f>
        <v>#N/A</v>
      </c>
    </row>
    <row r="238" customFormat="false" ht="11.25" hidden="false" customHeight="false" outlineLevel="0" collapsed="false">
      <c r="A238" s="69" t="n">
        <f aca="false">DATE(YEAR(A237),MONTH(A237)+1,1)</f>
        <v>53083</v>
      </c>
      <c r="B238" s="243" t="e">
        <f aca="false">VLOOKUP($A238,[6]CurveFetch!$D$8:$R$1000,2,0)</f>
        <v>#N/A</v>
      </c>
      <c r="C238" s="243" t="e">
        <f aca="false">VLOOKUP($A238,[6]CurveFetch!$D$8:$R$1000,7,0)</f>
        <v>#N/A</v>
      </c>
      <c r="D238" s="243" t="e">
        <f aca="false">VLOOKUP($A238,[6]CurveFetch!$D$8:$R$1000,5,0)</f>
        <v>#N/A</v>
      </c>
      <c r="E238" s="243" t="e">
        <f aca="false">VLOOKUP($A238,[6]CurveFetch!$D$8:$R$1000,4,0)</f>
        <v>#N/A</v>
      </c>
      <c r="F238" s="243" t="e">
        <f aca="false">VLOOKUP($A238,[6]CurveFetch!$D$8:$R$1000,15,0)</f>
        <v>#N/A</v>
      </c>
      <c r="G238" s="243" t="e">
        <f aca="false">VLOOKUP($A238,[6]CurveFetch!$D$8:$R$1000,3,0)</f>
        <v>#N/A</v>
      </c>
      <c r="H238" s="243" t="e">
        <f aca="false">VLOOKUP($A238,[6]CurveFetch!$D$8:$R$1000,9,0)</f>
        <v>#N/A</v>
      </c>
      <c r="I238" s="243" t="e">
        <f aca="false">VLOOKUP($A238,[6]CurveFetch!$D$8:$R$1000,11,0)</f>
        <v>#N/A</v>
      </c>
      <c r="J238" s="243" t="e">
        <f aca="false">VLOOKUP($A238,[6]CurveFetch!$D$8:$R$1000,8,0)</f>
        <v>#N/A</v>
      </c>
      <c r="K238" s="243" t="e">
        <f aca="false">C238-J238</f>
        <v>#N/A</v>
      </c>
      <c r="L238" s="243" t="e">
        <f aca="false">C238-F238</f>
        <v>#N/A</v>
      </c>
      <c r="M238" s="243" t="e">
        <f aca="false">($B238+$C238)*$M$1</f>
        <v>#N/A</v>
      </c>
      <c r="N238" s="69" t="n">
        <f aca="false">DATE(YEAR(N237),MONTH(N237)+1,1)</f>
        <v>53083</v>
      </c>
      <c r="O238" s="243" t="e">
        <f aca="false">VLOOKUP($A238,[6]CurveFetch!$D$8:$V$1000,16,0)</f>
        <v>#N/A</v>
      </c>
      <c r="P238" s="244" t="e">
        <f aca="false">O238/2</f>
        <v>#N/A</v>
      </c>
      <c r="Q238" s="243" t="e">
        <f aca="false">VLOOKUP($A238,[6]CurveFetch!$D$8:$V$1000,16,0)</f>
        <v>#N/A</v>
      </c>
      <c r="R238" s="244" t="e">
        <f aca="false">Q238/2</f>
        <v>#N/A</v>
      </c>
      <c r="S238" s="243" t="e">
        <f aca="false">VLOOKUP($A238,[6]CurveFetch!$D$8:$V$1000,16,0)</f>
        <v>#N/A</v>
      </c>
      <c r="T238" s="244" t="e">
        <f aca="false">S238/2</f>
        <v>#N/A</v>
      </c>
    </row>
    <row r="239" customFormat="false" ht="11.25" hidden="false" customHeight="false" outlineLevel="0" collapsed="false">
      <c r="A239" s="69" t="n">
        <f aca="false">DATE(YEAR(A238),MONTH(A238)+1,1)</f>
        <v>53114</v>
      </c>
      <c r="B239" s="243" t="e">
        <f aca="false">VLOOKUP($A239,[6]CurveFetch!$D$8:$R$1000,2,0)</f>
        <v>#N/A</v>
      </c>
      <c r="C239" s="243" t="e">
        <f aca="false">VLOOKUP($A239,[6]CurveFetch!$D$8:$R$1000,7,0)</f>
        <v>#N/A</v>
      </c>
      <c r="D239" s="243" t="e">
        <f aca="false">VLOOKUP($A239,[6]CurveFetch!$D$8:$R$1000,5,0)</f>
        <v>#N/A</v>
      </c>
      <c r="E239" s="243" t="e">
        <f aca="false">VLOOKUP($A239,[6]CurveFetch!$D$8:$R$1000,4,0)</f>
        <v>#N/A</v>
      </c>
      <c r="F239" s="243" t="e">
        <f aca="false">VLOOKUP($A239,[6]CurveFetch!$D$8:$R$1000,15,0)</f>
        <v>#N/A</v>
      </c>
      <c r="G239" s="243" t="e">
        <f aca="false">VLOOKUP($A239,[6]CurveFetch!$D$8:$R$1000,3,0)</f>
        <v>#N/A</v>
      </c>
      <c r="H239" s="243" t="e">
        <f aca="false">VLOOKUP($A239,[6]CurveFetch!$D$8:$R$1000,9,0)</f>
        <v>#N/A</v>
      </c>
      <c r="I239" s="243" t="e">
        <f aca="false">VLOOKUP($A239,[6]CurveFetch!$D$8:$R$1000,11,0)</f>
        <v>#N/A</v>
      </c>
      <c r="J239" s="243" t="e">
        <f aca="false">VLOOKUP($A239,[6]CurveFetch!$D$8:$R$1000,8,0)</f>
        <v>#N/A</v>
      </c>
      <c r="K239" s="243" t="e">
        <f aca="false">C239-J239</f>
        <v>#N/A</v>
      </c>
      <c r="L239" s="243" t="e">
        <f aca="false">C239-F239</f>
        <v>#N/A</v>
      </c>
      <c r="M239" s="243" t="e">
        <f aca="false">($B239+$C239)*$M$1</f>
        <v>#N/A</v>
      </c>
      <c r="N239" s="69" t="n">
        <f aca="false">DATE(YEAR(N238),MONTH(N238)+1,1)</f>
        <v>53114</v>
      </c>
      <c r="O239" s="243" t="e">
        <f aca="false">VLOOKUP($A239,[6]CurveFetch!$D$8:$V$1000,16,0)</f>
        <v>#N/A</v>
      </c>
      <c r="P239" s="244" t="e">
        <f aca="false">O239/2</f>
        <v>#N/A</v>
      </c>
      <c r="Q239" s="243" t="e">
        <f aca="false">VLOOKUP($A239,[6]CurveFetch!$D$8:$V$1000,16,0)</f>
        <v>#N/A</v>
      </c>
      <c r="R239" s="244" t="e">
        <f aca="false">Q239/2</f>
        <v>#N/A</v>
      </c>
      <c r="S239" s="243" t="e">
        <f aca="false">VLOOKUP($A239,[6]CurveFetch!$D$8:$V$1000,16,0)</f>
        <v>#N/A</v>
      </c>
      <c r="T239" s="244" t="e">
        <f aca="false">S239/2</f>
        <v>#N/A</v>
      </c>
    </row>
    <row r="240" customFormat="false" ht="11.25" hidden="false" customHeight="false" outlineLevel="0" collapsed="false">
      <c r="A240" s="69" t="n">
        <f aca="false">DATE(YEAR(A239),MONTH(A239)+1,1)</f>
        <v>53144</v>
      </c>
      <c r="B240" s="243" t="e">
        <f aca="false">VLOOKUP($A240,[6]CurveFetch!$D$8:$R$1000,2,0)</f>
        <v>#N/A</v>
      </c>
      <c r="C240" s="243" t="e">
        <f aca="false">VLOOKUP($A240,[6]CurveFetch!$D$8:$R$1000,7,0)</f>
        <v>#N/A</v>
      </c>
      <c r="D240" s="243" t="e">
        <f aca="false">VLOOKUP($A240,[6]CurveFetch!$D$8:$R$1000,5,0)</f>
        <v>#N/A</v>
      </c>
      <c r="E240" s="243" t="e">
        <f aca="false">VLOOKUP($A240,[6]CurveFetch!$D$8:$R$1000,4,0)</f>
        <v>#N/A</v>
      </c>
      <c r="F240" s="243" t="e">
        <f aca="false">VLOOKUP($A240,[6]CurveFetch!$D$8:$R$1000,15,0)</f>
        <v>#N/A</v>
      </c>
      <c r="G240" s="243" t="e">
        <f aca="false">VLOOKUP($A240,[6]CurveFetch!$D$8:$R$1000,3,0)</f>
        <v>#N/A</v>
      </c>
      <c r="H240" s="243" t="e">
        <f aca="false">VLOOKUP($A240,[6]CurveFetch!$D$8:$R$1000,9,0)</f>
        <v>#N/A</v>
      </c>
      <c r="I240" s="243" t="e">
        <f aca="false">VLOOKUP($A240,[6]CurveFetch!$D$8:$R$1000,11,0)</f>
        <v>#N/A</v>
      </c>
      <c r="J240" s="243" t="e">
        <f aca="false">VLOOKUP($A240,[6]CurveFetch!$D$8:$R$1000,8,0)</f>
        <v>#N/A</v>
      </c>
      <c r="K240" s="243" t="e">
        <f aca="false">C240-J240</f>
        <v>#N/A</v>
      </c>
      <c r="L240" s="243" t="e">
        <f aca="false">C240-F240</f>
        <v>#N/A</v>
      </c>
      <c r="M240" s="243" t="e">
        <f aca="false">($B240+$C240)*$M$1</f>
        <v>#N/A</v>
      </c>
      <c r="N240" s="69" t="n">
        <f aca="false">DATE(YEAR(N239),MONTH(N239)+1,1)</f>
        <v>53144</v>
      </c>
      <c r="O240" s="243" t="e">
        <f aca="false">VLOOKUP($A240,[6]CurveFetch!$D$8:$V$1000,16,0)</f>
        <v>#N/A</v>
      </c>
      <c r="P240" s="244" t="e">
        <f aca="false">O240/2</f>
        <v>#N/A</v>
      </c>
      <c r="Q240" s="243" t="e">
        <f aca="false">VLOOKUP($A240,[6]CurveFetch!$D$8:$V$1000,16,0)</f>
        <v>#N/A</v>
      </c>
      <c r="R240" s="244" t="e">
        <f aca="false">Q240/2</f>
        <v>#N/A</v>
      </c>
      <c r="S240" s="243" t="e">
        <f aca="false">VLOOKUP($A240,[6]CurveFetch!$D$8:$V$1000,16,0)</f>
        <v>#N/A</v>
      </c>
      <c r="T240" s="244" t="e">
        <f aca="false">S240/2</f>
        <v>#N/A</v>
      </c>
    </row>
    <row r="241" customFormat="false" ht="11.25" hidden="false" customHeight="false" outlineLevel="0" collapsed="false">
      <c r="A241" s="69" t="n">
        <f aca="false">DATE(YEAR(A240),MONTH(A240)+1,1)</f>
        <v>53175</v>
      </c>
      <c r="B241" s="243" t="e">
        <f aca="false">VLOOKUP($A241,[6]CurveFetch!$D$8:$R$1000,2,0)</f>
        <v>#N/A</v>
      </c>
      <c r="C241" s="243" t="e">
        <f aca="false">VLOOKUP($A241,[6]CurveFetch!$D$8:$R$1000,7,0)</f>
        <v>#N/A</v>
      </c>
      <c r="D241" s="243" t="e">
        <f aca="false">VLOOKUP($A241,[6]CurveFetch!$D$8:$R$1000,5,0)</f>
        <v>#N/A</v>
      </c>
      <c r="E241" s="243" t="e">
        <f aca="false">VLOOKUP($A241,[6]CurveFetch!$D$8:$R$1000,4,0)</f>
        <v>#N/A</v>
      </c>
      <c r="F241" s="243" t="e">
        <f aca="false">VLOOKUP($A241,[6]CurveFetch!$D$8:$R$1000,15,0)</f>
        <v>#N/A</v>
      </c>
      <c r="G241" s="243" t="e">
        <f aca="false">VLOOKUP($A241,[6]CurveFetch!$D$8:$R$1000,3,0)</f>
        <v>#N/A</v>
      </c>
      <c r="H241" s="243" t="e">
        <f aca="false">VLOOKUP($A241,[6]CurveFetch!$D$8:$R$1000,9,0)</f>
        <v>#N/A</v>
      </c>
      <c r="I241" s="243" t="e">
        <f aca="false">VLOOKUP($A241,[6]CurveFetch!$D$8:$R$1000,11,0)</f>
        <v>#N/A</v>
      </c>
      <c r="J241" s="243" t="e">
        <f aca="false">VLOOKUP($A241,[6]CurveFetch!$D$8:$R$1000,8,0)</f>
        <v>#N/A</v>
      </c>
      <c r="K241" s="243" t="e">
        <f aca="false">C241-J241</f>
        <v>#N/A</v>
      </c>
      <c r="L241" s="243" t="e">
        <f aca="false">C241-F241</f>
        <v>#N/A</v>
      </c>
      <c r="M241" s="243" t="e">
        <f aca="false">($B241+$C241)*$M$1</f>
        <v>#N/A</v>
      </c>
      <c r="N241" s="69" t="n">
        <f aca="false">DATE(YEAR(N240),MONTH(N240)+1,1)</f>
        <v>53175</v>
      </c>
      <c r="O241" s="243" t="e">
        <f aca="false">VLOOKUP($A241,[6]CurveFetch!$D$8:$V$1000,16,0)</f>
        <v>#N/A</v>
      </c>
      <c r="P241" s="244" t="e">
        <f aca="false">O241/2</f>
        <v>#N/A</v>
      </c>
      <c r="Q241" s="243" t="e">
        <f aca="false">VLOOKUP($A241,[6]CurveFetch!$D$8:$V$1000,16,0)</f>
        <v>#N/A</v>
      </c>
      <c r="R241" s="244" t="e">
        <f aca="false">Q241/2</f>
        <v>#N/A</v>
      </c>
      <c r="S241" s="243" t="e">
        <f aca="false">VLOOKUP($A241,[6]CurveFetch!$D$8:$V$1000,16,0)</f>
        <v>#N/A</v>
      </c>
      <c r="T241" s="244" t="e">
        <f aca="false">S241/2</f>
        <v>#N/A</v>
      </c>
    </row>
    <row r="242" customFormat="false" ht="11.25" hidden="false" customHeight="false" outlineLevel="0" collapsed="false">
      <c r="A242" s="69" t="n">
        <f aca="false">DATE(YEAR(A241),MONTH(A241)+1,1)</f>
        <v>53206</v>
      </c>
      <c r="B242" s="243" t="e">
        <f aca="false">VLOOKUP($A242,[6]CurveFetch!$D$8:$R$1000,2,0)</f>
        <v>#N/A</v>
      </c>
      <c r="C242" s="243" t="e">
        <f aca="false">VLOOKUP($A242,[6]CurveFetch!$D$8:$R$1000,7,0)</f>
        <v>#N/A</v>
      </c>
      <c r="D242" s="243" t="e">
        <f aca="false">VLOOKUP($A242,[6]CurveFetch!$D$8:$R$1000,5,0)</f>
        <v>#N/A</v>
      </c>
      <c r="E242" s="243" t="e">
        <f aca="false">VLOOKUP($A242,[6]CurveFetch!$D$8:$R$1000,4,0)</f>
        <v>#N/A</v>
      </c>
      <c r="F242" s="243" t="e">
        <f aca="false">VLOOKUP($A242,[6]CurveFetch!$D$8:$R$1000,15,0)</f>
        <v>#N/A</v>
      </c>
      <c r="G242" s="243" t="e">
        <f aca="false">VLOOKUP($A242,[6]CurveFetch!$D$8:$R$1000,3,0)</f>
        <v>#N/A</v>
      </c>
      <c r="H242" s="243" t="e">
        <f aca="false">VLOOKUP($A242,[6]CurveFetch!$D$8:$R$1000,9,0)</f>
        <v>#N/A</v>
      </c>
      <c r="I242" s="243" t="e">
        <f aca="false">VLOOKUP($A242,[6]CurveFetch!$D$8:$R$1000,11,0)</f>
        <v>#N/A</v>
      </c>
      <c r="J242" s="243" t="e">
        <f aca="false">VLOOKUP($A242,[6]CurveFetch!$D$8:$R$1000,8,0)</f>
        <v>#N/A</v>
      </c>
      <c r="K242" s="243" t="e">
        <f aca="false">C242-J242</f>
        <v>#N/A</v>
      </c>
      <c r="L242" s="243" t="e">
        <f aca="false">C242-F242</f>
        <v>#N/A</v>
      </c>
      <c r="M242" s="243" t="e">
        <f aca="false">($B242+$C242)*$M$1</f>
        <v>#N/A</v>
      </c>
      <c r="N242" s="69" t="n">
        <f aca="false">DATE(YEAR(N241),MONTH(N241)+1,1)</f>
        <v>53206</v>
      </c>
      <c r="O242" s="243" t="e">
        <f aca="false">VLOOKUP($A242,[6]CurveFetch!$D$8:$V$1000,16,0)</f>
        <v>#N/A</v>
      </c>
      <c r="P242" s="244" t="e">
        <f aca="false">O242/2</f>
        <v>#N/A</v>
      </c>
      <c r="Q242" s="243" t="e">
        <f aca="false">VLOOKUP($A242,[6]CurveFetch!$D$8:$V$1000,16,0)</f>
        <v>#N/A</v>
      </c>
      <c r="R242" s="244" t="e">
        <f aca="false">Q242/2</f>
        <v>#N/A</v>
      </c>
      <c r="S242" s="243" t="e">
        <f aca="false">VLOOKUP($A242,[6]CurveFetch!$D$8:$V$1000,16,0)</f>
        <v>#N/A</v>
      </c>
      <c r="T242" s="244" t="e">
        <f aca="false">S242/2</f>
        <v>#N/A</v>
      </c>
    </row>
    <row r="243" customFormat="false" ht="11.25" hidden="false" customHeight="false" outlineLevel="0" collapsed="false">
      <c r="A243" s="69" t="n">
        <f aca="false">DATE(YEAR(A242),MONTH(A242)+1,1)</f>
        <v>53236</v>
      </c>
      <c r="B243" s="243" t="e">
        <f aca="false">VLOOKUP($A243,[6]CurveFetch!$D$8:$R$1000,2,0)</f>
        <v>#N/A</v>
      </c>
      <c r="C243" s="243" t="e">
        <f aca="false">VLOOKUP($A243,[6]CurveFetch!$D$8:$R$1000,7,0)</f>
        <v>#N/A</v>
      </c>
      <c r="D243" s="243" t="e">
        <f aca="false">VLOOKUP($A243,[6]CurveFetch!$D$8:$R$1000,5,0)</f>
        <v>#N/A</v>
      </c>
      <c r="E243" s="243" t="e">
        <f aca="false">VLOOKUP($A243,[6]CurveFetch!$D$8:$R$1000,4,0)</f>
        <v>#N/A</v>
      </c>
      <c r="F243" s="243" t="e">
        <f aca="false">VLOOKUP($A243,[6]CurveFetch!$D$8:$R$1000,15,0)</f>
        <v>#N/A</v>
      </c>
      <c r="G243" s="243" t="e">
        <f aca="false">VLOOKUP($A243,[6]CurveFetch!$D$8:$R$1000,3,0)</f>
        <v>#N/A</v>
      </c>
      <c r="H243" s="243" t="e">
        <f aca="false">VLOOKUP($A243,[6]CurveFetch!$D$8:$R$1000,9,0)</f>
        <v>#N/A</v>
      </c>
      <c r="I243" s="243" t="e">
        <f aca="false">VLOOKUP($A243,[6]CurveFetch!$D$8:$R$1000,11,0)</f>
        <v>#N/A</v>
      </c>
      <c r="J243" s="243" t="e">
        <f aca="false">VLOOKUP($A243,[6]CurveFetch!$D$8:$R$1000,8,0)</f>
        <v>#N/A</v>
      </c>
      <c r="K243" s="243" t="e">
        <f aca="false">C243-J243</f>
        <v>#N/A</v>
      </c>
      <c r="L243" s="243" t="e">
        <f aca="false">C243-F243</f>
        <v>#N/A</v>
      </c>
      <c r="M243" s="243" t="e">
        <f aca="false">($B243+$C243)*$M$1</f>
        <v>#N/A</v>
      </c>
      <c r="N243" s="69" t="n">
        <f aca="false">DATE(YEAR(N242),MONTH(N242)+1,1)</f>
        <v>53236</v>
      </c>
      <c r="O243" s="243" t="e">
        <f aca="false">VLOOKUP($A243,[6]CurveFetch!$D$8:$V$1000,16,0)</f>
        <v>#N/A</v>
      </c>
      <c r="P243" s="244" t="e">
        <f aca="false">O243/2</f>
        <v>#N/A</v>
      </c>
      <c r="Q243" s="243" t="e">
        <f aca="false">VLOOKUP($A243,[6]CurveFetch!$D$8:$V$1000,16,0)</f>
        <v>#N/A</v>
      </c>
      <c r="R243" s="244" t="e">
        <f aca="false">Q243/2</f>
        <v>#N/A</v>
      </c>
      <c r="S243" s="243" t="e">
        <f aca="false">VLOOKUP($A243,[6]CurveFetch!$D$8:$V$1000,16,0)</f>
        <v>#N/A</v>
      </c>
      <c r="T243" s="244" t="e">
        <f aca="false">S243/2</f>
        <v>#N/A</v>
      </c>
    </row>
    <row r="244" customFormat="false" ht="11.25" hidden="false" customHeight="false" outlineLevel="0" collapsed="false">
      <c r="A244" s="69" t="n">
        <f aca="false">DATE(YEAR(A243),MONTH(A243)+1,1)</f>
        <v>53267</v>
      </c>
      <c r="B244" s="243" t="e">
        <f aca="false">VLOOKUP($A244,[6]CurveFetch!$D$8:$R$1000,2,0)</f>
        <v>#N/A</v>
      </c>
      <c r="C244" s="243" t="e">
        <f aca="false">VLOOKUP($A244,[6]CurveFetch!$D$8:$R$1000,7,0)</f>
        <v>#N/A</v>
      </c>
      <c r="D244" s="243" t="e">
        <f aca="false">VLOOKUP($A244,[6]CurveFetch!$D$8:$R$1000,5,0)</f>
        <v>#N/A</v>
      </c>
      <c r="E244" s="243" t="e">
        <f aca="false">VLOOKUP($A244,[6]CurveFetch!$D$8:$R$1000,4,0)</f>
        <v>#N/A</v>
      </c>
      <c r="F244" s="243" t="e">
        <f aca="false">VLOOKUP($A244,[6]CurveFetch!$D$8:$R$1000,15,0)</f>
        <v>#N/A</v>
      </c>
      <c r="G244" s="243" t="e">
        <f aca="false">VLOOKUP($A244,[6]CurveFetch!$D$8:$R$1000,3,0)</f>
        <v>#N/A</v>
      </c>
      <c r="H244" s="243" t="e">
        <f aca="false">VLOOKUP($A244,[6]CurveFetch!$D$8:$R$1000,9,0)</f>
        <v>#N/A</v>
      </c>
      <c r="I244" s="243" t="e">
        <f aca="false">VLOOKUP($A244,[6]CurveFetch!$D$8:$R$1000,11,0)</f>
        <v>#N/A</v>
      </c>
      <c r="J244" s="243" t="e">
        <f aca="false">VLOOKUP($A244,[6]CurveFetch!$D$8:$R$1000,8,0)</f>
        <v>#N/A</v>
      </c>
      <c r="K244" s="243" t="e">
        <f aca="false">C244-J244</f>
        <v>#N/A</v>
      </c>
      <c r="L244" s="243" t="e">
        <f aca="false">C244-F244</f>
        <v>#N/A</v>
      </c>
      <c r="M244" s="243" t="e">
        <f aca="false">($B244+$C244)*$M$1</f>
        <v>#N/A</v>
      </c>
      <c r="N244" s="69" t="n">
        <f aca="false">DATE(YEAR(N243),MONTH(N243)+1,1)</f>
        <v>53267</v>
      </c>
      <c r="O244" s="243" t="e">
        <f aca="false">VLOOKUP($A244,[6]CurveFetch!$D$8:$V$1000,16,0)</f>
        <v>#N/A</v>
      </c>
      <c r="P244" s="244" t="e">
        <f aca="false">O244/2</f>
        <v>#N/A</v>
      </c>
      <c r="Q244" s="243" t="e">
        <f aca="false">VLOOKUP($A244,[6]CurveFetch!$D$8:$V$1000,16,0)</f>
        <v>#N/A</v>
      </c>
      <c r="R244" s="244" t="e">
        <f aca="false">Q244/2</f>
        <v>#N/A</v>
      </c>
      <c r="S244" s="243" t="e">
        <f aca="false">VLOOKUP($A244,[6]CurveFetch!$D$8:$V$1000,16,0)</f>
        <v>#N/A</v>
      </c>
      <c r="T244" s="244" t="e">
        <f aca="false">S244/2</f>
        <v>#N/A</v>
      </c>
    </row>
    <row r="245" customFormat="false" ht="11.25" hidden="false" customHeight="false" outlineLevel="0" collapsed="false">
      <c r="A245" s="69" t="n">
        <f aca="false">DATE(YEAR(A244),MONTH(A244)+1,1)</f>
        <v>53297</v>
      </c>
      <c r="B245" s="243" t="e">
        <f aca="false">VLOOKUP($A245,[6]CurveFetch!$D$8:$R$1000,2,0)</f>
        <v>#N/A</v>
      </c>
      <c r="C245" s="243" t="e">
        <f aca="false">VLOOKUP($A245,[6]CurveFetch!$D$8:$R$1000,7,0)</f>
        <v>#N/A</v>
      </c>
      <c r="D245" s="243" t="e">
        <f aca="false">VLOOKUP($A245,[6]CurveFetch!$D$8:$R$1000,5,0)</f>
        <v>#N/A</v>
      </c>
      <c r="E245" s="243" t="e">
        <f aca="false">VLOOKUP($A245,[6]CurveFetch!$D$8:$R$1000,4,0)</f>
        <v>#N/A</v>
      </c>
      <c r="F245" s="243" t="e">
        <f aca="false">VLOOKUP($A245,[6]CurveFetch!$D$8:$R$1000,15,0)</f>
        <v>#N/A</v>
      </c>
      <c r="G245" s="243" t="e">
        <f aca="false">VLOOKUP($A245,[6]CurveFetch!$D$8:$R$1000,3,0)</f>
        <v>#N/A</v>
      </c>
      <c r="H245" s="243" t="e">
        <f aca="false">VLOOKUP($A245,[6]CurveFetch!$D$8:$R$1000,9,0)</f>
        <v>#N/A</v>
      </c>
      <c r="I245" s="243" t="e">
        <f aca="false">VLOOKUP($A245,[6]CurveFetch!$D$8:$R$1000,11,0)</f>
        <v>#N/A</v>
      </c>
      <c r="J245" s="243" t="e">
        <f aca="false">VLOOKUP($A245,[6]CurveFetch!$D$8:$R$1000,8,0)</f>
        <v>#N/A</v>
      </c>
      <c r="K245" s="243" t="e">
        <f aca="false">C245-J245</f>
        <v>#N/A</v>
      </c>
      <c r="L245" s="243" t="e">
        <f aca="false">C245-F245</f>
        <v>#N/A</v>
      </c>
      <c r="M245" s="243" t="e">
        <f aca="false">($B245+$C245)*$M$1</f>
        <v>#N/A</v>
      </c>
      <c r="N245" s="69" t="n">
        <f aca="false">DATE(YEAR(N244),MONTH(N244)+1,1)</f>
        <v>53297</v>
      </c>
      <c r="O245" s="243" t="e">
        <f aca="false">VLOOKUP($A245,[6]CurveFetch!$D$8:$V$1000,16,0)</f>
        <v>#N/A</v>
      </c>
      <c r="P245" s="244" t="e">
        <f aca="false">O245/2</f>
        <v>#N/A</v>
      </c>
      <c r="Q245" s="243" t="e">
        <f aca="false">VLOOKUP($A245,[6]CurveFetch!$D$8:$V$1000,16,0)</f>
        <v>#N/A</v>
      </c>
      <c r="R245" s="244" t="e">
        <f aca="false">Q245/2</f>
        <v>#N/A</v>
      </c>
      <c r="S245" s="243" t="e">
        <f aca="false">VLOOKUP($A245,[6]CurveFetch!$D$8:$V$1000,16,0)</f>
        <v>#N/A</v>
      </c>
      <c r="T245" s="244" t="e">
        <f aca="false">S245/2</f>
        <v>#N/A</v>
      </c>
    </row>
    <row r="246" customFormat="false" ht="11.25" hidden="false" customHeight="false" outlineLevel="0" collapsed="false">
      <c r="A246" s="69" t="n">
        <f aca="false">DATE(YEAR(A245),MONTH(A245)+1,1)</f>
        <v>53328</v>
      </c>
      <c r="B246" s="243" t="e">
        <f aca="false">VLOOKUP($A246,[6]CurveFetch!$D$8:$R$1000,2,0)</f>
        <v>#N/A</v>
      </c>
      <c r="C246" s="243" t="e">
        <f aca="false">VLOOKUP($A246,[6]CurveFetch!$D$8:$R$1000,7,0)</f>
        <v>#N/A</v>
      </c>
      <c r="D246" s="243" t="e">
        <f aca="false">VLOOKUP($A246,[6]CurveFetch!$D$8:$R$1000,5,0)</f>
        <v>#N/A</v>
      </c>
      <c r="E246" s="243" t="e">
        <f aca="false">VLOOKUP($A246,[6]CurveFetch!$D$8:$R$1000,4,0)</f>
        <v>#N/A</v>
      </c>
      <c r="F246" s="243" t="e">
        <f aca="false">VLOOKUP($A246,[6]CurveFetch!$D$8:$R$1000,15,0)</f>
        <v>#N/A</v>
      </c>
      <c r="G246" s="243" t="e">
        <f aca="false">VLOOKUP($A246,[6]CurveFetch!$D$8:$R$1000,3,0)</f>
        <v>#N/A</v>
      </c>
      <c r="H246" s="243" t="e">
        <f aca="false">VLOOKUP($A246,[6]CurveFetch!$D$8:$R$1000,9,0)</f>
        <v>#N/A</v>
      </c>
      <c r="I246" s="243" t="e">
        <f aca="false">VLOOKUP($A246,[6]CurveFetch!$D$8:$R$1000,11,0)</f>
        <v>#N/A</v>
      </c>
      <c r="J246" s="243" t="e">
        <f aca="false">VLOOKUP($A246,[6]CurveFetch!$D$8:$R$1000,8,0)</f>
        <v>#N/A</v>
      </c>
      <c r="K246" s="243" t="e">
        <f aca="false">C246-J246</f>
        <v>#N/A</v>
      </c>
      <c r="L246" s="243" t="e">
        <f aca="false">C246-F246</f>
        <v>#N/A</v>
      </c>
      <c r="M246" s="243" t="e">
        <f aca="false">($B246+$C246)*$M$1</f>
        <v>#N/A</v>
      </c>
      <c r="N246" s="69" t="n">
        <f aca="false">DATE(YEAR(N245),MONTH(N245)+1,1)</f>
        <v>53328</v>
      </c>
      <c r="O246" s="243" t="e">
        <f aca="false">VLOOKUP($A246,[6]CurveFetch!$D$8:$V$1000,16,0)</f>
        <v>#N/A</v>
      </c>
      <c r="P246" s="244" t="e">
        <f aca="false">O246/2</f>
        <v>#N/A</v>
      </c>
      <c r="Q246" s="243" t="e">
        <f aca="false">VLOOKUP($A246,[6]CurveFetch!$D$8:$V$1000,16,0)</f>
        <v>#N/A</v>
      </c>
      <c r="R246" s="244" t="e">
        <f aca="false">Q246/2</f>
        <v>#N/A</v>
      </c>
      <c r="S246" s="243" t="e">
        <f aca="false">VLOOKUP($A246,[6]CurveFetch!$D$8:$V$1000,16,0)</f>
        <v>#N/A</v>
      </c>
      <c r="T246" s="244" t="e">
        <f aca="false">S246/2</f>
        <v>#N/A</v>
      </c>
    </row>
    <row r="247" customFormat="false" ht="11.25" hidden="false" customHeight="false" outlineLevel="0" collapsed="false">
      <c r="A247" s="69" t="n">
        <f aca="false">DATE(YEAR(A246),MONTH(A246)+1,1)</f>
        <v>53359</v>
      </c>
      <c r="B247" s="243" t="e">
        <f aca="false">VLOOKUP($A247,[6]CurveFetch!$D$8:$R$1000,2,0)</f>
        <v>#N/A</v>
      </c>
      <c r="C247" s="243" t="e">
        <f aca="false">VLOOKUP($A247,[6]CurveFetch!$D$8:$R$1000,7,0)</f>
        <v>#N/A</v>
      </c>
      <c r="D247" s="243" t="e">
        <f aca="false">VLOOKUP($A247,[6]CurveFetch!$D$8:$R$1000,5,0)</f>
        <v>#N/A</v>
      </c>
      <c r="E247" s="243" t="e">
        <f aca="false">VLOOKUP($A247,[6]CurveFetch!$D$8:$R$1000,4,0)</f>
        <v>#N/A</v>
      </c>
      <c r="F247" s="243" t="e">
        <f aca="false">VLOOKUP($A247,[6]CurveFetch!$D$8:$R$1000,15,0)</f>
        <v>#N/A</v>
      </c>
      <c r="G247" s="243" t="e">
        <f aca="false">VLOOKUP($A247,[6]CurveFetch!$D$8:$R$1000,3,0)</f>
        <v>#N/A</v>
      </c>
      <c r="H247" s="243" t="e">
        <f aca="false">VLOOKUP($A247,[6]CurveFetch!$D$8:$R$1000,9,0)</f>
        <v>#N/A</v>
      </c>
      <c r="I247" s="243" t="e">
        <f aca="false">VLOOKUP($A247,[6]CurveFetch!$D$8:$R$1000,11,0)</f>
        <v>#N/A</v>
      </c>
      <c r="J247" s="243" t="e">
        <f aca="false">VLOOKUP($A247,[6]CurveFetch!$D$8:$R$1000,8,0)</f>
        <v>#N/A</v>
      </c>
      <c r="K247" s="243" t="e">
        <f aca="false">C247-J247</f>
        <v>#N/A</v>
      </c>
      <c r="L247" s="243" t="e">
        <f aca="false">C247-F247</f>
        <v>#N/A</v>
      </c>
      <c r="M247" s="243" t="e">
        <f aca="false">($B247+$C247)*$M$1</f>
        <v>#N/A</v>
      </c>
      <c r="N247" s="69" t="n">
        <f aca="false">DATE(YEAR(N246),MONTH(N246)+1,1)</f>
        <v>53359</v>
      </c>
      <c r="O247" s="243" t="e">
        <f aca="false">VLOOKUP($A247,[6]CurveFetch!$D$8:$V$1000,16,0)</f>
        <v>#N/A</v>
      </c>
      <c r="P247" s="244" t="e">
        <f aca="false">O247/2</f>
        <v>#N/A</v>
      </c>
      <c r="Q247" s="243" t="e">
        <f aca="false">VLOOKUP($A247,[6]CurveFetch!$D$8:$V$1000,16,0)</f>
        <v>#N/A</v>
      </c>
      <c r="R247" s="244" t="e">
        <f aca="false">Q247/2</f>
        <v>#N/A</v>
      </c>
      <c r="S247" s="243" t="e">
        <f aca="false">VLOOKUP($A247,[6]CurveFetch!$D$8:$V$1000,16,0)</f>
        <v>#N/A</v>
      </c>
      <c r="T247" s="244" t="e">
        <f aca="false">S247/2</f>
        <v>#N/A</v>
      </c>
    </row>
    <row r="248" customFormat="false" ht="11.25" hidden="false" customHeight="false" outlineLevel="0" collapsed="false">
      <c r="A248" s="69" t="n">
        <f aca="false">DATE(YEAR(A247),MONTH(A247)+1,1)</f>
        <v>53387</v>
      </c>
      <c r="B248" s="243" t="e">
        <f aca="false">VLOOKUP($A248,[6]CurveFetch!$D$8:$R$1000,2,0)</f>
        <v>#N/A</v>
      </c>
      <c r="C248" s="243" t="e">
        <f aca="false">VLOOKUP($A248,[6]CurveFetch!$D$8:$R$1000,7,0)</f>
        <v>#N/A</v>
      </c>
      <c r="D248" s="243" t="e">
        <f aca="false">VLOOKUP($A248,[6]CurveFetch!$D$8:$R$1000,5,0)</f>
        <v>#N/A</v>
      </c>
      <c r="E248" s="243" t="e">
        <f aca="false">VLOOKUP($A248,[6]CurveFetch!$D$8:$R$1000,4,0)</f>
        <v>#N/A</v>
      </c>
      <c r="F248" s="243" t="e">
        <f aca="false">VLOOKUP($A248,[6]CurveFetch!$D$8:$R$1000,15,0)</f>
        <v>#N/A</v>
      </c>
      <c r="G248" s="243" t="e">
        <f aca="false">VLOOKUP($A248,[6]CurveFetch!$D$8:$R$1000,3,0)</f>
        <v>#N/A</v>
      </c>
      <c r="H248" s="243" t="e">
        <f aca="false">VLOOKUP($A248,[6]CurveFetch!$D$8:$R$1000,9,0)</f>
        <v>#N/A</v>
      </c>
      <c r="I248" s="243" t="e">
        <f aca="false">VLOOKUP($A248,[6]CurveFetch!$D$8:$R$1000,11,0)</f>
        <v>#N/A</v>
      </c>
      <c r="J248" s="243" t="e">
        <f aca="false">VLOOKUP($A248,[6]CurveFetch!$D$8:$R$1000,8,0)</f>
        <v>#N/A</v>
      </c>
      <c r="K248" s="243" t="e">
        <f aca="false">C248-J248</f>
        <v>#N/A</v>
      </c>
      <c r="L248" s="243" t="e">
        <f aca="false">C248-F248</f>
        <v>#N/A</v>
      </c>
      <c r="M248" s="243" t="e">
        <f aca="false">($B248+$C248)*$M$1</f>
        <v>#N/A</v>
      </c>
      <c r="N248" s="69" t="n">
        <f aca="false">DATE(YEAR(N247),MONTH(N247)+1,1)</f>
        <v>53387</v>
      </c>
      <c r="O248" s="243" t="e">
        <f aca="false">VLOOKUP($A248,[6]CurveFetch!$D$8:$V$1000,16,0)</f>
        <v>#N/A</v>
      </c>
      <c r="P248" s="244" t="e">
        <f aca="false">O248/2</f>
        <v>#N/A</v>
      </c>
      <c r="Q248" s="243" t="e">
        <f aca="false">VLOOKUP($A248,[6]CurveFetch!$D$8:$V$1000,16,0)</f>
        <v>#N/A</v>
      </c>
      <c r="R248" s="244" t="e">
        <f aca="false">Q248/2</f>
        <v>#N/A</v>
      </c>
      <c r="S248" s="243" t="e">
        <f aca="false">VLOOKUP($A248,[6]CurveFetch!$D$8:$V$1000,16,0)</f>
        <v>#N/A</v>
      </c>
      <c r="T248" s="244" t="e">
        <f aca="false">S248/2</f>
        <v>#N/A</v>
      </c>
    </row>
    <row r="249" customFormat="false" ht="11.25" hidden="false" customHeight="false" outlineLevel="0" collapsed="false">
      <c r="A249" s="69" t="n">
        <f aca="false">DATE(YEAR(A248),MONTH(A248)+1,1)</f>
        <v>53418</v>
      </c>
      <c r="B249" s="243" t="e">
        <f aca="false">VLOOKUP($A249,[6]CurveFetch!$D$8:$R$1000,2,0)</f>
        <v>#N/A</v>
      </c>
      <c r="C249" s="243" t="e">
        <f aca="false">VLOOKUP($A249,[6]CurveFetch!$D$8:$R$1000,7,0)</f>
        <v>#N/A</v>
      </c>
      <c r="D249" s="243" t="e">
        <f aca="false">VLOOKUP($A249,[6]CurveFetch!$D$8:$R$1000,5,0)</f>
        <v>#N/A</v>
      </c>
      <c r="E249" s="243" t="e">
        <f aca="false">VLOOKUP($A249,[6]CurveFetch!$D$8:$R$1000,4,0)</f>
        <v>#N/A</v>
      </c>
      <c r="F249" s="243" t="e">
        <f aca="false">VLOOKUP($A249,[6]CurveFetch!$D$8:$R$1000,15,0)</f>
        <v>#N/A</v>
      </c>
      <c r="G249" s="243" t="e">
        <f aca="false">VLOOKUP($A249,[6]CurveFetch!$D$8:$R$1000,3,0)</f>
        <v>#N/A</v>
      </c>
      <c r="H249" s="243" t="e">
        <f aca="false">VLOOKUP($A249,[6]CurveFetch!$D$8:$R$1000,9,0)</f>
        <v>#N/A</v>
      </c>
      <c r="I249" s="243" t="e">
        <f aca="false">VLOOKUP($A249,[6]CurveFetch!$D$8:$R$1000,11,0)</f>
        <v>#N/A</v>
      </c>
      <c r="J249" s="243" t="e">
        <f aca="false">VLOOKUP($A249,[6]CurveFetch!$D$8:$R$1000,8,0)</f>
        <v>#N/A</v>
      </c>
      <c r="K249" s="243" t="e">
        <f aca="false">C249-J249</f>
        <v>#N/A</v>
      </c>
      <c r="L249" s="243" t="e">
        <f aca="false">C249-F249</f>
        <v>#N/A</v>
      </c>
      <c r="M249" s="243" t="e">
        <f aca="false">($B249+$C249)*$M$1</f>
        <v>#N/A</v>
      </c>
      <c r="N249" s="69" t="n">
        <f aca="false">DATE(YEAR(N248),MONTH(N248)+1,1)</f>
        <v>53418</v>
      </c>
      <c r="O249" s="243" t="e">
        <f aca="false">VLOOKUP($A249,[6]CurveFetch!$D$8:$V$1000,16,0)</f>
        <v>#N/A</v>
      </c>
      <c r="P249" s="244" t="e">
        <f aca="false">O249/2</f>
        <v>#N/A</v>
      </c>
      <c r="Q249" s="243" t="e">
        <f aca="false">VLOOKUP($A249,[6]CurveFetch!$D$8:$V$1000,16,0)</f>
        <v>#N/A</v>
      </c>
      <c r="R249" s="244" t="e">
        <f aca="false">Q249/2</f>
        <v>#N/A</v>
      </c>
      <c r="S249" s="243" t="e">
        <f aca="false">VLOOKUP($A249,[6]CurveFetch!$D$8:$V$1000,16,0)</f>
        <v>#N/A</v>
      </c>
      <c r="T249" s="244" t="e">
        <f aca="false">S249/2</f>
        <v>#N/A</v>
      </c>
    </row>
    <row r="250" customFormat="false" ht="11.25" hidden="false" customHeight="false" outlineLevel="0" collapsed="false">
      <c r="A250" s="69" t="n">
        <f aca="false">DATE(YEAR(A249),MONTH(A249)+1,1)</f>
        <v>53448</v>
      </c>
      <c r="B250" s="243" t="e">
        <f aca="false">VLOOKUP($A250,[6]CurveFetch!$D$8:$R$1000,2,0)</f>
        <v>#N/A</v>
      </c>
      <c r="C250" s="243" t="e">
        <f aca="false">VLOOKUP($A250,[6]CurveFetch!$D$8:$R$1000,7,0)</f>
        <v>#N/A</v>
      </c>
      <c r="D250" s="243" t="e">
        <f aca="false">VLOOKUP($A250,[6]CurveFetch!$D$8:$R$1000,5,0)</f>
        <v>#N/A</v>
      </c>
      <c r="E250" s="243" t="e">
        <f aca="false">VLOOKUP($A250,[6]CurveFetch!$D$8:$R$1000,4,0)</f>
        <v>#N/A</v>
      </c>
      <c r="F250" s="243" t="e">
        <f aca="false">VLOOKUP($A250,[6]CurveFetch!$D$8:$R$1000,15,0)</f>
        <v>#N/A</v>
      </c>
      <c r="G250" s="243" t="e">
        <f aca="false">VLOOKUP($A250,[6]CurveFetch!$D$8:$R$1000,3,0)</f>
        <v>#N/A</v>
      </c>
      <c r="H250" s="243" t="e">
        <f aca="false">VLOOKUP($A250,[6]CurveFetch!$D$8:$R$1000,9,0)</f>
        <v>#N/A</v>
      </c>
      <c r="I250" s="243" t="e">
        <f aca="false">VLOOKUP($A250,[6]CurveFetch!$D$8:$R$1000,11,0)</f>
        <v>#N/A</v>
      </c>
      <c r="J250" s="243" t="e">
        <f aca="false">VLOOKUP($A250,[6]CurveFetch!$D$8:$R$1000,8,0)</f>
        <v>#N/A</v>
      </c>
      <c r="K250" s="243" t="e">
        <f aca="false">C250-J250</f>
        <v>#N/A</v>
      </c>
      <c r="L250" s="243" t="e">
        <f aca="false">C250-F250</f>
        <v>#N/A</v>
      </c>
      <c r="M250" s="243" t="e">
        <f aca="false">($B250+$C250)*$M$1</f>
        <v>#N/A</v>
      </c>
      <c r="N250" s="69" t="n">
        <f aca="false">DATE(YEAR(N249),MONTH(N249)+1,1)</f>
        <v>53448</v>
      </c>
      <c r="O250" s="243" t="e">
        <f aca="false">VLOOKUP($A250,[6]CurveFetch!$D$8:$V$1000,16,0)</f>
        <v>#N/A</v>
      </c>
      <c r="P250" s="244" t="e">
        <f aca="false">O250/2</f>
        <v>#N/A</v>
      </c>
      <c r="Q250" s="243" t="e">
        <f aca="false">VLOOKUP($A250,[6]CurveFetch!$D$8:$V$1000,16,0)</f>
        <v>#N/A</v>
      </c>
      <c r="R250" s="244" t="e">
        <f aca="false">Q250/2</f>
        <v>#N/A</v>
      </c>
      <c r="S250" s="243" t="e">
        <f aca="false">VLOOKUP($A250,[6]CurveFetch!$D$8:$V$1000,16,0)</f>
        <v>#N/A</v>
      </c>
      <c r="T250" s="244" t="e">
        <f aca="false">S250/2</f>
        <v>#N/A</v>
      </c>
    </row>
    <row r="251" customFormat="false" ht="11.25" hidden="false" customHeight="false" outlineLevel="0" collapsed="false">
      <c r="A251" s="69" t="n">
        <f aca="false">DATE(YEAR(A250),MONTH(A250)+1,1)</f>
        <v>53479</v>
      </c>
      <c r="B251" s="243" t="e">
        <f aca="false">VLOOKUP($A251,[6]CurveFetch!$D$8:$R$1000,2,0)</f>
        <v>#N/A</v>
      </c>
      <c r="C251" s="243" t="e">
        <f aca="false">VLOOKUP($A251,[6]CurveFetch!$D$8:$R$1000,7,0)</f>
        <v>#N/A</v>
      </c>
      <c r="D251" s="243" t="e">
        <f aca="false">VLOOKUP($A251,[6]CurveFetch!$D$8:$R$1000,5,0)</f>
        <v>#N/A</v>
      </c>
      <c r="E251" s="243" t="e">
        <f aca="false">VLOOKUP($A251,[6]CurveFetch!$D$8:$R$1000,4,0)</f>
        <v>#N/A</v>
      </c>
      <c r="F251" s="243" t="e">
        <f aca="false">VLOOKUP($A251,[6]CurveFetch!$D$8:$R$1000,15,0)</f>
        <v>#N/A</v>
      </c>
      <c r="G251" s="243" t="e">
        <f aca="false">VLOOKUP($A251,[6]CurveFetch!$D$8:$R$1000,3,0)</f>
        <v>#N/A</v>
      </c>
      <c r="H251" s="243" t="e">
        <f aca="false">VLOOKUP($A251,[6]CurveFetch!$D$8:$R$1000,9,0)</f>
        <v>#N/A</v>
      </c>
      <c r="I251" s="243" t="e">
        <f aca="false">VLOOKUP($A251,[6]CurveFetch!$D$8:$R$1000,11,0)</f>
        <v>#N/A</v>
      </c>
      <c r="J251" s="243" t="e">
        <f aca="false">VLOOKUP($A251,[6]CurveFetch!$D$8:$R$1000,8,0)</f>
        <v>#N/A</v>
      </c>
      <c r="K251" s="243" t="e">
        <f aca="false">C251-J251</f>
        <v>#N/A</v>
      </c>
      <c r="L251" s="243" t="e">
        <f aca="false">C251-F251</f>
        <v>#N/A</v>
      </c>
      <c r="M251" s="243" t="e">
        <f aca="false">($B251+$C251)*$M$1</f>
        <v>#N/A</v>
      </c>
      <c r="N251" s="69" t="n">
        <f aca="false">DATE(YEAR(N250),MONTH(N250)+1,1)</f>
        <v>53479</v>
      </c>
      <c r="O251" s="243" t="e">
        <f aca="false">VLOOKUP($A251,[6]CurveFetch!$D$8:$V$1000,16,0)</f>
        <v>#N/A</v>
      </c>
      <c r="P251" s="244" t="e">
        <f aca="false">O251/2</f>
        <v>#N/A</v>
      </c>
      <c r="Q251" s="243" t="e">
        <f aca="false">VLOOKUP($A251,[6]CurveFetch!$D$8:$V$1000,16,0)</f>
        <v>#N/A</v>
      </c>
      <c r="R251" s="244" t="e">
        <f aca="false">Q251/2</f>
        <v>#N/A</v>
      </c>
      <c r="S251" s="243" t="e">
        <f aca="false">VLOOKUP($A251,[6]CurveFetch!$D$8:$V$1000,16,0)</f>
        <v>#N/A</v>
      </c>
      <c r="T251" s="244" t="e">
        <f aca="false">S251/2</f>
        <v>#N/A</v>
      </c>
    </row>
    <row r="252" customFormat="false" ht="11.25" hidden="false" customHeight="false" outlineLevel="0" collapsed="false">
      <c r="A252" s="69" t="n">
        <f aca="false">DATE(YEAR(A251),MONTH(A251)+1,1)</f>
        <v>53509</v>
      </c>
      <c r="B252" s="243" t="e">
        <f aca="false">VLOOKUP($A252,[6]CurveFetch!$D$8:$R$1000,2,0)</f>
        <v>#N/A</v>
      </c>
      <c r="C252" s="243" t="e">
        <f aca="false">VLOOKUP($A252,[6]CurveFetch!$D$8:$R$1000,7,0)</f>
        <v>#N/A</v>
      </c>
      <c r="D252" s="243" t="e">
        <f aca="false">VLOOKUP($A252,[6]CurveFetch!$D$8:$R$1000,5,0)</f>
        <v>#N/A</v>
      </c>
      <c r="E252" s="243" t="e">
        <f aca="false">VLOOKUP($A252,[6]CurveFetch!$D$8:$R$1000,4,0)</f>
        <v>#N/A</v>
      </c>
      <c r="F252" s="243" t="e">
        <f aca="false">VLOOKUP($A252,[6]CurveFetch!$D$8:$R$1000,15,0)</f>
        <v>#N/A</v>
      </c>
      <c r="G252" s="243" t="e">
        <f aca="false">VLOOKUP($A252,[6]CurveFetch!$D$8:$R$1000,3,0)</f>
        <v>#N/A</v>
      </c>
      <c r="H252" s="243" t="e">
        <f aca="false">VLOOKUP($A252,[6]CurveFetch!$D$8:$R$1000,9,0)</f>
        <v>#N/A</v>
      </c>
      <c r="I252" s="243" t="e">
        <f aca="false">VLOOKUP($A252,[6]CurveFetch!$D$8:$R$1000,11,0)</f>
        <v>#N/A</v>
      </c>
      <c r="J252" s="243" t="e">
        <f aca="false">VLOOKUP($A252,[6]CurveFetch!$D$8:$R$1000,8,0)</f>
        <v>#N/A</v>
      </c>
      <c r="K252" s="243" t="e">
        <f aca="false">C252-J252</f>
        <v>#N/A</v>
      </c>
      <c r="L252" s="243" t="e">
        <f aca="false">C252-F252</f>
        <v>#N/A</v>
      </c>
      <c r="M252" s="243" t="e">
        <f aca="false">($B252+$C252)*$M$1</f>
        <v>#N/A</v>
      </c>
      <c r="N252" s="69" t="n">
        <f aca="false">DATE(YEAR(N251),MONTH(N251)+1,1)</f>
        <v>53509</v>
      </c>
      <c r="O252" s="243" t="e">
        <f aca="false">VLOOKUP($A252,[6]CurveFetch!$D$8:$V$1000,16,0)</f>
        <v>#N/A</v>
      </c>
      <c r="P252" s="244" t="e">
        <f aca="false">O252/2</f>
        <v>#N/A</v>
      </c>
      <c r="Q252" s="243" t="e">
        <f aca="false">VLOOKUP($A252,[6]CurveFetch!$D$8:$V$1000,16,0)</f>
        <v>#N/A</v>
      </c>
      <c r="R252" s="244" t="e">
        <f aca="false">Q252/2</f>
        <v>#N/A</v>
      </c>
      <c r="S252" s="243" t="e">
        <f aca="false">VLOOKUP($A252,[6]CurveFetch!$D$8:$V$1000,16,0)</f>
        <v>#N/A</v>
      </c>
      <c r="T252" s="244" t="e">
        <f aca="false">S252/2</f>
        <v>#N/A</v>
      </c>
    </row>
    <row r="253" customFormat="false" ht="11.25" hidden="false" customHeight="false" outlineLevel="0" collapsed="false">
      <c r="A253" s="69" t="n">
        <f aca="false">DATE(YEAR(A252),MONTH(A252)+1,1)</f>
        <v>53540</v>
      </c>
      <c r="B253" s="243" t="e">
        <f aca="false">VLOOKUP($A253,[6]CurveFetch!$D$8:$R$1000,2,0)</f>
        <v>#N/A</v>
      </c>
      <c r="C253" s="243" t="e">
        <f aca="false">VLOOKUP($A253,[6]CurveFetch!$D$8:$R$1000,7,0)</f>
        <v>#N/A</v>
      </c>
      <c r="D253" s="243" t="e">
        <f aca="false">VLOOKUP($A253,[6]CurveFetch!$D$8:$R$1000,5,0)</f>
        <v>#N/A</v>
      </c>
      <c r="E253" s="243" t="e">
        <f aca="false">VLOOKUP($A253,[6]CurveFetch!$D$8:$R$1000,4,0)</f>
        <v>#N/A</v>
      </c>
      <c r="F253" s="243" t="e">
        <f aca="false">VLOOKUP($A253,[6]CurveFetch!$D$8:$R$1000,15,0)</f>
        <v>#N/A</v>
      </c>
      <c r="G253" s="243" t="e">
        <f aca="false">VLOOKUP($A253,[6]CurveFetch!$D$8:$R$1000,3,0)</f>
        <v>#N/A</v>
      </c>
      <c r="H253" s="243" t="e">
        <f aca="false">VLOOKUP($A253,[6]CurveFetch!$D$8:$R$1000,9,0)</f>
        <v>#N/A</v>
      </c>
      <c r="I253" s="243" t="e">
        <f aca="false">VLOOKUP($A253,[6]CurveFetch!$D$8:$R$1000,11,0)</f>
        <v>#N/A</v>
      </c>
      <c r="J253" s="243" t="e">
        <f aca="false">VLOOKUP($A253,[6]CurveFetch!$D$8:$R$1000,8,0)</f>
        <v>#N/A</v>
      </c>
      <c r="K253" s="243" t="e">
        <f aca="false">C253-J253</f>
        <v>#N/A</v>
      </c>
      <c r="L253" s="243" t="e">
        <f aca="false">C253-F253</f>
        <v>#N/A</v>
      </c>
      <c r="M253" s="243" t="e">
        <f aca="false">($B253+$C253)*$M$1</f>
        <v>#N/A</v>
      </c>
      <c r="N253" s="69" t="n">
        <f aca="false">DATE(YEAR(N252),MONTH(N252)+1,1)</f>
        <v>53540</v>
      </c>
      <c r="O253" s="243" t="e">
        <f aca="false">VLOOKUP($A253,[6]CurveFetch!$D$8:$V$1000,16,0)</f>
        <v>#N/A</v>
      </c>
      <c r="P253" s="244" t="e">
        <f aca="false">O253/2</f>
        <v>#N/A</v>
      </c>
      <c r="Q253" s="243" t="e">
        <f aca="false">VLOOKUP($A253,[6]CurveFetch!$D$8:$V$1000,16,0)</f>
        <v>#N/A</v>
      </c>
      <c r="R253" s="244" t="e">
        <f aca="false">Q253/2</f>
        <v>#N/A</v>
      </c>
      <c r="S253" s="243" t="e">
        <f aca="false">VLOOKUP($A253,[6]CurveFetch!$D$8:$V$1000,16,0)</f>
        <v>#N/A</v>
      </c>
      <c r="T253" s="244" t="e">
        <f aca="false">S253/2</f>
        <v>#N/A</v>
      </c>
    </row>
    <row r="254" customFormat="false" ht="11.25" hidden="false" customHeight="false" outlineLevel="0" collapsed="false">
      <c r="A254" s="69" t="n">
        <f aca="false">DATE(YEAR(A253),MONTH(A253)+1,1)</f>
        <v>53571</v>
      </c>
      <c r="B254" s="243" t="e">
        <f aca="false">VLOOKUP($A254,[6]CurveFetch!$D$8:$R$1000,2,0)</f>
        <v>#N/A</v>
      </c>
      <c r="C254" s="243" t="e">
        <f aca="false">VLOOKUP($A254,[6]CurveFetch!$D$8:$R$1000,7,0)</f>
        <v>#N/A</v>
      </c>
      <c r="D254" s="243" t="e">
        <f aca="false">VLOOKUP($A254,[6]CurveFetch!$D$8:$R$1000,5,0)</f>
        <v>#N/A</v>
      </c>
      <c r="E254" s="243" t="e">
        <f aca="false">VLOOKUP($A254,[6]CurveFetch!$D$8:$R$1000,4,0)</f>
        <v>#N/A</v>
      </c>
      <c r="F254" s="243" t="e">
        <f aca="false">VLOOKUP($A254,[6]CurveFetch!$D$8:$R$1000,15,0)</f>
        <v>#N/A</v>
      </c>
      <c r="G254" s="243" t="e">
        <f aca="false">VLOOKUP($A254,[6]CurveFetch!$D$8:$R$1000,3,0)</f>
        <v>#N/A</v>
      </c>
      <c r="H254" s="243" t="e">
        <f aca="false">VLOOKUP($A254,[6]CurveFetch!$D$8:$R$1000,9,0)</f>
        <v>#N/A</v>
      </c>
      <c r="I254" s="243" t="e">
        <f aca="false">VLOOKUP($A254,[6]CurveFetch!$D$8:$R$1000,11,0)</f>
        <v>#N/A</v>
      </c>
      <c r="J254" s="243" t="e">
        <f aca="false">VLOOKUP($A254,[6]CurveFetch!$D$8:$R$1000,8,0)</f>
        <v>#N/A</v>
      </c>
      <c r="K254" s="243" t="e">
        <f aca="false">C254-J254</f>
        <v>#N/A</v>
      </c>
      <c r="L254" s="243" t="e">
        <f aca="false">C254-F254</f>
        <v>#N/A</v>
      </c>
      <c r="M254" s="243" t="e">
        <f aca="false">($B254+$C254)*$M$1</f>
        <v>#N/A</v>
      </c>
      <c r="N254" s="69" t="n">
        <f aca="false">DATE(YEAR(N253),MONTH(N253)+1,1)</f>
        <v>53571</v>
      </c>
      <c r="O254" s="243" t="e">
        <f aca="false">VLOOKUP($A254,[6]CurveFetch!$D$8:$V$1000,16,0)</f>
        <v>#N/A</v>
      </c>
      <c r="P254" s="244" t="e">
        <f aca="false">O254/2</f>
        <v>#N/A</v>
      </c>
      <c r="Q254" s="243" t="e">
        <f aca="false">VLOOKUP($A254,[6]CurveFetch!$D$8:$V$1000,16,0)</f>
        <v>#N/A</v>
      </c>
      <c r="R254" s="244" t="e">
        <f aca="false">Q254/2</f>
        <v>#N/A</v>
      </c>
      <c r="S254" s="243" t="e">
        <f aca="false">VLOOKUP($A254,[6]CurveFetch!$D$8:$V$1000,16,0)</f>
        <v>#N/A</v>
      </c>
      <c r="T254" s="244" t="e">
        <f aca="false">S254/2</f>
        <v>#N/A</v>
      </c>
    </row>
    <row r="255" customFormat="false" ht="11.25" hidden="false" customHeight="false" outlineLevel="0" collapsed="false">
      <c r="A255" s="69" t="n">
        <f aca="false">DATE(YEAR(A254),MONTH(A254)+1,1)</f>
        <v>53601</v>
      </c>
      <c r="B255" s="243" t="e">
        <f aca="false">VLOOKUP($A255,[6]CurveFetch!$D$8:$R$1000,2,0)</f>
        <v>#N/A</v>
      </c>
      <c r="C255" s="243" t="e">
        <f aca="false">VLOOKUP($A255,[6]CurveFetch!$D$8:$R$1000,7,0)</f>
        <v>#N/A</v>
      </c>
      <c r="D255" s="243" t="e">
        <f aca="false">VLOOKUP($A255,[6]CurveFetch!$D$8:$R$1000,5,0)</f>
        <v>#N/A</v>
      </c>
      <c r="E255" s="243" t="e">
        <f aca="false">VLOOKUP($A255,[6]CurveFetch!$D$8:$R$1000,4,0)</f>
        <v>#N/A</v>
      </c>
      <c r="F255" s="243" t="e">
        <f aca="false">VLOOKUP($A255,[6]CurveFetch!$D$8:$R$1000,15,0)</f>
        <v>#N/A</v>
      </c>
      <c r="G255" s="243" t="e">
        <f aca="false">VLOOKUP($A255,[6]CurveFetch!$D$8:$R$1000,3,0)</f>
        <v>#N/A</v>
      </c>
      <c r="H255" s="243" t="e">
        <f aca="false">VLOOKUP($A255,[6]CurveFetch!$D$8:$R$1000,9,0)</f>
        <v>#N/A</v>
      </c>
      <c r="I255" s="243" t="e">
        <f aca="false">VLOOKUP($A255,[6]CurveFetch!$D$8:$R$1000,11,0)</f>
        <v>#N/A</v>
      </c>
      <c r="J255" s="243" t="e">
        <f aca="false">VLOOKUP($A255,[6]CurveFetch!$D$8:$R$1000,8,0)</f>
        <v>#N/A</v>
      </c>
      <c r="K255" s="243" t="e">
        <f aca="false">C255-J255</f>
        <v>#N/A</v>
      </c>
      <c r="L255" s="243" t="e">
        <f aca="false">C255-F255</f>
        <v>#N/A</v>
      </c>
      <c r="M255" s="243" t="e">
        <f aca="false">($B255+$C255)*$M$1</f>
        <v>#N/A</v>
      </c>
      <c r="N255" s="69" t="n">
        <f aca="false">DATE(YEAR(N254),MONTH(N254)+1,1)</f>
        <v>53601</v>
      </c>
      <c r="O255" s="243" t="e">
        <f aca="false">VLOOKUP($A255,[6]CurveFetch!$D$8:$V$1000,16,0)</f>
        <v>#N/A</v>
      </c>
      <c r="P255" s="244" t="e">
        <f aca="false">O255/2</f>
        <v>#N/A</v>
      </c>
      <c r="Q255" s="243" t="e">
        <f aca="false">VLOOKUP($A255,[6]CurveFetch!$D$8:$V$1000,16,0)</f>
        <v>#N/A</v>
      </c>
      <c r="R255" s="244" t="e">
        <f aca="false">Q255/2</f>
        <v>#N/A</v>
      </c>
      <c r="S255" s="243" t="e">
        <f aca="false">VLOOKUP($A255,[6]CurveFetch!$D$8:$V$1000,16,0)</f>
        <v>#N/A</v>
      </c>
      <c r="T255" s="244" t="e">
        <f aca="false">S255/2</f>
        <v>#N/A</v>
      </c>
    </row>
    <row r="256" customFormat="false" ht="11.25" hidden="false" customHeight="false" outlineLevel="0" collapsed="false">
      <c r="A256" s="69" t="n">
        <f aca="false">DATE(YEAR(A255),MONTH(A255)+1,1)</f>
        <v>53632</v>
      </c>
      <c r="B256" s="243" t="e">
        <f aca="false">VLOOKUP($A256,[6]CurveFetch!$D$8:$R$1000,2,0)</f>
        <v>#N/A</v>
      </c>
      <c r="C256" s="243" t="e">
        <f aca="false">VLOOKUP($A256,[6]CurveFetch!$D$8:$R$1000,7,0)</f>
        <v>#N/A</v>
      </c>
      <c r="D256" s="243" t="e">
        <f aca="false">VLOOKUP($A256,[6]CurveFetch!$D$8:$R$1000,5,0)</f>
        <v>#N/A</v>
      </c>
      <c r="E256" s="243" t="e">
        <f aca="false">VLOOKUP($A256,[6]CurveFetch!$D$8:$R$1000,4,0)</f>
        <v>#N/A</v>
      </c>
      <c r="F256" s="243" t="e">
        <f aca="false">VLOOKUP($A256,[6]CurveFetch!$D$8:$R$1000,15,0)</f>
        <v>#N/A</v>
      </c>
      <c r="G256" s="243" t="e">
        <f aca="false">VLOOKUP($A256,[6]CurveFetch!$D$8:$R$1000,3,0)</f>
        <v>#N/A</v>
      </c>
      <c r="H256" s="243" t="e">
        <f aca="false">VLOOKUP($A256,[6]CurveFetch!$D$8:$R$1000,9,0)</f>
        <v>#N/A</v>
      </c>
      <c r="I256" s="243" t="e">
        <f aca="false">VLOOKUP($A256,[6]CurveFetch!$D$8:$R$1000,11,0)</f>
        <v>#N/A</v>
      </c>
      <c r="J256" s="243" t="e">
        <f aca="false">VLOOKUP($A256,[6]CurveFetch!$D$8:$R$1000,8,0)</f>
        <v>#N/A</v>
      </c>
      <c r="K256" s="243" t="e">
        <f aca="false">C256-J256</f>
        <v>#N/A</v>
      </c>
      <c r="L256" s="243" t="e">
        <f aca="false">C256-F256</f>
        <v>#N/A</v>
      </c>
      <c r="M256" s="243" t="e">
        <f aca="false">($B256+$C256)*$M$1</f>
        <v>#N/A</v>
      </c>
      <c r="N256" s="69" t="n">
        <f aca="false">DATE(YEAR(N255),MONTH(N255)+1,1)</f>
        <v>53632</v>
      </c>
      <c r="O256" s="243" t="e">
        <f aca="false">VLOOKUP($A256,[6]CurveFetch!$D$8:$V$1000,16,0)</f>
        <v>#N/A</v>
      </c>
      <c r="P256" s="244" t="e">
        <f aca="false">O256/2</f>
        <v>#N/A</v>
      </c>
      <c r="Q256" s="243" t="e">
        <f aca="false">VLOOKUP($A256,[6]CurveFetch!$D$8:$V$1000,16,0)</f>
        <v>#N/A</v>
      </c>
      <c r="R256" s="244" t="e">
        <f aca="false">Q256/2</f>
        <v>#N/A</v>
      </c>
      <c r="S256" s="243" t="e">
        <f aca="false">VLOOKUP($A256,[6]CurveFetch!$D$8:$V$1000,16,0)</f>
        <v>#N/A</v>
      </c>
      <c r="T256" s="244" t="e">
        <f aca="false">S256/2</f>
        <v>#N/A</v>
      </c>
    </row>
    <row r="257" customFormat="false" ht="11.25" hidden="false" customHeight="false" outlineLevel="0" collapsed="false">
      <c r="A257" s="69" t="n">
        <f aca="false">DATE(YEAR(A256),MONTH(A256)+1,1)</f>
        <v>53662</v>
      </c>
      <c r="B257" s="243" t="e">
        <f aca="false">VLOOKUP($A257,[6]CurveFetch!$D$8:$R$1000,2,0)</f>
        <v>#N/A</v>
      </c>
      <c r="C257" s="243" t="e">
        <f aca="false">VLOOKUP($A257,[6]CurveFetch!$D$8:$R$1000,7,0)</f>
        <v>#N/A</v>
      </c>
      <c r="D257" s="243" t="e">
        <f aca="false">VLOOKUP($A257,[6]CurveFetch!$D$8:$R$1000,5,0)</f>
        <v>#N/A</v>
      </c>
      <c r="E257" s="243" t="e">
        <f aca="false">VLOOKUP($A257,[6]CurveFetch!$D$8:$R$1000,4,0)</f>
        <v>#N/A</v>
      </c>
      <c r="F257" s="243" t="e">
        <f aca="false">VLOOKUP($A257,[6]CurveFetch!$D$8:$R$1000,15,0)</f>
        <v>#N/A</v>
      </c>
      <c r="G257" s="243" t="e">
        <f aca="false">VLOOKUP($A257,[6]CurveFetch!$D$8:$R$1000,3,0)</f>
        <v>#N/A</v>
      </c>
      <c r="H257" s="243" t="e">
        <f aca="false">VLOOKUP($A257,[6]CurveFetch!$D$8:$R$1000,9,0)</f>
        <v>#N/A</v>
      </c>
      <c r="I257" s="243" t="e">
        <f aca="false">VLOOKUP($A257,[6]CurveFetch!$D$8:$R$1000,11,0)</f>
        <v>#N/A</v>
      </c>
      <c r="J257" s="243" t="e">
        <f aca="false">VLOOKUP($A257,[6]CurveFetch!$D$8:$R$1000,8,0)</f>
        <v>#N/A</v>
      </c>
      <c r="K257" s="243" t="e">
        <f aca="false">C257-J257</f>
        <v>#N/A</v>
      </c>
      <c r="L257" s="243" t="e">
        <f aca="false">C257-F257</f>
        <v>#N/A</v>
      </c>
      <c r="M257" s="243" t="e">
        <f aca="false">($B257+$C257)*$M$1</f>
        <v>#N/A</v>
      </c>
      <c r="N257" s="69" t="n">
        <f aca="false">DATE(YEAR(N256),MONTH(N256)+1,1)</f>
        <v>53662</v>
      </c>
      <c r="O257" s="243" t="e">
        <f aca="false">VLOOKUP($A257,[6]CurveFetch!$D$8:$V$1000,16,0)</f>
        <v>#N/A</v>
      </c>
      <c r="P257" s="244" t="e">
        <f aca="false">O257/2</f>
        <v>#N/A</v>
      </c>
      <c r="Q257" s="243" t="e">
        <f aca="false">VLOOKUP($A257,[6]CurveFetch!$D$8:$V$1000,16,0)</f>
        <v>#N/A</v>
      </c>
      <c r="R257" s="244" t="e">
        <f aca="false">Q257/2</f>
        <v>#N/A</v>
      </c>
      <c r="S257" s="243" t="e">
        <f aca="false">VLOOKUP($A257,[6]CurveFetch!$D$8:$V$1000,16,0)</f>
        <v>#N/A</v>
      </c>
      <c r="T257" s="244" t="e">
        <f aca="false">S257/2</f>
        <v>#N/A</v>
      </c>
    </row>
    <row r="258" customFormat="false" ht="11.25" hidden="false" customHeight="false" outlineLevel="0" collapsed="false">
      <c r="A258" s="69" t="n">
        <f aca="false">DATE(YEAR(A257),MONTH(A257)+1,1)</f>
        <v>53693</v>
      </c>
      <c r="B258" s="243" t="e">
        <f aca="false">VLOOKUP($A258,[6]CurveFetch!$D$8:$R$1000,2,0)</f>
        <v>#N/A</v>
      </c>
      <c r="C258" s="243" t="e">
        <f aca="false">VLOOKUP($A258,[6]CurveFetch!$D$8:$R$1000,7,0)</f>
        <v>#N/A</v>
      </c>
      <c r="D258" s="243" t="e">
        <f aca="false">VLOOKUP($A258,[6]CurveFetch!$D$8:$R$1000,5,0)</f>
        <v>#N/A</v>
      </c>
      <c r="E258" s="243" t="e">
        <f aca="false">VLOOKUP($A258,[6]CurveFetch!$D$8:$R$1000,4,0)</f>
        <v>#N/A</v>
      </c>
      <c r="F258" s="243" t="e">
        <f aca="false">VLOOKUP($A258,[6]CurveFetch!$D$8:$R$1000,15,0)</f>
        <v>#N/A</v>
      </c>
      <c r="G258" s="243" t="e">
        <f aca="false">VLOOKUP($A258,[6]CurveFetch!$D$8:$R$1000,3,0)</f>
        <v>#N/A</v>
      </c>
      <c r="H258" s="243" t="e">
        <f aca="false">VLOOKUP($A258,[6]CurveFetch!$D$8:$R$1000,9,0)</f>
        <v>#N/A</v>
      </c>
      <c r="I258" s="243" t="e">
        <f aca="false">VLOOKUP($A258,[6]CurveFetch!$D$8:$R$1000,11,0)</f>
        <v>#N/A</v>
      </c>
      <c r="J258" s="243" t="e">
        <f aca="false">VLOOKUP($A258,[6]CurveFetch!$D$8:$R$1000,8,0)</f>
        <v>#N/A</v>
      </c>
      <c r="K258" s="243" t="e">
        <f aca="false">C258-J258</f>
        <v>#N/A</v>
      </c>
      <c r="L258" s="243" t="e">
        <f aca="false">C258-F258</f>
        <v>#N/A</v>
      </c>
      <c r="M258" s="243" t="e">
        <f aca="false">($B258+$C258)*$M$1</f>
        <v>#N/A</v>
      </c>
      <c r="N258" s="69" t="n">
        <f aca="false">DATE(YEAR(N257),MONTH(N257)+1,1)</f>
        <v>53693</v>
      </c>
      <c r="O258" s="243" t="e">
        <f aca="false">VLOOKUP($A258,[6]CurveFetch!$D$8:$V$1000,16,0)</f>
        <v>#N/A</v>
      </c>
      <c r="P258" s="244" t="e">
        <f aca="false">O258/2</f>
        <v>#N/A</v>
      </c>
      <c r="Q258" s="243" t="e">
        <f aca="false">VLOOKUP($A258,[6]CurveFetch!$D$8:$V$1000,16,0)</f>
        <v>#N/A</v>
      </c>
      <c r="R258" s="244" t="e">
        <f aca="false">Q258/2</f>
        <v>#N/A</v>
      </c>
      <c r="S258" s="243" t="e">
        <f aca="false">VLOOKUP($A258,[6]CurveFetch!$D$8:$V$1000,16,0)</f>
        <v>#N/A</v>
      </c>
      <c r="T258" s="244" t="e">
        <f aca="false">S258/2</f>
        <v>#N/A</v>
      </c>
    </row>
    <row r="259" customFormat="false" ht="11.25" hidden="false" customHeight="false" outlineLevel="0" collapsed="false">
      <c r="A259" s="69" t="n">
        <f aca="false">DATE(YEAR(A258),MONTH(A258)+1,1)</f>
        <v>53724</v>
      </c>
      <c r="B259" s="243" t="e">
        <f aca="false">VLOOKUP($A259,[6]CurveFetch!$D$8:$R$1000,2,0)</f>
        <v>#N/A</v>
      </c>
      <c r="C259" s="243" t="e">
        <f aca="false">VLOOKUP($A259,[6]CurveFetch!$D$8:$R$1000,7,0)</f>
        <v>#N/A</v>
      </c>
      <c r="D259" s="243" t="e">
        <f aca="false">VLOOKUP($A259,[6]CurveFetch!$D$8:$R$1000,5,0)</f>
        <v>#N/A</v>
      </c>
      <c r="E259" s="243" t="e">
        <f aca="false">VLOOKUP($A259,[6]CurveFetch!$D$8:$R$1000,4,0)</f>
        <v>#N/A</v>
      </c>
      <c r="F259" s="243" t="e">
        <f aca="false">VLOOKUP($A259,[6]CurveFetch!$D$8:$R$1000,15,0)</f>
        <v>#N/A</v>
      </c>
      <c r="G259" s="243" t="e">
        <f aca="false">VLOOKUP($A259,[6]CurveFetch!$D$8:$R$1000,3,0)</f>
        <v>#N/A</v>
      </c>
      <c r="H259" s="243" t="e">
        <f aca="false">VLOOKUP($A259,[6]CurveFetch!$D$8:$R$1000,9,0)</f>
        <v>#N/A</v>
      </c>
      <c r="I259" s="243" t="e">
        <f aca="false">VLOOKUP($A259,[6]CurveFetch!$D$8:$R$1000,11,0)</f>
        <v>#N/A</v>
      </c>
      <c r="J259" s="243" t="e">
        <f aca="false">VLOOKUP($A259,[6]CurveFetch!$D$8:$R$1000,8,0)</f>
        <v>#N/A</v>
      </c>
      <c r="K259" s="243" t="e">
        <f aca="false">C259-J259</f>
        <v>#N/A</v>
      </c>
      <c r="L259" s="243" t="e">
        <f aca="false">C259-F259</f>
        <v>#N/A</v>
      </c>
      <c r="M259" s="243" t="e">
        <f aca="false">($B259+$C259)*$M$1</f>
        <v>#N/A</v>
      </c>
      <c r="N259" s="69" t="n">
        <f aca="false">DATE(YEAR(N258),MONTH(N258)+1,1)</f>
        <v>53724</v>
      </c>
      <c r="O259" s="243" t="e">
        <f aca="false">VLOOKUP($A259,[6]CurveFetch!$D$8:$V$1000,16,0)</f>
        <v>#N/A</v>
      </c>
      <c r="P259" s="244" t="e">
        <f aca="false">O259/2</f>
        <v>#N/A</v>
      </c>
      <c r="Q259" s="243" t="e">
        <f aca="false">VLOOKUP($A259,[6]CurveFetch!$D$8:$V$1000,16,0)</f>
        <v>#N/A</v>
      </c>
      <c r="R259" s="244" t="e">
        <f aca="false">Q259/2</f>
        <v>#N/A</v>
      </c>
      <c r="S259" s="243" t="e">
        <f aca="false">VLOOKUP($A259,[6]CurveFetch!$D$8:$V$1000,16,0)</f>
        <v>#N/A</v>
      </c>
      <c r="T259" s="244" t="e">
        <f aca="false">S259/2</f>
        <v>#N/A</v>
      </c>
    </row>
    <row r="260" customFormat="false" ht="11.25" hidden="false" customHeight="false" outlineLevel="0" collapsed="false">
      <c r="A260" s="69" t="n">
        <f aca="false">DATE(YEAR(A259),MONTH(A259)+1,1)</f>
        <v>53752</v>
      </c>
      <c r="B260" s="243" t="e">
        <f aca="false">VLOOKUP($A260,[6]CurveFetch!$D$8:$R$1000,2,0)</f>
        <v>#N/A</v>
      </c>
      <c r="C260" s="243" t="e">
        <f aca="false">VLOOKUP($A260,[6]CurveFetch!$D$8:$R$1000,7,0)</f>
        <v>#N/A</v>
      </c>
      <c r="D260" s="243" t="e">
        <f aca="false">VLOOKUP($A260,[6]CurveFetch!$D$8:$R$1000,5,0)</f>
        <v>#N/A</v>
      </c>
      <c r="E260" s="243" t="e">
        <f aca="false">VLOOKUP($A260,[6]CurveFetch!$D$8:$R$1000,4,0)</f>
        <v>#N/A</v>
      </c>
      <c r="F260" s="243" t="e">
        <f aca="false">VLOOKUP($A260,[6]CurveFetch!$D$8:$R$1000,15,0)</f>
        <v>#N/A</v>
      </c>
      <c r="G260" s="243" t="e">
        <f aca="false">VLOOKUP($A260,[6]CurveFetch!$D$8:$R$1000,3,0)</f>
        <v>#N/A</v>
      </c>
      <c r="H260" s="243" t="e">
        <f aca="false">VLOOKUP($A260,[6]CurveFetch!$D$8:$R$1000,9,0)</f>
        <v>#N/A</v>
      </c>
      <c r="I260" s="243" t="e">
        <f aca="false">VLOOKUP($A260,[6]CurveFetch!$D$8:$R$1000,11,0)</f>
        <v>#N/A</v>
      </c>
      <c r="J260" s="243" t="e">
        <f aca="false">VLOOKUP($A260,[6]CurveFetch!$D$8:$R$1000,8,0)</f>
        <v>#N/A</v>
      </c>
      <c r="K260" s="243" t="e">
        <f aca="false">C260-J260</f>
        <v>#N/A</v>
      </c>
      <c r="L260" s="243" t="e">
        <f aca="false">C260-F260</f>
        <v>#N/A</v>
      </c>
      <c r="M260" s="243" t="e">
        <f aca="false">($B260+$C260)*$M$1</f>
        <v>#N/A</v>
      </c>
      <c r="N260" s="69" t="n">
        <f aca="false">DATE(YEAR(N259),MONTH(N259)+1,1)</f>
        <v>53752</v>
      </c>
      <c r="O260" s="243" t="e">
        <f aca="false">VLOOKUP($A260,[6]CurveFetch!$D$8:$V$1000,16,0)</f>
        <v>#N/A</v>
      </c>
      <c r="P260" s="244" t="e">
        <f aca="false">O260/2</f>
        <v>#N/A</v>
      </c>
      <c r="Q260" s="243" t="e">
        <f aca="false">VLOOKUP($A260,[6]CurveFetch!$D$8:$V$1000,16,0)</f>
        <v>#N/A</v>
      </c>
      <c r="R260" s="244" t="e">
        <f aca="false">Q260/2</f>
        <v>#N/A</v>
      </c>
      <c r="S260" s="243" t="e">
        <f aca="false">VLOOKUP($A260,[6]CurveFetch!$D$8:$V$1000,16,0)</f>
        <v>#N/A</v>
      </c>
      <c r="T260" s="244" t="e">
        <f aca="false">S260/2</f>
        <v>#N/A</v>
      </c>
    </row>
    <row r="261" customFormat="false" ht="11.25" hidden="false" customHeight="false" outlineLevel="0" collapsed="false">
      <c r="A261" s="69" t="n">
        <f aca="false">DATE(YEAR(A260),MONTH(A260)+1,1)</f>
        <v>53783</v>
      </c>
      <c r="B261" s="243" t="e">
        <f aca="false">VLOOKUP($A261,[6]CurveFetch!$D$8:$R$1000,2,0)</f>
        <v>#N/A</v>
      </c>
      <c r="C261" s="243" t="e">
        <f aca="false">VLOOKUP($A261,[6]CurveFetch!$D$8:$R$1000,7,0)</f>
        <v>#N/A</v>
      </c>
      <c r="D261" s="243" t="e">
        <f aca="false">VLOOKUP($A261,[6]CurveFetch!$D$8:$R$1000,5,0)</f>
        <v>#N/A</v>
      </c>
      <c r="E261" s="243" t="e">
        <f aca="false">VLOOKUP($A261,[6]CurveFetch!$D$8:$R$1000,4,0)</f>
        <v>#N/A</v>
      </c>
      <c r="F261" s="243" t="e">
        <f aca="false">VLOOKUP($A261,[6]CurveFetch!$D$8:$R$1000,15,0)</f>
        <v>#N/A</v>
      </c>
      <c r="G261" s="243" t="e">
        <f aca="false">VLOOKUP($A261,[6]CurveFetch!$D$8:$R$1000,3,0)</f>
        <v>#N/A</v>
      </c>
      <c r="H261" s="243" t="e">
        <f aca="false">VLOOKUP($A261,[6]CurveFetch!$D$8:$R$1000,9,0)</f>
        <v>#N/A</v>
      </c>
      <c r="I261" s="243" t="e">
        <f aca="false">VLOOKUP($A261,[6]CurveFetch!$D$8:$R$1000,11,0)</f>
        <v>#N/A</v>
      </c>
      <c r="J261" s="243" t="e">
        <f aca="false">VLOOKUP($A261,[6]CurveFetch!$D$8:$R$1000,8,0)</f>
        <v>#N/A</v>
      </c>
      <c r="K261" s="243" t="e">
        <f aca="false">C261-J261</f>
        <v>#N/A</v>
      </c>
      <c r="L261" s="243" t="e">
        <f aca="false">C261-F261</f>
        <v>#N/A</v>
      </c>
      <c r="M261" s="243" t="e">
        <f aca="false">($B261+$C261)*$M$1</f>
        <v>#N/A</v>
      </c>
      <c r="N261" s="69" t="n">
        <f aca="false">DATE(YEAR(N260),MONTH(N260)+1,1)</f>
        <v>53783</v>
      </c>
      <c r="O261" s="243" t="e">
        <f aca="false">VLOOKUP($A261,[6]CurveFetch!$D$8:$V$1000,16,0)</f>
        <v>#N/A</v>
      </c>
      <c r="P261" s="244" t="e">
        <f aca="false">O261/2</f>
        <v>#N/A</v>
      </c>
      <c r="Q261" s="243" t="e">
        <f aca="false">VLOOKUP($A261,[6]CurveFetch!$D$8:$V$1000,16,0)</f>
        <v>#N/A</v>
      </c>
      <c r="R261" s="244" t="e">
        <f aca="false">Q261/2</f>
        <v>#N/A</v>
      </c>
      <c r="S261" s="243" t="e">
        <f aca="false">VLOOKUP($A261,[6]CurveFetch!$D$8:$V$1000,16,0)</f>
        <v>#N/A</v>
      </c>
      <c r="T261" s="244" t="e">
        <f aca="false">S261/2</f>
        <v>#N/A</v>
      </c>
    </row>
    <row r="262" customFormat="false" ht="11.25" hidden="false" customHeight="false" outlineLevel="0" collapsed="false">
      <c r="A262" s="69" t="n">
        <f aca="false">DATE(YEAR(A261),MONTH(A261)+1,1)</f>
        <v>53813</v>
      </c>
      <c r="B262" s="243" t="e">
        <f aca="false">VLOOKUP($A262,[6]CurveFetch!$D$8:$R$1000,2,0)</f>
        <v>#N/A</v>
      </c>
      <c r="C262" s="243" t="e">
        <f aca="false">VLOOKUP($A262,[6]CurveFetch!$D$8:$R$1000,7,0)</f>
        <v>#N/A</v>
      </c>
      <c r="D262" s="243" t="e">
        <f aca="false">VLOOKUP($A262,[6]CurveFetch!$D$8:$R$1000,5,0)</f>
        <v>#N/A</v>
      </c>
      <c r="E262" s="243" t="e">
        <f aca="false">VLOOKUP($A262,[6]CurveFetch!$D$8:$R$1000,4,0)</f>
        <v>#N/A</v>
      </c>
      <c r="F262" s="243" t="e">
        <f aca="false">VLOOKUP($A262,[6]CurveFetch!$D$8:$R$1000,15,0)</f>
        <v>#N/A</v>
      </c>
      <c r="G262" s="243" t="e">
        <f aca="false">VLOOKUP($A262,[6]CurveFetch!$D$8:$R$1000,3,0)</f>
        <v>#N/A</v>
      </c>
      <c r="H262" s="243" t="e">
        <f aca="false">VLOOKUP($A262,[6]CurveFetch!$D$8:$R$1000,9,0)</f>
        <v>#N/A</v>
      </c>
      <c r="I262" s="243" t="e">
        <f aca="false">VLOOKUP($A262,[6]CurveFetch!$D$8:$R$1000,11,0)</f>
        <v>#N/A</v>
      </c>
      <c r="J262" s="243" t="e">
        <f aca="false">VLOOKUP($A262,[6]CurveFetch!$D$8:$R$1000,8,0)</f>
        <v>#N/A</v>
      </c>
      <c r="K262" s="243" t="e">
        <f aca="false">C262-J262</f>
        <v>#N/A</v>
      </c>
      <c r="L262" s="243" t="e">
        <f aca="false">C262-F262</f>
        <v>#N/A</v>
      </c>
      <c r="M262" s="243" t="e">
        <f aca="false">($B262+$C262)*$M$1</f>
        <v>#N/A</v>
      </c>
      <c r="N262" s="69" t="n">
        <f aca="false">DATE(YEAR(N261),MONTH(N261)+1,1)</f>
        <v>53813</v>
      </c>
      <c r="O262" s="243" t="e">
        <f aca="false">VLOOKUP($A262,[6]CurveFetch!$D$8:$V$1000,16,0)</f>
        <v>#N/A</v>
      </c>
      <c r="P262" s="244" t="e">
        <f aca="false">O262/2</f>
        <v>#N/A</v>
      </c>
      <c r="Q262" s="243" t="e">
        <f aca="false">VLOOKUP($A262,[6]CurveFetch!$D$8:$V$1000,16,0)</f>
        <v>#N/A</v>
      </c>
      <c r="R262" s="244" t="e">
        <f aca="false">Q262/2</f>
        <v>#N/A</v>
      </c>
      <c r="S262" s="243" t="e">
        <f aca="false">VLOOKUP($A262,[6]CurveFetch!$D$8:$V$1000,16,0)</f>
        <v>#N/A</v>
      </c>
      <c r="T262" s="244" t="e">
        <f aca="false">S262/2</f>
        <v>#N/A</v>
      </c>
    </row>
    <row r="263" customFormat="false" ht="11.25" hidden="false" customHeight="false" outlineLevel="0" collapsed="false">
      <c r="A263" s="69" t="n">
        <f aca="false">DATE(YEAR(A262),MONTH(A262)+1,1)</f>
        <v>53844</v>
      </c>
      <c r="B263" s="243" t="e">
        <f aca="false">VLOOKUP($A263,[6]CurveFetch!$D$8:$R$1000,2,0)</f>
        <v>#N/A</v>
      </c>
      <c r="C263" s="243" t="e">
        <f aca="false">VLOOKUP($A263,[6]CurveFetch!$D$8:$R$1000,7,0)</f>
        <v>#N/A</v>
      </c>
      <c r="D263" s="243" t="e">
        <f aca="false">VLOOKUP($A263,[6]CurveFetch!$D$8:$R$1000,5,0)</f>
        <v>#N/A</v>
      </c>
      <c r="E263" s="243" t="e">
        <f aca="false">VLOOKUP($A263,[6]CurveFetch!$D$8:$R$1000,4,0)</f>
        <v>#N/A</v>
      </c>
      <c r="F263" s="243" t="e">
        <f aca="false">VLOOKUP($A263,[6]CurveFetch!$D$8:$R$1000,15,0)</f>
        <v>#N/A</v>
      </c>
      <c r="G263" s="243" t="e">
        <f aca="false">VLOOKUP($A263,[6]CurveFetch!$D$8:$R$1000,3,0)</f>
        <v>#N/A</v>
      </c>
      <c r="H263" s="243" t="e">
        <f aca="false">VLOOKUP($A263,[6]CurveFetch!$D$8:$R$1000,9,0)</f>
        <v>#N/A</v>
      </c>
      <c r="I263" s="243" t="e">
        <f aca="false">VLOOKUP($A263,[6]CurveFetch!$D$8:$R$1000,11,0)</f>
        <v>#N/A</v>
      </c>
      <c r="J263" s="243" t="e">
        <f aca="false">VLOOKUP($A263,[6]CurveFetch!$D$8:$R$1000,8,0)</f>
        <v>#N/A</v>
      </c>
      <c r="K263" s="243" t="e">
        <f aca="false">C263-J263</f>
        <v>#N/A</v>
      </c>
      <c r="L263" s="243" t="e">
        <f aca="false">C263-F263</f>
        <v>#N/A</v>
      </c>
      <c r="M263" s="243" t="e">
        <f aca="false">($B263+$C263)*$M$1</f>
        <v>#N/A</v>
      </c>
      <c r="N263" s="69" t="n">
        <f aca="false">DATE(YEAR(N262),MONTH(N262)+1,1)</f>
        <v>53844</v>
      </c>
      <c r="O263" s="243" t="e">
        <f aca="false">VLOOKUP($A263,[6]CurveFetch!$D$8:$V$1000,16,0)</f>
        <v>#N/A</v>
      </c>
      <c r="P263" s="244" t="e">
        <f aca="false">O263/2</f>
        <v>#N/A</v>
      </c>
      <c r="Q263" s="243" t="e">
        <f aca="false">VLOOKUP($A263,[6]CurveFetch!$D$8:$V$1000,16,0)</f>
        <v>#N/A</v>
      </c>
      <c r="R263" s="244" t="e">
        <f aca="false">Q263/2</f>
        <v>#N/A</v>
      </c>
      <c r="S263" s="243" t="e">
        <f aca="false">VLOOKUP($A263,[6]CurveFetch!$D$8:$V$1000,16,0)</f>
        <v>#N/A</v>
      </c>
      <c r="T263" s="244" t="e">
        <f aca="false">S263/2</f>
        <v>#N/A</v>
      </c>
    </row>
    <row r="264" customFormat="false" ht="11.25" hidden="false" customHeight="false" outlineLevel="0" collapsed="false">
      <c r="A264" s="69" t="n">
        <f aca="false">DATE(YEAR(A263),MONTH(A263)+1,1)</f>
        <v>53874</v>
      </c>
      <c r="B264" s="243" t="e">
        <f aca="false">VLOOKUP($A264,[6]CurveFetch!$D$8:$R$1000,2,0)</f>
        <v>#N/A</v>
      </c>
      <c r="C264" s="243" t="e">
        <f aca="false">VLOOKUP($A264,[6]CurveFetch!$D$8:$R$1000,7,0)</f>
        <v>#N/A</v>
      </c>
      <c r="D264" s="243" t="e">
        <f aca="false">VLOOKUP($A264,[6]CurveFetch!$D$8:$R$1000,5,0)</f>
        <v>#N/A</v>
      </c>
      <c r="E264" s="243" t="e">
        <f aca="false">VLOOKUP($A264,[6]CurveFetch!$D$8:$R$1000,4,0)</f>
        <v>#N/A</v>
      </c>
      <c r="F264" s="243" t="e">
        <f aca="false">VLOOKUP($A264,[6]CurveFetch!$D$8:$R$1000,15,0)</f>
        <v>#N/A</v>
      </c>
      <c r="G264" s="243" t="e">
        <f aca="false">VLOOKUP($A264,[6]CurveFetch!$D$8:$R$1000,3,0)</f>
        <v>#N/A</v>
      </c>
      <c r="H264" s="243" t="e">
        <f aca="false">VLOOKUP($A264,[6]CurveFetch!$D$8:$R$1000,9,0)</f>
        <v>#N/A</v>
      </c>
      <c r="I264" s="243" t="e">
        <f aca="false">VLOOKUP($A264,[6]CurveFetch!$D$8:$R$1000,11,0)</f>
        <v>#N/A</v>
      </c>
      <c r="J264" s="243" t="e">
        <f aca="false">VLOOKUP($A264,[6]CurveFetch!$D$8:$R$1000,8,0)</f>
        <v>#N/A</v>
      </c>
      <c r="K264" s="243" t="e">
        <f aca="false">C264-J264</f>
        <v>#N/A</v>
      </c>
      <c r="L264" s="243" t="e">
        <f aca="false">C264-F264</f>
        <v>#N/A</v>
      </c>
      <c r="M264" s="243" t="e">
        <f aca="false">($B264+$C264)*$M$1</f>
        <v>#N/A</v>
      </c>
      <c r="N264" s="69" t="n">
        <f aca="false">DATE(YEAR(N263),MONTH(N263)+1,1)</f>
        <v>53874</v>
      </c>
      <c r="O264" s="243" t="e">
        <f aca="false">VLOOKUP($A264,[6]CurveFetch!$D$8:$V$1000,16,0)</f>
        <v>#N/A</v>
      </c>
      <c r="P264" s="244" t="e">
        <f aca="false">O264/2</f>
        <v>#N/A</v>
      </c>
      <c r="Q264" s="243" t="e">
        <f aca="false">VLOOKUP($A264,[6]CurveFetch!$D$8:$V$1000,16,0)</f>
        <v>#N/A</v>
      </c>
      <c r="R264" s="244" t="e">
        <f aca="false">Q264/2</f>
        <v>#N/A</v>
      </c>
      <c r="S264" s="243" t="e">
        <f aca="false">VLOOKUP($A264,[6]CurveFetch!$D$8:$V$1000,16,0)</f>
        <v>#N/A</v>
      </c>
      <c r="T264" s="244" t="e">
        <f aca="false">S264/2</f>
        <v>#N/A</v>
      </c>
    </row>
    <row r="265" customFormat="false" ht="11.25" hidden="false" customHeight="false" outlineLevel="0" collapsed="false">
      <c r="A265" s="69" t="n">
        <f aca="false">DATE(YEAR(A264),MONTH(A264)+1,1)</f>
        <v>53905</v>
      </c>
      <c r="B265" s="243" t="e">
        <f aca="false">VLOOKUP($A265,[6]CurveFetch!$D$8:$R$1000,2,0)</f>
        <v>#N/A</v>
      </c>
      <c r="C265" s="243" t="e">
        <f aca="false">VLOOKUP($A265,[6]CurveFetch!$D$8:$R$1000,7,0)</f>
        <v>#N/A</v>
      </c>
      <c r="D265" s="243" t="e">
        <f aca="false">VLOOKUP($A265,[6]CurveFetch!$D$8:$R$1000,5,0)</f>
        <v>#N/A</v>
      </c>
      <c r="E265" s="243" t="e">
        <f aca="false">VLOOKUP($A265,[6]CurveFetch!$D$8:$R$1000,4,0)</f>
        <v>#N/A</v>
      </c>
      <c r="F265" s="243" t="e">
        <f aca="false">VLOOKUP($A265,[6]CurveFetch!$D$8:$R$1000,15,0)</f>
        <v>#N/A</v>
      </c>
      <c r="G265" s="243" t="e">
        <f aca="false">VLOOKUP($A265,[6]CurveFetch!$D$8:$R$1000,3,0)</f>
        <v>#N/A</v>
      </c>
      <c r="H265" s="243" t="e">
        <f aca="false">VLOOKUP($A265,[6]CurveFetch!$D$8:$R$1000,9,0)</f>
        <v>#N/A</v>
      </c>
      <c r="I265" s="243" t="e">
        <f aca="false">VLOOKUP($A265,[6]CurveFetch!$D$8:$R$1000,11,0)</f>
        <v>#N/A</v>
      </c>
      <c r="J265" s="243" t="e">
        <f aca="false">VLOOKUP($A265,[6]CurveFetch!$D$8:$R$1000,8,0)</f>
        <v>#N/A</v>
      </c>
      <c r="K265" s="243" t="e">
        <f aca="false">C265-J265</f>
        <v>#N/A</v>
      </c>
      <c r="L265" s="243" t="e">
        <f aca="false">C265-F265</f>
        <v>#N/A</v>
      </c>
      <c r="M265" s="243" t="e">
        <f aca="false">($B265+$C265)*$M$1</f>
        <v>#N/A</v>
      </c>
      <c r="N265" s="69" t="n">
        <f aca="false">DATE(YEAR(N264),MONTH(N264)+1,1)</f>
        <v>53905</v>
      </c>
      <c r="O265" s="243" t="e">
        <f aca="false">VLOOKUP($A265,[6]CurveFetch!$D$8:$V$1000,16,0)</f>
        <v>#N/A</v>
      </c>
      <c r="P265" s="244" t="e">
        <f aca="false">O265/2</f>
        <v>#N/A</v>
      </c>
      <c r="Q265" s="243" t="e">
        <f aca="false">VLOOKUP($A265,[6]CurveFetch!$D$8:$V$1000,16,0)</f>
        <v>#N/A</v>
      </c>
      <c r="R265" s="244" t="e">
        <f aca="false">Q265/2</f>
        <v>#N/A</v>
      </c>
      <c r="S265" s="243" t="e">
        <f aca="false">VLOOKUP($A265,[6]CurveFetch!$D$8:$V$1000,16,0)</f>
        <v>#N/A</v>
      </c>
      <c r="T265" s="244" t="e">
        <f aca="false">S265/2</f>
        <v>#N/A</v>
      </c>
    </row>
    <row r="266" customFormat="false" ht="11.25" hidden="false" customHeight="false" outlineLevel="0" collapsed="false">
      <c r="A266" s="69" t="n">
        <f aca="false">DATE(YEAR(A265),MONTH(A265)+1,1)</f>
        <v>53936</v>
      </c>
      <c r="B266" s="243" t="e">
        <f aca="false">VLOOKUP($A266,[6]CurveFetch!$D$8:$R$1000,2,0)</f>
        <v>#N/A</v>
      </c>
      <c r="C266" s="243" t="e">
        <f aca="false">VLOOKUP($A266,[6]CurveFetch!$D$8:$R$1000,7,0)</f>
        <v>#N/A</v>
      </c>
      <c r="D266" s="243" t="e">
        <f aca="false">VLOOKUP($A266,[6]CurveFetch!$D$8:$R$1000,5,0)</f>
        <v>#N/A</v>
      </c>
      <c r="E266" s="243" t="e">
        <f aca="false">VLOOKUP($A266,[6]CurveFetch!$D$8:$R$1000,4,0)</f>
        <v>#N/A</v>
      </c>
      <c r="F266" s="243" t="e">
        <f aca="false">VLOOKUP($A266,[6]CurveFetch!$D$8:$R$1000,15,0)</f>
        <v>#N/A</v>
      </c>
      <c r="G266" s="243" t="e">
        <f aca="false">VLOOKUP($A266,[6]CurveFetch!$D$8:$R$1000,3,0)</f>
        <v>#N/A</v>
      </c>
      <c r="H266" s="243" t="e">
        <f aca="false">VLOOKUP($A266,[6]CurveFetch!$D$8:$R$1000,9,0)</f>
        <v>#N/A</v>
      </c>
      <c r="I266" s="243" t="e">
        <f aca="false">VLOOKUP($A266,[6]CurveFetch!$D$8:$R$1000,11,0)</f>
        <v>#N/A</v>
      </c>
      <c r="J266" s="243" t="e">
        <f aca="false">VLOOKUP($A266,[6]CurveFetch!$D$8:$R$1000,8,0)</f>
        <v>#N/A</v>
      </c>
      <c r="K266" s="243" t="e">
        <f aca="false">C266-J266</f>
        <v>#N/A</v>
      </c>
      <c r="L266" s="243" t="e">
        <f aca="false">C266-F266</f>
        <v>#N/A</v>
      </c>
      <c r="M266" s="243" t="e">
        <f aca="false">($B266+$C266)*$M$1</f>
        <v>#N/A</v>
      </c>
      <c r="N266" s="69" t="n">
        <f aca="false">DATE(YEAR(N265),MONTH(N265)+1,1)</f>
        <v>53936</v>
      </c>
      <c r="O266" s="243" t="e">
        <f aca="false">VLOOKUP($A266,[6]CurveFetch!$D$8:$V$1000,16,0)</f>
        <v>#N/A</v>
      </c>
      <c r="P266" s="244" t="e">
        <f aca="false">O266/2</f>
        <v>#N/A</v>
      </c>
      <c r="Q266" s="243" t="e">
        <f aca="false">VLOOKUP($A266,[6]CurveFetch!$D$8:$V$1000,16,0)</f>
        <v>#N/A</v>
      </c>
      <c r="R266" s="244" t="e">
        <f aca="false">Q266/2</f>
        <v>#N/A</v>
      </c>
      <c r="S266" s="243" t="e">
        <f aca="false">VLOOKUP($A266,[6]CurveFetch!$D$8:$V$1000,16,0)</f>
        <v>#N/A</v>
      </c>
      <c r="T266" s="244" t="e">
        <f aca="false">S266/2</f>
        <v>#N/A</v>
      </c>
    </row>
    <row r="267" customFormat="false" ht="11.25" hidden="false" customHeight="false" outlineLevel="0" collapsed="false">
      <c r="A267" s="69" t="n">
        <f aca="false">DATE(YEAR(A266),MONTH(A266)+1,1)</f>
        <v>53966</v>
      </c>
      <c r="B267" s="243" t="e">
        <f aca="false">VLOOKUP($A267,[6]CurveFetch!$D$8:$R$1000,2,0)</f>
        <v>#N/A</v>
      </c>
      <c r="C267" s="243" t="e">
        <f aca="false">VLOOKUP($A267,[6]CurveFetch!$D$8:$R$1000,7,0)</f>
        <v>#N/A</v>
      </c>
      <c r="D267" s="243" t="e">
        <f aca="false">VLOOKUP($A267,[6]CurveFetch!$D$8:$R$1000,5,0)</f>
        <v>#N/A</v>
      </c>
      <c r="E267" s="243" t="e">
        <f aca="false">VLOOKUP($A267,[6]CurveFetch!$D$8:$R$1000,4,0)</f>
        <v>#N/A</v>
      </c>
      <c r="F267" s="243" t="e">
        <f aca="false">VLOOKUP($A267,[6]CurveFetch!$D$8:$R$1000,15,0)</f>
        <v>#N/A</v>
      </c>
      <c r="G267" s="243" t="e">
        <f aca="false">VLOOKUP($A267,[6]CurveFetch!$D$8:$R$1000,3,0)</f>
        <v>#N/A</v>
      </c>
      <c r="H267" s="243" t="e">
        <f aca="false">VLOOKUP($A267,[6]CurveFetch!$D$8:$R$1000,9,0)</f>
        <v>#N/A</v>
      </c>
      <c r="I267" s="243" t="e">
        <f aca="false">VLOOKUP($A267,[6]CurveFetch!$D$8:$R$1000,11,0)</f>
        <v>#N/A</v>
      </c>
      <c r="J267" s="243" t="e">
        <f aca="false">VLOOKUP($A267,[6]CurveFetch!$D$8:$R$1000,8,0)</f>
        <v>#N/A</v>
      </c>
      <c r="K267" s="243" t="e">
        <f aca="false">C267-J267</f>
        <v>#N/A</v>
      </c>
      <c r="L267" s="243" t="e">
        <f aca="false">C267-F267</f>
        <v>#N/A</v>
      </c>
      <c r="M267" s="243" t="e">
        <f aca="false">($B267+$C267)*$M$1</f>
        <v>#N/A</v>
      </c>
      <c r="N267" s="69" t="n">
        <f aca="false">DATE(YEAR(N266),MONTH(N266)+1,1)</f>
        <v>53966</v>
      </c>
      <c r="O267" s="243" t="e">
        <f aca="false">VLOOKUP($A267,[6]CurveFetch!$D$8:$V$1000,16,0)</f>
        <v>#N/A</v>
      </c>
      <c r="P267" s="244" t="e">
        <f aca="false">O267/2</f>
        <v>#N/A</v>
      </c>
      <c r="Q267" s="243" t="e">
        <f aca="false">VLOOKUP($A267,[6]CurveFetch!$D$8:$V$1000,16,0)</f>
        <v>#N/A</v>
      </c>
      <c r="R267" s="244" t="e">
        <f aca="false">Q267/2</f>
        <v>#N/A</v>
      </c>
      <c r="S267" s="243" t="e">
        <f aca="false">VLOOKUP($A267,[6]CurveFetch!$D$8:$V$1000,16,0)</f>
        <v>#N/A</v>
      </c>
      <c r="T267" s="244" t="e">
        <f aca="false">S267/2</f>
        <v>#N/A</v>
      </c>
    </row>
    <row r="268" customFormat="false" ht="11.25" hidden="false" customHeight="false" outlineLevel="0" collapsed="false">
      <c r="A268" s="69" t="n">
        <f aca="false">DATE(YEAR(A267),MONTH(A267)+1,1)</f>
        <v>53997</v>
      </c>
      <c r="B268" s="243" t="e">
        <f aca="false">VLOOKUP($A268,[6]CurveFetch!$D$8:$R$1000,2,0)</f>
        <v>#N/A</v>
      </c>
      <c r="C268" s="243" t="e">
        <f aca="false">VLOOKUP($A268,[6]CurveFetch!$D$8:$R$1000,7,0)</f>
        <v>#N/A</v>
      </c>
      <c r="D268" s="243" t="e">
        <f aca="false">VLOOKUP($A268,[6]CurveFetch!$D$8:$R$1000,5,0)</f>
        <v>#N/A</v>
      </c>
      <c r="E268" s="243" t="e">
        <f aca="false">VLOOKUP($A268,[6]CurveFetch!$D$8:$R$1000,4,0)</f>
        <v>#N/A</v>
      </c>
      <c r="F268" s="243" t="e">
        <f aca="false">VLOOKUP($A268,[6]CurveFetch!$D$8:$R$1000,15,0)</f>
        <v>#N/A</v>
      </c>
      <c r="G268" s="243" t="e">
        <f aca="false">VLOOKUP($A268,[6]CurveFetch!$D$8:$R$1000,3,0)</f>
        <v>#N/A</v>
      </c>
      <c r="H268" s="243" t="e">
        <f aca="false">VLOOKUP($A268,[6]CurveFetch!$D$8:$R$1000,9,0)</f>
        <v>#N/A</v>
      </c>
      <c r="I268" s="243" t="e">
        <f aca="false">VLOOKUP($A268,[6]CurveFetch!$D$8:$R$1000,11,0)</f>
        <v>#N/A</v>
      </c>
      <c r="J268" s="243" t="e">
        <f aca="false">VLOOKUP($A268,[6]CurveFetch!$D$8:$R$1000,8,0)</f>
        <v>#N/A</v>
      </c>
      <c r="K268" s="243" t="e">
        <f aca="false">C268-J268</f>
        <v>#N/A</v>
      </c>
      <c r="L268" s="243" t="e">
        <f aca="false">C268-F268</f>
        <v>#N/A</v>
      </c>
      <c r="M268" s="243" t="e">
        <f aca="false">($B268+$C268)*$M$1</f>
        <v>#N/A</v>
      </c>
      <c r="N268" s="69" t="n">
        <f aca="false">DATE(YEAR(N267),MONTH(N267)+1,1)</f>
        <v>53997</v>
      </c>
      <c r="O268" s="243" t="e">
        <f aca="false">VLOOKUP($A268,[6]CurveFetch!$D$8:$V$1000,16,0)</f>
        <v>#N/A</v>
      </c>
      <c r="P268" s="244" t="e">
        <f aca="false">O268/2</f>
        <v>#N/A</v>
      </c>
      <c r="Q268" s="243" t="e">
        <f aca="false">VLOOKUP($A268,[6]CurveFetch!$D$8:$V$1000,16,0)</f>
        <v>#N/A</v>
      </c>
      <c r="R268" s="244" t="e">
        <f aca="false">Q268/2</f>
        <v>#N/A</v>
      </c>
      <c r="S268" s="243" t="e">
        <f aca="false">VLOOKUP($A268,[6]CurveFetch!$D$8:$V$1000,16,0)</f>
        <v>#N/A</v>
      </c>
      <c r="T268" s="244" t="e">
        <f aca="false">S268/2</f>
        <v>#N/A</v>
      </c>
    </row>
    <row r="269" customFormat="false" ht="11.25" hidden="false" customHeight="false" outlineLevel="0" collapsed="false">
      <c r="A269" s="69" t="n">
        <f aca="false">DATE(YEAR(A268),MONTH(A268)+1,1)</f>
        <v>54027</v>
      </c>
      <c r="B269" s="243" t="e">
        <f aca="false">VLOOKUP($A269,[6]CurveFetch!$D$8:$R$1000,2,0)</f>
        <v>#N/A</v>
      </c>
      <c r="C269" s="243" t="e">
        <f aca="false">VLOOKUP($A269,[6]CurveFetch!$D$8:$R$1000,7,0)</f>
        <v>#N/A</v>
      </c>
      <c r="D269" s="243" t="e">
        <f aca="false">VLOOKUP($A269,[6]CurveFetch!$D$8:$R$1000,5,0)</f>
        <v>#N/A</v>
      </c>
      <c r="E269" s="243" t="e">
        <f aca="false">VLOOKUP($A269,[6]CurveFetch!$D$8:$R$1000,4,0)</f>
        <v>#N/A</v>
      </c>
      <c r="F269" s="243" t="e">
        <f aca="false">VLOOKUP($A269,[6]CurveFetch!$D$8:$R$1000,15,0)</f>
        <v>#N/A</v>
      </c>
      <c r="G269" s="243" t="e">
        <f aca="false">VLOOKUP($A269,[6]CurveFetch!$D$8:$R$1000,3,0)</f>
        <v>#N/A</v>
      </c>
      <c r="H269" s="243" t="e">
        <f aca="false">VLOOKUP($A269,[6]CurveFetch!$D$8:$R$1000,9,0)</f>
        <v>#N/A</v>
      </c>
      <c r="I269" s="243" t="e">
        <f aca="false">VLOOKUP($A269,[6]CurveFetch!$D$8:$R$1000,11,0)</f>
        <v>#N/A</v>
      </c>
      <c r="J269" s="243" t="e">
        <f aca="false">VLOOKUP($A269,[6]CurveFetch!$D$8:$R$1000,8,0)</f>
        <v>#N/A</v>
      </c>
      <c r="K269" s="243" t="e">
        <f aca="false">C269-J269</f>
        <v>#N/A</v>
      </c>
      <c r="L269" s="243" t="e">
        <f aca="false">C269-F269</f>
        <v>#N/A</v>
      </c>
      <c r="M269" s="243" t="e">
        <f aca="false">($B269+$C269)*$M$1</f>
        <v>#N/A</v>
      </c>
      <c r="N269" s="69" t="n">
        <f aca="false">DATE(YEAR(N268),MONTH(N268)+1,1)</f>
        <v>54027</v>
      </c>
      <c r="O269" s="243" t="e">
        <f aca="false">VLOOKUP($A269,[6]CurveFetch!$D$8:$V$1000,16,0)</f>
        <v>#N/A</v>
      </c>
      <c r="P269" s="244" t="e">
        <f aca="false">O269/2</f>
        <v>#N/A</v>
      </c>
      <c r="Q269" s="243" t="e">
        <f aca="false">VLOOKUP($A269,[6]CurveFetch!$D$8:$V$1000,16,0)</f>
        <v>#N/A</v>
      </c>
      <c r="R269" s="244" t="e">
        <f aca="false">Q269/2</f>
        <v>#N/A</v>
      </c>
      <c r="S269" s="243" t="e">
        <f aca="false">VLOOKUP($A269,[6]CurveFetch!$D$8:$V$1000,16,0)</f>
        <v>#N/A</v>
      </c>
      <c r="T269" s="244" t="e">
        <f aca="false">S269/2</f>
        <v>#N/A</v>
      </c>
    </row>
    <row r="270" customFormat="false" ht="11.25" hidden="false" customHeight="false" outlineLevel="0" collapsed="false">
      <c r="A270" s="69" t="n">
        <f aca="false">DATE(YEAR(A269),MONTH(A269)+1,1)</f>
        <v>54058</v>
      </c>
      <c r="B270" s="243" t="e">
        <f aca="false">VLOOKUP($A270,[6]CurveFetch!$D$8:$R$1000,2,0)</f>
        <v>#N/A</v>
      </c>
      <c r="C270" s="243" t="e">
        <f aca="false">VLOOKUP($A270,[6]CurveFetch!$D$8:$R$1000,7,0)</f>
        <v>#N/A</v>
      </c>
      <c r="D270" s="243" t="e">
        <f aca="false">VLOOKUP($A270,[6]CurveFetch!$D$8:$R$1000,5,0)</f>
        <v>#N/A</v>
      </c>
      <c r="E270" s="243" t="e">
        <f aca="false">VLOOKUP($A270,[6]CurveFetch!$D$8:$R$1000,4,0)</f>
        <v>#N/A</v>
      </c>
      <c r="F270" s="243" t="e">
        <f aca="false">VLOOKUP($A270,[6]CurveFetch!$D$8:$R$1000,15,0)</f>
        <v>#N/A</v>
      </c>
      <c r="G270" s="243" t="e">
        <f aca="false">VLOOKUP($A270,[6]CurveFetch!$D$8:$R$1000,3,0)</f>
        <v>#N/A</v>
      </c>
      <c r="H270" s="243" t="e">
        <f aca="false">VLOOKUP($A270,[6]CurveFetch!$D$8:$R$1000,9,0)</f>
        <v>#N/A</v>
      </c>
      <c r="I270" s="243" t="e">
        <f aca="false">VLOOKUP($A270,[6]CurveFetch!$D$8:$R$1000,11,0)</f>
        <v>#N/A</v>
      </c>
      <c r="J270" s="243" t="e">
        <f aca="false">VLOOKUP($A270,[6]CurveFetch!$D$8:$R$1000,8,0)</f>
        <v>#N/A</v>
      </c>
      <c r="K270" s="243" t="e">
        <f aca="false">C270-J270</f>
        <v>#N/A</v>
      </c>
      <c r="L270" s="243" t="e">
        <f aca="false">C270-F270</f>
        <v>#N/A</v>
      </c>
      <c r="M270" s="243" t="e">
        <f aca="false">($B270+$C270)*$M$1</f>
        <v>#N/A</v>
      </c>
      <c r="N270" s="69" t="n">
        <f aca="false">DATE(YEAR(N269),MONTH(N269)+1,1)</f>
        <v>54058</v>
      </c>
      <c r="O270" s="243" t="e">
        <f aca="false">VLOOKUP($A270,[6]CurveFetch!$D$8:$V$1000,16,0)</f>
        <v>#N/A</v>
      </c>
      <c r="P270" s="244" t="e">
        <f aca="false">O270/2</f>
        <v>#N/A</v>
      </c>
      <c r="Q270" s="243" t="e">
        <f aca="false">VLOOKUP($A270,[6]CurveFetch!$D$8:$V$1000,16,0)</f>
        <v>#N/A</v>
      </c>
      <c r="R270" s="244" t="e">
        <f aca="false">Q270/2</f>
        <v>#N/A</v>
      </c>
      <c r="S270" s="243" t="e">
        <f aca="false">VLOOKUP($A270,[6]CurveFetch!$D$8:$V$1000,16,0)</f>
        <v>#N/A</v>
      </c>
      <c r="T270" s="244" t="e">
        <f aca="false">S270/2</f>
        <v>#N/A</v>
      </c>
    </row>
    <row r="271" customFormat="false" ht="11.25" hidden="false" customHeight="false" outlineLevel="0" collapsed="false">
      <c r="O271" s="254"/>
      <c r="P271" s="254"/>
      <c r="Q271" s="254"/>
      <c r="R271" s="254"/>
      <c r="S271" s="254"/>
      <c r="T271" s="254"/>
    </row>
    <row r="272" customFormat="false" ht="11.25" hidden="false" customHeight="false" outlineLevel="0" collapsed="false">
      <c r="O272" s="254"/>
      <c r="P272" s="254"/>
      <c r="Q272" s="254"/>
      <c r="R272" s="254"/>
      <c r="S272" s="254"/>
      <c r="T272" s="254"/>
    </row>
    <row r="273" customFormat="false" ht="11.25" hidden="false" customHeight="false" outlineLevel="0" collapsed="false">
      <c r="O273" s="254"/>
      <c r="P273" s="254"/>
      <c r="Q273" s="254"/>
      <c r="R273" s="254"/>
      <c r="S273" s="254"/>
      <c r="T273" s="254"/>
    </row>
    <row r="274" customFormat="false" ht="11.25" hidden="false" customHeight="false" outlineLevel="0" collapsed="false">
      <c r="O274" s="254"/>
      <c r="P274" s="254"/>
      <c r="Q274" s="254"/>
      <c r="R274" s="254"/>
      <c r="S274" s="254"/>
      <c r="T274" s="254"/>
    </row>
    <row r="275" customFormat="false" ht="11.25" hidden="false" customHeight="false" outlineLevel="0" collapsed="false">
      <c r="O275" s="254"/>
      <c r="P275" s="254"/>
      <c r="Q275" s="254"/>
      <c r="R275" s="254"/>
      <c r="S275" s="254"/>
      <c r="T275" s="254"/>
    </row>
    <row r="276" customFormat="false" ht="11.25" hidden="false" customHeight="false" outlineLevel="0" collapsed="false">
      <c r="O276" s="254"/>
      <c r="P276" s="254"/>
      <c r="Q276" s="254"/>
      <c r="R276" s="254"/>
      <c r="S276" s="254"/>
      <c r="T276" s="254"/>
    </row>
    <row r="277" customFormat="false" ht="11.25" hidden="false" customHeight="false" outlineLevel="0" collapsed="false">
      <c r="O277" s="254"/>
      <c r="P277" s="254"/>
      <c r="Q277" s="254"/>
      <c r="R277" s="254"/>
      <c r="S277" s="254"/>
      <c r="T277" s="254"/>
    </row>
    <row r="278" customFormat="false" ht="11.25" hidden="false" customHeight="false" outlineLevel="0" collapsed="false">
      <c r="O278" s="254"/>
      <c r="P278" s="254"/>
      <c r="Q278" s="254"/>
      <c r="R278" s="254"/>
      <c r="S278" s="254"/>
      <c r="T278" s="254"/>
    </row>
    <row r="279" customFormat="false" ht="11.25" hidden="false" customHeight="false" outlineLevel="0" collapsed="false">
      <c r="O279" s="254"/>
      <c r="P279" s="254"/>
      <c r="Q279" s="254"/>
      <c r="R279" s="254"/>
      <c r="S279" s="254"/>
      <c r="T279" s="254"/>
    </row>
    <row r="280" customFormat="false" ht="11.25" hidden="false" customHeight="false" outlineLevel="0" collapsed="false">
      <c r="O280" s="80"/>
      <c r="P280" s="80"/>
      <c r="Q280" s="80"/>
      <c r="R280" s="80"/>
      <c r="S280" s="80"/>
      <c r="T280" s="80"/>
    </row>
    <row r="281" customFormat="false" ht="11.25" hidden="false" customHeight="false" outlineLevel="0" collapsed="false">
      <c r="O281" s="80"/>
      <c r="P281" s="80"/>
      <c r="Q281" s="80"/>
      <c r="R281" s="80"/>
      <c r="S281" s="80"/>
      <c r="T281" s="80"/>
    </row>
    <row r="282" customFormat="false" ht="11.25" hidden="false" customHeight="false" outlineLevel="0" collapsed="false">
      <c r="O282" s="80"/>
      <c r="P282" s="80"/>
      <c r="Q282" s="80"/>
      <c r="R282" s="80"/>
      <c r="S282" s="80"/>
      <c r="T282" s="80"/>
    </row>
    <row r="283" customFormat="false" ht="11.25" hidden="false" customHeight="false" outlineLevel="0" collapsed="false">
      <c r="O283" s="80"/>
      <c r="P283" s="80"/>
      <c r="Q283" s="80"/>
      <c r="R283" s="80"/>
      <c r="S283" s="80"/>
      <c r="T283" s="80"/>
    </row>
    <row r="284" customFormat="false" ht="11.25" hidden="false" customHeight="false" outlineLevel="0" collapsed="false">
      <c r="O284" s="80"/>
      <c r="P284" s="80"/>
      <c r="Q284" s="80"/>
      <c r="R284" s="80"/>
      <c r="S284" s="80"/>
      <c r="T284" s="80"/>
    </row>
    <row r="285" customFormat="false" ht="11.25" hidden="false" customHeight="false" outlineLevel="0" collapsed="false">
      <c r="O285" s="80"/>
      <c r="P285" s="80"/>
      <c r="Q285" s="80"/>
      <c r="R285" s="80"/>
      <c r="S285" s="80"/>
      <c r="T285" s="80"/>
    </row>
    <row r="286" customFormat="false" ht="11.25" hidden="false" customHeight="false" outlineLevel="0" collapsed="false">
      <c r="O286" s="80"/>
      <c r="P286" s="80"/>
      <c r="Q286" s="80"/>
      <c r="R286" s="80"/>
      <c r="S286" s="80"/>
      <c r="T286" s="80"/>
    </row>
    <row r="287" customFormat="false" ht="11.25" hidden="false" customHeight="false" outlineLevel="0" collapsed="false">
      <c r="O287" s="80"/>
      <c r="P287" s="80"/>
      <c r="Q287" s="80"/>
      <c r="R287" s="80"/>
      <c r="S287" s="80"/>
      <c r="T287" s="80"/>
    </row>
    <row r="288" customFormat="false" ht="11.25" hidden="false" customHeight="false" outlineLevel="0" collapsed="false">
      <c r="O288" s="80"/>
      <c r="P288" s="80"/>
      <c r="Q288" s="80"/>
      <c r="R288" s="80"/>
      <c r="S288" s="80"/>
      <c r="T288" s="80"/>
    </row>
    <row r="289" customFormat="false" ht="11.25" hidden="false" customHeight="false" outlineLevel="0" collapsed="false">
      <c r="O289" s="80"/>
      <c r="P289" s="80"/>
      <c r="Q289" s="80"/>
      <c r="R289" s="80"/>
      <c r="S289" s="80"/>
      <c r="T289" s="80"/>
    </row>
    <row r="290" customFormat="false" ht="11.25" hidden="false" customHeight="false" outlineLevel="0" collapsed="false">
      <c r="O290" s="80"/>
      <c r="P290" s="80"/>
      <c r="Q290" s="80"/>
      <c r="R290" s="80"/>
      <c r="S290" s="80"/>
      <c r="T290" s="80"/>
    </row>
    <row r="291" customFormat="false" ht="11.25" hidden="false" customHeight="false" outlineLevel="0" collapsed="false">
      <c r="O291" s="80"/>
      <c r="P291" s="80"/>
      <c r="Q291" s="80"/>
      <c r="R291" s="80"/>
      <c r="S291" s="80"/>
      <c r="T291" s="80"/>
    </row>
    <row r="292" customFormat="false" ht="11.25" hidden="false" customHeight="false" outlineLevel="0" collapsed="false">
      <c r="O292" s="80"/>
      <c r="P292" s="80"/>
      <c r="Q292" s="80"/>
      <c r="R292" s="80"/>
      <c r="S292" s="80"/>
      <c r="T292" s="80"/>
    </row>
    <row r="293" customFormat="false" ht="11.25" hidden="false" customHeight="false" outlineLevel="0" collapsed="false">
      <c r="O293" s="80"/>
      <c r="P293" s="80"/>
      <c r="Q293" s="80"/>
      <c r="R293" s="80"/>
      <c r="S293" s="80"/>
      <c r="T293" s="80"/>
    </row>
    <row r="294" customFormat="false" ht="11.25" hidden="false" customHeight="false" outlineLevel="0" collapsed="false">
      <c r="O294" s="80"/>
      <c r="P294" s="80"/>
      <c r="Q294" s="80"/>
      <c r="R294" s="80"/>
      <c r="S294" s="80"/>
      <c r="T294" s="80"/>
    </row>
    <row r="295" customFormat="false" ht="11.25" hidden="false" customHeight="false" outlineLevel="0" collapsed="false">
      <c r="O295" s="80"/>
      <c r="P295" s="80"/>
      <c r="Q295" s="80"/>
      <c r="R295" s="80"/>
      <c r="S295" s="80"/>
      <c r="T295" s="80"/>
    </row>
    <row r="296" customFormat="false" ht="11.25" hidden="false" customHeight="false" outlineLevel="0" collapsed="false">
      <c r="O296" s="80"/>
      <c r="P296" s="80"/>
      <c r="Q296" s="80"/>
      <c r="R296" s="80"/>
      <c r="S296" s="80"/>
      <c r="T296" s="80"/>
    </row>
    <row r="297" customFormat="false" ht="11.25" hidden="false" customHeight="false" outlineLevel="0" collapsed="false">
      <c r="O297" s="80"/>
      <c r="P297" s="80"/>
      <c r="Q297" s="80"/>
      <c r="R297" s="80"/>
      <c r="S297" s="80"/>
      <c r="T297" s="80"/>
    </row>
    <row r="298" customFormat="false" ht="11.25" hidden="false" customHeight="false" outlineLevel="0" collapsed="false">
      <c r="O298" s="80"/>
      <c r="P298" s="80"/>
      <c r="Q298" s="80"/>
      <c r="R298" s="80"/>
      <c r="S298" s="80"/>
      <c r="T298" s="80"/>
    </row>
    <row r="299" customFormat="false" ht="11.25" hidden="false" customHeight="false" outlineLevel="0" collapsed="false">
      <c r="O299" s="80"/>
      <c r="P299" s="80"/>
      <c r="Q299" s="80"/>
      <c r="R299" s="80"/>
      <c r="S299" s="80"/>
      <c r="T299" s="80"/>
    </row>
    <row r="300" customFormat="false" ht="11.25" hidden="false" customHeight="false" outlineLevel="0" collapsed="false">
      <c r="O300" s="80"/>
      <c r="P300" s="80"/>
      <c r="Q300" s="80"/>
      <c r="R300" s="80"/>
      <c r="S300" s="80"/>
      <c r="T300" s="80"/>
    </row>
    <row r="301" customFormat="false" ht="11.25" hidden="false" customHeight="false" outlineLevel="0" collapsed="false">
      <c r="O301" s="80"/>
      <c r="P301" s="80"/>
      <c r="Q301" s="80"/>
      <c r="R301" s="80"/>
      <c r="S301" s="80"/>
      <c r="T301" s="80"/>
    </row>
    <row r="302" customFormat="false" ht="11.25" hidden="false" customHeight="false" outlineLevel="0" collapsed="false">
      <c r="O302" s="80"/>
      <c r="P302" s="80"/>
      <c r="Q302" s="80"/>
      <c r="R302" s="80"/>
      <c r="S302" s="80"/>
      <c r="T302" s="80"/>
    </row>
    <row r="303" customFormat="false" ht="11.25" hidden="false" customHeight="false" outlineLevel="0" collapsed="false">
      <c r="O303" s="80"/>
      <c r="P303" s="80"/>
      <c r="Q303" s="80"/>
      <c r="R303" s="80"/>
      <c r="S303" s="80"/>
      <c r="T303" s="80"/>
    </row>
    <row r="304" customFormat="false" ht="11.25" hidden="false" customHeight="false" outlineLevel="0" collapsed="false">
      <c r="O304" s="80"/>
      <c r="P304" s="80"/>
      <c r="Q304" s="80"/>
      <c r="R304" s="80"/>
      <c r="S304" s="80"/>
      <c r="T304" s="80"/>
    </row>
    <row r="305" customFormat="false" ht="11.25" hidden="false" customHeight="false" outlineLevel="0" collapsed="false">
      <c r="O305" s="80"/>
      <c r="P305" s="80"/>
      <c r="Q305" s="80"/>
      <c r="R305" s="80"/>
      <c r="S305" s="80"/>
      <c r="T305" s="80"/>
    </row>
    <row r="306" customFormat="false" ht="11.25" hidden="false" customHeight="false" outlineLevel="0" collapsed="false">
      <c r="O306" s="80"/>
      <c r="P306" s="80"/>
      <c r="Q306" s="80"/>
      <c r="R306" s="80"/>
      <c r="S306" s="80"/>
      <c r="T306" s="80"/>
    </row>
    <row r="307" customFormat="false" ht="11.25" hidden="false" customHeight="false" outlineLevel="0" collapsed="false">
      <c r="O307" s="80"/>
      <c r="P307" s="80"/>
      <c r="Q307" s="80"/>
      <c r="R307" s="80"/>
      <c r="S307" s="80"/>
      <c r="T307" s="80"/>
    </row>
    <row r="308" customFormat="false" ht="11.25" hidden="false" customHeight="false" outlineLevel="0" collapsed="false">
      <c r="O308" s="80"/>
      <c r="P308" s="80"/>
      <c r="Q308" s="80"/>
      <c r="R308" s="80"/>
      <c r="S308" s="80"/>
      <c r="T308" s="80"/>
    </row>
    <row r="309" customFormat="false" ht="11.25" hidden="false" customHeight="false" outlineLevel="0" collapsed="false">
      <c r="O309" s="80"/>
      <c r="P309" s="80"/>
      <c r="Q309" s="80"/>
      <c r="R309" s="80"/>
      <c r="S309" s="80"/>
      <c r="T309" s="80"/>
    </row>
    <row r="310" customFormat="false" ht="11.25" hidden="false" customHeight="false" outlineLevel="0" collapsed="false">
      <c r="O310" s="80"/>
      <c r="P310" s="80"/>
      <c r="Q310" s="80"/>
      <c r="R310" s="80"/>
      <c r="S310" s="80"/>
      <c r="T310" s="80"/>
    </row>
    <row r="311" customFormat="false" ht="11.25" hidden="false" customHeight="false" outlineLevel="0" collapsed="false">
      <c r="O311" s="80"/>
      <c r="P311" s="80"/>
      <c r="Q311" s="80"/>
      <c r="R311" s="80"/>
      <c r="S311" s="80"/>
      <c r="T311" s="80"/>
    </row>
    <row r="312" customFormat="false" ht="11.25" hidden="false" customHeight="false" outlineLevel="0" collapsed="false">
      <c r="O312" s="80"/>
      <c r="P312" s="80"/>
      <c r="Q312" s="80"/>
      <c r="R312" s="80"/>
      <c r="S312" s="80"/>
      <c r="T312" s="80"/>
    </row>
    <row r="313" customFormat="false" ht="11.25" hidden="false" customHeight="false" outlineLevel="0" collapsed="false">
      <c r="O313" s="80"/>
      <c r="P313" s="80"/>
      <c r="Q313" s="80"/>
      <c r="R313" s="80"/>
      <c r="S313" s="80"/>
      <c r="T313" s="80"/>
    </row>
    <row r="314" customFormat="false" ht="11.25" hidden="false" customHeight="false" outlineLevel="0" collapsed="false">
      <c r="O314" s="80"/>
      <c r="P314" s="80"/>
      <c r="Q314" s="80"/>
      <c r="R314" s="80"/>
      <c r="S314" s="80"/>
      <c r="T314" s="80"/>
    </row>
    <row r="315" customFormat="false" ht="11.25" hidden="false" customHeight="false" outlineLevel="0" collapsed="false">
      <c r="O315" s="80"/>
      <c r="P315" s="80"/>
      <c r="Q315" s="80"/>
      <c r="R315" s="80"/>
      <c r="S315" s="80"/>
      <c r="T315" s="80"/>
    </row>
    <row r="316" customFormat="false" ht="11.25" hidden="false" customHeight="false" outlineLevel="0" collapsed="false">
      <c r="O316" s="80"/>
      <c r="P316" s="80"/>
      <c r="Q316" s="80"/>
      <c r="R316" s="80"/>
      <c r="S316" s="80"/>
      <c r="T316" s="80"/>
    </row>
    <row r="317" customFormat="false" ht="11.25" hidden="false" customHeight="false" outlineLevel="0" collapsed="false">
      <c r="O317" s="80"/>
      <c r="P317" s="80"/>
      <c r="Q317" s="80"/>
      <c r="R317" s="80"/>
      <c r="S317" s="80"/>
      <c r="T317" s="80"/>
    </row>
    <row r="318" customFormat="false" ht="11.25" hidden="false" customHeight="false" outlineLevel="0" collapsed="false">
      <c r="O318" s="80"/>
      <c r="P318" s="80"/>
      <c r="Q318" s="80"/>
      <c r="R318" s="80"/>
      <c r="S318" s="80"/>
      <c r="T318" s="80"/>
    </row>
    <row r="319" customFormat="false" ht="11.25" hidden="false" customHeight="false" outlineLevel="0" collapsed="false">
      <c r="O319" s="80"/>
      <c r="P319" s="80"/>
      <c r="Q319" s="80"/>
      <c r="R319" s="80"/>
      <c r="S319" s="80"/>
      <c r="T319" s="80"/>
    </row>
    <row r="320" customFormat="false" ht="11.25" hidden="false" customHeight="false" outlineLevel="0" collapsed="false">
      <c r="O320" s="80"/>
      <c r="P320" s="80"/>
      <c r="Q320" s="80"/>
      <c r="R320" s="80"/>
      <c r="S320" s="80"/>
      <c r="T320" s="80"/>
    </row>
    <row r="321" customFormat="false" ht="11.25" hidden="false" customHeight="false" outlineLevel="0" collapsed="false">
      <c r="O321" s="80"/>
      <c r="P321" s="80"/>
      <c r="Q321" s="80"/>
      <c r="R321" s="80"/>
      <c r="S321" s="80"/>
      <c r="T321" s="80"/>
    </row>
    <row r="322" customFormat="false" ht="11.25" hidden="false" customHeight="false" outlineLevel="0" collapsed="false">
      <c r="O322" s="80"/>
      <c r="P322" s="80"/>
      <c r="Q322" s="80"/>
      <c r="R322" s="80"/>
      <c r="S322" s="80"/>
      <c r="T322" s="80"/>
    </row>
    <row r="323" customFormat="false" ht="11.25" hidden="false" customHeight="false" outlineLevel="0" collapsed="false">
      <c r="O323" s="80"/>
      <c r="P323" s="80"/>
      <c r="Q323" s="80"/>
      <c r="R323" s="80"/>
      <c r="S323" s="80"/>
      <c r="T323" s="80"/>
    </row>
    <row r="324" customFormat="false" ht="11.25" hidden="false" customHeight="false" outlineLevel="0" collapsed="false">
      <c r="O324" s="80"/>
      <c r="P324" s="80"/>
      <c r="Q324" s="80"/>
      <c r="R324" s="80"/>
      <c r="S324" s="80"/>
      <c r="T324" s="80"/>
    </row>
    <row r="325" customFormat="false" ht="11.25" hidden="false" customHeight="false" outlineLevel="0" collapsed="false">
      <c r="O325" s="80"/>
      <c r="P325" s="80"/>
      <c r="Q325" s="80"/>
      <c r="R325" s="80"/>
      <c r="S325" s="80"/>
      <c r="T325" s="80"/>
    </row>
    <row r="326" customFormat="false" ht="11.25" hidden="false" customHeight="false" outlineLevel="0" collapsed="false">
      <c r="O326" s="80"/>
      <c r="P326" s="80"/>
      <c r="Q326" s="80"/>
      <c r="R326" s="80"/>
      <c r="S326" s="80"/>
      <c r="T326" s="80"/>
    </row>
    <row r="327" customFormat="false" ht="11.25" hidden="false" customHeight="false" outlineLevel="0" collapsed="false">
      <c r="O327" s="80"/>
      <c r="P327" s="80"/>
      <c r="Q327" s="80"/>
      <c r="R327" s="80"/>
      <c r="S327" s="80"/>
      <c r="T327" s="80"/>
    </row>
    <row r="328" customFormat="false" ht="11.25" hidden="false" customHeight="false" outlineLevel="0" collapsed="false">
      <c r="O328" s="80"/>
      <c r="P328" s="80"/>
      <c r="Q328" s="80"/>
      <c r="R328" s="80"/>
      <c r="S328" s="80"/>
      <c r="T328" s="80"/>
    </row>
    <row r="329" customFormat="false" ht="11.25" hidden="false" customHeight="false" outlineLevel="0" collapsed="false">
      <c r="O329" s="80"/>
      <c r="P329" s="80"/>
      <c r="Q329" s="80"/>
      <c r="R329" s="80"/>
      <c r="S329" s="80"/>
      <c r="T329" s="80"/>
    </row>
    <row r="330" customFormat="false" ht="11.25" hidden="false" customHeight="false" outlineLevel="0" collapsed="false">
      <c r="O330" s="80"/>
      <c r="P330" s="80"/>
      <c r="Q330" s="80"/>
      <c r="R330" s="80"/>
      <c r="S330" s="80"/>
      <c r="T330" s="80"/>
    </row>
    <row r="331" customFormat="false" ht="11.25" hidden="false" customHeight="false" outlineLevel="0" collapsed="false">
      <c r="O331" s="80"/>
      <c r="P331" s="80"/>
      <c r="Q331" s="80"/>
      <c r="R331" s="80"/>
      <c r="S331" s="80"/>
      <c r="T331" s="80"/>
    </row>
    <row r="332" customFormat="false" ht="11.25" hidden="false" customHeight="false" outlineLevel="0" collapsed="false">
      <c r="O332" s="80"/>
      <c r="P332" s="80"/>
      <c r="Q332" s="80"/>
      <c r="R332" s="80"/>
      <c r="S332" s="80"/>
      <c r="T332" s="80"/>
    </row>
    <row r="333" customFormat="false" ht="11.25" hidden="false" customHeight="false" outlineLevel="0" collapsed="false">
      <c r="O333" s="80"/>
      <c r="P333" s="80"/>
      <c r="Q333" s="80"/>
      <c r="R333" s="80"/>
      <c r="S333" s="80"/>
      <c r="T333" s="80"/>
    </row>
    <row r="334" customFormat="false" ht="11.25" hidden="false" customHeight="false" outlineLevel="0" collapsed="false">
      <c r="O334" s="80"/>
      <c r="P334" s="80"/>
      <c r="Q334" s="80"/>
      <c r="R334" s="80"/>
      <c r="S334" s="80"/>
      <c r="T334" s="80"/>
    </row>
    <row r="335" customFormat="false" ht="11.25" hidden="false" customHeight="false" outlineLevel="0" collapsed="false">
      <c r="O335" s="80"/>
      <c r="P335" s="80"/>
      <c r="Q335" s="80"/>
      <c r="R335" s="80"/>
      <c r="S335" s="80"/>
      <c r="T335" s="80"/>
    </row>
    <row r="336" customFormat="false" ht="11.25" hidden="false" customHeight="false" outlineLevel="0" collapsed="false">
      <c r="O336" s="80"/>
      <c r="P336" s="80"/>
      <c r="Q336" s="80"/>
      <c r="R336" s="80"/>
      <c r="S336" s="80"/>
      <c r="T336" s="80"/>
    </row>
    <row r="337" customFormat="false" ht="11.25" hidden="false" customHeight="false" outlineLevel="0" collapsed="false">
      <c r="O337" s="80"/>
      <c r="P337" s="80"/>
      <c r="Q337" s="80"/>
      <c r="R337" s="80"/>
      <c r="S337" s="80"/>
      <c r="T337" s="80"/>
    </row>
    <row r="338" customFormat="false" ht="11.25" hidden="false" customHeight="false" outlineLevel="0" collapsed="false">
      <c r="O338" s="80"/>
      <c r="P338" s="80"/>
      <c r="Q338" s="80"/>
      <c r="R338" s="80"/>
      <c r="S338" s="80"/>
      <c r="T338" s="80"/>
    </row>
    <row r="339" customFormat="false" ht="11.25" hidden="false" customHeight="false" outlineLevel="0" collapsed="false">
      <c r="O339" s="80"/>
      <c r="P339" s="80"/>
      <c r="Q339" s="80"/>
      <c r="R339" s="80"/>
      <c r="S339" s="80"/>
      <c r="T339" s="80"/>
    </row>
    <row r="340" customFormat="false" ht="11.25" hidden="false" customHeight="false" outlineLevel="0" collapsed="false">
      <c r="O340" s="80"/>
      <c r="P340" s="80"/>
      <c r="Q340" s="80"/>
      <c r="R340" s="80"/>
      <c r="S340" s="80"/>
      <c r="T340" s="80"/>
    </row>
    <row r="341" customFormat="false" ht="11.25" hidden="false" customHeight="false" outlineLevel="0" collapsed="false">
      <c r="O341" s="80"/>
      <c r="P341" s="80"/>
      <c r="Q341" s="80"/>
      <c r="R341" s="80"/>
      <c r="S341" s="80"/>
      <c r="T341" s="80"/>
    </row>
    <row r="342" customFormat="false" ht="11.25" hidden="false" customHeight="false" outlineLevel="0" collapsed="false">
      <c r="O342" s="80"/>
      <c r="P342" s="80"/>
      <c r="Q342" s="80"/>
      <c r="R342" s="80"/>
      <c r="S342" s="80"/>
      <c r="T342" s="80"/>
    </row>
    <row r="343" customFormat="false" ht="11.25" hidden="false" customHeight="false" outlineLevel="0" collapsed="false">
      <c r="O343" s="80"/>
      <c r="P343" s="80"/>
      <c r="Q343" s="80"/>
      <c r="R343" s="80"/>
      <c r="S343" s="80"/>
      <c r="T343" s="80"/>
    </row>
    <row r="344" customFormat="false" ht="11.25" hidden="false" customHeight="false" outlineLevel="0" collapsed="false">
      <c r="O344" s="80"/>
      <c r="P344" s="80"/>
      <c r="Q344" s="80"/>
      <c r="R344" s="80"/>
      <c r="S344" s="80"/>
      <c r="T344" s="80"/>
    </row>
    <row r="345" customFormat="false" ht="11.25" hidden="false" customHeight="false" outlineLevel="0" collapsed="false">
      <c r="O345" s="80"/>
      <c r="P345" s="80"/>
      <c r="Q345" s="80"/>
      <c r="R345" s="80"/>
      <c r="S345" s="80"/>
      <c r="T345" s="80"/>
    </row>
    <row r="346" customFormat="false" ht="11.25" hidden="false" customHeight="false" outlineLevel="0" collapsed="false">
      <c r="O346" s="80"/>
      <c r="P346" s="80"/>
      <c r="Q346" s="80"/>
      <c r="R346" s="80"/>
      <c r="S346" s="80"/>
      <c r="T346" s="80"/>
    </row>
    <row r="347" customFormat="false" ht="11.25" hidden="false" customHeight="false" outlineLevel="0" collapsed="false">
      <c r="O347" s="80"/>
      <c r="P347" s="80"/>
      <c r="Q347" s="80"/>
      <c r="R347" s="80"/>
      <c r="S347" s="80"/>
      <c r="T347" s="80"/>
    </row>
    <row r="348" customFormat="false" ht="11.25" hidden="false" customHeight="false" outlineLevel="0" collapsed="false">
      <c r="O348" s="80"/>
      <c r="P348" s="80"/>
      <c r="Q348" s="80"/>
      <c r="R348" s="80"/>
      <c r="S348" s="80"/>
      <c r="T348" s="80"/>
    </row>
    <row r="349" customFormat="false" ht="11.25" hidden="false" customHeight="false" outlineLevel="0" collapsed="false">
      <c r="O349" s="80"/>
      <c r="P349" s="80"/>
      <c r="Q349" s="80"/>
      <c r="R349" s="80"/>
      <c r="S349" s="80"/>
      <c r="T349" s="80"/>
    </row>
    <row r="350" customFormat="false" ht="11.25" hidden="false" customHeight="false" outlineLevel="0" collapsed="false">
      <c r="O350" s="80"/>
      <c r="P350" s="80"/>
      <c r="Q350" s="80"/>
      <c r="R350" s="80"/>
      <c r="S350" s="80"/>
      <c r="T350" s="80"/>
    </row>
    <row r="351" customFormat="false" ht="11.25" hidden="false" customHeight="false" outlineLevel="0" collapsed="false">
      <c r="O351" s="80"/>
      <c r="P351" s="80"/>
      <c r="Q351" s="80"/>
      <c r="R351" s="80"/>
      <c r="S351" s="80"/>
      <c r="T351" s="80"/>
    </row>
    <row r="352" customFormat="false" ht="11.25" hidden="false" customHeight="false" outlineLevel="0" collapsed="false">
      <c r="O352" s="80"/>
      <c r="P352" s="80"/>
      <c r="Q352" s="80"/>
      <c r="R352" s="80"/>
      <c r="S352" s="80"/>
      <c r="T352" s="80"/>
    </row>
    <row r="353" customFormat="false" ht="11.25" hidden="false" customHeight="false" outlineLevel="0" collapsed="false">
      <c r="O353" s="80"/>
      <c r="P353" s="80"/>
      <c r="Q353" s="80"/>
      <c r="R353" s="80"/>
      <c r="S353" s="80"/>
      <c r="T353" s="80"/>
    </row>
    <row r="354" customFormat="false" ht="11.25" hidden="false" customHeight="false" outlineLevel="0" collapsed="false">
      <c r="O354" s="80"/>
      <c r="P354" s="80"/>
      <c r="Q354" s="80"/>
      <c r="R354" s="80"/>
      <c r="S354" s="80"/>
      <c r="T354" s="80"/>
    </row>
    <row r="355" customFormat="false" ht="11.25" hidden="false" customHeight="false" outlineLevel="0" collapsed="false">
      <c r="O355" s="80"/>
      <c r="P355" s="80"/>
      <c r="Q355" s="80"/>
      <c r="R355" s="80"/>
      <c r="S355" s="80"/>
      <c r="T355" s="80"/>
    </row>
    <row r="356" customFormat="false" ht="11.25" hidden="false" customHeight="false" outlineLevel="0" collapsed="false">
      <c r="O356" s="80"/>
      <c r="P356" s="80"/>
      <c r="Q356" s="80"/>
      <c r="R356" s="80"/>
      <c r="S356" s="80"/>
      <c r="T356" s="80"/>
    </row>
    <row r="357" customFormat="false" ht="11.25" hidden="false" customHeight="false" outlineLevel="0" collapsed="false">
      <c r="O357" s="80"/>
      <c r="P357" s="80"/>
      <c r="Q357" s="80"/>
      <c r="R357" s="80"/>
      <c r="S357" s="80"/>
      <c r="T357" s="80"/>
    </row>
    <row r="358" customFormat="false" ht="11.25" hidden="false" customHeight="false" outlineLevel="0" collapsed="false">
      <c r="O358" s="80"/>
      <c r="P358" s="80"/>
      <c r="Q358" s="80"/>
      <c r="R358" s="80"/>
      <c r="S358" s="80"/>
      <c r="T358" s="80"/>
    </row>
    <row r="359" customFormat="false" ht="11.25" hidden="false" customHeight="false" outlineLevel="0" collapsed="false">
      <c r="O359" s="80"/>
      <c r="P359" s="80"/>
      <c r="Q359" s="80"/>
      <c r="R359" s="80"/>
      <c r="S359" s="80"/>
      <c r="T359" s="80"/>
    </row>
    <row r="360" customFormat="false" ht="11.25" hidden="false" customHeight="false" outlineLevel="0" collapsed="false">
      <c r="O360" s="80"/>
      <c r="P360" s="80"/>
      <c r="Q360" s="80"/>
      <c r="R360" s="80"/>
      <c r="S360" s="80"/>
      <c r="T360" s="80"/>
    </row>
    <row r="361" customFormat="false" ht="11.25" hidden="false" customHeight="false" outlineLevel="0" collapsed="false">
      <c r="O361" s="80"/>
      <c r="P361" s="80"/>
      <c r="Q361" s="80"/>
      <c r="R361" s="80"/>
      <c r="S361" s="80"/>
      <c r="T361" s="80"/>
    </row>
    <row r="362" customFormat="false" ht="11.25" hidden="false" customHeight="false" outlineLevel="0" collapsed="false">
      <c r="O362" s="80"/>
      <c r="P362" s="80"/>
      <c r="Q362" s="80"/>
      <c r="R362" s="80"/>
      <c r="S362" s="80"/>
      <c r="T362" s="80"/>
    </row>
    <row r="363" customFormat="false" ht="11.25" hidden="false" customHeight="false" outlineLevel="0" collapsed="false">
      <c r="O363" s="80"/>
      <c r="P363" s="80"/>
      <c r="Q363" s="80"/>
      <c r="R363" s="80"/>
      <c r="S363" s="80"/>
      <c r="T363" s="80"/>
    </row>
    <row r="364" customFormat="false" ht="11.25" hidden="false" customHeight="false" outlineLevel="0" collapsed="false">
      <c r="O364" s="80"/>
      <c r="P364" s="80"/>
      <c r="Q364" s="80"/>
      <c r="R364" s="80"/>
      <c r="S364" s="80"/>
      <c r="T364" s="80"/>
    </row>
    <row r="365" customFormat="false" ht="11.25" hidden="false" customHeight="false" outlineLevel="0" collapsed="false">
      <c r="O365" s="80"/>
      <c r="P365" s="80"/>
      <c r="Q365" s="80"/>
      <c r="R365" s="80"/>
      <c r="S365" s="80"/>
      <c r="T365" s="80"/>
    </row>
    <row r="366" customFormat="false" ht="11.25" hidden="false" customHeight="false" outlineLevel="0" collapsed="false">
      <c r="O366" s="80"/>
      <c r="P366" s="80"/>
      <c r="Q366" s="80"/>
      <c r="R366" s="80"/>
      <c r="S366" s="80"/>
      <c r="T366" s="80"/>
    </row>
    <row r="367" customFormat="false" ht="11.25" hidden="false" customHeight="false" outlineLevel="0" collapsed="false">
      <c r="O367" s="80"/>
      <c r="P367" s="80"/>
      <c r="Q367" s="80"/>
      <c r="R367" s="80"/>
      <c r="S367" s="80"/>
      <c r="T367" s="80"/>
    </row>
    <row r="368" customFormat="false" ht="11.25" hidden="false" customHeight="false" outlineLevel="0" collapsed="false">
      <c r="O368" s="80"/>
      <c r="P368" s="80"/>
      <c r="Q368" s="80"/>
      <c r="R368" s="80"/>
      <c r="S368" s="80"/>
      <c r="T368" s="80"/>
    </row>
    <row r="369" customFormat="false" ht="11.25" hidden="false" customHeight="false" outlineLevel="0" collapsed="false">
      <c r="O369" s="80"/>
      <c r="P369" s="80"/>
      <c r="Q369" s="80"/>
      <c r="R369" s="80"/>
      <c r="S369" s="80"/>
      <c r="T369" s="80"/>
    </row>
    <row r="370" customFormat="false" ht="11.25" hidden="false" customHeight="false" outlineLevel="0" collapsed="false">
      <c r="O370" s="80"/>
      <c r="P370" s="80"/>
      <c r="Q370" s="80"/>
      <c r="R370" s="80"/>
      <c r="S370" s="80"/>
      <c r="T370" s="80"/>
    </row>
    <row r="371" customFormat="false" ht="11.25" hidden="false" customHeight="false" outlineLevel="0" collapsed="false">
      <c r="O371" s="80"/>
      <c r="P371" s="80"/>
      <c r="Q371" s="80"/>
      <c r="R371" s="80"/>
      <c r="S371" s="80"/>
      <c r="T371" s="80"/>
    </row>
    <row r="372" customFormat="false" ht="11.25" hidden="false" customHeight="false" outlineLevel="0" collapsed="false">
      <c r="O372" s="80"/>
      <c r="P372" s="80"/>
      <c r="Q372" s="80"/>
      <c r="R372" s="80"/>
      <c r="S372" s="80"/>
      <c r="T372" s="80"/>
    </row>
    <row r="373" customFormat="false" ht="11.25" hidden="false" customHeight="false" outlineLevel="0" collapsed="false">
      <c r="O373" s="80"/>
      <c r="P373" s="80"/>
      <c r="Q373" s="80"/>
      <c r="R373" s="80"/>
      <c r="S373" s="80"/>
      <c r="T373" s="80"/>
    </row>
    <row r="374" customFormat="false" ht="11.25" hidden="false" customHeight="false" outlineLevel="0" collapsed="false">
      <c r="O374" s="80"/>
      <c r="P374" s="80"/>
      <c r="Q374" s="80"/>
      <c r="R374" s="80"/>
      <c r="S374" s="80"/>
      <c r="T374" s="80"/>
    </row>
    <row r="375" customFormat="false" ht="11.25" hidden="false" customHeight="false" outlineLevel="0" collapsed="false">
      <c r="O375" s="80"/>
      <c r="P375" s="80"/>
      <c r="Q375" s="80"/>
      <c r="R375" s="80"/>
      <c r="S375" s="80"/>
      <c r="T375" s="80"/>
    </row>
    <row r="376" customFormat="false" ht="11.25" hidden="false" customHeight="false" outlineLevel="0" collapsed="false">
      <c r="O376" s="80"/>
      <c r="P376" s="80"/>
      <c r="Q376" s="80"/>
      <c r="R376" s="80"/>
      <c r="S376" s="80"/>
      <c r="T376" s="80"/>
    </row>
    <row r="377" customFormat="false" ht="11.25" hidden="false" customHeight="false" outlineLevel="0" collapsed="false">
      <c r="O377" s="80"/>
      <c r="P377" s="80"/>
      <c r="Q377" s="80"/>
      <c r="R377" s="80"/>
      <c r="S377" s="80"/>
      <c r="T377" s="80"/>
    </row>
    <row r="378" customFormat="false" ht="11.25" hidden="false" customHeight="false" outlineLevel="0" collapsed="false">
      <c r="O378" s="80"/>
      <c r="P378" s="80"/>
      <c r="Q378" s="80"/>
      <c r="R378" s="80"/>
      <c r="S378" s="80"/>
      <c r="T378" s="80"/>
    </row>
    <row r="379" customFormat="false" ht="11.25" hidden="false" customHeight="false" outlineLevel="0" collapsed="false">
      <c r="O379" s="80"/>
      <c r="P379" s="80"/>
      <c r="Q379" s="80"/>
      <c r="R379" s="80"/>
      <c r="S379" s="80"/>
      <c r="T379" s="80"/>
    </row>
    <row r="380" customFormat="false" ht="11.25" hidden="false" customHeight="false" outlineLevel="0" collapsed="false">
      <c r="O380" s="80"/>
      <c r="P380" s="80"/>
      <c r="Q380" s="80"/>
      <c r="R380" s="80"/>
      <c r="S380" s="80"/>
      <c r="T380" s="80"/>
    </row>
    <row r="381" customFormat="false" ht="11.25" hidden="false" customHeight="false" outlineLevel="0" collapsed="false">
      <c r="O381" s="80"/>
      <c r="P381" s="80"/>
      <c r="Q381" s="80"/>
      <c r="R381" s="80"/>
      <c r="S381" s="80"/>
      <c r="T381" s="80"/>
    </row>
    <row r="382" customFormat="false" ht="11.25" hidden="false" customHeight="false" outlineLevel="0" collapsed="false">
      <c r="O382" s="80"/>
      <c r="P382" s="80"/>
      <c r="Q382" s="80"/>
      <c r="R382" s="80"/>
      <c r="S382" s="80"/>
      <c r="T382" s="80"/>
    </row>
    <row r="383" customFormat="false" ht="11.25" hidden="false" customHeight="false" outlineLevel="0" collapsed="false">
      <c r="O383" s="80"/>
      <c r="P383" s="80"/>
      <c r="Q383" s="80"/>
      <c r="R383" s="80"/>
      <c r="S383" s="80"/>
      <c r="T383" s="80"/>
    </row>
    <row r="384" customFormat="false" ht="11.25" hidden="false" customHeight="false" outlineLevel="0" collapsed="false">
      <c r="O384" s="80"/>
      <c r="P384" s="80"/>
      <c r="Q384" s="80"/>
      <c r="R384" s="80"/>
      <c r="S384" s="80"/>
      <c r="T384" s="80"/>
    </row>
    <row r="385" customFormat="false" ht="11.25" hidden="false" customHeight="false" outlineLevel="0" collapsed="false">
      <c r="O385" s="80"/>
      <c r="P385" s="80"/>
      <c r="Q385" s="80"/>
      <c r="R385" s="80"/>
      <c r="S385" s="80"/>
      <c r="T385" s="80"/>
    </row>
    <row r="386" customFormat="false" ht="11.25" hidden="false" customHeight="false" outlineLevel="0" collapsed="false">
      <c r="O386" s="80"/>
      <c r="P386" s="80"/>
      <c r="Q386" s="80"/>
      <c r="R386" s="80"/>
      <c r="S386" s="80"/>
      <c r="T386" s="80"/>
    </row>
    <row r="387" customFormat="false" ht="11.25" hidden="false" customHeight="false" outlineLevel="0" collapsed="false">
      <c r="O387" s="80"/>
      <c r="P387" s="80"/>
      <c r="Q387" s="80"/>
      <c r="R387" s="80"/>
      <c r="S387" s="80"/>
      <c r="T387" s="80"/>
    </row>
    <row r="388" customFormat="false" ht="11.25" hidden="false" customHeight="false" outlineLevel="0" collapsed="false">
      <c r="O388" s="80"/>
      <c r="P388" s="80"/>
      <c r="Q388" s="80"/>
      <c r="R388" s="80"/>
      <c r="S388" s="80"/>
      <c r="T388" s="80"/>
    </row>
    <row r="389" customFormat="false" ht="11.25" hidden="false" customHeight="false" outlineLevel="0" collapsed="false">
      <c r="O389" s="80"/>
      <c r="P389" s="80"/>
      <c r="Q389" s="80"/>
      <c r="R389" s="80"/>
      <c r="S389" s="80"/>
      <c r="T389" s="80"/>
    </row>
    <row r="390" customFormat="false" ht="11.25" hidden="false" customHeight="false" outlineLevel="0" collapsed="false">
      <c r="O390" s="80"/>
      <c r="P390" s="80"/>
      <c r="Q390" s="80"/>
      <c r="R390" s="80"/>
      <c r="S390" s="80"/>
      <c r="T390" s="80"/>
    </row>
    <row r="391" customFormat="false" ht="11.25" hidden="false" customHeight="false" outlineLevel="0" collapsed="false">
      <c r="O391" s="80"/>
      <c r="P391" s="80"/>
      <c r="Q391" s="80"/>
      <c r="R391" s="80"/>
      <c r="S391" s="80"/>
      <c r="T391" s="80"/>
    </row>
    <row r="392" customFormat="false" ht="11.25" hidden="false" customHeight="false" outlineLevel="0" collapsed="false">
      <c r="O392" s="80"/>
      <c r="P392" s="80"/>
      <c r="Q392" s="80"/>
      <c r="R392" s="80"/>
      <c r="S392" s="80"/>
      <c r="T392" s="80"/>
    </row>
    <row r="393" customFormat="false" ht="11.25" hidden="false" customHeight="false" outlineLevel="0" collapsed="false">
      <c r="O393" s="80"/>
      <c r="P393" s="80"/>
      <c r="Q393" s="80"/>
      <c r="R393" s="80"/>
      <c r="S393" s="80"/>
      <c r="T393" s="80"/>
    </row>
    <row r="394" customFormat="false" ht="11.25" hidden="false" customHeight="false" outlineLevel="0" collapsed="false">
      <c r="O394" s="80"/>
      <c r="P394" s="80"/>
      <c r="Q394" s="80"/>
      <c r="R394" s="80"/>
      <c r="S394" s="80"/>
      <c r="T394" s="80"/>
    </row>
    <row r="395" customFormat="false" ht="11.25" hidden="false" customHeight="false" outlineLevel="0" collapsed="false">
      <c r="O395" s="80"/>
      <c r="P395" s="80"/>
      <c r="Q395" s="80"/>
      <c r="R395" s="80"/>
      <c r="S395" s="80"/>
      <c r="T395" s="80"/>
    </row>
    <row r="396" customFormat="false" ht="11.25" hidden="false" customHeight="false" outlineLevel="0" collapsed="false">
      <c r="O396" s="80"/>
      <c r="P396" s="80"/>
      <c r="Q396" s="80"/>
      <c r="R396" s="80"/>
      <c r="S396" s="80"/>
      <c r="T396" s="80"/>
    </row>
    <row r="397" customFormat="false" ht="11.25" hidden="false" customHeight="false" outlineLevel="0" collapsed="false">
      <c r="O397" s="80"/>
      <c r="P397" s="80"/>
      <c r="Q397" s="80"/>
      <c r="R397" s="80"/>
      <c r="S397" s="80"/>
      <c r="T397" s="80"/>
    </row>
    <row r="398" customFormat="false" ht="11.25" hidden="false" customHeight="false" outlineLevel="0" collapsed="false">
      <c r="O398" s="80"/>
      <c r="P398" s="80"/>
      <c r="Q398" s="80"/>
      <c r="R398" s="80"/>
      <c r="S398" s="80"/>
      <c r="T398" s="80"/>
    </row>
    <row r="399" customFormat="false" ht="11.25" hidden="false" customHeight="false" outlineLevel="0" collapsed="false">
      <c r="O399" s="80"/>
      <c r="P399" s="80"/>
      <c r="Q399" s="80"/>
      <c r="R399" s="80"/>
      <c r="S399" s="80"/>
      <c r="T399" s="80"/>
    </row>
    <row r="400" customFormat="false" ht="11.25" hidden="false" customHeight="false" outlineLevel="0" collapsed="false">
      <c r="O400" s="80"/>
      <c r="P400" s="80"/>
      <c r="Q400" s="80"/>
      <c r="R400" s="80"/>
      <c r="S400" s="80"/>
      <c r="T400" s="80"/>
    </row>
    <row r="401" customFormat="false" ht="11.25" hidden="false" customHeight="false" outlineLevel="0" collapsed="false">
      <c r="O401" s="80"/>
      <c r="P401" s="80"/>
      <c r="Q401" s="80"/>
      <c r="R401" s="80"/>
      <c r="S401" s="80"/>
      <c r="T401" s="80"/>
    </row>
    <row r="402" customFormat="false" ht="11.25" hidden="false" customHeight="false" outlineLevel="0" collapsed="false">
      <c r="O402" s="80"/>
      <c r="P402" s="80"/>
      <c r="Q402" s="80"/>
      <c r="R402" s="80"/>
      <c r="S402" s="80"/>
      <c r="T402" s="80"/>
    </row>
    <row r="403" customFormat="false" ht="11.25" hidden="false" customHeight="false" outlineLevel="0" collapsed="false">
      <c r="O403" s="80"/>
      <c r="P403" s="80"/>
      <c r="Q403" s="80"/>
      <c r="R403" s="80"/>
      <c r="S403" s="80"/>
      <c r="T403" s="80"/>
    </row>
    <row r="404" customFormat="false" ht="11.25" hidden="false" customHeight="false" outlineLevel="0" collapsed="false">
      <c r="O404" s="80"/>
      <c r="P404" s="80"/>
      <c r="Q404" s="80"/>
      <c r="R404" s="80"/>
      <c r="S404" s="80"/>
      <c r="T404" s="80"/>
    </row>
    <row r="405" customFormat="false" ht="11.25" hidden="false" customHeight="false" outlineLevel="0" collapsed="false">
      <c r="O405" s="80"/>
      <c r="P405" s="80"/>
      <c r="Q405" s="80"/>
      <c r="R405" s="80"/>
      <c r="S405" s="80"/>
      <c r="T405" s="80"/>
    </row>
    <row r="406" customFormat="false" ht="11.25" hidden="false" customHeight="false" outlineLevel="0" collapsed="false">
      <c r="O406" s="80"/>
      <c r="P406" s="80"/>
      <c r="Q406" s="80"/>
      <c r="R406" s="80"/>
      <c r="S406" s="80"/>
      <c r="T406" s="80"/>
    </row>
    <row r="407" customFormat="false" ht="11.25" hidden="false" customHeight="false" outlineLevel="0" collapsed="false">
      <c r="O407" s="80"/>
      <c r="P407" s="80"/>
      <c r="Q407" s="80"/>
      <c r="R407" s="80"/>
      <c r="S407" s="80"/>
      <c r="T407" s="80"/>
    </row>
    <row r="408" customFormat="false" ht="11.25" hidden="false" customHeight="false" outlineLevel="0" collapsed="false">
      <c r="O408" s="80"/>
      <c r="P408" s="80"/>
      <c r="Q408" s="80"/>
      <c r="R408" s="80"/>
      <c r="S408" s="80"/>
      <c r="T408" s="80"/>
    </row>
    <row r="409" customFormat="false" ht="11.25" hidden="false" customHeight="false" outlineLevel="0" collapsed="false">
      <c r="O409" s="80"/>
      <c r="P409" s="80"/>
      <c r="Q409" s="80"/>
      <c r="R409" s="80"/>
      <c r="S409" s="80"/>
      <c r="T409" s="80"/>
    </row>
    <row r="410" customFormat="false" ht="11.25" hidden="false" customHeight="false" outlineLevel="0" collapsed="false">
      <c r="O410" s="80"/>
      <c r="P410" s="80"/>
      <c r="Q410" s="80"/>
      <c r="R410" s="80"/>
      <c r="S410" s="80"/>
      <c r="T410" s="80"/>
    </row>
    <row r="411" customFormat="false" ht="11.25" hidden="false" customHeight="false" outlineLevel="0" collapsed="false">
      <c r="O411" s="80"/>
      <c r="P411" s="80"/>
      <c r="Q411" s="80"/>
      <c r="R411" s="80"/>
      <c r="S411" s="80"/>
      <c r="T411" s="80"/>
    </row>
    <row r="412" customFormat="false" ht="11.25" hidden="false" customHeight="false" outlineLevel="0" collapsed="false">
      <c r="O412" s="80"/>
      <c r="P412" s="80"/>
      <c r="Q412" s="80"/>
      <c r="R412" s="80"/>
      <c r="S412" s="80"/>
      <c r="T412" s="80"/>
    </row>
    <row r="413" customFormat="false" ht="11.25" hidden="false" customHeight="false" outlineLevel="0" collapsed="false">
      <c r="O413" s="80"/>
      <c r="P413" s="80"/>
      <c r="Q413" s="80"/>
      <c r="R413" s="80"/>
      <c r="S413" s="80"/>
      <c r="T413" s="80"/>
    </row>
    <row r="414" customFormat="false" ht="11.25" hidden="false" customHeight="false" outlineLevel="0" collapsed="false">
      <c r="O414" s="80"/>
      <c r="P414" s="80"/>
      <c r="Q414" s="80"/>
      <c r="R414" s="80"/>
      <c r="S414" s="80"/>
      <c r="T414" s="80"/>
    </row>
    <row r="415" customFormat="false" ht="11.25" hidden="false" customHeight="false" outlineLevel="0" collapsed="false">
      <c r="O415" s="80"/>
      <c r="P415" s="80"/>
      <c r="Q415" s="80"/>
      <c r="R415" s="80"/>
      <c r="S415" s="80"/>
      <c r="T415" s="80"/>
    </row>
    <row r="416" customFormat="false" ht="11.25" hidden="false" customHeight="false" outlineLevel="0" collapsed="false">
      <c r="O416" s="80"/>
      <c r="P416" s="80"/>
      <c r="Q416" s="80"/>
      <c r="R416" s="80"/>
      <c r="S416" s="80"/>
      <c r="T416" s="80"/>
    </row>
    <row r="417" customFormat="false" ht="11.25" hidden="false" customHeight="false" outlineLevel="0" collapsed="false">
      <c r="O417" s="80"/>
      <c r="P417" s="80"/>
      <c r="Q417" s="80"/>
      <c r="R417" s="80"/>
      <c r="S417" s="80"/>
      <c r="T417" s="80"/>
    </row>
    <row r="418" customFormat="false" ht="11.25" hidden="false" customHeight="false" outlineLevel="0" collapsed="false">
      <c r="O418" s="80"/>
      <c r="P418" s="80"/>
      <c r="Q418" s="80"/>
      <c r="R418" s="80"/>
      <c r="S418" s="80"/>
      <c r="T418" s="80"/>
    </row>
    <row r="419" customFormat="false" ht="11.25" hidden="false" customHeight="false" outlineLevel="0" collapsed="false">
      <c r="O419" s="80"/>
      <c r="P419" s="80"/>
      <c r="Q419" s="80"/>
      <c r="R419" s="80"/>
      <c r="S419" s="80"/>
      <c r="T419" s="80"/>
    </row>
    <row r="420" customFormat="false" ht="11.25" hidden="false" customHeight="false" outlineLevel="0" collapsed="false">
      <c r="O420" s="80"/>
      <c r="P420" s="80"/>
      <c r="Q420" s="80"/>
      <c r="R420" s="80"/>
      <c r="S420" s="80"/>
      <c r="T420" s="80"/>
    </row>
    <row r="421" customFormat="false" ht="11.25" hidden="false" customHeight="false" outlineLevel="0" collapsed="false">
      <c r="O421" s="80"/>
      <c r="P421" s="80"/>
      <c r="Q421" s="80"/>
      <c r="R421" s="80"/>
      <c r="S421" s="80"/>
      <c r="T421" s="80"/>
    </row>
    <row r="422" customFormat="false" ht="11.25" hidden="false" customHeight="false" outlineLevel="0" collapsed="false">
      <c r="O422" s="80"/>
      <c r="P422" s="80"/>
      <c r="Q422" s="80"/>
      <c r="R422" s="80"/>
      <c r="S422" s="80"/>
      <c r="T422" s="80"/>
    </row>
    <row r="423" customFormat="false" ht="11.25" hidden="false" customHeight="false" outlineLevel="0" collapsed="false">
      <c r="O423" s="80"/>
      <c r="P423" s="80"/>
      <c r="Q423" s="80"/>
      <c r="R423" s="80"/>
      <c r="S423" s="80"/>
      <c r="T423" s="80"/>
    </row>
    <row r="424" customFormat="false" ht="11.25" hidden="false" customHeight="false" outlineLevel="0" collapsed="false">
      <c r="O424" s="80"/>
      <c r="P424" s="80"/>
      <c r="Q424" s="80"/>
      <c r="R424" s="80"/>
      <c r="S424" s="80"/>
      <c r="T424" s="80"/>
    </row>
    <row r="425" customFormat="false" ht="11.25" hidden="false" customHeight="false" outlineLevel="0" collapsed="false">
      <c r="O425" s="80"/>
      <c r="P425" s="80"/>
      <c r="Q425" s="80"/>
      <c r="R425" s="80"/>
      <c r="S425" s="80"/>
      <c r="T425" s="80"/>
    </row>
    <row r="426" customFormat="false" ht="11.25" hidden="false" customHeight="false" outlineLevel="0" collapsed="false">
      <c r="O426" s="80"/>
      <c r="P426" s="80"/>
      <c r="Q426" s="80"/>
      <c r="R426" s="80"/>
      <c r="S426" s="80"/>
      <c r="T426" s="80"/>
    </row>
    <row r="427" customFormat="false" ht="11.25" hidden="false" customHeight="false" outlineLevel="0" collapsed="false">
      <c r="O427" s="80"/>
      <c r="P427" s="80"/>
      <c r="Q427" s="80"/>
      <c r="R427" s="80"/>
      <c r="S427" s="80"/>
      <c r="T427" s="80"/>
    </row>
    <row r="428" customFormat="false" ht="11.25" hidden="false" customHeight="false" outlineLevel="0" collapsed="false">
      <c r="O428" s="80"/>
      <c r="P428" s="80"/>
      <c r="Q428" s="80"/>
      <c r="R428" s="80"/>
      <c r="S428" s="80"/>
      <c r="T428" s="80"/>
    </row>
    <row r="429" customFormat="false" ht="11.25" hidden="false" customHeight="false" outlineLevel="0" collapsed="false">
      <c r="O429" s="80"/>
      <c r="P429" s="80"/>
      <c r="Q429" s="80"/>
      <c r="R429" s="80"/>
      <c r="S429" s="80"/>
      <c r="T429" s="80"/>
    </row>
    <row r="430" customFormat="false" ht="11.25" hidden="false" customHeight="false" outlineLevel="0" collapsed="false">
      <c r="O430" s="80"/>
      <c r="P430" s="80"/>
      <c r="Q430" s="80"/>
      <c r="R430" s="80"/>
      <c r="S430" s="80"/>
      <c r="T430" s="80"/>
    </row>
    <row r="431" customFormat="false" ht="11.25" hidden="false" customHeight="false" outlineLevel="0" collapsed="false">
      <c r="O431" s="80"/>
      <c r="P431" s="80"/>
      <c r="Q431" s="80"/>
      <c r="R431" s="80"/>
      <c r="S431" s="80"/>
      <c r="T431" s="80"/>
    </row>
    <row r="432" customFormat="false" ht="11.25" hidden="false" customHeight="false" outlineLevel="0" collapsed="false">
      <c r="O432" s="80"/>
      <c r="P432" s="80"/>
      <c r="Q432" s="80"/>
      <c r="R432" s="80"/>
      <c r="S432" s="80"/>
      <c r="T432" s="80"/>
    </row>
    <row r="433" customFormat="false" ht="11.25" hidden="false" customHeight="false" outlineLevel="0" collapsed="false">
      <c r="O433" s="80"/>
      <c r="P433" s="80"/>
      <c r="Q433" s="80"/>
      <c r="R433" s="80"/>
      <c r="S433" s="80"/>
      <c r="T433" s="80"/>
    </row>
    <row r="434" customFormat="false" ht="11.25" hidden="false" customHeight="false" outlineLevel="0" collapsed="false">
      <c r="O434" s="80"/>
      <c r="P434" s="80"/>
      <c r="Q434" s="80"/>
      <c r="R434" s="80"/>
      <c r="S434" s="80"/>
      <c r="T434" s="80"/>
    </row>
    <row r="435" customFormat="false" ht="11.25" hidden="false" customHeight="false" outlineLevel="0" collapsed="false">
      <c r="O435" s="80"/>
      <c r="P435" s="80"/>
      <c r="Q435" s="80"/>
      <c r="R435" s="80"/>
      <c r="S435" s="80"/>
      <c r="T435" s="80"/>
    </row>
    <row r="436" customFormat="false" ht="11.25" hidden="false" customHeight="false" outlineLevel="0" collapsed="false">
      <c r="O436" s="80"/>
      <c r="P436" s="80"/>
      <c r="Q436" s="80"/>
      <c r="R436" s="80"/>
      <c r="S436" s="80"/>
      <c r="T436" s="80"/>
    </row>
    <row r="437" customFormat="false" ht="11.25" hidden="false" customHeight="false" outlineLevel="0" collapsed="false">
      <c r="O437" s="80"/>
      <c r="P437" s="80"/>
      <c r="Q437" s="80"/>
      <c r="R437" s="80"/>
      <c r="S437" s="80"/>
      <c r="T437" s="80"/>
    </row>
    <row r="438" customFormat="false" ht="11.25" hidden="false" customHeight="false" outlineLevel="0" collapsed="false">
      <c r="O438" s="80"/>
      <c r="P438" s="80"/>
      <c r="Q438" s="80"/>
      <c r="R438" s="80"/>
      <c r="S438" s="80"/>
      <c r="T438" s="80"/>
    </row>
    <row r="439" customFormat="false" ht="11.25" hidden="false" customHeight="false" outlineLevel="0" collapsed="false">
      <c r="O439" s="80"/>
      <c r="P439" s="80"/>
      <c r="Q439" s="80"/>
      <c r="R439" s="80"/>
      <c r="S439" s="80"/>
      <c r="T439" s="80"/>
    </row>
    <row r="440" customFormat="false" ht="11.25" hidden="false" customHeight="false" outlineLevel="0" collapsed="false">
      <c r="O440" s="80"/>
      <c r="P440" s="80"/>
      <c r="Q440" s="80"/>
      <c r="R440" s="80"/>
      <c r="S440" s="80"/>
      <c r="T440" s="80"/>
    </row>
    <row r="441" customFormat="false" ht="11.25" hidden="false" customHeight="false" outlineLevel="0" collapsed="false">
      <c r="O441" s="80"/>
      <c r="P441" s="80"/>
      <c r="Q441" s="80"/>
      <c r="R441" s="80"/>
      <c r="S441" s="80"/>
      <c r="T441" s="80"/>
    </row>
    <row r="442" customFormat="false" ht="11.25" hidden="false" customHeight="false" outlineLevel="0" collapsed="false">
      <c r="O442" s="80"/>
      <c r="P442" s="80"/>
      <c r="Q442" s="80"/>
      <c r="R442" s="80"/>
      <c r="S442" s="80"/>
      <c r="T442" s="80"/>
    </row>
    <row r="443" customFormat="false" ht="11.25" hidden="false" customHeight="false" outlineLevel="0" collapsed="false">
      <c r="O443" s="80"/>
      <c r="P443" s="80"/>
      <c r="Q443" s="80"/>
      <c r="R443" s="80"/>
      <c r="S443" s="80"/>
      <c r="T443" s="80"/>
    </row>
    <row r="444" customFormat="false" ht="11.25" hidden="false" customHeight="false" outlineLevel="0" collapsed="false">
      <c r="O444" s="80"/>
      <c r="P444" s="80"/>
      <c r="Q444" s="80"/>
      <c r="R444" s="80"/>
      <c r="S444" s="80"/>
      <c r="T444" s="80"/>
    </row>
    <row r="445" customFormat="false" ht="11.25" hidden="false" customHeight="false" outlineLevel="0" collapsed="false">
      <c r="O445" s="80"/>
      <c r="P445" s="80"/>
      <c r="Q445" s="80"/>
      <c r="R445" s="80"/>
      <c r="S445" s="80"/>
      <c r="T445" s="80"/>
    </row>
    <row r="446" customFormat="false" ht="11.25" hidden="false" customHeight="false" outlineLevel="0" collapsed="false">
      <c r="O446" s="80"/>
      <c r="P446" s="80"/>
      <c r="Q446" s="80"/>
      <c r="R446" s="80"/>
      <c r="S446" s="80"/>
      <c r="T446" s="80"/>
    </row>
    <row r="447" customFormat="false" ht="11.25" hidden="false" customHeight="false" outlineLevel="0" collapsed="false">
      <c r="O447" s="80"/>
      <c r="P447" s="80"/>
      <c r="Q447" s="80"/>
      <c r="R447" s="80"/>
      <c r="S447" s="80"/>
      <c r="T447" s="80"/>
    </row>
    <row r="448" customFormat="false" ht="11.25" hidden="false" customHeight="false" outlineLevel="0" collapsed="false">
      <c r="O448" s="80"/>
      <c r="P448" s="80"/>
      <c r="Q448" s="80"/>
      <c r="R448" s="80"/>
      <c r="S448" s="80"/>
      <c r="T448" s="80"/>
    </row>
    <row r="449" customFormat="false" ht="11.25" hidden="false" customHeight="false" outlineLevel="0" collapsed="false">
      <c r="O449" s="80"/>
      <c r="P449" s="80"/>
      <c r="Q449" s="80"/>
      <c r="R449" s="80"/>
      <c r="S449" s="80"/>
      <c r="T449" s="80"/>
    </row>
    <row r="450" customFormat="false" ht="11.25" hidden="false" customHeight="false" outlineLevel="0" collapsed="false">
      <c r="O450" s="80"/>
      <c r="P450" s="80"/>
      <c r="Q450" s="80"/>
      <c r="R450" s="80"/>
      <c r="S450" s="80"/>
      <c r="T450" s="80"/>
    </row>
    <row r="451" customFormat="false" ht="11.25" hidden="false" customHeight="false" outlineLevel="0" collapsed="false">
      <c r="O451" s="80"/>
      <c r="P451" s="80"/>
      <c r="Q451" s="80"/>
      <c r="R451" s="80"/>
      <c r="S451" s="80"/>
      <c r="T451" s="80"/>
    </row>
    <row r="452" customFormat="false" ht="11.25" hidden="false" customHeight="false" outlineLevel="0" collapsed="false">
      <c r="O452" s="80"/>
      <c r="P452" s="80"/>
      <c r="Q452" s="80"/>
      <c r="R452" s="80"/>
      <c r="S452" s="80"/>
      <c r="T452" s="80"/>
    </row>
    <row r="453" customFormat="false" ht="11.25" hidden="false" customHeight="false" outlineLevel="0" collapsed="false">
      <c r="O453" s="80"/>
      <c r="P453" s="80"/>
      <c r="Q453" s="80"/>
      <c r="R453" s="80"/>
      <c r="S453" s="80"/>
      <c r="T453" s="80"/>
    </row>
    <row r="454" customFormat="false" ht="11.25" hidden="false" customHeight="false" outlineLevel="0" collapsed="false">
      <c r="O454" s="80"/>
      <c r="P454" s="80"/>
      <c r="Q454" s="80"/>
      <c r="R454" s="80"/>
      <c r="S454" s="80"/>
      <c r="T454" s="80"/>
    </row>
    <row r="455" customFormat="false" ht="11.25" hidden="false" customHeight="false" outlineLevel="0" collapsed="false">
      <c r="O455" s="80"/>
      <c r="P455" s="80"/>
      <c r="Q455" s="80"/>
      <c r="R455" s="80"/>
      <c r="S455" s="80"/>
      <c r="T455" s="80"/>
    </row>
    <row r="456" customFormat="false" ht="11.25" hidden="false" customHeight="false" outlineLevel="0" collapsed="false">
      <c r="O456" s="80"/>
      <c r="P456" s="80"/>
      <c r="Q456" s="80"/>
      <c r="R456" s="80"/>
      <c r="S456" s="80"/>
      <c r="T456" s="80"/>
    </row>
    <row r="457" customFormat="false" ht="11.25" hidden="false" customHeight="false" outlineLevel="0" collapsed="false">
      <c r="O457" s="80"/>
      <c r="P457" s="80"/>
      <c r="Q457" s="80"/>
      <c r="R457" s="80"/>
      <c r="S457" s="80"/>
      <c r="T457" s="80"/>
    </row>
    <row r="458" customFormat="false" ht="11.25" hidden="false" customHeight="false" outlineLevel="0" collapsed="false">
      <c r="O458" s="80"/>
      <c r="P458" s="80"/>
      <c r="Q458" s="80"/>
      <c r="R458" s="80"/>
      <c r="S458" s="80"/>
      <c r="T458" s="80"/>
    </row>
    <row r="459" customFormat="false" ht="11.25" hidden="false" customHeight="false" outlineLevel="0" collapsed="false">
      <c r="O459" s="80"/>
      <c r="P459" s="80"/>
      <c r="Q459" s="80"/>
      <c r="R459" s="80"/>
      <c r="S459" s="80"/>
      <c r="T459" s="80"/>
    </row>
    <row r="460" customFormat="false" ht="11.25" hidden="false" customHeight="false" outlineLevel="0" collapsed="false">
      <c r="O460" s="80"/>
      <c r="P460" s="80"/>
      <c r="Q460" s="80"/>
      <c r="R460" s="80"/>
      <c r="S460" s="80"/>
      <c r="T460" s="80"/>
    </row>
    <row r="461" customFormat="false" ht="11.25" hidden="false" customHeight="false" outlineLevel="0" collapsed="false">
      <c r="O461" s="80"/>
      <c r="P461" s="80"/>
      <c r="Q461" s="80"/>
      <c r="R461" s="80"/>
      <c r="S461" s="80"/>
      <c r="T461" s="80"/>
    </row>
    <row r="462" customFormat="false" ht="11.25" hidden="false" customHeight="false" outlineLevel="0" collapsed="false">
      <c r="O462" s="80"/>
      <c r="P462" s="80"/>
      <c r="Q462" s="80"/>
      <c r="R462" s="80"/>
      <c r="S462" s="80"/>
      <c r="T462" s="80"/>
    </row>
    <row r="463" customFormat="false" ht="11.25" hidden="false" customHeight="false" outlineLevel="0" collapsed="false">
      <c r="O463" s="80"/>
      <c r="P463" s="80"/>
      <c r="Q463" s="80"/>
      <c r="R463" s="80"/>
      <c r="S463" s="80"/>
      <c r="T463" s="80"/>
    </row>
    <row r="464" customFormat="false" ht="11.25" hidden="false" customHeight="false" outlineLevel="0" collapsed="false">
      <c r="O464" s="80"/>
      <c r="P464" s="80"/>
      <c r="Q464" s="80"/>
      <c r="R464" s="80"/>
      <c r="S464" s="80"/>
      <c r="T464" s="80"/>
    </row>
    <row r="465" customFormat="false" ht="11.25" hidden="false" customHeight="false" outlineLevel="0" collapsed="false">
      <c r="O465" s="80"/>
      <c r="P465" s="80"/>
      <c r="Q465" s="80"/>
      <c r="R465" s="80"/>
      <c r="S465" s="80"/>
      <c r="T465" s="80"/>
    </row>
    <row r="466" customFormat="false" ht="11.25" hidden="false" customHeight="false" outlineLevel="0" collapsed="false">
      <c r="O466" s="2"/>
      <c r="P466" s="2"/>
      <c r="Q466" s="2"/>
      <c r="R466" s="2"/>
      <c r="S466" s="2"/>
      <c r="T466" s="2"/>
    </row>
    <row r="467" customFormat="false" ht="11.25" hidden="false" customHeight="false" outlineLevel="0" collapsed="false">
      <c r="O467" s="2"/>
      <c r="P467" s="2"/>
      <c r="Q467" s="2"/>
      <c r="R467" s="2"/>
      <c r="S467" s="2"/>
      <c r="T467" s="2"/>
    </row>
    <row r="468" customFormat="false" ht="11.25" hidden="false" customHeight="false" outlineLevel="0" collapsed="false">
      <c r="O468" s="2"/>
      <c r="P468" s="2"/>
      <c r="Q468" s="2"/>
      <c r="R468" s="2"/>
      <c r="S468" s="2"/>
      <c r="T468" s="2"/>
    </row>
    <row r="469" customFormat="false" ht="11.25" hidden="false" customHeight="false" outlineLevel="0" collapsed="false">
      <c r="O469" s="2"/>
      <c r="P469" s="2"/>
      <c r="Q469" s="2"/>
      <c r="R469" s="2"/>
      <c r="S469" s="2"/>
      <c r="T469" s="2"/>
    </row>
    <row r="470" customFormat="false" ht="11.25" hidden="false" customHeight="false" outlineLevel="0" collapsed="false">
      <c r="O470" s="2"/>
      <c r="P470" s="2"/>
      <c r="Q470" s="2"/>
      <c r="R470" s="2"/>
      <c r="S470" s="2"/>
      <c r="T470" s="2"/>
    </row>
    <row r="471" customFormat="false" ht="11.25" hidden="false" customHeight="false" outlineLevel="0" collapsed="false">
      <c r="O471" s="2"/>
      <c r="P471" s="2"/>
      <c r="Q471" s="2"/>
      <c r="R471" s="2"/>
      <c r="S471" s="2"/>
      <c r="T471" s="2"/>
    </row>
    <row r="472" customFormat="false" ht="11.25" hidden="false" customHeight="false" outlineLevel="0" collapsed="false">
      <c r="O472" s="2"/>
      <c r="P472" s="2"/>
      <c r="Q472" s="2"/>
      <c r="R472" s="2"/>
      <c r="S472" s="2"/>
      <c r="T472" s="2"/>
    </row>
    <row r="473" customFormat="false" ht="11.25" hidden="false" customHeight="false" outlineLevel="0" collapsed="false">
      <c r="O473" s="2"/>
      <c r="P473" s="2"/>
      <c r="Q473" s="2"/>
      <c r="R473" s="2"/>
      <c r="S473" s="2"/>
      <c r="T473" s="2"/>
    </row>
    <row r="474" customFormat="false" ht="11.25" hidden="false" customHeight="false" outlineLevel="0" collapsed="false">
      <c r="O474" s="2"/>
      <c r="P474" s="2"/>
      <c r="Q474" s="2"/>
      <c r="R474" s="2"/>
      <c r="S474" s="2"/>
      <c r="T474" s="2"/>
    </row>
    <row r="475" customFormat="false" ht="11.25" hidden="false" customHeight="false" outlineLevel="0" collapsed="false">
      <c r="O475" s="2"/>
      <c r="P475" s="2"/>
      <c r="Q475" s="2"/>
      <c r="R475" s="2"/>
      <c r="S475" s="2"/>
      <c r="T475" s="2"/>
    </row>
    <row r="476" customFormat="false" ht="11.25" hidden="false" customHeight="false" outlineLevel="0" collapsed="false">
      <c r="O476" s="2"/>
      <c r="P476" s="2"/>
      <c r="Q476" s="2"/>
      <c r="R476" s="2"/>
      <c r="S476" s="2"/>
      <c r="T476" s="2"/>
    </row>
    <row r="477" customFormat="false" ht="11.25" hidden="false" customHeight="false" outlineLevel="0" collapsed="false">
      <c r="O477" s="2"/>
      <c r="P477" s="2"/>
      <c r="Q477" s="2"/>
      <c r="R477" s="2"/>
      <c r="S477" s="2"/>
      <c r="T477" s="2"/>
    </row>
    <row r="478" customFormat="false" ht="11.25" hidden="false" customHeight="false" outlineLevel="0" collapsed="false">
      <c r="O478" s="2"/>
      <c r="P478" s="2"/>
      <c r="Q478" s="2"/>
      <c r="R478" s="2"/>
      <c r="S478" s="2"/>
      <c r="T478" s="2"/>
    </row>
    <row r="479" customFormat="false" ht="11.25" hidden="false" customHeight="false" outlineLevel="0" collapsed="false">
      <c r="O479" s="2"/>
      <c r="P479" s="2"/>
      <c r="Q479" s="2"/>
      <c r="R479" s="2"/>
      <c r="S479" s="2"/>
      <c r="T479" s="2"/>
    </row>
    <row r="480" customFormat="false" ht="11.25" hidden="false" customHeight="false" outlineLevel="0" collapsed="false">
      <c r="O480" s="2"/>
      <c r="P480" s="2"/>
      <c r="Q480" s="2"/>
      <c r="R480" s="2"/>
      <c r="S480" s="2"/>
      <c r="T480" s="2"/>
    </row>
    <row r="481" customFormat="false" ht="11.25" hidden="false" customHeight="false" outlineLevel="0" collapsed="false">
      <c r="O481" s="2"/>
      <c r="P481" s="2"/>
      <c r="Q481" s="2"/>
      <c r="R481" s="2"/>
      <c r="S481" s="2"/>
      <c r="T481" s="2"/>
    </row>
    <row r="482" customFormat="false" ht="11.25" hidden="false" customHeight="false" outlineLevel="0" collapsed="false">
      <c r="O482" s="2"/>
      <c r="P482" s="2"/>
      <c r="Q482" s="2"/>
      <c r="R482" s="2"/>
      <c r="S482" s="2"/>
      <c r="T482" s="2"/>
    </row>
    <row r="483" customFormat="false" ht="11.25" hidden="false" customHeight="false" outlineLevel="0" collapsed="false">
      <c r="O483" s="2"/>
      <c r="P483" s="2"/>
      <c r="Q483" s="2"/>
      <c r="R483" s="2"/>
      <c r="S483" s="2"/>
      <c r="T483" s="2"/>
    </row>
    <row r="484" customFormat="false" ht="11.25" hidden="false" customHeight="false" outlineLevel="0" collapsed="false">
      <c r="O484" s="2"/>
      <c r="P484" s="2"/>
      <c r="Q484" s="2"/>
      <c r="R484" s="2"/>
      <c r="S484" s="2"/>
      <c r="T484" s="2"/>
    </row>
    <row r="485" customFormat="false" ht="11.25" hidden="false" customHeight="false" outlineLevel="0" collapsed="false">
      <c r="O485" s="2"/>
      <c r="P485" s="2"/>
      <c r="Q485" s="2"/>
      <c r="R485" s="2"/>
      <c r="S485" s="2"/>
      <c r="T485" s="2"/>
    </row>
    <row r="486" customFormat="false" ht="11.25" hidden="false" customHeight="false" outlineLevel="0" collapsed="false">
      <c r="O486" s="2"/>
      <c r="P486" s="2"/>
      <c r="Q486" s="2"/>
      <c r="R486" s="2"/>
      <c r="S486" s="2"/>
      <c r="T486" s="2"/>
    </row>
    <row r="487" customFormat="false" ht="11.25" hidden="false" customHeight="false" outlineLevel="0" collapsed="false">
      <c r="O487" s="2"/>
      <c r="P487" s="2"/>
      <c r="Q487" s="2"/>
      <c r="R487" s="2"/>
      <c r="S487" s="2"/>
      <c r="T487" s="2"/>
    </row>
    <row r="488" customFormat="false" ht="11.25" hidden="false" customHeight="false" outlineLevel="0" collapsed="false">
      <c r="O488" s="2"/>
      <c r="P488" s="2"/>
      <c r="Q488" s="2"/>
      <c r="R488" s="2"/>
      <c r="S488" s="2"/>
      <c r="T488" s="2"/>
    </row>
    <row r="489" customFormat="false" ht="11.25" hidden="false" customHeight="false" outlineLevel="0" collapsed="false">
      <c r="O489" s="2"/>
      <c r="P489" s="2"/>
      <c r="Q489" s="2"/>
      <c r="R489" s="2"/>
      <c r="S489" s="2"/>
      <c r="T489" s="2"/>
    </row>
    <row r="490" customFormat="false" ht="11.25" hidden="false" customHeight="false" outlineLevel="0" collapsed="false">
      <c r="O490" s="2"/>
      <c r="P490" s="2"/>
      <c r="Q490" s="2"/>
      <c r="R490" s="2"/>
      <c r="S490" s="2"/>
      <c r="T490" s="2"/>
    </row>
    <row r="491" customFormat="false" ht="11.25" hidden="false" customHeight="false" outlineLevel="0" collapsed="false">
      <c r="O491" s="2"/>
      <c r="P491" s="2"/>
      <c r="Q491" s="2"/>
      <c r="R491" s="2"/>
      <c r="S491" s="2"/>
      <c r="T491" s="2"/>
    </row>
    <row r="492" customFormat="false" ht="11.25" hidden="false" customHeight="false" outlineLevel="0" collapsed="false">
      <c r="O492" s="2"/>
      <c r="P492" s="2"/>
      <c r="Q492" s="2"/>
      <c r="R492" s="2"/>
      <c r="S492" s="2"/>
      <c r="T492" s="2"/>
    </row>
    <row r="493" customFormat="false" ht="11.25" hidden="false" customHeight="false" outlineLevel="0" collapsed="false">
      <c r="O493" s="2"/>
      <c r="P493" s="2"/>
      <c r="Q493" s="2"/>
      <c r="R493" s="2"/>
      <c r="S493" s="2"/>
      <c r="T493" s="2"/>
    </row>
    <row r="494" customFormat="false" ht="11.25" hidden="false" customHeight="false" outlineLevel="0" collapsed="false">
      <c r="O494" s="2"/>
      <c r="P494" s="2"/>
      <c r="Q494" s="2"/>
      <c r="R494" s="2"/>
      <c r="S494" s="2"/>
      <c r="T494" s="2"/>
    </row>
    <row r="495" customFormat="false" ht="11.25" hidden="false" customHeight="false" outlineLevel="0" collapsed="false">
      <c r="O495" s="2"/>
      <c r="P495" s="2"/>
      <c r="Q495" s="2"/>
      <c r="R495" s="2"/>
      <c r="S495" s="2"/>
      <c r="T495" s="2"/>
    </row>
    <row r="496" customFormat="false" ht="11.25" hidden="false" customHeight="false" outlineLevel="0" collapsed="false">
      <c r="O496" s="2"/>
      <c r="P496" s="2"/>
      <c r="Q496" s="2"/>
      <c r="R496" s="2"/>
      <c r="S496" s="2"/>
      <c r="T496" s="2"/>
    </row>
    <row r="497" customFormat="false" ht="11.25" hidden="false" customHeight="false" outlineLevel="0" collapsed="false">
      <c r="O497" s="2"/>
      <c r="P497" s="2"/>
      <c r="Q497" s="2"/>
      <c r="R497" s="2"/>
      <c r="S497" s="2"/>
      <c r="T497" s="2"/>
    </row>
    <row r="498" customFormat="false" ht="11.25" hidden="false" customHeight="false" outlineLevel="0" collapsed="false">
      <c r="O498" s="2"/>
      <c r="P498" s="2"/>
      <c r="Q498" s="2"/>
      <c r="R498" s="2"/>
      <c r="S498" s="2"/>
      <c r="T498" s="2"/>
    </row>
    <row r="499" customFormat="false" ht="11.25" hidden="false" customHeight="false" outlineLevel="0" collapsed="false">
      <c r="O499" s="2"/>
      <c r="P499" s="2"/>
      <c r="Q499" s="2"/>
      <c r="R499" s="2"/>
      <c r="S499" s="2"/>
      <c r="T499" s="2"/>
    </row>
    <row r="500" customFormat="false" ht="11.25" hidden="false" customHeight="false" outlineLevel="0" collapsed="false">
      <c r="O500" s="2"/>
      <c r="P500" s="2"/>
      <c r="Q500" s="2"/>
      <c r="R500" s="2"/>
      <c r="S500" s="2"/>
      <c r="T500" s="2"/>
    </row>
    <row r="501" customFormat="false" ht="11.25" hidden="false" customHeight="false" outlineLevel="0" collapsed="false">
      <c r="O501" s="2"/>
      <c r="P501" s="2"/>
      <c r="Q501" s="2"/>
      <c r="R501" s="2"/>
      <c r="S501" s="2"/>
      <c r="T501" s="2"/>
    </row>
    <row r="502" customFormat="false" ht="11.25" hidden="false" customHeight="false" outlineLevel="0" collapsed="false">
      <c r="O502" s="2"/>
      <c r="P502" s="2"/>
      <c r="Q502" s="2"/>
      <c r="R502" s="2"/>
      <c r="S502" s="2"/>
      <c r="T502" s="2"/>
    </row>
    <row r="503" customFormat="false" ht="11.25" hidden="false" customHeight="false" outlineLevel="0" collapsed="false">
      <c r="O503" s="2"/>
      <c r="P503" s="2"/>
      <c r="Q503" s="2"/>
      <c r="R503" s="2"/>
      <c r="S503" s="2"/>
      <c r="T503" s="2"/>
    </row>
    <row r="504" customFormat="false" ht="11.25" hidden="false" customHeight="false" outlineLevel="0" collapsed="false">
      <c r="O504" s="2"/>
      <c r="P504" s="2"/>
      <c r="Q504" s="2"/>
      <c r="R504" s="2"/>
      <c r="S504" s="2"/>
      <c r="T504" s="2"/>
    </row>
    <row r="505" customFormat="false" ht="11.25" hidden="false" customHeight="false" outlineLevel="0" collapsed="false">
      <c r="O505" s="2"/>
      <c r="P505" s="2"/>
      <c r="Q505" s="2"/>
      <c r="R505" s="2"/>
      <c r="S505" s="2"/>
      <c r="T505" s="2"/>
    </row>
    <row r="506" customFormat="false" ht="11.25" hidden="false" customHeight="false" outlineLevel="0" collapsed="false">
      <c r="O506" s="2"/>
      <c r="P506" s="2"/>
      <c r="Q506" s="2"/>
      <c r="R506" s="2"/>
      <c r="S506" s="2"/>
      <c r="T506" s="2"/>
    </row>
    <row r="507" customFormat="false" ht="11.25" hidden="false" customHeight="false" outlineLevel="0" collapsed="false">
      <c r="O507" s="2"/>
      <c r="P507" s="2"/>
      <c r="Q507" s="2"/>
      <c r="R507" s="2"/>
      <c r="S507" s="2"/>
      <c r="T507" s="2"/>
    </row>
    <row r="508" customFormat="false" ht="11.25" hidden="false" customHeight="false" outlineLevel="0" collapsed="false">
      <c r="O508" s="2"/>
      <c r="P508" s="2"/>
      <c r="Q508" s="2"/>
      <c r="R508" s="2"/>
      <c r="S508" s="2"/>
      <c r="T508" s="2"/>
    </row>
    <row r="509" customFormat="false" ht="11.25" hidden="false" customHeight="false" outlineLevel="0" collapsed="false">
      <c r="O509" s="2"/>
      <c r="P509" s="2"/>
      <c r="Q509" s="2"/>
      <c r="R509" s="2"/>
      <c r="S509" s="2"/>
      <c r="T509" s="2"/>
    </row>
    <row r="510" customFormat="false" ht="11.25" hidden="false" customHeight="false" outlineLevel="0" collapsed="false">
      <c r="O510" s="2"/>
      <c r="P510" s="2"/>
      <c r="Q510" s="2"/>
      <c r="R510" s="2"/>
      <c r="S510" s="2"/>
      <c r="T510" s="2"/>
    </row>
    <row r="511" customFormat="false" ht="11.25" hidden="false" customHeight="false" outlineLevel="0" collapsed="false">
      <c r="O511" s="2"/>
      <c r="P511" s="2"/>
      <c r="Q511" s="2"/>
      <c r="R511" s="2"/>
      <c r="S511" s="2"/>
      <c r="T511" s="2"/>
    </row>
    <row r="512" customFormat="false" ht="11.25" hidden="false" customHeight="false" outlineLevel="0" collapsed="false">
      <c r="O512" s="2"/>
      <c r="P512" s="2"/>
      <c r="Q512" s="2"/>
      <c r="R512" s="2"/>
      <c r="S512" s="2"/>
      <c r="T512" s="2"/>
    </row>
    <row r="513" customFormat="false" ht="11.25" hidden="false" customHeight="false" outlineLevel="0" collapsed="false">
      <c r="O513" s="2"/>
      <c r="P513" s="2"/>
      <c r="Q513" s="2"/>
      <c r="R513" s="2"/>
      <c r="S513" s="2"/>
      <c r="T513" s="2"/>
    </row>
    <row r="514" customFormat="false" ht="11.25" hidden="false" customHeight="false" outlineLevel="0" collapsed="false">
      <c r="O514" s="2"/>
      <c r="P514" s="2"/>
      <c r="Q514" s="2"/>
      <c r="R514" s="2"/>
      <c r="S514" s="2"/>
      <c r="T514" s="2"/>
    </row>
    <row r="515" customFormat="false" ht="11.25" hidden="false" customHeight="false" outlineLevel="0" collapsed="false">
      <c r="O515" s="2"/>
      <c r="P515" s="2"/>
      <c r="Q515" s="2"/>
      <c r="R515" s="2"/>
      <c r="S515" s="2"/>
      <c r="T515" s="2"/>
    </row>
    <row r="516" customFormat="false" ht="11.25" hidden="false" customHeight="false" outlineLevel="0" collapsed="false">
      <c r="O516" s="2"/>
      <c r="P516" s="2"/>
      <c r="Q516" s="2"/>
      <c r="R516" s="2"/>
      <c r="S516" s="2"/>
      <c r="T516" s="2"/>
    </row>
    <row r="517" customFormat="false" ht="11.25" hidden="false" customHeight="false" outlineLevel="0" collapsed="false">
      <c r="O517" s="2"/>
      <c r="P517" s="2"/>
      <c r="Q517" s="2"/>
      <c r="R517" s="2"/>
      <c r="S517" s="2"/>
      <c r="T517" s="2"/>
    </row>
    <row r="518" customFormat="false" ht="11.25" hidden="false" customHeight="false" outlineLevel="0" collapsed="false">
      <c r="O518" s="2"/>
      <c r="P518" s="2"/>
      <c r="Q518" s="2"/>
      <c r="R518" s="2"/>
      <c r="S518" s="2"/>
      <c r="T518" s="2"/>
    </row>
    <row r="519" customFormat="false" ht="11.25" hidden="false" customHeight="false" outlineLevel="0" collapsed="false">
      <c r="O519" s="2"/>
      <c r="P519" s="2"/>
      <c r="Q519" s="2"/>
      <c r="R519" s="2"/>
      <c r="S519" s="2"/>
      <c r="T519" s="2"/>
    </row>
    <row r="520" customFormat="false" ht="11.25" hidden="false" customHeight="false" outlineLevel="0" collapsed="false">
      <c r="O520" s="2"/>
      <c r="P520" s="2"/>
      <c r="Q520" s="2"/>
      <c r="R520" s="2"/>
      <c r="S520" s="2"/>
      <c r="T520" s="2"/>
    </row>
    <row r="521" customFormat="false" ht="11.25" hidden="false" customHeight="false" outlineLevel="0" collapsed="false">
      <c r="O521" s="2"/>
      <c r="P521" s="2"/>
      <c r="Q521" s="2"/>
      <c r="R521" s="2"/>
      <c r="S521" s="2"/>
      <c r="T521" s="2"/>
    </row>
    <row r="522" customFormat="false" ht="11.25" hidden="false" customHeight="false" outlineLevel="0" collapsed="false">
      <c r="O522" s="2"/>
      <c r="P522" s="2"/>
      <c r="Q522" s="2"/>
      <c r="R522" s="2"/>
      <c r="S522" s="2"/>
      <c r="T522" s="2"/>
    </row>
    <row r="523" customFormat="false" ht="11.25" hidden="false" customHeight="false" outlineLevel="0" collapsed="false">
      <c r="O523" s="2"/>
      <c r="P523" s="2"/>
      <c r="Q523" s="2"/>
      <c r="R523" s="2"/>
      <c r="S523" s="2"/>
      <c r="T523" s="2"/>
    </row>
    <row r="524" customFormat="false" ht="11.25" hidden="false" customHeight="false" outlineLevel="0" collapsed="false">
      <c r="O524" s="2"/>
      <c r="P524" s="2"/>
      <c r="Q524" s="2"/>
      <c r="R524" s="2"/>
      <c r="S524" s="2"/>
      <c r="T524" s="2"/>
    </row>
    <row r="525" customFormat="false" ht="11.25" hidden="false" customHeight="false" outlineLevel="0" collapsed="false">
      <c r="O525" s="2"/>
      <c r="P525" s="2"/>
      <c r="Q525" s="2"/>
      <c r="R525" s="2"/>
      <c r="S525" s="2"/>
      <c r="T525" s="2"/>
    </row>
    <row r="526" customFormat="false" ht="11.25" hidden="false" customHeight="false" outlineLevel="0" collapsed="false">
      <c r="O526" s="2"/>
      <c r="P526" s="2"/>
      <c r="Q526" s="2"/>
      <c r="R526" s="2"/>
      <c r="S526" s="2"/>
      <c r="T526" s="2"/>
    </row>
    <row r="527" customFormat="false" ht="11.25" hidden="false" customHeight="false" outlineLevel="0" collapsed="false">
      <c r="O527" s="2"/>
      <c r="P527" s="2"/>
      <c r="Q527" s="2"/>
      <c r="R527" s="2"/>
      <c r="S527" s="2"/>
      <c r="T527" s="2"/>
    </row>
    <row r="528" customFormat="false" ht="11.25" hidden="false" customHeight="false" outlineLevel="0" collapsed="false">
      <c r="O528" s="2"/>
      <c r="P528" s="2"/>
      <c r="Q528" s="2"/>
      <c r="R528" s="2"/>
      <c r="S528" s="2"/>
      <c r="T528" s="2"/>
    </row>
    <row r="529" customFormat="false" ht="11.25" hidden="false" customHeight="false" outlineLevel="0" collapsed="false">
      <c r="O529" s="2"/>
      <c r="P529" s="2"/>
      <c r="Q529" s="2"/>
      <c r="R529" s="2"/>
      <c r="S529" s="2"/>
      <c r="T529" s="2"/>
    </row>
    <row r="530" customFormat="false" ht="11.25" hidden="false" customHeight="false" outlineLevel="0" collapsed="false">
      <c r="O530" s="2"/>
      <c r="P530" s="2"/>
      <c r="Q530" s="2"/>
      <c r="R530" s="2"/>
      <c r="S530" s="2"/>
      <c r="T530" s="2"/>
    </row>
    <row r="531" customFormat="false" ht="11.25" hidden="false" customHeight="false" outlineLevel="0" collapsed="false">
      <c r="O531" s="2"/>
      <c r="P531" s="2"/>
      <c r="Q531" s="2"/>
      <c r="R531" s="2"/>
      <c r="S531" s="2"/>
      <c r="T531" s="2"/>
    </row>
    <row r="532" customFormat="false" ht="11.25" hidden="false" customHeight="false" outlineLevel="0" collapsed="false">
      <c r="O532" s="2"/>
      <c r="P532" s="2"/>
      <c r="Q532" s="2"/>
      <c r="R532" s="2"/>
      <c r="S532" s="2"/>
      <c r="T532" s="2"/>
    </row>
    <row r="533" customFormat="false" ht="11.25" hidden="false" customHeight="false" outlineLevel="0" collapsed="false">
      <c r="O533" s="2"/>
      <c r="P533" s="2"/>
      <c r="Q533" s="2"/>
      <c r="R533" s="2"/>
      <c r="S533" s="2"/>
      <c r="T533" s="2"/>
    </row>
    <row r="534" customFormat="false" ht="11.25" hidden="false" customHeight="false" outlineLevel="0" collapsed="false">
      <c r="O534" s="2"/>
      <c r="P534" s="2"/>
      <c r="Q534" s="2"/>
      <c r="R534" s="2"/>
      <c r="S534" s="2"/>
      <c r="T534" s="2"/>
    </row>
    <row r="535" customFormat="false" ht="11.25" hidden="false" customHeight="false" outlineLevel="0" collapsed="false">
      <c r="O535" s="2"/>
      <c r="P535" s="2"/>
      <c r="Q535" s="2"/>
      <c r="R535" s="2"/>
      <c r="S535" s="2"/>
      <c r="T535" s="2"/>
    </row>
    <row r="536" customFormat="false" ht="11.25" hidden="false" customHeight="false" outlineLevel="0" collapsed="false">
      <c r="O536" s="2"/>
      <c r="P536" s="2"/>
      <c r="Q536" s="2"/>
      <c r="R536" s="2"/>
      <c r="S536" s="2"/>
      <c r="T536" s="2"/>
    </row>
    <row r="537" customFormat="false" ht="11.25" hidden="false" customHeight="false" outlineLevel="0" collapsed="false">
      <c r="O537" s="2"/>
      <c r="P537" s="2"/>
      <c r="Q537" s="2"/>
      <c r="R537" s="2"/>
      <c r="S537" s="2"/>
      <c r="T537" s="2"/>
    </row>
    <row r="538" customFormat="false" ht="11.25" hidden="false" customHeight="false" outlineLevel="0" collapsed="false">
      <c r="O538" s="2"/>
      <c r="P538" s="2"/>
      <c r="Q538" s="2"/>
      <c r="R538" s="2"/>
      <c r="S538" s="2"/>
      <c r="T538" s="2"/>
    </row>
    <row r="539" customFormat="false" ht="11.25" hidden="false" customHeight="false" outlineLevel="0" collapsed="false">
      <c r="O539" s="2"/>
      <c r="P539" s="2"/>
      <c r="Q539" s="2"/>
      <c r="R539" s="2"/>
      <c r="S539" s="2"/>
      <c r="T539" s="2"/>
    </row>
    <row r="540" customFormat="false" ht="11.25" hidden="false" customHeight="false" outlineLevel="0" collapsed="false">
      <c r="O540" s="2"/>
      <c r="P540" s="2"/>
      <c r="Q540" s="2"/>
      <c r="R540" s="2"/>
      <c r="S540" s="2"/>
      <c r="T540" s="2"/>
    </row>
    <row r="541" customFormat="false" ht="11.25" hidden="false" customHeight="false" outlineLevel="0" collapsed="false">
      <c r="O541" s="2"/>
      <c r="P541" s="2"/>
      <c r="Q541" s="2"/>
      <c r="R541" s="2"/>
      <c r="S541" s="2"/>
      <c r="T541" s="2"/>
    </row>
    <row r="542" customFormat="false" ht="11.25" hidden="false" customHeight="false" outlineLevel="0" collapsed="false">
      <c r="O542" s="2"/>
      <c r="P542" s="2"/>
      <c r="Q542" s="2"/>
      <c r="R542" s="2"/>
      <c r="S542" s="2"/>
      <c r="T542" s="2"/>
    </row>
    <row r="543" customFormat="false" ht="11.25" hidden="false" customHeight="false" outlineLevel="0" collapsed="false">
      <c r="O543" s="2"/>
      <c r="P543" s="2"/>
      <c r="Q543" s="2"/>
      <c r="R543" s="2"/>
      <c r="S543" s="2"/>
      <c r="T543" s="2"/>
    </row>
    <row r="544" customFormat="false" ht="11.25" hidden="false" customHeight="false" outlineLevel="0" collapsed="false">
      <c r="O544" s="2"/>
      <c r="P544" s="2"/>
      <c r="Q544" s="2"/>
      <c r="R544" s="2"/>
      <c r="S544" s="2"/>
      <c r="T544" s="2"/>
    </row>
    <row r="545" customFormat="false" ht="11.25" hidden="false" customHeight="false" outlineLevel="0" collapsed="false">
      <c r="O545" s="2"/>
      <c r="P545" s="2"/>
      <c r="Q545" s="2"/>
      <c r="R545" s="2"/>
      <c r="S545" s="2"/>
      <c r="T545" s="2"/>
    </row>
    <row r="546" customFormat="false" ht="11.25" hidden="false" customHeight="false" outlineLevel="0" collapsed="false">
      <c r="O546" s="2"/>
      <c r="P546" s="2"/>
      <c r="Q546" s="2"/>
      <c r="R546" s="2"/>
      <c r="S546" s="2"/>
      <c r="T546" s="2"/>
    </row>
    <row r="547" customFormat="false" ht="11.25" hidden="false" customHeight="false" outlineLevel="0" collapsed="false">
      <c r="O547" s="2"/>
      <c r="P547" s="2"/>
      <c r="Q547" s="2"/>
      <c r="R547" s="2"/>
      <c r="S547" s="2"/>
      <c r="T547" s="2"/>
    </row>
    <row r="548" customFormat="false" ht="11.25" hidden="false" customHeight="false" outlineLevel="0" collapsed="false">
      <c r="O548" s="2"/>
      <c r="P548" s="2"/>
      <c r="Q548" s="2"/>
      <c r="R548" s="2"/>
      <c r="S548" s="2"/>
      <c r="T548" s="2"/>
    </row>
    <row r="549" customFormat="false" ht="11.25" hidden="false" customHeight="false" outlineLevel="0" collapsed="false">
      <c r="O549" s="2"/>
      <c r="P549" s="2"/>
      <c r="Q549" s="2"/>
      <c r="R549" s="2"/>
      <c r="S549" s="2"/>
      <c r="T549" s="2"/>
    </row>
    <row r="550" customFormat="false" ht="11.25" hidden="false" customHeight="false" outlineLevel="0" collapsed="false">
      <c r="O550" s="2"/>
      <c r="P550" s="2"/>
      <c r="Q550" s="2"/>
      <c r="R550" s="2"/>
      <c r="S550" s="2"/>
      <c r="T550" s="2"/>
    </row>
    <row r="551" customFormat="false" ht="11.25" hidden="false" customHeight="false" outlineLevel="0" collapsed="false">
      <c r="O551" s="2"/>
      <c r="P551" s="2"/>
      <c r="Q551" s="2"/>
      <c r="R551" s="2"/>
      <c r="S551" s="2"/>
      <c r="T551" s="2"/>
    </row>
    <row r="552" customFormat="false" ht="11.25" hidden="false" customHeight="false" outlineLevel="0" collapsed="false">
      <c r="O552" s="2"/>
      <c r="P552" s="2"/>
      <c r="Q552" s="2"/>
      <c r="R552" s="2"/>
      <c r="S552" s="2"/>
      <c r="T552" s="2"/>
    </row>
    <row r="553" customFormat="false" ht="11.25" hidden="false" customHeight="false" outlineLevel="0" collapsed="false">
      <c r="O553" s="2"/>
      <c r="P553" s="2"/>
      <c r="Q553" s="2"/>
      <c r="R553" s="2"/>
      <c r="S553" s="2"/>
      <c r="T553" s="2"/>
    </row>
    <row r="554" customFormat="false" ht="11.25" hidden="false" customHeight="false" outlineLevel="0" collapsed="false">
      <c r="O554" s="2"/>
      <c r="P554" s="2"/>
      <c r="Q554" s="2"/>
      <c r="R554" s="2"/>
      <c r="S554" s="2"/>
      <c r="T554" s="2"/>
    </row>
    <row r="555" customFormat="false" ht="11.25" hidden="false" customHeight="false" outlineLevel="0" collapsed="false">
      <c r="O555" s="2"/>
      <c r="P555" s="2"/>
      <c r="Q555" s="2"/>
      <c r="R555" s="2"/>
      <c r="S555" s="2"/>
      <c r="T555" s="2"/>
    </row>
    <row r="556" customFormat="false" ht="11.25" hidden="false" customHeight="false" outlineLevel="0" collapsed="false">
      <c r="O556" s="2"/>
      <c r="P556" s="2"/>
      <c r="Q556" s="2"/>
      <c r="R556" s="2"/>
      <c r="S556" s="2"/>
      <c r="T556" s="2"/>
    </row>
    <row r="557" customFormat="false" ht="11.25" hidden="false" customHeight="false" outlineLevel="0" collapsed="false">
      <c r="O557" s="2"/>
      <c r="P557" s="2"/>
      <c r="Q557" s="2"/>
      <c r="R557" s="2"/>
      <c r="S557" s="2"/>
      <c r="T557" s="2"/>
    </row>
    <row r="558" customFormat="false" ht="11.25" hidden="false" customHeight="false" outlineLevel="0" collapsed="false">
      <c r="O558" s="2"/>
      <c r="P558" s="2"/>
      <c r="Q558" s="2"/>
      <c r="R558" s="2"/>
      <c r="S558" s="2"/>
      <c r="T558" s="2"/>
    </row>
    <row r="559" customFormat="false" ht="11.25" hidden="false" customHeight="false" outlineLevel="0" collapsed="false">
      <c r="O559" s="2"/>
      <c r="P559" s="2"/>
      <c r="Q559" s="2"/>
      <c r="R559" s="2"/>
      <c r="S559" s="2"/>
      <c r="T559" s="2"/>
    </row>
    <row r="560" customFormat="false" ht="11.25" hidden="false" customHeight="false" outlineLevel="0" collapsed="false">
      <c r="O560" s="2"/>
      <c r="P560" s="2"/>
      <c r="Q560" s="2"/>
      <c r="R560" s="2"/>
      <c r="S560" s="2"/>
      <c r="T560" s="2"/>
    </row>
    <row r="561" customFormat="false" ht="11.25" hidden="false" customHeight="false" outlineLevel="0" collapsed="false">
      <c r="O561" s="2"/>
      <c r="P561" s="2"/>
      <c r="Q561" s="2"/>
      <c r="R561" s="2"/>
      <c r="S561" s="2"/>
      <c r="T561" s="2"/>
    </row>
    <row r="562" customFormat="false" ht="11.25" hidden="false" customHeight="false" outlineLevel="0" collapsed="false">
      <c r="O562" s="2"/>
      <c r="P562" s="2"/>
      <c r="Q562" s="2"/>
      <c r="R562" s="2"/>
      <c r="S562" s="2"/>
      <c r="T562" s="2"/>
    </row>
    <row r="563" customFormat="false" ht="11.25" hidden="false" customHeight="false" outlineLevel="0" collapsed="false">
      <c r="O563" s="2"/>
      <c r="P563" s="2"/>
      <c r="Q563" s="2"/>
      <c r="R563" s="2"/>
      <c r="S563" s="2"/>
      <c r="T563" s="2"/>
    </row>
    <row r="564" customFormat="false" ht="11.25" hidden="false" customHeight="false" outlineLevel="0" collapsed="false">
      <c r="O564" s="2"/>
      <c r="P564" s="2"/>
      <c r="Q564" s="2"/>
      <c r="R564" s="2"/>
      <c r="S564" s="2"/>
      <c r="T564" s="2"/>
    </row>
    <row r="565" customFormat="false" ht="11.25" hidden="false" customHeight="false" outlineLevel="0" collapsed="false">
      <c r="O565" s="2"/>
      <c r="P565" s="2"/>
      <c r="Q565" s="2"/>
      <c r="R565" s="2"/>
      <c r="S565" s="2"/>
      <c r="T565" s="2"/>
    </row>
    <row r="566" customFormat="false" ht="11.25" hidden="false" customHeight="false" outlineLevel="0" collapsed="false">
      <c r="O566" s="2"/>
      <c r="P566" s="2"/>
      <c r="Q566" s="2"/>
      <c r="R566" s="2"/>
      <c r="S566" s="2"/>
      <c r="T566" s="2"/>
    </row>
    <row r="567" customFormat="false" ht="11.25" hidden="false" customHeight="false" outlineLevel="0" collapsed="false">
      <c r="O567" s="2"/>
      <c r="P567" s="2"/>
      <c r="Q567" s="2"/>
      <c r="R567" s="2"/>
      <c r="S567" s="2"/>
      <c r="T567" s="2"/>
    </row>
    <row r="568" customFormat="false" ht="11.25" hidden="false" customHeight="false" outlineLevel="0" collapsed="false">
      <c r="O568" s="2"/>
      <c r="P568" s="2"/>
      <c r="Q568" s="2"/>
      <c r="R568" s="2"/>
      <c r="S568" s="2"/>
      <c r="T568" s="2"/>
    </row>
    <row r="569" customFormat="false" ht="11.25" hidden="false" customHeight="false" outlineLevel="0" collapsed="false">
      <c r="O569" s="2"/>
      <c r="P569" s="2"/>
      <c r="Q569" s="2"/>
      <c r="R569" s="2"/>
      <c r="S569" s="2"/>
      <c r="T569" s="2"/>
    </row>
    <row r="570" customFormat="false" ht="11.25" hidden="false" customHeight="false" outlineLevel="0" collapsed="false">
      <c r="O570" s="2"/>
      <c r="P570" s="2"/>
      <c r="Q570" s="2"/>
      <c r="R570" s="2"/>
      <c r="S570" s="2"/>
      <c r="T570" s="2"/>
    </row>
    <row r="571" customFormat="false" ht="11.25" hidden="false" customHeight="false" outlineLevel="0" collapsed="false">
      <c r="O571" s="2"/>
      <c r="P571" s="2"/>
      <c r="Q571" s="2"/>
      <c r="R571" s="2"/>
      <c r="S571" s="2"/>
      <c r="T571" s="2"/>
    </row>
    <row r="572" customFormat="false" ht="11.25" hidden="false" customHeight="false" outlineLevel="0" collapsed="false">
      <c r="O572" s="2"/>
      <c r="P572" s="2"/>
      <c r="Q572" s="2"/>
      <c r="R572" s="2"/>
      <c r="S572" s="2"/>
      <c r="T572" s="2"/>
    </row>
    <row r="573" customFormat="false" ht="11.25" hidden="false" customHeight="false" outlineLevel="0" collapsed="false">
      <c r="O573" s="2"/>
      <c r="P573" s="2"/>
      <c r="Q573" s="2"/>
      <c r="R573" s="2"/>
      <c r="S573" s="2"/>
      <c r="T573" s="2"/>
    </row>
    <row r="574" customFormat="false" ht="11.25" hidden="false" customHeight="false" outlineLevel="0" collapsed="false">
      <c r="O574" s="2"/>
      <c r="P574" s="2"/>
      <c r="Q574" s="2"/>
      <c r="R574" s="2"/>
      <c r="S574" s="2"/>
      <c r="T574" s="2"/>
    </row>
    <row r="575" customFormat="false" ht="11.25" hidden="false" customHeight="false" outlineLevel="0" collapsed="false">
      <c r="O575" s="2"/>
      <c r="P575" s="2"/>
      <c r="Q575" s="2"/>
      <c r="R575" s="2"/>
      <c r="S575" s="2"/>
      <c r="T575" s="2"/>
    </row>
    <row r="576" customFormat="false" ht="11.25" hidden="false" customHeight="false" outlineLevel="0" collapsed="false">
      <c r="O576" s="2"/>
      <c r="P576" s="2"/>
      <c r="Q576" s="2"/>
      <c r="R576" s="2"/>
      <c r="S576" s="2"/>
      <c r="T576" s="2"/>
    </row>
    <row r="577" customFormat="false" ht="11.25" hidden="false" customHeight="false" outlineLevel="0" collapsed="false">
      <c r="O577" s="2"/>
      <c r="P577" s="2"/>
      <c r="Q577" s="2"/>
      <c r="R577" s="2"/>
      <c r="S577" s="2"/>
      <c r="T577" s="2"/>
    </row>
    <row r="578" customFormat="false" ht="11.25" hidden="false" customHeight="false" outlineLevel="0" collapsed="false">
      <c r="O578" s="2"/>
      <c r="P578" s="2"/>
      <c r="Q578" s="2"/>
      <c r="R578" s="2"/>
      <c r="S578" s="2"/>
      <c r="T578" s="2"/>
    </row>
    <row r="579" customFormat="false" ht="11.25" hidden="false" customHeight="false" outlineLevel="0" collapsed="false">
      <c r="O579" s="2"/>
      <c r="P579" s="2"/>
      <c r="Q579" s="2"/>
      <c r="R579" s="2"/>
      <c r="S579" s="2"/>
      <c r="T579" s="2"/>
    </row>
    <row r="580" customFormat="false" ht="11.25" hidden="false" customHeight="false" outlineLevel="0" collapsed="false">
      <c r="O580" s="2"/>
      <c r="P580" s="2"/>
      <c r="Q580" s="2"/>
      <c r="R580" s="2"/>
      <c r="S580" s="2"/>
      <c r="T580" s="2"/>
    </row>
    <row r="581" customFormat="false" ht="11.25" hidden="false" customHeight="false" outlineLevel="0" collapsed="false">
      <c r="O581" s="2"/>
      <c r="P581" s="2"/>
      <c r="Q581" s="2"/>
      <c r="R581" s="2"/>
      <c r="S581" s="2"/>
      <c r="T581" s="2"/>
    </row>
    <row r="582" customFormat="false" ht="11.25" hidden="false" customHeight="false" outlineLevel="0" collapsed="false">
      <c r="O582" s="2"/>
      <c r="P582" s="2"/>
      <c r="Q582" s="2"/>
      <c r="R582" s="2"/>
      <c r="S582" s="2"/>
      <c r="T582" s="2"/>
    </row>
    <row r="583" customFormat="false" ht="11.25" hidden="false" customHeight="false" outlineLevel="0" collapsed="false">
      <c r="O583" s="2"/>
      <c r="P583" s="2"/>
      <c r="Q583" s="2"/>
      <c r="R583" s="2"/>
      <c r="S583" s="2"/>
      <c r="T583" s="2"/>
    </row>
    <row r="584" customFormat="false" ht="11.25" hidden="false" customHeight="false" outlineLevel="0" collapsed="false">
      <c r="O584" s="2"/>
      <c r="P584" s="2"/>
      <c r="Q584" s="2"/>
      <c r="R584" s="2"/>
      <c r="S584" s="2"/>
      <c r="T584" s="2"/>
    </row>
    <row r="585" customFormat="false" ht="11.25" hidden="false" customHeight="false" outlineLevel="0" collapsed="false">
      <c r="O585" s="2"/>
      <c r="P585" s="2"/>
      <c r="Q585" s="2"/>
      <c r="R585" s="2"/>
      <c r="S585" s="2"/>
      <c r="T585" s="2"/>
    </row>
    <row r="586" customFormat="false" ht="11.25" hidden="false" customHeight="false" outlineLevel="0" collapsed="false">
      <c r="O586" s="2"/>
      <c r="P586" s="2"/>
      <c r="Q586" s="2"/>
      <c r="R586" s="2"/>
      <c r="S586" s="2"/>
      <c r="T586" s="2"/>
    </row>
    <row r="587" customFormat="false" ht="11.25" hidden="false" customHeight="false" outlineLevel="0" collapsed="false">
      <c r="O587" s="2"/>
      <c r="P587" s="2"/>
      <c r="Q587" s="2"/>
      <c r="R587" s="2"/>
      <c r="S587" s="2"/>
      <c r="T587" s="2"/>
    </row>
    <row r="588" customFormat="false" ht="11.25" hidden="false" customHeight="false" outlineLevel="0" collapsed="false">
      <c r="O588" s="2"/>
      <c r="P588" s="2"/>
      <c r="Q588" s="2"/>
      <c r="R588" s="2"/>
      <c r="S588" s="2"/>
      <c r="T588" s="2"/>
    </row>
    <row r="589" customFormat="false" ht="11.25" hidden="false" customHeight="false" outlineLevel="0" collapsed="false">
      <c r="O589" s="2"/>
      <c r="P589" s="2"/>
      <c r="Q589" s="2"/>
      <c r="R589" s="2"/>
      <c r="S589" s="2"/>
      <c r="T589" s="2"/>
    </row>
    <row r="590" customFormat="false" ht="11.25" hidden="false" customHeight="false" outlineLevel="0" collapsed="false">
      <c r="O590" s="2"/>
      <c r="P590" s="2"/>
      <c r="Q590" s="2"/>
      <c r="R590" s="2"/>
      <c r="S590" s="2"/>
      <c r="T590" s="2"/>
    </row>
    <row r="591" customFormat="false" ht="11.25" hidden="false" customHeight="false" outlineLevel="0" collapsed="false">
      <c r="O591" s="2"/>
      <c r="P591" s="2"/>
      <c r="Q591" s="2"/>
      <c r="R591" s="2"/>
      <c r="S591" s="2"/>
      <c r="T591" s="2"/>
    </row>
    <row r="592" customFormat="false" ht="11.25" hidden="false" customHeight="false" outlineLevel="0" collapsed="false">
      <c r="O592" s="2"/>
      <c r="P592" s="2"/>
      <c r="Q592" s="2"/>
      <c r="R592" s="2"/>
      <c r="S592" s="2"/>
      <c r="T592" s="2"/>
    </row>
    <row r="593" customFormat="false" ht="11.25" hidden="false" customHeight="false" outlineLevel="0" collapsed="false">
      <c r="O593" s="2"/>
      <c r="P593" s="2"/>
      <c r="Q593" s="2"/>
      <c r="R593" s="2"/>
      <c r="S593" s="2"/>
      <c r="T593" s="2"/>
    </row>
    <row r="594" customFormat="false" ht="11.25" hidden="false" customHeight="false" outlineLevel="0" collapsed="false">
      <c r="O594" s="2"/>
      <c r="P594" s="2"/>
      <c r="Q594" s="2"/>
      <c r="R594" s="2"/>
      <c r="S594" s="2"/>
      <c r="T594" s="2"/>
    </row>
    <row r="595" customFormat="false" ht="11.25" hidden="false" customHeight="false" outlineLevel="0" collapsed="false">
      <c r="O595" s="2"/>
      <c r="P595" s="2"/>
      <c r="Q595" s="2"/>
      <c r="R595" s="2"/>
      <c r="S595" s="2"/>
      <c r="T595" s="2"/>
    </row>
    <row r="596" customFormat="false" ht="11.25" hidden="false" customHeight="false" outlineLevel="0" collapsed="false">
      <c r="O596" s="2"/>
      <c r="P596" s="2"/>
      <c r="Q596" s="2"/>
      <c r="R596" s="2"/>
      <c r="S596" s="2"/>
      <c r="T596" s="2"/>
    </row>
    <row r="597" customFormat="false" ht="11.25" hidden="false" customHeight="false" outlineLevel="0" collapsed="false">
      <c r="O597" s="2"/>
      <c r="P597" s="2"/>
      <c r="Q597" s="2"/>
      <c r="R597" s="2"/>
      <c r="S597" s="2"/>
      <c r="T597" s="2"/>
    </row>
    <row r="598" customFormat="false" ht="11.25" hidden="false" customHeight="false" outlineLevel="0" collapsed="false">
      <c r="O598" s="2"/>
      <c r="P598" s="2"/>
      <c r="Q598" s="2"/>
      <c r="R598" s="2"/>
      <c r="S598" s="2"/>
      <c r="T598" s="2"/>
    </row>
    <row r="599" customFormat="false" ht="11.25" hidden="false" customHeight="false" outlineLevel="0" collapsed="false">
      <c r="O599" s="2"/>
      <c r="P599" s="2"/>
      <c r="Q599" s="2"/>
      <c r="R599" s="2"/>
      <c r="S599" s="2"/>
      <c r="T599" s="2"/>
    </row>
    <row r="600" customFormat="false" ht="11.25" hidden="false" customHeight="false" outlineLevel="0" collapsed="false">
      <c r="O600" s="2"/>
      <c r="P600" s="2"/>
      <c r="Q600" s="2"/>
      <c r="R600" s="2"/>
      <c r="S600" s="2"/>
      <c r="T600" s="2"/>
    </row>
    <row r="601" customFormat="false" ht="11.25" hidden="false" customHeight="false" outlineLevel="0" collapsed="false">
      <c r="O601" s="2"/>
      <c r="P601" s="2"/>
      <c r="Q601" s="2"/>
      <c r="R601" s="2"/>
      <c r="S601" s="2"/>
      <c r="T601" s="2"/>
    </row>
    <row r="602" customFormat="false" ht="11.25" hidden="false" customHeight="false" outlineLevel="0" collapsed="false">
      <c r="O602" s="2"/>
      <c r="P602" s="2"/>
      <c r="Q602" s="2"/>
      <c r="R602" s="2"/>
      <c r="S602" s="2"/>
      <c r="T602" s="2"/>
    </row>
    <row r="603" customFormat="false" ht="11.25" hidden="false" customHeight="false" outlineLevel="0" collapsed="false">
      <c r="O603" s="2"/>
      <c r="P603" s="2"/>
      <c r="Q603" s="2"/>
      <c r="R603" s="2"/>
      <c r="S603" s="2"/>
      <c r="T603" s="2"/>
    </row>
    <row r="604" customFormat="false" ht="11.25" hidden="false" customHeight="false" outlineLevel="0" collapsed="false">
      <c r="O604" s="2"/>
      <c r="P604" s="2"/>
      <c r="Q604" s="2"/>
      <c r="R604" s="2"/>
      <c r="S604" s="2"/>
      <c r="T604" s="2"/>
    </row>
    <row r="605" customFormat="false" ht="11.25" hidden="false" customHeight="false" outlineLevel="0" collapsed="false">
      <c r="O605" s="2"/>
      <c r="P605" s="2"/>
      <c r="Q605" s="2"/>
      <c r="R605" s="2"/>
      <c r="S605" s="2"/>
      <c r="T605" s="2"/>
    </row>
    <row r="606" customFormat="false" ht="11.25" hidden="false" customHeight="false" outlineLevel="0" collapsed="false">
      <c r="O606" s="2"/>
      <c r="P606" s="2"/>
      <c r="Q606" s="2"/>
      <c r="R606" s="2"/>
      <c r="S606" s="2"/>
      <c r="T606" s="2"/>
    </row>
    <row r="607" customFormat="false" ht="11.25" hidden="false" customHeight="false" outlineLevel="0" collapsed="false">
      <c r="O607" s="2"/>
      <c r="P607" s="2"/>
      <c r="Q607" s="2"/>
      <c r="R607" s="2"/>
      <c r="S607" s="2"/>
      <c r="T607" s="2"/>
    </row>
    <row r="608" customFormat="false" ht="11.25" hidden="false" customHeight="false" outlineLevel="0" collapsed="false">
      <c r="O608" s="2"/>
      <c r="P608" s="2"/>
      <c r="Q608" s="2"/>
      <c r="R608" s="2"/>
      <c r="S608" s="2"/>
      <c r="T608" s="2"/>
    </row>
    <row r="609" customFormat="false" ht="11.25" hidden="false" customHeight="false" outlineLevel="0" collapsed="false">
      <c r="O609" s="2"/>
      <c r="P609" s="2"/>
      <c r="Q609" s="2"/>
      <c r="R609" s="2"/>
      <c r="S609" s="2"/>
      <c r="T609" s="2"/>
    </row>
    <row r="610" customFormat="false" ht="11.25" hidden="false" customHeight="false" outlineLevel="0" collapsed="false">
      <c r="O610" s="2"/>
      <c r="P610" s="2"/>
      <c r="Q610" s="2"/>
      <c r="R610" s="2"/>
      <c r="S610" s="2"/>
      <c r="T610" s="2"/>
    </row>
    <row r="611" customFormat="false" ht="11.25" hidden="false" customHeight="false" outlineLevel="0" collapsed="false">
      <c r="O611" s="2"/>
      <c r="P611" s="2"/>
      <c r="Q611" s="2"/>
      <c r="R611" s="2"/>
      <c r="S611" s="2"/>
      <c r="T611" s="2"/>
    </row>
    <row r="612" customFormat="false" ht="11.25" hidden="false" customHeight="false" outlineLevel="0" collapsed="false">
      <c r="O612" s="2"/>
      <c r="P612" s="2"/>
      <c r="Q612" s="2"/>
      <c r="R612" s="2"/>
      <c r="S612" s="2"/>
      <c r="T612" s="2"/>
    </row>
    <row r="613" customFormat="false" ht="11.25" hidden="false" customHeight="false" outlineLevel="0" collapsed="false">
      <c r="O613" s="2"/>
      <c r="P613" s="2"/>
      <c r="Q613" s="2"/>
      <c r="R613" s="2"/>
      <c r="S613" s="2"/>
      <c r="T613" s="2"/>
    </row>
    <row r="614" customFormat="false" ht="11.25" hidden="false" customHeight="false" outlineLevel="0" collapsed="false">
      <c r="O614" s="2"/>
      <c r="P614" s="2"/>
      <c r="Q614" s="2"/>
      <c r="R614" s="2"/>
      <c r="S614" s="2"/>
      <c r="T614" s="2"/>
    </row>
    <row r="615" customFormat="false" ht="11.25" hidden="false" customHeight="false" outlineLevel="0" collapsed="false">
      <c r="O615" s="2"/>
      <c r="P615" s="2"/>
      <c r="Q615" s="2"/>
      <c r="R615" s="2"/>
      <c r="S615" s="2"/>
      <c r="T615" s="2"/>
    </row>
    <row r="616" customFormat="false" ht="11.25" hidden="false" customHeight="false" outlineLevel="0" collapsed="false">
      <c r="O616" s="2"/>
      <c r="P616" s="2"/>
      <c r="Q616" s="2"/>
      <c r="R616" s="2"/>
      <c r="S616" s="2"/>
      <c r="T616" s="2"/>
    </row>
    <row r="617" customFormat="false" ht="11.25" hidden="false" customHeight="false" outlineLevel="0" collapsed="false">
      <c r="O617" s="2"/>
      <c r="P617" s="2"/>
      <c r="Q617" s="2"/>
      <c r="R617" s="2"/>
      <c r="S617" s="2"/>
      <c r="T617" s="2"/>
    </row>
    <row r="618" customFormat="false" ht="11.25" hidden="false" customHeight="false" outlineLevel="0" collapsed="false">
      <c r="O618" s="2"/>
      <c r="P618" s="2"/>
      <c r="Q618" s="2"/>
      <c r="R618" s="2"/>
      <c r="S618" s="2"/>
      <c r="T618" s="2"/>
    </row>
    <row r="619" customFormat="false" ht="11.25" hidden="false" customHeight="false" outlineLevel="0" collapsed="false">
      <c r="O619" s="2"/>
      <c r="P619" s="2"/>
      <c r="Q619" s="2"/>
      <c r="R619" s="2"/>
      <c r="S619" s="2"/>
      <c r="T619" s="2"/>
    </row>
    <row r="620" customFormat="false" ht="11.25" hidden="false" customHeight="false" outlineLevel="0" collapsed="false">
      <c r="O620" s="2"/>
      <c r="P620" s="2"/>
      <c r="Q620" s="2"/>
      <c r="R620" s="2"/>
      <c r="S620" s="2"/>
      <c r="T620" s="2"/>
    </row>
    <row r="621" customFormat="false" ht="11.25" hidden="false" customHeight="false" outlineLevel="0" collapsed="false">
      <c r="O621" s="2"/>
      <c r="P621" s="2"/>
      <c r="Q621" s="2"/>
      <c r="R621" s="2"/>
      <c r="S621" s="2"/>
      <c r="T621" s="2"/>
    </row>
    <row r="622" customFormat="false" ht="11.25" hidden="false" customHeight="false" outlineLevel="0" collapsed="false">
      <c r="O622" s="2"/>
      <c r="P622" s="2"/>
      <c r="Q622" s="2"/>
      <c r="R622" s="2"/>
      <c r="S622" s="2"/>
      <c r="T622" s="2"/>
    </row>
    <row r="623" customFormat="false" ht="11.25" hidden="false" customHeight="false" outlineLevel="0" collapsed="false">
      <c r="O623" s="2"/>
      <c r="P623" s="2"/>
      <c r="Q623" s="2"/>
      <c r="R623" s="2"/>
      <c r="S623" s="2"/>
      <c r="T623" s="2"/>
    </row>
    <row r="624" customFormat="false" ht="11.25" hidden="false" customHeight="false" outlineLevel="0" collapsed="false">
      <c r="O624" s="2"/>
      <c r="P624" s="2"/>
      <c r="Q624" s="2"/>
      <c r="R624" s="2"/>
      <c r="S624" s="2"/>
      <c r="T624" s="2"/>
    </row>
    <row r="625" customFormat="false" ht="11.25" hidden="false" customHeight="false" outlineLevel="0" collapsed="false">
      <c r="O625" s="2"/>
      <c r="P625" s="2"/>
      <c r="Q625" s="2"/>
      <c r="R625" s="2"/>
      <c r="S625" s="2"/>
      <c r="T625" s="2"/>
    </row>
    <row r="626" customFormat="false" ht="11.25" hidden="false" customHeight="false" outlineLevel="0" collapsed="false">
      <c r="O626" s="2"/>
      <c r="P626" s="2"/>
      <c r="Q626" s="2"/>
      <c r="R626" s="2"/>
      <c r="S626" s="2"/>
      <c r="T626" s="2"/>
    </row>
    <row r="627" customFormat="false" ht="11.25" hidden="false" customHeight="false" outlineLevel="0" collapsed="false">
      <c r="O627" s="2"/>
      <c r="P627" s="2"/>
      <c r="Q627" s="2"/>
      <c r="R627" s="2"/>
      <c r="S627" s="2"/>
      <c r="T627" s="2"/>
    </row>
    <row r="628" customFormat="false" ht="11.25" hidden="false" customHeight="false" outlineLevel="0" collapsed="false">
      <c r="O628" s="2"/>
      <c r="P628" s="2"/>
      <c r="Q628" s="2"/>
      <c r="R628" s="2"/>
      <c r="S628" s="2"/>
      <c r="T628" s="2"/>
    </row>
    <row r="629" customFormat="false" ht="11.25" hidden="false" customHeight="false" outlineLevel="0" collapsed="false">
      <c r="O629" s="2"/>
      <c r="P629" s="2"/>
      <c r="Q629" s="2"/>
      <c r="R629" s="2"/>
      <c r="S629" s="2"/>
      <c r="T629" s="2"/>
    </row>
    <row r="630" customFormat="false" ht="11.25" hidden="false" customHeight="false" outlineLevel="0" collapsed="false">
      <c r="O630" s="2"/>
      <c r="P630" s="2"/>
      <c r="Q630" s="2"/>
      <c r="R630" s="2"/>
      <c r="S630" s="2"/>
      <c r="T630" s="2"/>
    </row>
    <row r="631" customFormat="false" ht="11.25" hidden="false" customHeight="false" outlineLevel="0" collapsed="false">
      <c r="O631" s="2"/>
      <c r="P631" s="2"/>
      <c r="Q631" s="2"/>
      <c r="R631" s="2"/>
      <c r="S631" s="2"/>
      <c r="T631" s="2"/>
    </row>
    <row r="632" customFormat="false" ht="11.25" hidden="false" customHeight="false" outlineLevel="0" collapsed="false">
      <c r="O632" s="2"/>
      <c r="P632" s="2"/>
      <c r="Q632" s="2"/>
      <c r="R632" s="2"/>
      <c r="S632" s="2"/>
      <c r="T632" s="2"/>
    </row>
    <row r="633" customFormat="false" ht="11.25" hidden="false" customHeight="false" outlineLevel="0" collapsed="false">
      <c r="O633" s="2"/>
      <c r="P633" s="2"/>
      <c r="Q633" s="2"/>
      <c r="R633" s="2"/>
      <c r="S633" s="2"/>
      <c r="T633" s="2"/>
    </row>
    <row r="634" customFormat="false" ht="11.25" hidden="false" customHeight="false" outlineLevel="0" collapsed="false">
      <c r="O634" s="2"/>
      <c r="P634" s="2"/>
      <c r="Q634" s="2"/>
      <c r="R634" s="2"/>
      <c r="S634" s="2"/>
      <c r="T634" s="2"/>
    </row>
    <row r="635" customFormat="false" ht="11.25" hidden="false" customHeight="false" outlineLevel="0" collapsed="false">
      <c r="O635" s="2"/>
      <c r="P635" s="2"/>
      <c r="Q635" s="2"/>
      <c r="R635" s="2"/>
      <c r="S635" s="2"/>
      <c r="T635" s="2"/>
    </row>
    <row r="636" customFormat="false" ht="11.25" hidden="false" customHeight="false" outlineLevel="0" collapsed="false">
      <c r="O636" s="2"/>
      <c r="P636" s="2"/>
      <c r="Q636" s="2"/>
      <c r="R636" s="2"/>
      <c r="S636" s="2"/>
      <c r="T636" s="2"/>
    </row>
    <row r="637" customFormat="false" ht="11.25" hidden="false" customHeight="false" outlineLevel="0" collapsed="false">
      <c r="O637" s="2"/>
      <c r="P637" s="2"/>
      <c r="Q637" s="2"/>
      <c r="R637" s="2"/>
      <c r="S637" s="2"/>
      <c r="T637" s="2"/>
    </row>
    <row r="638" customFormat="false" ht="11.25" hidden="false" customHeight="false" outlineLevel="0" collapsed="false">
      <c r="O638" s="2"/>
      <c r="P638" s="2"/>
      <c r="Q638" s="2"/>
      <c r="R638" s="2"/>
      <c r="S638" s="2"/>
      <c r="T638" s="2"/>
    </row>
    <row r="639" customFormat="false" ht="11.25" hidden="false" customHeight="false" outlineLevel="0" collapsed="false">
      <c r="O639" s="2"/>
      <c r="P639" s="2"/>
      <c r="Q639" s="2"/>
      <c r="R639" s="2"/>
      <c r="S639" s="2"/>
      <c r="T639" s="2"/>
    </row>
    <row r="640" customFormat="false" ht="11.25" hidden="false" customHeight="false" outlineLevel="0" collapsed="false">
      <c r="O640" s="2"/>
      <c r="P640" s="2"/>
      <c r="Q640" s="2"/>
      <c r="R640" s="2"/>
      <c r="S640" s="2"/>
      <c r="T640" s="2"/>
    </row>
    <row r="641" customFormat="false" ht="11.25" hidden="false" customHeight="false" outlineLevel="0" collapsed="false">
      <c r="O641" s="2"/>
      <c r="P641" s="2"/>
      <c r="Q641" s="2"/>
      <c r="R641" s="2"/>
      <c r="S641" s="2"/>
      <c r="T641" s="2"/>
    </row>
    <row r="642" customFormat="false" ht="11.25" hidden="false" customHeight="false" outlineLevel="0" collapsed="false">
      <c r="O642" s="2"/>
      <c r="P642" s="2"/>
      <c r="Q642" s="2"/>
      <c r="R642" s="2"/>
      <c r="S642" s="2"/>
      <c r="T642" s="2"/>
    </row>
    <row r="643" customFormat="false" ht="11.25" hidden="false" customHeight="false" outlineLevel="0" collapsed="false">
      <c r="O643" s="2"/>
      <c r="P643" s="2"/>
      <c r="Q643" s="2"/>
      <c r="R643" s="2"/>
      <c r="S643" s="2"/>
      <c r="T643" s="2"/>
    </row>
    <row r="644" customFormat="false" ht="11.25" hidden="false" customHeight="false" outlineLevel="0" collapsed="false">
      <c r="O644" s="2"/>
      <c r="P644" s="2"/>
      <c r="Q644" s="2"/>
      <c r="R644" s="2"/>
      <c r="S644" s="2"/>
      <c r="T644" s="2"/>
    </row>
    <row r="645" customFormat="false" ht="11.25" hidden="false" customHeight="false" outlineLevel="0" collapsed="false">
      <c r="O645" s="2"/>
      <c r="P645" s="2"/>
      <c r="Q645" s="2"/>
      <c r="R645" s="2"/>
      <c r="S645" s="2"/>
      <c r="T645" s="2"/>
    </row>
    <row r="646" customFormat="false" ht="11.25" hidden="false" customHeight="false" outlineLevel="0" collapsed="false">
      <c r="O646" s="2"/>
      <c r="P646" s="2"/>
      <c r="Q646" s="2"/>
      <c r="R646" s="2"/>
      <c r="S646" s="2"/>
      <c r="T646" s="2"/>
    </row>
    <row r="647" customFormat="false" ht="11.25" hidden="false" customHeight="false" outlineLevel="0" collapsed="false">
      <c r="O647" s="2"/>
      <c r="P647" s="2"/>
      <c r="Q647" s="2"/>
      <c r="R647" s="2"/>
      <c r="S647" s="2"/>
      <c r="T647" s="2"/>
    </row>
    <row r="648" customFormat="false" ht="11.25" hidden="false" customHeight="false" outlineLevel="0" collapsed="false">
      <c r="O648" s="2"/>
      <c r="P648" s="2"/>
      <c r="Q648" s="2"/>
      <c r="R648" s="2"/>
      <c r="S648" s="2"/>
      <c r="T648" s="2"/>
    </row>
    <row r="649" customFormat="false" ht="11.25" hidden="false" customHeight="false" outlineLevel="0" collapsed="false">
      <c r="O649" s="2"/>
      <c r="P649" s="2"/>
      <c r="Q649" s="2"/>
      <c r="R649" s="2"/>
      <c r="S649" s="2"/>
      <c r="T649" s="2"/>
    </row>
    <row r="650" customFormat="false" ht="11.25" hidden="false" customHeight="false" outlineLevel="0" collapsed="false">
      <c r="O650" s="2"/>
      <c r="P650" s="2"/>
      <c r="Q650" s="2"/>
      <c r="R650" s="2"/>
      <c r="S650" s="2"/>
      <c r="T650" s="2"/>
    </row>
    <row r="651" customFormat="false" ht="11.25" hidden="false" customHeight="false" outlineLevel="0" collapsed="false">
      <c r="O651" s="2"/>
      <c r="P651" s="2"/>
      <c r="Q651" s="2"/>
      <c r="R651" s="2"/>
      <c r="S651" s="2"/>
      <c r="T651" s="2"/>
    </row>
    <row r="652" customFormat="false" ht="11.25" hidden="false" customHeight="false" outlineLevel="0" collapsed="false">
      <c r="O652" s="2"/>
      <c r="P652" s="2"/>
      <c r="Q652" s="2"/>
      <c r="R652" s="2"/>
      <c r="S652" s="2"/>
      <c r="T652" s="2"/>
    </row>
    <row r="653" customFormat="false" ht="11.25" hidden="false" customHeight="false" outlineLevel="0" collapsed="false">
      <c r="O653" s="2"/>
      <c r="P653" s="2"/>
      <c r="Q653" s="2"/>
      <c r="R653" s="2"/>
      <c r="S653" s="2"/>
      <c r="T653" s="2"/>
    </row>
    <row r="654" customFormat="false" ht="11.25" hidden="false" customHeight="false" outlineLevel="0" collapsed="false">
      <c r="O654" s="2"/>
      <c r="P654" s="2"/>
      <c r="Q654" s="2"/>
      <c r="R654" s="2"/>
      <c r="S654" s="2"/>
      <c r="T654" s="2"/>
    </row>
    <row r="655" customFormat="false" ht="11.25" hidden="false" customHeight="false" outlineLevel="0" collapsed="false">
      <c r="O655" s="2"/>
      <c r="P655" s="2"/>
      <c r="Q655" s="2"/>
      <c r="R655" s="2"/>
      <c r="S655" s="2"/>
      <c r="T655" s="2"/>
    </row>
    <row r="656" customFormat="false" ht="11.25" hidden="false" customHeight="false" outlineLevel="0" collapsed="false">
      <c r="O656" s="2"/>
      <c r="P656" s="2"/>
      <c r="Q656" s="2"/>
      <c r="R656" s="2"/>
      <c r="S656" s="2"/>
      <c r="T656" s="2"/>
    </row>
    <row r="657" customFormat="false" ht="11.25" hidden="false" customHeight="false" outlineLevel="0" collapsed="false">
      <c r="O657" s="2"/>
      <c r="P657" s="2"/>
      <c r="Q657" s="2"/>
      <c r="R657" s="2"/>
      <c r="S657" s="2"/>
      <c r="T657" s="2"/>
    </row>
    <row r="658" customFormat="false" ht="11.25" hidden="false" customHeight="false" outlineLevel="0" collapsed="false">
      <c r="O658" s="2"/>
      <c r="P658" s="2"/>
      <c r="Q658" s="2"/>
      <c r="R658" s="2"/>
      <c r="S658" s="2"/>
      <c r="T658" s="2"/>
    </row>
    <row r="659" customFormat="false" ht="11.25" hidden="false" customHeight="false" outlineLevel="0" collapsed="false">
      <c r="O659" s="2"/>
      <c r="P659" s="2"/>
      <c r="Q659" s="2"/>
      <c r="R659" s="2"/>
      <c r="S659" s="2"/>
      <c r="T659" s="2"/>
    </row>
    <row r="660" customFormat="false" ht="11.25" hidden="false" customHeight="false" outlineLevel="0" collapsed="false">
      <c r="O660" s="2"/>
      <c r="P660" s="2"/>
      <c r="Q660" s="2"/>
      <c r="R660" s="2"/>
      <c r="S660" s="2"/>
      <c r="T660" s="2"/>
    </row>
    <row r="661" customFormat="false" ht="11.25" hidden="false" customHeight="false" outlineLevel="0" collapsed="false">
      <c r="O661" s="2"/>
      <c r="P661" s="2"/>
      <c r="Q661" s="2"/>
      <c r="R661" s="2"/>
      <c r="S661" s="2"/>
      <c r="T661" s="2"/>
    </row>
    <row r="662" customFormat="false" ht="11.25" hidden="false" customHeight="false" outlineLevel="0" collapsed="false">
      <c r="O662" s="2"/>
      <c r="P662" s="2"/>
      <c r="Q662" s="2"/>
      <c r="R662" s="2"/>
      <c r="S662" s="2"/>
      <c r="T662" s="2"/>
    </row>
    <row r="663" customFormat="false" ht="11.25" hidden="false" customHeight="false" outlineLevel="0" collapsed="false">
      <c r="O663" s="2"/>
      <c r="P663" s="2"/>
      <c r="Q663" s="2"/>
      <c r="R663" s="2"/>
      <c r="S663" s="2"/>
      <c r="T663" s="2"/>
    </row>
    <row r="664" customFormat="false" ht="11.25" hidden="false" customHeight="false" outlineLevel="0" collapsed="false">
      <c r="O664" s="2"/>
      <c r="P664" s="2"/>
      <c r="Q664" s="2"/>
      <c r="R664" s="2"/>
      <c r="S664" s="2"/>
      <c r="T664" s="2"/>
    </row>
    <row r="665" customFormat="false" ht="11.25" hidden="false" customHeight="false" outlineLevel="0" collapsed="false">
      <c r="O665" s="2"/>
      <c r="P665" s="2"/>
      <c r="Q665" s="2"/>
      <c r="R665" s="2"/>
      <c r="S665" s="2"/>
      <c r="T665" s="2"/>
    </row>
    <row r="666" customFormat="false" ht="11.25" hidden="false" customHeight="false" outlineLevel="0" collapsed="false">
      <c r="O666" s="2"/>
      <c r="P666" s="2"/>
      <c r="Q666" s="2"/>
      <c r="R666" s="2"/>
      <c r="S666" s="2"/>
      <c r="T666" s="2"/>
    </row>
    <row r="667" customFormat="false" ht="11.25" hidden="false" customHeight="false" outlineLevel="0" collapsed="false">
      <c r="O667" s="2"/>
      <c r="P667" s="2"/>
      <c r="Q667" s="2"/>
      <c r="R667" s="2"/>
      <c r="S667" s="2"/>
      <c r="T667" s="2"/>
    </row>
    <row r="668" customFormat="false" ht="11.25" hidden="false" customHeight="false" outlineLevel="0" collapsed="false">
      <c r="O668" s="2"/>
      <c r="P668" s="2"/>
      <c r="Q668" s="2"/>
      <c r="R668" s="2"/>
      <c r="S668" s="2"/>
      <c r="T668" s="2"/>
    </row>
    <row r="669" customFormat="false" ht="11.25" hidden="false" customHeight="false" outlineLevel="0" collapsed="false">
      <c r="O669" s="2"/>
      <c r="P669" s="2"/>
      <c r="Q669" s="2"/>
      <c r="R669" s="2"/>
      <c r="S669" s="2"/>
      <c r="T669" s="2"/>
    </row>
    <row r="670" customFormat="false" ht="11.25" hidden="false" customHeight="false" outlineLevel="0" collapsed="false">
      <c r="O670" s="2"/>
      <c r="P670" s="2"/>
      <c r="Q670" s="2"/>
      <c r="R670" s="2"/>
      <c r="S670" s="2"/>
      <c r="T670" s="2"/>
    </row>
    <row r="671" customFormat="false" ht="11.25" hidden="false" customHeight="false" outlineLevel="0" collapsed="false">
      <c r="O671" s="2"/>
      <c r="P671" s="2"/>
      <c r="Q671" s="2"/>
      <c r="R671" s="2"/>
      <c r="S671" s="2"/>
      <c r="T671" s="2"/>
    </row>
    <row r="672" customFormat="false" ht="11.25" hidden="false" customHeight="false" outlineLevel="0" collapsed="false">
      <c r="O672" s="2"/>
      <c r="P672" s="2"/>
      <c r="Q672" s="2"/>
      <c r="R672" s="2"/>
      <c r="S672" s="2"/>
      <c r="T672" s="2"/>
    </row>
    <row r="673" customFormat="false" ht="11.25" hidden="false" customHeight="false" outlineLevel="0" collapsed="false">
      <c r="O673" s="2"/>
      <c r="P673" s="2"/>
      <c r="Q673" s="2"/>
      <c r="R673" s="2"/>
      <c r="S673" s="2"/>
      <c r="T673" s="2"/>
    </row>
    <row r="674" customFormat="false" ht="11.25" hidden="false" customHeight="false" outlineLevel="0" collapsed="false">
      <c r="O674" s="2"/>
      <c r="P674" s="2"/>
      <c r="Q674" s="2"/>
      <c r="R674" s="2"/>
      <c r="S674" s="2"/>
      <c r="T674" s="2"/>
    </row>
    <row r="675" customFormat="false" ht="11.25" hidden="false" customHeight="false" outlineLevel="0" collapsed="false">
      <c r="O675" s="2"/>
      <c r="P675" s="2"/>
      <c r="Q675" s="2"/>
      <c r="R675" s="2"/>
      <c r="S675" s="2"/>
      <c r="T675" s="2"/>
    </row>
    <row r="676" customFormat="false" ht="11.25" hidden="false" customHeight="false" outlineLevel="0" collapsed="false">
      <c r="O676" s="2"/>
      <c r="P676" s="2"/>
      <c r="Q676" s="2"/>
      <c r="R676" s="2"/>
      <c r="S676" s="2"/>
      <c r="T676" s="2"/>
    </row>
    <row r="677" customFormat="false" ht="11.25" hidden="false" customHeight="false" outlineLevel="0" collapsed="false">
      <c r="O677" s="2"/>
      <c r="P677" s="2"/>
      <c r="Q677" s="2"/>
      <c r="R677" s="2"/>
      <c r="S677" s="2"/>
      <c r="T677" s="2"/>
    </row>
    <row r="678" customFormat="false" ht="11.25" hidden="false" customHeight="false" outlineLevel="0" collapsed="false">
      <c r="O678" s="2"/>
      <c r="P678" s="2"/>
      <c r="Q678" s="2"/>
      <c r="R678" s="2"/>
      <c r="S678" s="2"/>
      <c r="T678" s="2"/>
    </row>
    <row r="679" customFormat="false" ht="11.25" hidden="false" customHeight="false" outlineLevel="0" collapsed="false">
      <c r="O679" s="2"/>
      <c r="P679" s="2"/>
      <c r="Q679" s="2"/>
      <c r="R679" s="2"/>
      <c r="S679" s="2"/>
      <c r="T679" s="2"/>
    </row>
    <row r="680" customFormat="false" ht="11.25" hidden="false" customHeight="false" outlineLevel="0" collapsed="false">
      <c r="O680" s="2"/>
      <c r="P680" s="2"/>
      <c r="Q680" s="2"/>
      <c r="R680" s="2"/>
      <c r="S680" s="2"/>
      <c r="T680" s="2"/>
    </row>
    <row r="681" customFormat="false" ht="11.25" hidden="false" customHeight="false" outlineLevel="0" collapsed="false">
      <c r="O681" s="2"/>
      <c r="P681" s="2"/>
      <c r="Q681" s="2"/>
      <c r="R681" s="2"/>
      <c r="S681" s="2"/>
      <c r="T681" s="2"/>
    </row>
    <row r="682" customFormat="false" ht="11.25" hidden="false" customHeight="false" outlineLevel="0" collapsed="false">
      <c r="O682" s="2"/>
      <c r="P682" s="2"/>
      <c r="Q682" s="2"/>
      <c r="R682" s="2"/>
      <c r="S682" s="2"/>
      <c r="T682" s="2"/>
    </row>
    <row r="683" customFormat="false" ht="11.25" hidden="false" customHeight="false" outlineLevel="0" collapsed="false">
      <c r="O683" s="2"/>
      <c r="P683" s="2"/>
      <c r="Q683" s="2"/>
      <c r="R683" s="2"/>
      <c r="S683" s="2"/>
      <c r="T683" s="2"/>
    </row>
    <row r="684" customFormat="false" ht="11.25" hidden="false" customHeight="false" outlineLevel="0" collapsed="false">
      <c r="O684" s="2"/>
      <c r="P684" s="2"/>
      <c r="Q684" s="2"/>
      <c r="R684" s="2"/>
      <c r="S684" s="2"/>
      <c r="T684" s="2"/>
    </row>
    <row r="685" customFormat="false" ht="11.25" hidden="false" customHeight="false" outlineLevel="0" collapsed="false">
      <c r="O685" s="2"/>
      <c r="P685" s="2"/>
      <c r="Q685" s="2"/>
      <c r="R685" s="2"/>
      <c r="S685" s="2"/>
      <c r="T685" s="2"/>
    </row>
    <row r="686" customFormat="false" ht="11.25" hidden="false" customHeight="false" outlineLevel="0" collapsed="false">
      <c r="O686" s="2"/>
      <c r="P686" s="2"/>
      <c r="Q686" s="2"/>
      <c r="R686" s="2"/>
      <c r="S686" s="2"/>
      <c r="T686" s="2"/>
    </row>
    <row r="687" customFormat="false" ht="11.25" hidden="false" customHeight="false" outlineLevel="0" collapsed="false">
      <c r="O687" s="2"/>
      <c r="P687" s="2"/>
      <c r="Q687" s="2"/>
      <c r="R687" s="2"/>
      <c r="S687" s="2"/>
      <c r="T687" s="2"/>
    </row>
    <row r="688" customFormat="false" ht="11.25" hidden="false" customHeight="false" outlineLevel="0" collapsed="false">
      <c r="O688" s="2"/>
      <c r="P688" s="2"/>
      <c r="Q688" s="2"/>
      <c r="R688" s="2"/>
      <c r="S688" s="2"/>
      <c r="T688" s="2"/>
    </row>
    <row r="689" customFormat="false" ht="11.25" hidden="false" customHeight="false" outlineLevel="0" collapsed="false">
      <c r="O689" s="2"/>
      <c r="P689" s="2"/>
      <c r="Q689" s="2"/>
      <c r="R689" s="2"/>
      <c r="S689" s="2"/>
      <c r="T689" s="2"/>
    </row>
    <row r="690" customFormat="false" ht="11.25" hidden="false" customHeight="false" outlineLevel="0" collapsed="false">
      <c r="O690" s="2"/>
      <c r="P690" s="2"/>
      <c r="Q690" s="2"/>
      <c r="R690" s="2"/>
      <c r="S690" s="2"/>
      <c r="T690" s="2"/>
    </row>
    <row r="691" customFormat="false" ht="11.25" hidden="false" customHeight="false" outlineLevel="0" collapsed="false">
      <c r="O691" s="2"/>
      <c r="P691" s="2"/>
      <c r="Q691" s="2"/>
      <c r="R691" s="2"/>
      <c r="S691" s="2"/>
      <c r="T691" s="2"/>
    </row>
    <row r="692" customFormat="false" ht="11.25" hidden="false" customHeight="false" outlineLevel="0" collapsed="false">
      <c r="O692" s="2"/>
      <c r="P692" s="2"/>
      <c r="Q692" s="2"/>
      <c r="R692" s="2"/>
      <c r="S692" s="2"/>
      <c r="T692" s="2"/>
    </row>
    <row r="693" customFormat="false" ht="11.25" hidden="false" customHeight="false" outlineLevel="0" collapsed="false">
      <c r="O693" s="2"/>
      <c r="P693" s="2"/>
      <c r="Q693" s="2"/>
      <c r="R693" s="2"/>
      <c r="S693" s="2"/>
      <c r="T693" s="2"/>
    </row>
    <row r="694" customFormat="false" ht="11.25" hidden="false" customHeight="false" outlineLevel="0" collapsed="false">
      <c r="O694" s="2"/>
      <c r="P694" s="2"/>
      <c r="Q694" s="2"/>
      <c r="R694" s="2"/>
      <c r="S694" s="2"/>
      <c r="T694" s="2"/>
    </row>
    <row r="695" customFormat="false" ht="11.25" hidden="false" customHeight="false" outlineLevel="0" collapsed="false">
      <c r="O695" s="2"/>
      <c r="P695" s="2"/>
      <c r="Q695" s="2"/>
      <c r="R695" s="2"/>
      <c r="S695" s="2"/>
      <c r="T695" s="2"/>
    </row>
    <row r="696" customFormat="false" ht="11.25" hidden="false" customHeight="false" outlineLevel="0" collapsed="false">
      <c r="O696" s="2"/>
      <c r="P696" s="2"/>
      <c r="Q696" s="2"/>
      <c r="R696" s="2"/>
      <c r="S696" s="2"/>
      <c r="T696" s="2"/>
    </row>
    <row r="697" customFormat="false" ht="11.25" hidden="false" customHeight="false" outlineLevel="0" collapsed="false">
      <c r="O697" s="2"/>
      <c r="P697" s="2"/>
      <c r="Q697" s="2"/>
      <c r="R697" s="2"/>
      <c r="S697" s="2"/>
      <c r="T697" s="2"/>
    </row>
    <row r="698" customFormat="false" ht="11.25" hidden="false" customHeight="false" outlineLevel="0" collapsed="false">
      <c r="O698" s="2"/>
      <c r="P698" s="2"/>
      <c r="Q698" s="2"/>
      <c r="R698" s="2"/>
      <c r="S698" s="2"/>
      <c r="T698" s="2"/>
    </row>
    <row r="699" customFormat="false" ht="11.25" hidden="false" customHeight="false" outlineLevel="0" collapsed="false">
      <c r="O699" s="2"/>
      <c r="P699" s="2"/>
      <c r="Q699" s="2"/>
      <c r="R699" s="2"/>
      <c r="S699" s="2"/>
      <c r="T699" s="2"/>
    </row>
    <row r="700" customFormat="false" ht="11.25" hidden="false" customHeight="false" outlineLevel="0" collapsed="false">
      <c r="O700" s="2"/>
      <c r="P700" s="2"/>
      <c r="Q700" s="2"/>
      <c r="R700" s="2"/>
      <c r="S700" s="2"/>
      <c r="T700" s="2"/>
    </row>
    <row r="701" customFormat="false" ht="11.25" hidden="false" customHeight="false" outlineLevel="0" collapsed="false">
      <c r="O701" s="2"/>
      <c r="P701" s="2"/>
      <c r="Q701" s="2"/>
      <c r="R701" s="2"/>
      <c r="S701" s="2"/>
      <c r="T701" s="2"/>
    </row>
    <row r="702" customFormat="false" ht="11.25" hidden="false" customHeight="false" outlineLevel="0" collapsed="false">
      <c r="O702" s="2"/>
      <c r="P702" s="2"/>
      <c r="Q702" s="2"/>
      <c r="R702" s="2"/>
      <c r="S702" s="2"/>
      <c r="T702" s="2"/>
    </row>
    <row r="703" customFormat="false" ht="11.25" hidden="false" customHeight="false" outlineLevel="0" collapsed="false">
      <c r="O703" s="2"/>
      <c r="P703" s="2"/>
      <c r="Q703" s="2"/>
      <c r="R703" s="2"/>
      <c r="S703" s="2"/>
      <c r="T703" s="2"/>
    </row>
    <row r="704" customFormat="false" ht="11.25" hidden="false" customHeight="false" outlineLevel="0" collapsed="false">
      <c r="O704" s="2"/>
      <c r="P704" s="2"/>
      <c r="Q704" s="2"/>
      <c r="R704" s="2"/>
      <c r="S704" s="2"/>
      <c r="T704" s="2"/>
    </row>
    <row r="705" customFormat="false" ht="11.25" hidden="false" customHeight="false" outlineLevel="0" collapsed="false">
      <c r="O705" s="2"/>
      <c r="P705" s="2"/>
      <c r="Q705" s="2"/>
      <c r="R705" s="2"/>
      <c r="S705" s="2"/>
      <c r="T705" s="2"/>
    </row>
    <row r="706" customFormat="false" ht="11.25" hidden="false" customHeight="false" outlineLevel="0" collapsed="false">
      <c r="O706" s="2"/>
      <c r="P706" s="2"/>
      <c r="Q706" s="2"/>
      <c r="R706" s="2"/>
      <c r="S706" s="2"/>
      <c r="T706" s="2"/>
    </row>
    <row r="707" customFormat="false" ht="11.25" hidden="false" customHeight="false" outlineLevel="0" collapsed="false">
      <c r="O707" s="2"/>
      <c r="P707" s="2"/>
      <c r="Q707" s="2"/>
      <c r="R707" s="2"/>
      <c r="S707" s="2"/>
      <c r="T707" s="2"/>
    </row>
    <row r="708" customFormat="false" ht="11.25" hidden="false" customHeight="false" outlineLevel="0" collapsed="false">
      <c r="O708" s="2"/>
      <c r="P708" s="2"/>
      <c r="Q708" s="2"/>
      <c r="R708" s="2"/>
      <c r="S708" s="2"/>
      <c r="T708" s="2"/>
    </row>
    <row r="709" customFormat="false" ht="11.25" hidden="false" customHeight="false" outlineLevel="0" collapsed="false">
      <c r="O709" s="2"/>
      <c r="P709" s="2"/>
      <c r="Q709" s="2"/>
      <c r="R709" s="2"/>
      <c r="S709" s="2"/>
      <c r="T709" s="2"/>
    </row>
    <row r="710" customFormat="false" ht="11.25" hidden="false" customHeight="false" outlineLevel="0" collapsed="false">
      <c r="O710" s="2"/>
      <c r="P710" s="2"/>
      <c r="Q710" s="2"/>
      <c r="R710" s="2"/>
      <c r="S710" s="2"/>
      <c r="T710" s="2"/>
    </row>
    <row r="711" customFormat="false" ht="11.25" hidden="false" customHeight="false" outlineLevel="0" collapsed="false">
      <c r="O711" s="2"/>
      <c r="P711" s="2"/>
      <c r="Q711" s="2"/>
      <c r="R711" s="2"/>
      <c r="S711" s="2"/>
      <c r="T711" s="2"/>
    </row>
    <row r="712" customFormat="false" ht="11.25" hidden="false" customHeight="false" outlineLevel="0" collapsed="false">
      <c r="O712" s="2"/>
      <c r="P712" s="2"/>
      <c r="Q712" s="2"/>
      <c r="R712" s="2"/>
      <c r="S712" s="2"/>
      <c r="T712" s="2"/>
    </row>
    <row r="713" customFormat="false" ht="11.25" hidden="false" customHeight="false" outlineLevel="0" collapsed="false">
      <c r="O713" s="2"/>
      <c r="P713" s="2"/>
      <c r="Q713" s="2"/>
      <c r="R713" s="2"/>
      <c r="S713" s="2"/>
      <c r="T713" s="2"/>
    </row>
    <row r="714" customFormat="false" ht="11.25" hidden="false" customHeight="false" outlineLevel="0" collapsed="false">
      <c r="O714" s="2"/>
      <c r="P714" s="2"/>
      <c r="Q714" s="2"/>
      <c r="R714" s="2"/>
      <c r="S714" s="2"/>
      <c r="T714" s="2"/>
    </row>
    <row r="715" customFormat="false" ht="11.25" hidden="false" customHeight="false" outlineLevel="0" collapsed="false">
      <c r="O715" s="2"/>
      <c r="P715" s="2"/>
      <c r="Q715" s="2"/>
      <c r="R715" s="2"/>
      <c r="S715" s="2"/>
      <c r="T715" s="2"/>
    </row>
    <row r="716" customFormat="false" ht="11.25" hidden="false" customHeight="false" outlineLevel="0" collapsed="false">
      <c r="O716" s="2"/>
      <c r="P716" s="2"/>
      <c r="Q716" s="2"/>
      <c r="R716" s="2"/>
      <c r="S716" s="2"/>
      <c r="T716" s="2"/>
    </row>
    <row r="717" customFormat="false" ht="11.25" hidden="false" customHeight="false" outlineLevel="0" collapsed="false">
      <c r="O717" s="2"/>
      <c r="P717" s="2"/>
      <c r="Q717" s="2"/>
      <c r="R717" s="2"/>
      <c r="S717" s="2"/>
      <c r="T717" s="2"/>
    </row>
    <row r="718" customFormat="false" ht="11.25" hidden="false" customHeight="false" outlineLevel="0" collapsed="false">
      <c r="O718" s="2"/>
      <c r="P718" s="2"/>
      <c r="Q718" s="2"/>
      <c r="R718" s="2"/>
      <c r="S718" s="2"/>
      <c r="T718" s="2"/>
    </row>
    <row r="719" customFormat="false" ht="11.25" hidden="false" customHeight="false" outlineLevel="0" collapsed="false">
      <c r="O719" s="2"/>
      <c r="P719" s="2"/>
      <c r="Q719" s="2"/>
      <c r="R719" s="2"/>
      <c r="S719" s="2"/>
      <c r="T719" s="2"/>
    </row>
    <row r="720" customFormat="false" ht="11.25" hidden="false" customHeight="false" outlineLevel="0" collapsed="false">
      <c r="O720" s="2"/>
      <c r="P720" s="2"/>
      <c r="Q720" s="2"/>
      <c r="R720" s="2"/>
      <c r="S720" s="2"/>
      <c r="T720" s="2"/>
    </row>
    <row r="721" customFormat="false" ht="11.25" hidden="false" customHeight="false" outlineLevel="0" collapsed="false">
      <c r="O721" s="2"/>
      <c r="P721" s="2"/>
      <c r="Q721" s="2"/>
      <c r="R721" s="2"/>
      <c r="S721" s="2"/>
      <c r="T721" s="2"/>
    </row>
    <row r="722" customFormat="false" ht="11.25" hidden="false" customHeight="false" outlineLevel="0" collapsed="false">
      <c r="O722" s="2"/>
      <c r="P722" s="2"/>
      <c r="Q722" s="2"/>
      <c r="R722" s="2"/>
      <c r="S722" s="2"/>
      <c r="T722" s="2"/>
    </row>
    <row r="723" customFormat="false" ht="11.25" hidden="false" customHeight="false" outlineLevel="0" collapsed="false">
      <c r="O723" s="2"/>
      <c r="P723" s="2"/>
      <c r="Q723" s="2"/>
      <c r="R723" s="2"/>
      <c r="S723" s="2"/>
      <c r="T723" s="2"/>
    </row>
    <row r="724" customFormat="false" ht="11.25" hidden="false" customHeight="false" outlineLevel="0" collapsed="false">
      <c r="O724" s="2"/>
      <c r="P724" s="2"/>
      <c r="Q724" s="2"/>
      <c r="R724" s="2"/>
      <c r="S724" s="2"/>
      <c r="T724" s="2"/>
    </row>
    <row r="725" customFormat="false" ht="11.25" hidden="false" customHeight="false" outlineLevel="0" collapsed="false">
      <c r="O725" s="2"/>
      <c r="P725" s="2"/>
      <c r="Q725" s="2"/>
      <c r="R725" s="2"/>
      <c r="S725" s="2"/>
      <c r="T725" s="2"/>
    </row>
    <row r="726" customFormat="false" ht="11.25" hidden="false" customHeight="false" outlineLevel="0" collapsed="false">
      <c r="O726" s="2"/>
      <c r="P726" s="2"/>
      <c r="Q726" s="2"/>
      <c r="R726" s="2"/>
      <c r="S726" s="2"/>
      <c r="T726" s="2"/>
    </row>
    <row r="727" customFormat="false" ht="11.25" hidden="false" customHeight="false" outlineLevel="0" collapsed="false">
      <c r="O727" s="2"/>
      <c r="P727" s="2"/>
      <c r="Q727" s="2"/>
      <c r="R727" s="2"/>
      <c r="S727" s="2"/>
      <c r="T727" s="2"/>
    </row>
    <row r="728" customFormat="false" ht="11.25" hidden="false" customHeight="false" outlineLevel="0" collapsed="false">
      <c r="O728" s="2"/>
      <c r="P728" s="2"/>
      <c r="Q728" s="2"/>
      <c r="R728" s="2"/>
      <c r="S728" s="2"/>
      <c r="T728" s="2"/>
    </row>
    <row r="729" customFormat="false" ht="11.25" hidden="false" customHeight="false" outlineLevel="0" collapsed="false">
      <c r="O729" s="2"/>
      <c r="P729" s="2"/>
      <c r="Q729" s="2"/>
      <c r="R729" s="2"/>
      <c r="S729" s="2"/>
      <c r="T729" s="2"/>
    </row>
    <row r="730" customFormat="false" ht="11.25" hidden="false" customHeight="false" outlineLevel="0" collapsed="false">
      <c r="O730" s="2"/>
      <c r="P730" s="2"/>
      <c r="Q730" s="2"/>
      <c r="R730" s="2"/>
      <c r="S730" s="2"/>
      <c r="T730" s="2"/>
    </row>
    <row r="731" customFormat="false" ht="11.25" hidden="false" customHeight="false" outlineLevel="0" collapsed="false">
      <c r="O731" s="2"/>
      <c r="P731" s="2"/>
      <c r="Q731" s="2"/>
      <c r="R731" s="2"/>
      <c r="S731" s="2"/>
      <c r="T731" s="2"/>
    </row>
    <row r="732" customFormat="false" ht="11.25" hidden="false" customHeight="false" outlineLevel="0" collapsed="false">
      <c r="O732" s="2"/>
      <c r="P732" s="2"/>
      <c r="Q732" s="2"/>
      <c r="R732" s="2"/>
      <c r="S732" s="2"/>
      <c r="T732" s="2"/>
    </row>
    <row r="733" customFormat="false" ht="11.25" hidden="false" customHeight="false" outlineLevel="0" collapsed="false">
      <c r="O733" s="2"/>
      <c r="P733" s="2"/>
      <c r="Q733" s="2"/>
      <c r="R733" s="2"/>
      <c r="S733" s="2"/>
      <c r="T733" s="2"/>
    </row>
    <row r="734" customFormat="false" ht="11.25" hidden="false" customHeight="false" outlineLevel="0" collapsed="false">
      <c r="O734" s="2"/>
      <c r="P734" s="2"/>
      <c r="Q734" s="2"/>
      <c r="R734" s="2"/>
      <c r="S734" s="2"/>
      <c r="T734" s="2"/>
    </row>
    <row r="735" customFormat="false" ht="11.25" hidden="false" customHeight="false" outlineLevel="0" collapsed="false">
      <c r="O735" s="2"/>
      <c r="P735" s="2"/>
      <c r="Q735" s="2"/>
      <c r="R735" s="2"/>
      <c r="S735" s="2"/>
      <c r="T735" s="2"/>
    </row>
    <row r="736" customFormat="false" ht="11.25" hidden="false" customHeight="false" outlineLevel="0" collapsed="false">
      <c r="O736" s="2"/>
      <c r="P736" s="2"/>
      <c r="Q736" s="2"/>
      <c r="R736" s="2"/>
      <c r="S736" s="2"/>
      <c r="T736" s="2"/>
    </row>
    <row r="737" customFormat="false" ht="11.25" hidden="false" customHeight="false" outlineLevel="0" collapsed="false">
      <c r="O737" s="2"/>
      <c r="P737" s="2"/>
      <c r="Q737" s="2"/>
      <c r="R737" s="2"/>
      <c r="S737" s="2"/>
      <c r="T737" s="2"/>
    </row>
    <row r="738" customFormat="false" ht="11.25" hidden="false" customHeight="false" outlineLevel="0" collapsed="false">
      <c r="O738" s="2"/>
      <c r="P738" s="2"/>
      <c r="Q738" s="2"/>
      <c r="R738" s="2"/>
      <c r="S738" s="2"/>
      <c r="T738" s="2"/>
    </row>
    <row r="739" customFormat="false" ht="11.25" hidden="false" customHeight="false" outlineLevel="0" collapsed="false">
      <c r="O739" s="2"/>
      <c r="P739" s="2"/>
      <c r="Q739" s="2"/>
      <c r="R739" s="2"/>
      <c r="S739" s="2"/>
      <c r="T739" s="2"/>
    </row>
    <row r="740" customFormat="false" ht="11.25" hidden="false" customHeight="false" outlineLevel="0" collapsed="false">
      <c r="O740" s="2"/>
      <c r="P740" s="2"/>
      <c r="Q740" s="2"/>
      <c r="R740" s="2"/>
      <c r="S740" s="2"/>
      <c r="T740" s="2"/>
    </row>
    <row r="741" customFormat="false" ht="11.25" hidden="false" customHeight="false" outlineLevel="0" collapsed="false">
      <c r="O741" s="2"/>
      <c r="P741" s="2"/>
      <c r="Q741" s="2"/>
      <c r="R741" s="2"/>
      <c r="S741" s="2"/>
      <c r="T741" s="2"/>
    </row>
    <row r="742" customFormat="false" ht="11.25" hidden="false" customHeight="false" outlineLevel="0" collapsed="false">
      <c r="O742" s="2"/>
      <c r="P742" s="2"/>
      <c r="Q742" s="2"/>
      <c r="R742" s="2"/>
      <c r="S742" s="2"/>
      <c r="T742" s="2"/>
    </row>
    <row r="743" customFormat="false" ht="11.25" hidden="false" customHeight="false" outlineLevel="0" collapsed="false">
      <c r="O743" s="2"/>
      <c r="P743" s="2"/>
      <c r="Q743" s="2"/>
      <c r="R743" s="2"/>
      <c r="S743" s="2"/>
      <c r="T743" s="2"/>
    </row>
    <row r="744" customFormat="false" ht="11.25" hidden="false" customHeight="false" outlineLevel="0" collapsed="false">
      <c r="O744" s="2"/>
      <c r="P744" s="2"/>
      <c r="Q744" s="2"/>
      <c r="R744" s="2"/>
      <c r="S744" s="2"/>
      <c r="T744" s="2"/>
    </row>
    <row r="745" customFormat="false" ht="11.25" hidden="false" customHeight="false" outlineLevel="0" collapsed="false">
      <c r="O745" s="2"/>
      <c r="P745" s="2"/>
      <c r="Q745" s="2"/>
      <c r="R745" s="2"/>
      <c r="S745" s="2"/>
      <c r="T745" s="2"/>
    </row>
    <row r="746" customFormat="false" ht="11.25" hidden="false" customHeight="false" outlineLevel="0" collapsed="false">
      <c r="O746" s="2"/>
      <c r="P746" s="2"/>
      <c r="Q746" s="2"/>
      <c r="R746" s="2"/>
      <c r="S746" s="2"/>
      <c r="T746" s="2"/>
    </row>
    <row r="747" customFormat="false" ht="11.25" hidden="false" customHeight="false" outlineLevel="0" collapsed="false">
      <c r="O747" s="2"/>
      <c r="P747" s="2"/>
      <c r="Q747" s="2"/>
      <c r="R747" s="2"/>
      <c r="S747" s="2"/>
      <c r="T747" s="2"/>
    </row>
    <row r="748" customFormat="false" ht="11.25" hidden="false" customHeight="false" outlineLevel="0" collapsed="false">
      <c r="O748" s="2"/>
      <c r="P748" s="2"/>
      <c r="Q748" s="2"/>
      <c r="R748" s="2"/>
      <c r="S748" s="2"/>
      <c r="T748" s="2"/>
    </row>
    <row r="749" customFormat="false" ht="11.25" hidden="false" customHeight="false" outlineLevel="0" collapsed="false">
      <c r="O749" s="2"/>
      <c r="P749" s="2"/>
      <c r="Q749" s="2"/>
      <c r="R749" s="2"/>
      <c r="S749" s="2"/>
      <c r="T749" s="2"/>
    </row>
    <row r="750" customFormat="false" ht="11.25" hidden="false" customHeight="false" outlineLevel="0" collapsed="false">
      <c r="O750" s="2"/>
      <c r="P750" s="2"/>
      <c r="Q750" s="2"/>
      <c r="R750" s="2"/>
      <c r="S750" s="2"/>
      <c r="T750" s="2"/>
    </row>
    <row r="751" customFormat="false" ht="11.25" hidden="false" customHeight="false" outlineLevel="0" collapsed="false">
      <c r="O751" s="2"/>
      <c r="P751" s="2"/>
      <c r="Q751" s="2"/>
      <c r="R751" s="2"/>
      <c r="S751" s="2"/>
      <c r="T751" s="2"/>
    </row>
    <row r="752" customFormat="false" ht="11.25" hidden="false" customHeight="false" outlineLevel="0" collapsed="false">
      <c r="O752" s="2"/>
      <c r="P752" s="2"/>
      <c r="Q752" s="2"/>
      <c r="R752" s="2"/>
      <c r="S752" s="2"/>
      <c r="T752" s="2"/>
    </row>
    <row r="753" customFormat="false" ht="11.25" hidden="false" customHeight="false" outlineLevel="0" collapsed="false">
      <c r="O753" s="2"/>
      <c r="P753" s="2"/>
      <c r="Q753" s="2"/>
      <c r="R753" s="2"/>
      <c r="S753" s="2"/>
      <c r="T753" s="2"/>
    </row>
    <row r="754" customFormat="false" ht="11.25" hidden="false" customHeight="false" outlineLevel="0" collapsed="false">
      <c r="O754" s="2"/>
      <c r="P754" s="2"/>
      <c r="Q754" s="2"/>
      <c r="R754" s="2"/>
      <c r="S754" s="2"/>
      <c r="T754" s="2"/>
    </row>
    <row r="755" customFormat="false" ht="11.25" hidden="false" customHeight="false" outlineLevel="0" collapsed="false">
      <c r="O755" s="2"/>
      <c r="P755" s="2"/>
      <c r="Q755" s="2"/>
      <c r="R755" s="2"/>
      <c r="S755" s="2"/>
      <c r="T755" s="2"/>
    </row>
    <row r="756" customFormat="false" ht="11.25" hidden="false" customHeight="false" outlineLevel="0" collapsed="false">
      <c r="O756" s="2"/>
      <c r="P756" s="2"/>
      <c r="Q756" s="2"/>
      <c r="R756" s="2"/>
      <c r="S756" s="2"/>
      <c r="T756" s="2"/>
    </row>
    <row r="757" customFormat="false" ht="11.25" hidden="false" customHeight="false" outlineLevel="0" collapsed="false">
      <c r="O757" s="2"/>
      <c r="P757" s="2"/>
      <c r="Q757" s="2"/>
      <c r="R757" s="2"/>
      <c r="S757" s="2"/>
      <c r="T757" s="2"/>
    </row>
    <row r="758" customFormat="false" ht="11.25" hidden="false" customHeight="false" outlineLevel="0" collapsed="false">
      <c r="O758" s="2"/>
      <c r="P758" s="2"/>
      <c r="Q758" s="2"/>
      <c r="R758" s="2"/>
      <c r="S758" s="2"/>
      <c r="T758" s="2"/>
    </row>
    <row r="759" customFormat="false" ht="11.25" hidden="false" customHeight="false" outlineLevel="0" collapsed="false">
      <c r="O759" s="2"/>
      <c r="P759" s="2"/>
      <c r="Q759" s="2"/>
      <c r="R759" s="2"/>
      <c r="S759" s="2"/>
      <c r="T759" s="2"/>
    </row>
    <row r="760" customFormat="false" ht="11.25" hidden="false" customHeight="false" outlineLevel="0" collapsed="false">
      <c r="O760" s="2"/>
      <c r="P760" s="2"/>
      <c r="Q760" s="2"/>
      <c r="R760" s="2"/>
      <c r="S760" s="2"/>
      <c r="T760" s="2"/>
    </row>
    <row r="761" customFormat="false" ht="11.25" hidden="false" customHeight="false" outlineLevel="0" collapsed="false">
      <c r="O761" s="2"/>
      <c r="P761" s="2"/>
      <c r="Q761" s="2"/>
      <c r="R761" s="2"/>
      <c r="S761" s="2"/>
      <c r="T761" s="2"/>
    </row>
    <row r="762" customFormat="false" ht="11.25" hidden="false" customHeight="false" outlineLevel="0" collapsed="false">
      <c r="O762" s="2"/>
      <c r="P762" s="2"/>
      <c r="Q762" s="2"/>
      <c r="R762" s="2"/>
      <c r="S762" s="2"/>
      <c r="T762" s="2"/>
    </row>
    <row r="763" customFormat="false" ht="11.25" hidden="false" customHeight="false" outlineLevel="0" collapsed="false">
      <c r="O763" s="2"/>
      <c r="P763" s="2"/>
      <c r="Q763" s="2"/>
      <c r="R763" s="2"/>
      <c r="S763" s="2"/>
      <c r="T763" s="2"/>
    </row>
    <row r="764" customFormat="false" ht="11.25" hidden="false" customHeight="false" outlineLevel="0" collapsed="false">
      <c r="O764" s="2"/>
      <c r="P764" s="2"/>
      <c r="Q764" s="2"/>
      <c r="R764" s="2"/>
      <c r="S764" s="2"/>
      <c r="T764" s="2"/>
    </row>
    <row r="765" customFormat="false" ht="11.25" hidden="false" customHeight="false" outlineLevel="0" collapsed="false">
      <c r="O765" s="2"/>
      <c r="P765" s="2"/>
      <c r="Q765" s="2"/>
      <c r="R765" s="2"/>
      <c r="S765" s="2"/>
      <c r="T765" s="2"/>
    </row>
    <row r="766" customFormat="false" ht="11.25" hidden="false" customHeight="false" outlineLevel="0" collapsed="false">
      <c r="O766" s="2"/>
      <c r="P766" s="2"/>
      <c r="Q766" s="2"/>
      <c r="R766" s="2"/>
      <c r="S766" s="2"/>
      <c r="T766" s="2"/>
    </row>
    <row r="767" customFormat="false" ht="11.25" hidden="false" customHeight="false" outlineLevel="0" collapsed="false">
      <c r="O767" s="2"/>
      <c r="P767" s="2"/>
      <c r="Q767" s="2"/>
      <c r="R767" s="2"/>
      <c r="S767" s="2"/>
      <c r="T767" s="2"/>
    </row>
    <row r="768" customFormat="false" ht="11.25" hidden="false" customHeight="false" outlineLevel="0" collapsed="false">
      <c r="O768" s="2"/>
      <c r="P768" s="2"/>
      <c r="Q768" s="2"/>
      <c r="R768" s="2"/>
      <c r="S768" s="2"/>
      <c r="T768" s="2"/>
    </row>
    <row r="769" customFormat="false" ht="11.25" hidden="false" customHeight="false" outlineLevel="0" collapsed="false">
      <c r="O769" s="2"/>
      <c r="P769" s="2"/>
      <c r="Q769" s="2"/>
      <c r="R769" s="2"/>
      <c r="S769" s="2"/>
      <c r="T769" s="2"/>
    </row>
    <row r="770" customFormat="false" ht="11.25" hidden="false" customHeight="false" outlineLevel="0" collapsed="false">
      <c r="O770" s="2"/>
      <c r="P770" s="2"/>
      <c r="Q770" s="2"/>
      <c r="R770" s="2"/>
      <c r="S770" s="2"/>
      <c r="T770" s="2"/>
    </row>
    <row r="771" customFormat="false" ht="11.25" hidden="false" customHeight="false" outlineLevel="0" collapsed="false">
      <c r="O771" s="2"/>
      <c r="P771" s="2"/>
      <c r="Q771" s="2"/>
      <c r="R771" s="2"/>
      <c r="S771" s="2"/>
      <c r="T771" s="2"/>
    </row>
    <row r="772" customFormat="false" ht="11.25" hidden="false" customHeight="false" outlineLevel="0" collapsed="false">
      <c r="O772" s="2"/>
      <c r="P772" s="2"/>
      <c r="Q772" s="2"/>
      <c r="R772" s="2"/>
      <c r="S772" s="2"/>
      <c r="T772" s="2"/>
    </row>
    <row r="773" customFormat="false" ht="11.25" hidden="false" customHeight="false" outlineLevel="0" collapsed="false">
      <c r="O773" s="2"/>
      <c r="P773" s="2"/>
      <c r="Q773" s="2"/>
      <c r="R773" s="2"/>
      <c r="S773" s="2"/>
      <c r="T773" s="2"/>
    </row>
    <row r="774" customFormat="false" ht="11.25" hidden="false" customHeight="false" outlineLevel="0" collapsed="false">
      <c r="O774" s="2"/>
      <c r="P774" s="2"/>
      <c r="Q774" s="2"/>
      <c r="R774" s="2"/>
      <c r="S774" s="2"/>
      <c r="T774" s="2"/>
    </row>
    <row r="775" customFormat="false" ht="11.25" hidden="false" customHeight="false" outlineLevel="0" collapsed="false">
      <c r="O775" s="2"/>
      <c r="P775" s="2"/>
      <c r="Q775" s="2"/>
      <c r="R775" s="2"/>
      <c r="S775" s="2"/>
      <c r="T775" s="2"/>
    </row>
    <row r="776" customFormat="false" ht="11.25" hidden="false" customHeight="false" outlineLevel="0" collapsed="false">
      <c r="O776" s="2"/>
      <c r="P776" s="2"/>
      <c r="Q776" s="2"/>
      <c r="R776" s="2"/>
      <c r="S776" s="2"/>
      <c r="T776" s="2"/>
    </row>
    <row r="777" customFormat="false" ht="11.25" hidden="false" customHeight="false" outlineLevel="0" collapsed="false">
      <c r="O777" s="2"/>
      <c r="P777" s="2"/>
      <c r="Q777" s="2"/>
      <c r="R777" s="2"/>
      <c r="S777" s="2"/>
      <c r="T777" s="2"/>
    </row>
    <row r="778" customFormat="false" ht="11.25" hidden="false" customHeight="false" outlineLevel="0" collapsed="false">
      <c r="O778" s="2"/>
      <c r="P778" s="2"/>
      <c r="Q778" s="2"/>
      <c r="R778" s="2"/>
      <c r="S778" s="2"/>
      <c r="T778" s="2"/>
    </row>
    <row r="779" customFormat="false" ht="11.25" hidden="false" customHeight="false" outlineLevel="0" collapsed="false">
      <c r="O779" s="2"/>
      <c r="P779" s="2"/>
      <c r="Q779" s="2"/>
      <c r="R779" s="2"/>
      <c r="S779" s="2"/>
      <c r="T779" s="2"/>
    </row>
    <row r="780" customFormat="false" ht="11.25" hidden="false" customHeight="false" outlineLevel="0" collapsed="false">
      <c r="O780" s="2"/>
      <c r="P780" s="2"/>
      <c r="Q780" s="2"/>
      <c r="R780" s="2"/>
      <c r="S780" s="2"/>
      <c r="T780" s="2"/>
    </row>
    <row r="781" customFormat="false" ht="11.25" hidden="false" customHeight="false" outlineLevel="0" collapsed="false">
      <c r="O781" s="2"/>
      <c r="P781" s="2"/>
      <c r="Q781" s="2"/>
      <c r="R781" s="2"/>
      <c r="S781" s="2"/>
      <c r="T781" s="2"/>
    </row>
    <row r="782" customFormat="false" ht="11.25" hidden="false" customHeight="false" outlineLevel="0" collapsed="false">
      <c r="O782" s="2"/>
      <c r="P782" s="2"/>
      <c r="Q782" s="2"/>
      <c r="R782" s="2"/>
      <c r="S782" s="2"/>
      <c r="T782" s="2"/>
    </row>
    <row r="783" customFormat="false" ht="11.25" hidden="false" customHeight="false" outlineLevel="0" collapsed="false">
      <c r="O783" s="2"/>
      <c r="P783" s="2"/>
      <c r="Q783" s="2"/>
      <c r="R783" s="2"/>
      <c r="S783" s="2"/>
      <c r="T783" s="2"/>
    </row>
    <row r="784" customFormat="false" ht="11.25" hidden="false" customHeight="false" outlineLevel="0" collapsed="false">
      <c r="O784" s="2"/>
      <c r="P784" s="2"/>
      <c r="Q784" s="2"/>
      <c r="R784" s="2"/>
      <c r="S784" s="2"/>
      <c r="T784" s="2"/>
    </row>
    <row r="785" customFormat="false" ht="11.25" hidden="false" customHeight="false" outlineLevel="0" collapsed="false">
      <c r="O785" s="2"/>
      <c r="P785" s="2"/>
      <c r="Q785" s="2"/>
      <c r="R785" s="2"/>
      <c r="S785" s="2"/>
      <c r="T785" s="2"/>
    </row>
    <row r="786" customFormat="false" ht="11.25" hidden="false" customHeight="false" outlineLevel="0" collapsed="false">
      <c r="O786" s="2"/>
      <c r="P786" s="2"/>
      <c r="Q786" s="2"/>
      <c r="R786" s="2"/>
      <c r="S786" s="2"/>
      <c r="T786" s="2"/>
    </row>
    <row r="787" customFormat="false" ht="11.25" hidden="false" customHeight="false" outlineLevel="0" collapsed="false">
      <c r="O787" s="2"/>
      <c r="P787" s="2"/>
      <c r="Q787" s="2"/>
      <c r="R787" s="2"/>
      <c r="S787" s="2"/>
      <c r="T787" s="2"/>
    </row>
    <row r="788" customFormat="false" ht="11.25" hidden="false" customHeight="false" outlineLevel="0" collapsed="false">
      <c r="O788" s="2"/>
      <c r="P788" s="2"/>
      <c r="Q788" s="2"/>
      <c r="R788" s="2"/>
      <c r="S788" s="2"/>
      <c r="T788" s="2"/>
    </row>
    <row r="789" customFormat="false" ht="11.25" hidden="false" customHeight="false" outlineLevel="0" collapsed="false">
      <c r="O789" s="2"/>
      <c r="P789" s="2"/>
      <c r="Q789" s="2"/>
      <c r="R789" s="2"/>
      <c r="S789" s="2"/>
      <c r="T789" s="2"/>
    </row>
    <row r="790" customFormat="false" ht="11.25" hidden="false" customHeight="false" outlineLevel="0" collapsed="false">
      <c r="O790" s="2"/>
      <c r="P790" s="2"/>
      <c r="Q790" s="2"/>
      <c r="R790" s="2"/>
      <c r="S790" s="2"/>
      <c r="T790" s="2"/>
    </row>
    <row r="791" customFormat="false" ht="11.25" hidden="false" customHeight="false" outlineLevel="0" collapsed="false">
      <c r="O791" s="2"/>
      <c r="P791" s="2"/>
      <c r="Q791" s="2"/>
      <c r="R791" s="2"/>
      <c r="S791" s="2"/>
      <c r="T791" s="2"/>
    </row>
    <row r="792" customFormat="false" ht="11.25" hidden="false" customHeight="false" outlineLevel="0" collapsed="false">
      <c r="O792" s="2"/>
      <c r="P792" s="2"/>
      <c r="Q792" s="2"/>
      <c r="R792" s="2"/>
      <c r="S792" s="2"/>
      <c r="T792" s="2"/>
    </row>
    <row r="793" customFormat="false" ht="11.25" hidden="false" customHeight="false" outlineLevel="0" collapsed="false">
      <c r="O793" s="2"/>
      <c r="P793" s="2"/>
      <c r="Q793" s="2"/>
      <c r="R793" s="2"/>
      <c r="S793" s="2"/>
      <c r="T793" s="2"/>
    </row>
    <row r="794" customFormat="false" ht="11.25" hidden="false" customHeight="false" outlineLevel="0" collapsed="false">
      <c r="O794" s="2"/>
      <c r="P794" s="2"/>
      <c r="Q794" s="2"/>
      <c r="R794" s="2"/>
      <c r="S794" s="2"/>
      <c r="T794" s="2"/>
    </row>
    <row r="795" customFormat="false" ht="11.25" hidden="false" customHeight="false" outlineLevel="0" collapsed="false">
      <c r="O795" s="2"/>
      <c r="P795" s="2"/>
      <c r="Q795" s="2"/>
      <c r="R795" s="2"/>
      <c r="S795" s="2"/>
      <c r="T795" s="2"/>
    </row>
    <row r="796" customFormat="false" ht="11.25" hidden="false" customHeight="false" outlineLevel="0" collapsed="false">
      <c r="O796" s="2"/>
      <c r="P796" s="2"/>
      <c r="Q796" s="2"/>
      <c r="R796" s="2"/>
      <c r="S796" s="2"/>
      <c r="T796" s="2"/>
    </row>
    <row r="797" customFormat="false" ht="11.25" hidden="false" customHeight="false" outlineLevel="0" collapsed="false">
      <c r="O797" s="2"/>
      <c r="P797" s="2"/>
      <c r="Q797" s="2"/>
      <c r="R797" s="2"/>
      <c r="S797" s="2"/>
      <c r="T797" s="2"/>
    </row>
    <row r="798" customFormat="false" ht="11.25" hidden="false" customHeight="false" outlineLevel="0" collapsed="false">
      <c r="O798" s="2"/>
      <c r="P798" s="2"/>
      <c r="Q798" s="2"/>
      <c r="R798" s="2"/>
      <c r="S798" s="2"/>
      <c r="T798" s="2"/>
    </row>
    <row r="799" customFormat="false" ht="11.25" hidden="false" customHeight="false" outlineLevel="0" collapsed="false">
      <c r="O799" s="2"/>
      <c r="P799" s="2"/>
      <c r="Q799" s="2"/>
      <c r="R799" s="2"/>
      <c r="S799" s="2"/>
      <c r="T799" s="2"/>
    </row>
    <row r="800" customFormat="false" ht="11.25" hidden="false" customHeight="false" outlineLevel="0" collapsed="false">
      <c r="O800" s="2"/>
      <c r="P800" s="2"/>
      <c r="Q800" s="2"/>
      <c r="R800" s="2"/>
      <c r="S800" s="2"/>
      <c r="T800" s="2"/>
    </row>
    <row r="801" customFormat="false" ht="11.25" hidden="false" customHeight="false" outlineLevel="0" collapsed="false">
      <c r="O801" s="2"/>
      <c r="P801" s="2"/>
      <c r="Q801" s="2"/>
      <c r="R801" s="2"/>
      <c r="S801" s="2"/>
      <c r="T801" s="2"/>
    </row>
    <row r="802" customFormat="false" ht="11.25" hidden="false" customHeight="false" outlineLevel="0" collapsed="false">
      <c r="O802" s="2"/>
      <c r="P802" s="2"/>
      <c r="Q802" s="2"/>
      <c r="R802" s="2"/>
      <c r="S802" s="2"/>
      <c r="T802" s="2"/>
    </row>
    <row r="803" customFormat="false" ht="11.25" hidden="false" customHeight="false" outlineLevel="0" collapsed="false">
      <c r="O803" s="2"/>
      <c r="P803" s="2"/>
      <c r="Q803" s="2"/>
      <c r="R803" s="2"/>
      <c r="S803" s="2"/>
      <c r="T803" s="2"/>
    </row>
    <row r="804" customFormat="false" ht="11.25" hidden="false" customHeight="false" outlineLevel="0" collapsed="false">
      <c r="O804" s="2"/>
      <c r="P804" s="2"/>
      <c r="Q804" s="2"/>
      <c r="R804" s="2"/>
      <c r="S804" s="2"/>
      <c r="T804" s="2"/>
    </row>
    <row r="805" customFormat="false" ht="11.25" hidden="false" customHeight="false" outlineLevel="0" collapsed="false">
      <c r="O805" s="2"/>
      <c r="P805" s="2"/>
      <c r="Q805" s="2"/>
      <c r="R805" s="2"/>
      <c r="S805" s="2"/>
      <c r="T805" s="2"/>
    </row>
    <row r="806" customFormat="false" ht="11.25" hidden="false" customHeight="false" outlineLevel="0" collapsed="false">
      <c r="O806" s="2"/>
      <c r="P806" s="2"/>
      <c r="Q806" s="2"/>
      <c r="R806" s="2"/>
      <c r="S806" s="2"/>
      <c r="T806" s="2"/>
    </row>
    <row r="807" customFormat="false" ht="11.25" hidden="false" customHeight="false" outlineLevel="0" collapsed="false">
      <c r="O807" s="2"/>
      <c r="P807" s="2"/>
      <c r="Q807" s="2"/>
      <c r="R807" s="2"/>
      <c r="S807" s="2"/>
      <c r="T807" s="2"/>
    </row>
    <row r="808" customFormat="false" ht="11.25" hidden="false" customHeight="false" outlineLevel="0" collapsed="false">
      <c r="O808" s="2"/>
      <c r="P808" s="2"/>
      <c r="Q808" s="2"/>
      <c r="R808" s="2"/>
      <c r="S808" s="2"/>
      <c r="T808" s="2"/>
    </row>
    <row r="809" customFormat="false" ht="11.25" hidden="false" customHeight="false" outlineLevel="0" collapsed="false">
      <c r="O809" s="2"/>
      <c r="P809" s="2"/>
      <c r="Q809" s="2"/>
      <c r="R809" s="2"/>
      <c r="S809" s="2"/>
      <c r="T809" s="2"/>
    </row>
    <row r="810" customFormat="false" ht="11.25" hidden="false" customHeight="false" outlineLevel="0" collapsed="false">
      <c r="O810" s="2"/>
      <c r="P810" s="2"/>
      <c r="Q810" s="2"/>
      <c r="R810" s="2"/>
      <c r="S810" s="2"/>
      <c r="T810" s="2"/>
    </row>
    <row r="811" customFormat="false" ht="11.25" hidden="false" customHeight="false" outlineLevel="0" collapsed="false">
      <c r="O811" s="2"/>
      <c r="P811" s="2"/>
      <c r="Q811" s="2"/>
      <c r="R811" s="2"/>
      <c r="S811" s="2"/>
      <c r="T811" s="2"/>
    </row>
    <row r="812" customFormat="false" ht="11.25" hidden="false" customHeight="false" outlineLevel="0" collapsed="false">
      <c r="O812" s="2"/>
      <c r="P812" s="2"/>
      <c r="Q812" s="2"/>
      <c r="R812" s="2"/>
      <c r="S812" s="2"/>
      <c r="T812" s="2"/>
    </row>
    <row r="813" customFormat="false" ht="11.25" hidden="false" customHeight="false" outlineLevel="0" collapsed="false">
      <c r="O813" s="2"/>
      <c r="P813" s="2"/>
      <c r="Q813" s="2"/>
      <c r="R813" s="2"/>
      <c r="S813" s="2"/>
      <c r="T813" s="2"/>
    </row>
    <row r="814" customFormat="false" ht="11.25" hidden="false" customHeight="false" outlineLevel="0" collapsed="false">
      <c r="O814" s="2"/>
      <c r="P814" s="2"/>
      <c r="Q814" s="2"/>
      <c r="R814" s="2"/>
      <c r="S814" s="2"/>
      <c r="T814" s="2"/>
    </row>
    <row r="815" customFormat="false" ht="11.25" hidden="false" customHeight="false" outlineLevel="0" collapsed="false">
      <c r="O815" s="2"/>
      <c r="P815" s="2"/>
      <c r="Q815" s="2"/>
      <c r="R815" s="2"/>
      <c r="S815" s="2"/>
      <c r="T815" s="2"/>
    </row>
    <row r="816" customFormat="false" ht="11.25" hidden="false" customHeight="false" outlineLevel="0" collapsed="false">
      <c r="O816" s="2"/>
      <c r="P816" s="2"/>
      <c r="Q816" s="2"/>
      <c r="R816" s="2"/>
      <c r="S816" s="2"/>
      <c r="T816" s="2"/>
    </row>
    <row r="817" customFormat="false" ht="11.25" hidden="false" customHeight="false" outlineLevel="0" collapsed="false">
      <c r="O817" s="2"/>
      <c r="P817" s="2"/>
      <c r="Q817" s="2"/>
      <c r="R817" s="2"/>
      <c r="S817" s="2"/>
      <c r="T817" s="2"/>
    </row>
    <row r="818" customFormat="false" ht="11.25" hidden="false" customHeight="false" outlineLevel="0" collapsed="false">
      <c r="O818" s="2"/>
      <c r="P818" s="2"/>
      <c r="Q818" s="2"/>
      <c r="R818" s="2"/>
      <c r="S818" s="2"/>
      <c r="T818" s="2"/>
    </row>
    <row r="819" customFormat="false" ht="11.25" hidden="false" customHeight="false" outlineLevel="0" collapsed="false">
      <c r="O819" s="2"/>
      <c r="P819" s="2"/>
      <c r="Q819" s="2"/>
      <c r="R819" s="2"/>
      <c r="S819" s="2"/>
      <c r="T819" s="2"/>
    </row>
    <row r="820" customFormat="false" ht="11.25" hidden="false" customHeight="false" outlineLevel="0" collapsed="false">
      <c r="O820" s="2"/>
      <c r="P820" s="2"/>
      <c r="Q820" s="2"/>
      <c r="R820" s="2"/>
      <c r="S820" s="2"/>
      <c r="T820" s="2"/>
    </row>
    <row r="821" customFormat="false" ht="11.25" hidden="false" customHeight="false" outlineLevel="0" collapsed="false">
      <c r="O821" s="2"/>
      <c r="P821" s="2"/>
      <c r="Q821" s="2"/>
      <c r="R821" s="2"/>
      <c r="S821" s="2"/>
      <c r="T821" s="2"/>
    </row>
    <row r="822" customFormat="false" ht="11.25" hidden="false" customHeight="false" outlineLevel="0" collapsed="false">
      <c r="O822" s="2"/>
      <c r="P822" s="2"/>
      <c r="Q822" s="2"/>
      <c r="R822" s="2"/>
      <c r="S822" s="2"/>
      <c r="T822" s="2"/>
    </row>
    <row r="823" customFormat="false" ht="11.25" hidden="false" customHeight="false" outlineLevel="0" collapsed="false">
      <c r="O823" s="2"/>
      <c r="P823" s="2"/>
      <c r="Q823" s="2"/>
      <c r="R823" s="2"/>
      <c r="S823" s="2"/>
      <c r="T823" s="2"/>
    </row>
    <row r="824" customFormat="false" ht="11.25" hidden="false" customHeight="false" outlineLevel="0" collapsed="false">
      <c r="O824" s="2"/>
      <c r="P824" s="2"/>
      <c r="Q824" s="2"/>
      <c r="R824" s="2"/>
      <c r="S824" s="2"/>
      <c r="T824" s="2"/>
    </row>
    <row r="825" customFormat="false" ht="11.25" hidden="false" customHeight="false" outlineLevel="0" collapsed="false">
      <c r="O825" s="2"/>
      <c r="P825" s="2"/>
      <c r="Q825" s="2"/>
      <c r="R825" s="2"/>
      <c r="S825" s="2"/>
      <c r="T825" s="2"/>
    </row>
    <row r="826" customFormat="false" ht="11.25" hidden="false" customHeight="false" outlineLevel="0" collapsed="false">
      <c r="O826" s="2"/>
      <c r="P826" s="2"/>
      <c r="Q826" s="2"/>
      <c r="R826" s="2"/>
      <c r="S826" s="2"/>
      <c r="T826" s="2"/>
    </row>
    <row r="827" customFormat="false" ht="11.25" hidden="false" customHeight="false" outlineLevel="0" collapsed="false">
      <c r="O827" s="2"/>
      <c r="P827" s="2"/>
      <c r="Q827" s="2"/>
      <c r="R827" s="2"/>
      <c r="S827" s="2"/>
      <c r="T827" s="2"/>
    </row>
    <row r="828" customFormat="false" ht="11.25" hidden="false" customHeight="false" outlineLevel="0" collapsed="false">
      <c r="O828" s="2"/>
      <c r="P828" s="2"/>
      <c r="Q828" s="2"/>
      <c r="R828" s="2"/>
      <c r="S828" s="2"/>
      <c r="T828" s="2"/>
    </row>
    <row r="829" customFormat="false" ht="11.25" hidden="false" customHeight="false" outlineLevel="0" collapsed="false">
      <c r="O829" s="2"/>
      <c r="P829" s="2"/>
      <c r="Q829" s="2"/>
      <c r="R829" s="2"/>
      <c r="S829" s="2"/>
      <c r="T829" s="2"/>
    </row>
    <row r="830" customFormat="false" ht="11.25" hidden="false" customHeight="false" outlineLevel="0" collapsed="false">
      <c r="O830" s="2"/>
      <c r="P830" s="2"/>
      <c r="Q830" s="2"/>
      <c r="R830" s="2"/>
      <c r="S830" s="2"/>
      <c r="T830" s="2"/>
    </row>
    <row r="831" customFormat="false" ht="11.25" hidden="false" customHeight="false" outlineLevel="0" collapsed="false">
      <c r="O831" s="2"/>
      <c r="P831" s="2"/>
      <c r="Q831" s="2"/>
      <c r="R831" s="2"/>
      <c r="S831" s="2"/>
      <c r="T831" s="2"/>
    </row>
    <row r="832" customFormat="false" ht="11.25" hidden="false" customHeight="false" outlineLevel="0" collapsed="false">
      <c r="O832" s="2"/>
      <c r="P832" s="2"/>
      <c r="Q832" s="2"/>
      <c r="R832" s="2"/>
      <c r="S832" s="2"/>
      <c r="T832" s="2"/>
    </row>
    <row r="833" customFormat="false" ht="11.25" hidden="false" customHeight="false" outlineLevel="0" collapsed="false">
      <c r="O833" s="2"/>
      <c r="P833" s="2"/>
      <c r="Q833" s="2"/>
      <c r="R833" s="2"/>
      <c r="S833" s="2"/>
      <c r="T833" s="2"/>
    </row>
    <row r="834" customFormat="false" ht="11.25" hidden="false" customHeight="false" outlineLevel="0" collapsed="false">
      <c r="O834" s="2"/>
      <c r="P834" s="2"/>
      <c r="Q834" s="2"/>
      <c r="R834" s="2"/>
      <c r="S834" s="2"/>
      <c r="T834" s="2"/>
    </row>
    <row r="835" customFormat="false" ht="11.25" hidden="false" customHeight="false" outlineLevel="0" collapsed="false">
      <c r="O835" s="2"/>
      <c r="P835" s="2"/>
      <c r="Q835" s="2"/>
      <c r="R835" s="2"/>
      <c r="S835" s="2"/>
      <c r="T835" s="2"/>
    </row>
    <row r="836" customFormat="false" ht="11.25" hidden="false" customHeight="false" outlineLevel="0" collapsed="false">
      <c r="O836" s="2"/>
      <c r="P836" s="2"/>
      <c r="Q836" s="2"/>
      <c r="R836" s="2"/>
      <c r="S836" s="2"/>
      <c r="T836" s="2"/>
    </row>
    <row r="837" customFormat="false" ht="11.25" hidden="false" customHeight="false" outlineLevel="0" collapsed="false">
      <c r="O837" s="2"/>
      <c r="P837" s="2"/>
      <c r="Q837" s="2"/>
      <c r="R837" s="2"/>
      <c r="S837" s="2"/>
      <c r="T837" s="2"/>
    </row>
    <row r="838" customFormat="false" ht="11.25" hidden="false" customHeight="false" outlineLevel="0" collapsed="false">
      <c r="O838" s="2"/>
      <c r="P838" s="2"/>
      <c r="Q838" s="2"/>
      <c r="R838" s="2"/>
      <c r="S838" s="2"/>
      <c r="T838" s="2"/>
    </row>
    <row r="839" customFormat="false" ht="11.25" hidden="false" customHeight="false" outlineLevel="0" collapsed="false">
      <c r="O839" s="2"/>
      <c r="P839" s="2"/>
      <c r="Q839" s="2"/>
      <c r="R839" s="2"/>
      <c r="S839" s="2"/>
      <c r="T839" s="2"/>
    </row>
    <row r="840" customFormat="false" ht="11.25" hidden="false" customHeight="false" outlineLevel="0" collapsed="false">
      <c r="O840" s="2"/>
      <c r="P840" s="2"/>
      <c r="Q840" s="2"/>
      <c r="R840" s="2"/>
      <c r="S840" s="2"/>
      <c r="T840" s="2"/>
    </row>
    <row r="841" customFormat="false" ht="11.25" hidden="false" customHeight="false" outlineLevel="0" collapsed="false">
      <c r="O841" s="2"/>
      <c r="P841" s="2"/>
      <c r="Q841" s="2"/>
      <c r="R841" s="2"/>
      <c r="S841" s="2"/>
      <c r="T841" s="2"/>
    </row>
    <row r="842" customFormat="false" ht="11.25" hidden="false" customHeight="false" outlineLevel="0" collapsed="false">
      <c r="O842" s="2"/>
      <c r="P842" s="2"/>
      <c r="Q842" s="2"/>
      <c r="R842" s="2"/>
      <c r="S842" s="2"/>
      <c r="T842" s="2"/>
    </row>
    <row r="843" customFormat="false" ht="11.25" hidden="false" customHeight="false" outlineLevel="0" collapsed="false">
      <c r="O843" s="2"/>
      <c r="P843" s="2"/>
      <c r="Q843" s="2"/>
      <c r="R843" s="2"/>
      <c r="S843" s="2"/>
      <c r="T843" s="2"/>
    </row>
    <row r="844" customFormat="false" ht="11.25" hidden="false" customHeight="false" outlineLevel="0" collapsed="false">
      <c r="O844" s="2"/>
      <c r="P844" s="2"/>
      <c r="Q844" s="2"/>
      <c r="R844" s="2"/>
      <c r="S844" s="2"/>
      <c r="T844" s="2"/>
    </row>
    <row r="845" customFormat="false" ht="11.25" hidden="false" customHeight="false" outlineLevel="0" collapsed="false">
      <c r="O845" s="2"/>
      <c r="P845" s="2"/>
      <c r="Q845" s="2"/>
      <c r="R845" s="2"/>
      <c r="S845" s="2"/>
      <c r="T845" s="2"/>
    </row>
    <row r="846" customFormat="false" ht="11.25" hidden="false" customHeight="false" outlineLevel="0" collapsed="false">
      <c r="O846" s="2"/>
      <c r="P846" s="2"/>
      <c r="Q846" s="2"/>
      <c r="R846" s="2"/>
      <c r="S846" s="2"/>
      <c r="T846" s="2"/>
    </row>
    <row r="847" customFormat="false" ht="11.25" hidden="false" customHeight="false" outlineLevel="0" collapsed="false">
      <c r="O847" s="2"/>
      <c r="P847" s="2"/>
      <c r="Q847" s="2"/>
      <c r="R847" s="2"/>
      <c r="S847" s="2"/>
      <c r="T847" s="2"/>
    </row>
    <row r="848" customFormat="false" ht="11.25" hidden="false" customHeight="false" outlineLevel="0" collapsed="false">
      <c r="O848" s="2"/>
      <c r="P848" s="2"/>
      <c r="Q848" s="2"/>
      <c r="R848" s="2"/>
      <c r="S848" s="2"/>
      <c r="T848" s="2"/>
    </row>
    <row r="849" customFormat="false" ht="11.25" hidden="false" customHeight="false" outlineLevel="0" collapsed="false">
      <c r="O849" s="2"/>
      <c r="P849" s="2"/>
      <c r="Q849" s="2"/>
      <c r="R849" s="2"/>
      <c r="S849" s="2"/>
      <c r="T849" s="2"/>
    </row>
    <row r="850" customFormat="false" ht="11.25" hidden="false" customHeight="false" outlineLevel="0" collapsed="false">
      <c r="O850" s="2"/>
      <c r="P850" s="2"/>
      <c r="Q850" s="2"/>
      <c r="R850" s="2"/>
      <c r="S850" s="2"/>
      <c r="T850" s="2"/>
    </row>
    <row r="851" customFormat="false" ht="11.25" hidden="false" customHeight="false" outlineLevel="0" collapsed="false">
      <c r="O851" s="2"/>
      <c r="P851" s="2"/>
      <c r="Q851" s="2"/>
      <c r="R851" s="2"/>
      <c r="S851" s="2"/>
      <c r="T851" s="2"/>
    </row>
    <row r="852" customFormat="false" ht="11.25" hidden="false" customHeight="false" outlineLevel="0" collapsed="false">
      <c r="O852" s="2"/>
      <c r="P852" s="2"/>
      <c r="Q852" s="2"/>
      <c r="R852" s="2"/>
      <c r="S852" s="2"/>
      <c r="T852" s="2"/>
    </row>
    <row r="853" customFormat="false" ht="11.25" hidden="false" customHeight="false" outlineLevel="0" collapsed="false">
      <c r="O853" s="2"/>
      <c r="P853" s="2"/>
      <c r="Q853" s="2"/>
      <c r="R853" s="2"/>
      <c r="S853" s="2"/>
      <c r="T853" s="2"/>
    </row>
    <row r="854" customFormat="false" ht="11.25" hidden="false" customHeight="false" outlineLevel="0" collapsed="false">
      <c r="O854" s="2"/>
      <c r="P854" s="2"/>
      <c r="Q854" s="2"/>
      <c r="R854" s="2"/>
      <c r="S854" s="2"/>
      <c r="T854" s="2"/>
    </row>
    <row r="855" customFormat="false" ht="11.25" hidden="false" customHeight="false" outlineLevel="0" collapsed="false">
      <c r="O855" s="2"/>
      <c r="P855" s="2"/>
      <c r="Q855" s="2"/>
      <c r="R855" s="2"/>
      <c r="S855" s="2"/>
      <c r="T855" s="2"/>
    </row>
    <row r="856" customFormat="false" ht="11.25" hidden="false" customHeight="false" outlineLevel="0" collapsed="false">
      <c r="O856" s="2"/>
      <c r="P856" s="2"/>
      <c r="Q856" s="2"/>
      <c r="R856" s="2"/>
      <c r="S856" s="2"/>
      <c r="T856" s="2"/>
    </row>
    <row r="857" customFormat="false" ht="11.25" hidden="false" customHeight="false" outlineLevel="0" collapsed="false">
      <c r="O857" s="2"/>
      <c r="P857" s="2"/>
      <c r="Q857" s="2"/>
      <c r="R857" s="2"/>
      <c r="S857" s="2"/>
      <c r="T857" s="2"/>
    </row>
    <row r="858" customFormat="false" ht="11.25" hidden="false" customHeight="false" outlineLevel="0" collapsed="false">
      <c r="O858" s="2"/>
      <c r="P858" s="2"/>
      <c r="Q858" s="2"/>
      <c r="R858" s="2"/>
      <c r="S858" s="2"/>
      <c r="T858" s="2"/>
    </row>
    <row r="859" customFormat="false" ht="11.25" hidden="false" customHeight="false" outlineLevel="0" collapsed="false">
      <c r="O859" s="2"/>
      <c r="P859" s="2"/>
      <c r="Q859" s="2"/>
      <c r="R859" s="2"/>
      <c r="S859" s="2"/>
      <c r="T859" s="2"/>
    </row>
    <row r="860" customFormat="false" ht="11.25" hidden="false" customHeight="false" outlineLevel="0" collapsed="false">
      <c r="O860" s="2"/>
      <c r="P860" s="2"/>
      <c r="Q860" s="2"/>
      <c r="R860" s="2"/>
      <c r="S860" s="2"/>
      <c r="T860" s="2"/>
    </row>
    <row r="861" customFormat="false" ht="11.25" hidden="false" customHeight="false" outlineLevel="0" collapsed="false">
      <c r="O861" s="2"/>
      <c r="P861" s="2"/>
      <c r="Q861" s="2"/>
      <c r="R861" s="2"/>
      <c r="S861" s="2"/>
      <c r="T861" s="2"/>
    </row>
    <row r="862" customFormat="false" ht="11.25" hidden="false" customHeight="false" outlineLevel="0" collapsed="false">
      <c r="O862" s="2"/>
      <c r="P862" s="2"/>
      <c r="Q862" s="2"/>
      <c r="R862" s="2"/>
      <c r="S862" s="2"/>
      <c r="T862" s="2"/>
    </row>
    <row r="863" customFormat="false" ht="11.25" hidden="false" customHeight="false" outlineLevel="0" collapsed="false">
      <c r="O863" s="2"/>
      <c r="P863" s="2"/>
      <c r="Q863" s="2"/>
      <c r="R863" s="2"/>
      <c r="S863" s="2"/>
      <c r="T863" s="2"/>
    </row>
    <row r="864" customFormat="false" ht="11.25" hidden="false" customHeight="false" outlineLevel="0" collapsed="false">
      <c r="O864" s="2"/>
      <c r="P864" s="2"/>
      <c r="Q864" s="2"/>
      <c r="R864" s="2"/>
      <c r="S864" s="2"/>
      <c r="T864" s="2"/>
    </row>
    <row r="865" customFormat="false" ht="11.25" hidden="false" customHeight="false" outlineLevel="0" collapsed="false">
      <c r="O865" s="2"/>
      <c r="P865" s="2"/>
      <c r="Q865" s="2"/>
      <c r="R865" s="2"/>
      <c r="S865" s="2"/>
      <c r="T865" s="2"/>
    </row>
    <row r="866" customFormat="false" ht="11.25" hidden="false" customHeight="false" outlineLevel="0" collapsed="false">
      <c r="O866" s="2"/>
      <c r="P866" s="2"/>
      <c r="Q866" s="2"/>
      <c r="R866" s="2"/>
      <c r="S866" s="2"/>
      <c r="T866" s="2"/>
    </row>
    <row r="867" customFormat="false" ht="11.25" hidden="false" customHeight="false" outlineLevel="0" collapsed="false">
      <c r="O867" s="2"/>
      <c r="P867" s="2"/>
      <c r="Q867" s="2"/>
      <c r="R867" s="2"/>
      <c r="S867" s="2"/>
      <c r="T867" s="2"/>
    </row>
    <row r="868" customFormat="false" ht="11.25" hidden="false" customHeight="false" outlineLevel="0" collapsed="false">
      <c r="O868" s="2"/>
      <c r="P868" s="2"/>
      <c r="Q868" s="2"/>
      <c r="R868" s="2"/>
      <c r="S868" s="2"/>
      <c r="T868" s="2"/>
    </row>
    <row r="869" customFormat="false" ht="11.25" hidden="false" customHeight="false" outlineLevel="0" collapsed="false">
      <c r="O869" s="2"/>
      <c r="P869" s="2"/>
      <c r="Q869" s="2"/>
      <c r="R869" s="2"/>
      <c r="S869" s="2"/>
      <c r="T869" s="2"/>
    </row>
    <row r="870" customFormat="false" ht="11.25" hidden="false" customHeight="false" outlineLevel="0" collapsed="false">
      <c r="O870" s="2"/>
      <c r="P870" s="2"/>
      <c r="Q870" s="2"/>
      <c r="R870" s="2"/>
      <c r="S870" s="2"/>
      <c r="T870" s="2"/>
    </row>
    <row r="871" customFormat="false" ht="11.25" hidden="false" customHeight="false" outlineLevel="0" collapsed="false">
      <c r="O871" s="2"/>
      <c r="P871" s="2"/>
      <c r="Q871" s="2"/>
      <c r="R871" s="2"/>
      <c r="S871" s="2"/>
      <c r="T871" s="2"/>
    </row>
    <row r="872" customFormat="false" ht="11.25" hidden="false" customHeight="false" outlineLevel="0" collapsed="false">
      <c r="O872" s="2"/>
      <c r="P872" s="2"/>
      <c r="Q872" s="2"/>
      <c r="R872" s="2"/>
      <c r="S872" s="2"/>
      <c r="T872" s="2"/>
    </row>
    <row r="873" customFormat="false" ht="11.25" hidden="false" customHeight="false" outlineLevel="0" collapsed="false">
      <c r="O873" s="2"/>
      <c r="P873" s="2"/>
      <c r="Q873" s="2"/>
      <c r="R873" s="2"/>
      <c r="S873" s="2"/>
      <c r="T873" s="2"/>
    </row>
    <row r="874" customFormat="false" ht="11.25" hidden="false" customHeight="false" outlineLevel="0" collapsed="false">
      <c r="O874" s="2"/>
      <c r="P874" s="2"/>
      <c r="Q874" s="2"/>
      <c r="R874" s="2"/>
      <c r="S874" s="2"/>
      <c r="T874" s="2"/>
    </row>
    <row r="875" customFormat="false" ht="11.25" hidden="false" customHeight="false" outlineLevel="0" collapsed="false">
      <c r="O875" s="2"/>
      <c r="P875" s="2"/>
      <c r="Q875" s="2"/>
      <c r="R875" s="2"/>
      <c r="S875" s="2"/>
      <c r="T875" s="2"/>
    </row>
    <row r="876" customFormat="false" ht="11.25" hidden="false" customHeight="false" outlineLevel="0" collapsed="false">
      <c r="O876" s="2"/>
      <c r="P876" s="2"/>
      <c r="Q876" s="2"/>
      <c r="R876" s="2"/>
      <c r="S876" s="2"/>
      <c r="T876" s="2"/>
    </row>
    <row r="877" customFormat="false" ht="11.25" hidden="false" customHeight="false" outlineLevel="0" collapsed="false">
      <c r="O877" s="2"/>
      <c r="P877" s="2"/>
      <c r="Q877" s="2"/>
      <c r="R877" s="2"/>
      <c r="S877" s="2"/>
      <c r="T877" s="2"/>
    </row>
    <row r="878" customFormat="false" ht="11.25" hidden="false" customHeight="false" outlineLevel="0" collapsed="false">
      <c r="O878" s="2"/>
      <c r="P878" s="2"/>
      <c r="Q878" s="2"/>
      <c r="R878" s="2"/>
      <c r="S878" s="2"/>
      <c r="T878" s="2"/>
    </row>
    <row r="879" customFormat="false" ht="11.25" hidden="false" customHeight="false" outlineLevel="0" collapsed="false">
      <c r="O879" s="2"/>
      <c r="P879" s="2"/>
      <c r="Q879" s="2"/>
      <c r="R879" s="2"/>
      <c r="S879" s="2"/>
      <c r="T879" s="2"/>
    </row>
    <row r="880" customFormat="false" ht="11.25" hidden="false" customHeight="false" outlineLevel="0" collapsed="false">
      <c r="O880" s="2"/>
      <c r="P880" s="2"/>
      <c r="Q880" s="2"/>
      <c r="R880" s="2"/>
      <c r="S880" s="2"/>
      <c r="T880" s="2"/>
    </row>
    <row r="881" customFormat="false" ht="11.25" hidden="false" customHeight="false" outlineLevel="0" collapsed="false">
      <c r="O881" s="2"/>
      <c r="P881" s="2"/>
      <c r="Q881" s="2"/>
      <c r="R881" s="2"/>
      <c r="S881" s="2"/>
      <c r="T881" s="2"/>
    </row>
    <row r="882" customFormat="false" ht="11.25" hidden="false" customHeight="false" outlineLevel="0" collapsed="false">
      <c r="O882" s="2"/>
      <c r="P882" s="2"/>
      <c r="Q882" s="2"/>
      <c r="R882" s="2"/>
      <c r="S882" s="2"/>
      <c r="T882" s="2"/>
    </row>
    <row r="883" customFormat="false" ht="11.25" hidden="false" customHeight="false" outlineLevel="0" collapsed="false">
      <c r="O883" s="2"/>
      <c r="P883" s="2"/>
      <c r="Q883" s="2"/>
      <c r="R883" s="2"/>
      <c r="S883" s="2"/>
      <c r="T883" s="2"/>
    </row>
    <row r="884" customFormat="false" ht="11.25" hidden="false" customHeight="false" outlineLevel="0" collapsed="false">
      <c r="O884" s="2"/>
      <c r="P884" s="2"/>
      <c r="Q884" s="2"/>
      <c r="R884" s="2"/>
      <c r="S884" s="2"/>
      <c r="T884" s="2"/>
    </row>
    <row r="885" customFormat="false" ht="11.25" hidden="false" customHeight="false" outlineLevel="0" collapsed="false">
      <c r="O885" s="2"/>
      <c r="P885" s="2"/>
      <c r="Q885" s="2"/>
      <c r="R885" s="2"/>
      <c r="S885" s="2"/>
      <c r="T885" s="2"/>
    </row>
    <row r="886" customFormat="false" ht="11.25" hidden="false" customHeight="false" outlineLevel="0" collapsed="false">
      <c r="O886" s="2"/>
      <c r="P886" s="2"/>
      <c r="Q886" s="2"/>
      <c r="R886" s="2"/>
      <c r="S886" s="2"/>
      <c r="T886" s="2"/>
    </row>
    <row r="887" customFormat="false" ht="11.25" hidden="false" customHeight="false" outlineLevel="0" collapsed="false">
      <c r="O887" s="2"/>
      <c r="P887" s="2"/>
      <c r="Q887" s="2"/>
      <c r="R887" s="2"/>
      <c r="S887" s="2"/>
      <c r="T887" s="2"/>
    </row>
    <row r="888" customFormat="false" ht="11.25" hidden="false" customHeight="false" outlineLevel="0" collapsed="false">
      <c r="O888" s="2"/>
      <c r="P888" s="2"/>
      <c r="Q888" s="2"/>
      <c r="R888" s="2"/>
      <c r="S888" s="2"/>
      <c r="T888" s="2"/>
    </row>
    <row r="889" customFormat="false" ht="11.25" hidden="false" customHeight="false" outlineLevel="0" collapsed="false">
      <c r="O889" s="2"/>
      <c r="P889" s="2"/>
      <c r="Q889" s="2"/>
      <c r="R889" s="2"/>
      <c r="S889" s="2"/>
      <c r="T889" s="2"/>
    </row>
    <row r="890" customFormat="false" ht="11.25" hidden="false" customHeight="false" outlineLevel="0" collapsed="false">
      <c r="O890" s="2"/>
      <c r="P890" s="2"/>
      <c r="Q890" s="2"/>
      <c r="R890" s="2"/>
      <c r="S890" s="2"/>
      <c r="T890" s="2"/>
    </row>
    <row r="891" customFormat="false" ht="11.25" hidden="false" customHeight="false" outlineLevel="0" collapsed="false">
      <c r="O891" s="2"/>
      <c r="P891" s="2"/>
      <c r="Q891" s="2"/>
      <c r="R891" s="2"/>
      <c r="S891" s="2"/>
      <c r="T891" s="2"/>
    </row>
    <row r="892" customFormat="false" ht="11.25" hidden="false" customHeight="false" outlineLevel="0" collapsed="false">
      <c r="O892" s="2"/>
      <c r="P892" s="2"/>
      <c r="Q892" s="2"/>
      <c r="R892" s="2"/>
      <c r="S892" s="2"/>
      <c r="T892" s="2"/>
    </row>
    <row r="893" customFormat="false" ht="11.25" hidden="false" customHeight="false" outlineLevel="0" collapsed="false">
      <c r="O893" s="2"/>
      <c r="P893" s="2"/>
      <c r="Q893" s="2"/>
      <c r="R893" s="2"/>
      <c r="S893" s="2"/>
      <c r="T893" s="2"/>
    </row>
    <row r="894" customFormat="false" ht="11.25" hidden="false" customHeight="false" outlineLevel="0" collapsed="false">
      <c r="O894" s="2"/>
      <c r="P894" s="2"/>
      <c r="Q894" s="2"/>
      <c r="R894" s="2"/>
      <c r="S894" s="2"/>
      <c r="T894" s="2"/>
    </row>
    <row r="895" customFormat="false" ht="11.25" hidden="false" customHeight="false" outlineLevel="0" collapsed="false">
      <c r="O895" s="2"/>
      <c r="P895" s="2"/>
      <c r="Q895" s="2"/>
      <c r="R895" s="2"/>
      <c r="S895" s="2"/>
      <c r="T895" s="2"/>
    </row>
    <row r="896" customFormat="false" ht="11.25" hidden="false" customHeight="false" outlineLevel="0" collapsed="false">
      <c r="O896" s="2"/>
      <c r="P896" s="2"/>
      <c r="Q896" s="2"/>
      <c r="R896" s="2"/>
      <c r="S896" s="2"/>
      <c r="T896" s="2"/>
    </row>
    <row r="897" customFormat="false" ht="11.25" hidden="false" customHeight="false" outlineLevel="0" collapsed="false">
      <c r="O897" s="2"/>
      <c r="P897" s="2"/>
      <c r="Q897" s="2"/>
      <c r="R897" s="2"/>
      <c r="S897" s="2"/>
      <c r="T897" s="2"/>
    </row>
    <row r="898" customFormat="false" ht="11.25" hidden="false" customHeight="false" outlineLevel="0" collapsed="false">
      <c r="O898" s="2"/>
      <c r="P898" s="2"/>
      <c r="Q898" s="2"/>
      <c r="R898" s="2"/>
      <c r="S898" s="2"/>
      <c r="T898" s="2"/>
    </row>
    <row r="899" customFormat="false" ht="11.25" hidden="false" customHeight="false" outlineLevel="0" collapsed="false">
      <c r="O899" s="2"/>
      <c r="P899" s="2"/>
      <c r="Q899" s="2"/>
      <c r="R899" s="2"/>
      <c r="S899" s="2"/>
      <c r="T899" s="2"/>
    </row>
    <row r="900" customFormat="false" ht="11.25" hidden="false" customHeight="false" outlineLevel="0" collapsed="false">
      <c r="O900" s="2"/>
      <c r="P900" s="2"/>
      <c r="Q900" s="2"/>
      <c r="R900" s="2"/>
      <c r="S900" s="2"/>
      <c r="T900" s="2"/>
    </row>
    <row r="901" customFormat="false" ht="11.25" hidden="false" customHeight="false" outlineLevel="0" collapsed="false">
      <c r="O901" s="2"/>
      <c r="P901" s="2"/>
      <c r="Q901" s="2"/>
      <c r="R901" s="2"/>
      <c r="S901" s="2"/>
      <c r="T901" s="2"/>
    </row>
    <row r="902" customFormat="false" ht="11.25" hidden="false" customHeight="false" outlineLevel="0" collapsed="false">
      <c r="O902" s="2"/>
      <c r="P902" s="2"/>
      <c r="Q902" s="2"/>
      <c r="R902" s="2"/>
      <c r="S902" s="2"/>
      <c r="T902" s="2"/>
    </row>
    <row r="903" customFormat="false" ht="11.25" hidden="false" customHeight="false" outlineLevel="0" collapsed="false">
      <c r="O903" s="2"/>
      <c r="P903" s="2"/>
      <c r="Q903" s="2"/>
      <c r="R903" s="2"/>
      <c r="S903" s="2"/>
      <c r="T903" s="2"/>
    </row>
    <row r="904" customFormat="false" ht="11.25" hidden="false" customHeight="false" outlineLevel="0" collapsed="false">
      <c r="O904" s="2"/>
      <c r="P904" s="2"/>
      <c r="Q904" s="2"/>
      <c r="R904" s="2"/>
      <c r="S904" s="2"/>
      <c r="T904" s="2"/>
    </row>
    <row r="905" customFormat="false" ht="11.25" hidden="false" customHeight="false" outlineLevel="0" collapsed="false">
      <c r="O905" s="2"/>
      <c r="P905" s="2"/>
      <c r="Q905" s="2"/>
      <c r="R905" s="2"/>
      <c r="S905" s="2"/>
      <c r="T905" s="2"/>
    </row>
    <row r="906" customFormat="false" ht="11.25" hidden="false" customHeight="false" outlineLevel="0" collapsed="false">
      <c r="O906" s="2"/>
      <c r="P906" s="2"/>
      <c r="Q906" s="2"/>
      <c r="R906" s="2"/>
      <c r="S906" s="2"/>
      <c r="T906" s="2"/>
    </row>
    <row r="907" customFormat="false" ht="11.25" hidden="false" customHeight="false" outlineLevel="0" collapsed="false">
      <c r="O907" s="2"/>
      <c r="P907" s="2"/>
      <c r="Q907" s="2"/>
      <c r="R907" s="2"/>
      <c r="S907" s="2"/>
      <c r="T907" s="2"/>
    </row>
    <row r="908" customFormat="false" ht="11.25" hidden="false" customHeight="false" outlineLevel="0" collapsed="false">
      <c r="O908" s="2"/>
      <c r="P908" s="2"/>
      <c r="Q908" s="2"/>
      <c r="R908" s="2"/>
      <c r="S908" s="2"/>
      <c r="T908" s="2"/>
    </row>
    <row r="909" customFormat="false" ht="11.25" hidden="false" customHeight="false" outlineLevel="0" collapsed="false">
      <c r="O909" s="2"/>
      <c r="P909" s="2"/>
      <c r="Q909" s="2"/>
      <c r="R909" s="2"/>
      <c r="S909" s="2"/>
      <c r="T909" s="2"/>
    </row>
    <row r="910" customFormat="false" ht="11.25" hidden="false" customHeight="false" outlineLevel="0" collapsed="false">
      <c r="O910" s="2"/>
      <c r="P910" s="2"/>
      <c r="Q910" s="2"/>
      <c r="R910" s="2"/>
      <c r="S910" s="2"/>
      <c r="T910" s="2"/>
    </row>
    <row r="911" customFormat="false" ht="11.25" hidden="false" customHeight="false" outlineLevel="0" collapsed="false">
      <c r="O911" s="2"/>
      <c r="P911" s="2"/>
      <c r="Q911" s="2"/>
      <c r="R911" s="2"/>
      <c r="S911" s="2"/>
      <c r="T911" s="2"/>
    </row>
    <row r="912" customFormat="false" ht="11.25" hidden="false" customHeight="false" outlineLevel="0" collapsed="false">
      <c r="O912" s="2"/>
      <c r="P912" s="2"/>
      <c r="Q912" s="2"/>
      <c r="R912" s="2"/>
      <c r="S912" s="2"/>
      <c r="T912" s="2"/>
    </row>
    <row r="913" customFormat="false" ht="11.25" hidden="false" customHeight="false" outlineLevel="0" collapsed="false">
      <c r="O913" s="2"/>
      <c r="P913" s="2"/>
      <c r="Q913" s="2"/>
      <c r="R913" s="2"/>
      <c r="S913" s="2"/>
      <c r="T913" s="2"/>
    </row>
    <row r="914" customFormat="false" ht="11.25" hidden="false" customHeight="false" outlineLevel="0" collapsed="false">
      <c r="O914" s="2"/>
      <c r="P914" s="2"/>
      <c r="Q914" s="2"/>
      <c r="R914" s="2"/>
      <c r="S914" s="2"/>
      <c r="T914" s="2"/>
    </row>
    <row r="915" customFormat="false" ht="11.25" hidden="false" customHeight="false" outlineLevel="0" collapsed="false">
      <c r="O915" s="2"/>
      <c r="P915" s="2"/>
      <c r="Q915" s="2"/>
      <c r="R915" s="2"/>
      <c r="S915" s="2"/>
      <c r="T915" s="2"/>
    </row>
    <row r="916" customFormat="false" ht="11.25" hidden="false" customHeight="false" outlineLevel="0" collapsed="false">
      <c r="O916" s="2"/>
      <c r="P916" s="2"/>
      <c r="Q916" s="2"/>
      <c r="R916" s="2"/>
      <c r="S916" s="2"/>
      <c r="T916" s="2"/>
    </row>
    <row r="917" customFormat="false" ht="11.25" hidden="false" customHeight="false" outlineLevel="0" collapsed="false">
      <c r="O917" s="2"/>
      <c r="P917" s="2"/>
      <c r="Q917" s="2"/>
      <c r="R917" s="2"/>
      <c r="S917" s="2"/>
      <c r="T917" s="2"/>
    </row>
    <row r="918" customFormat="false" ht="11.25" hidden="false" customHeight="false" outlineLevel="0" collapsed="false">
      <c r="O918" s="2"/>
      <c r="P918" s="2"/>
      <c r="Q918" s="2"/>
      <c r="R918" s="2"/>
      <c r="S918" s="2"/>
      <c r="T918" s="2"/>
    </row>
    <row r="919" customFormat="false" ht="11.25" hidden="false" customHeight="false" outlineLevel="0" collapsed="false">
      <c r="O919" s="2"/>
      <c r="P919" s="2"/>
      <c r="Q919" s="2"/>
      <c r="R919" s="2"/>
      <c r="S919" s="2"/>
      <c r="T919" s="2"/>
    </row>
    <row r="920" customFormat="false" ht="11.25" hidden="false" customHeight="false" outlineLevel="0" collapsed="false">
      <c r="O920" s="2"/>
      <c r="P920" s="2"/>
      <c r="Q920" s="2"/>
      <c r="R920" s="2"/>
      <c r="S920" s="2"/>
      <c r="T920" s="2"/>
    </row>
    <row r="921" customFormat="false" ht="11.25" hidden="false" customHeight="false" outlineLevel="0" collapsed="false">
      <c r="O921" s="2"/>
      <c r="P921" s="2"/>
      <c r="Q921" s="2"/>
      <c r="R921" s="2"/>
      <c r="S921" s="2"/>
      <c r="T921" s="2"/>
    </row>
    <row r="922" customFormat="false" ht="11.25" hidden="false" customHeight="false" outlineLevel="0" collapsed="false">
      <c r="O922" s="2"/>
      <c r="P922" s="2"/>
      <c r="Q922" s="2"/>
      <c r="R922" s="2"/>
      <c r="S922" s="2"/>
      <c r="T922" s="2"/>
    </row>
    <row r="923" customFormat="false" ht="11.25" hidden="false" customHeight="false" outlineLevel="0" collapsed="false">
      <c r="O923" s="2"/>
      <c r="P923" s="2"/>
      <c r="Q923" s="2"/>
      <c r="R923" s="2"/>
      <c r="S923" s="2"/>
      <c r="T923" s="2"/>
    </row>
    <row r="924" customFormat="false" ht="11.25" hidden="false" customHeight="false" outlineLevel="0" collapsed="false">
      <c r="O924" s="2"/>
      <c r="P924" s="2"/>
      <c r="Q924" s="2"/>
      <c r="R924" s="2"/>
      <c r="S924" s="2"/>
      <c r="T924" s="2"/>
    </row>
    <row r="925" customFormat="false" ht="11.25" hidden="false" customHeight="false" outlineLevel="0" collapsed="false">
      <c r="O925" s="2"/>
      <c r="P925" s="2"/>
      <c r="Q925" s="2"/>
      <c r="R925" s="2"/>
      <c r="S925" s="2"/>
      <c r="T925" s="2"/>
    </row>
    <row r="926" customFormat="false" ht="11.25" hidden="false" customHeight="false" outlineLevel="0" collapsed="false">
      <c r="O926" s="2"/>
      <c r="P926" s="2"/>
      <c r="Q926" s="2"/>
      <c r="R926" s="2"/>
      <c r="S926" s="2"/>
      <c r="T926" s="2"/>
    </row>
    <row r="927" customFormat="false" ht="11.25" hidden="false" customHeight="false" outlineLevel="0" collapsed="false">
      <c r="O927" s="2"/>
      <c r="P927" s="2"/>
      <c r="Q927" s="2"/>
      <c r="R927" s="2"/>
      <c r="S927" s="2"/>
      <c r="T927" s="2"/>
    </row>
    <row r="928" customFormat="false" ht="11.25" hidden="false" customHeight="false" outlineLevel="0" collapsed="false">
      <c r="O928" s="2"/>
      <c r="P928" s="2"/>
      <c r="Q928" s="2"/>
      <c r="R928" s="2"/>
      <c r="S928" s="2"/>
      <c r="T928" s="2"/>
    </row>
    <row r="929" customFormat="false" ht="11.25" hidden="false" customHeight="false" outlineLevel="0" collapsed="false">
      <c r="O929" s="2"/>
      <c r="P929" s="2"/>
      <c r="Q929" s="2"/>
      <c r="R929" s="2"/>
      <c r="S929" s="2"/>
      <c r="T929" s="2"/>
    </row>
    <row r="930" customFormat="false" ht="11.25" hidden="false" customHeight="false" outlineLevel="0" collapsed="false">
      <c r="O930" s="2"/>
      <c r="P930" s="2"/>
      <c r="Q930" s="2"/>
      <c r="R930" s="2"/>
      <c r="S930" s="2"/>
      <c r="T930" s="2"/>
    </row>
    <row r="931" customFormat="false" ht="11.25" hidden="false" customHeight="false" outlineLevel="0" collapsed="false">
      <c r="O931" s="2"/>
      <c r="P931" s="2"/>
      <c r="Q931" s="2"/>
      <c r="R931" s="2"/>
      <c r="S931" s="2"/>
      <c r="T931" s="2"/>
    </row>
    <row r="932" customFormat="false" ht="11.25" hidden="false" customHeight="false" outlineLevel="0" collapsed="false">
      <c r="O932" s="2"/>
      <c r="P932" s="2"/>
      <c r="Q932" s="2"/>
      <c r="R932" s="2"/>
      <c r="S932" s="2"/>
      <c r="T932" s="2"/>
    </row>
    <row r="933" customFormat="false" ht="11.25" hidden="false" customHeight="false" outlineLevel="0" collapsed="false">
      <c r="O933" s="2"/>
      <c r="P933" s="2"/>
      <c r="Q933" s="2"/>
      <c r="R933" s="2"/>
      <c r="S933" s="2"/>
      <c r="T933" s="2"/>
    </row>
    <row r="934" customFormat="false" ht="11.25" hidden="false" customHeight="false" outlineLevel="0" collapsed="false">
      <c r="O934" s="2"/>
      <c r="P934" s="2"/>
      <c r="Q934" s="2"/>
      <c r="R934" s="2"/>
      <c r="S934" s="2"/>
      <c r="T934" s="2"/>
    </row>
    <row r="935" customFormat="false" ht="11.25" hidden="false" customHeight="false" outlineLevel="0" collapsed="false">
      <c r="O935" s="2"/>
      <c r="P935" s="2"/>
      <c r="Q935" s="2"/>
      <c r="R935" s="2"/>
      <c r="S935" s="2"/>
      <c r="T935" s="2"/>
    </row>
    <row r="936" customFormat="false" ht="11.25" hidden="false" customHeight="false" outlineLevel="0" collapsed="false">
      <c r="O936" s="2"/>
      <c r="P936" s="2"/>
      <c r="Q936" s="2"/>
      <c r="R936" s="2"/>
      <c r="S936" s="2"/>
      <c r="T936" s="2"/>
    </row>
    <row r="937" customFormat="false" ht="11.25" hidden="false" customHeight="false" outlineLevel="0" collapsed="false">
      <c r="O937" s="2"/>
      <c r="P937" s="2"/>
      <c r="Q937" s="2"/>
      <c r="R937" s="2"/>
      <c r="S937" s="2"/>
      <c r="T937" s="2"/>
    </row>
    <row r="938" customFormat="false" ht="11.25" hidden="false" customHeight="false" outlineLevel="0" collapsed="false">
      <c r="O938" s="2"/>
      <c r="P938" s="2"/>
      <c r="Q938" s="2"/>
      <c r="R938" s="2"/>
      <c r="S938" s="2"/>
      <c r="T938" s="2"/>
    </row>
    <row r="939" customFormat="false" ht="11.25" hidden="false" customHeight="false" outlineLevel="0" collapsed="false">
      <c r="O939" s="2"/>
      <c r="P939" s="2"/>
      <c r="Q939" s="2"/>
      <c r="R939" s="2"/>
      <c r="S939" s="2"/>
      <c r="T939" s="2"/>
    </row>
    <row r="940" customFormat="false" ht="11.25" hidden="false" customHeight="false" outlineLevel="0" collapsed="false">
      <c r="O940" s="2"/>
      <c r="P940" s="2"/>
      <c r="Q940" s="2"/>
      <c r="R940" s="2"/>
      <c r="S940" s="2"/>
      <c r="T940" s="2"/>
    </row>
    <row r="941" customFormat="false" ht="11.25" hidden="false" customHeight="false" outlineLevel="0" collapsed="false">
      <c r="O941" s="2"/>
      <c r="P941" s="2"/>
      <c r="Q941" s="2"/>
      <c r="R941" s="2"/>
      <c r="S941" s="2"/>
      <c r="T941" s="2"/>
    </row>
    <row r="942" customFormat="false" ht="11.25" hidden="false" customHeight="false" outlineLevel="0" collapsed="false">
      <c r="O942" s="2"/>
      <c r="P942" s="2"/>
      <c r="Q942" s="2"/>
      <c r="R942" s="2"/>
      <c r="S942" s="2"/>
      <c r="T942" s="2"/>
    </row>
    <row r="943" customFormat="false" ht="11.25" hidden="false" customHeight="false" outlineLevel="0" collapsed="false">
      <c r="O943" s="2"/>
      <c r="P943" s="2"/>
      <c r="Q943" s="2"/>
      <c r="R943" s="2"/>
      <c r="S943" s="2"/>
      <c r="T943" s="2"/>
    </row>
    <row r="944" customFormat="false" ht="11.25" hidden="false" customHeight="false" outlineLevel="0" collapsed="false">
      <c r="O944" s="2"/>
      <c r="P944" s="2"/>
      <c r="Q944" s="2"/>
      <c r="R944" s="2"/>
      <c r="S944" s="2"/>
      <c r="T944" s="2"/>
    </row>
    <row r="945" customFormat="false" ht="11.25" hidden="false" customHeight="false" outlineLevel="0" collapsed="false">
      <c r="O945" s="2"/>
      <c r="P945" s="2"/>
      <c r="Q945" s="2"/>
      <c r="R945" s="2"/>
      <c r="S945" s="2"/>
      <c r="T945" s="2"/>
    </row>
    <row r="946" customFormat="false" ht="11.25" hidden="false" customHeight="false" outlineLevel="0" collapsed="false">
      <c r="O946" s="2"/>
      <c r="P946" s="2"/>
      <c r="Q946" s="2"/>
      <c r="R946" s="2"/>
      <c r="S946" s="2"/>
      <c r="T946" s="2"/>
    </row>
    <row r="947" customFormat="false" ht="11.25" hidden="false" customHeight="false" outlineLevel="0" collapsed="false">
      <c r="O947" s="2"/>
      <c r="P947" s="2"/>
      <c r="Q947" s="2"/>
      <c r="R947" s="2"/>
      <c r="S947" s="2"/>
      <c r="T947" s="2"/>
    </row>
    <row r="948" customFormat="false" ht="11.25" hidden="false" customHeight="false" outlineLevel="0" collapsed="false">
      <c r="O948" s="2"/>
      <c r="P948" s="2"/>
      <c r="Q948" s="2"/>
      <c r="R948" s="2"/>
      <c r="S948" s="2"/>
      <c r="T948" s="2"/>
    </row>
    <row r="949" customFormat="false" ht="11.25" hidden="false" customHeight="false" outlineLevel="0" collapsed="false">
      <c r="O949" s="2"/>
      <c r="P949" s="2"/>
      <c r="Q949" s="2"/>
      <c r="R949" s="2"/>
      <c r="S949" s="2"/>
      <c r="T949" s="2"/>
    </row>
    <row r="950" customFormat="false" ht="11.25" hidden="false" customHeight="false" outlineLevel="0" collapsed="false">
      <c r="O950" s="2"/>
      <c r="P950" s="2"/>
      <c r="Q950" s="2"/>
      <c r="R950" s="2"/>
      <c r="S950" s="2"/>
      <c r="T950" s="2"/>
    </row>
    <row r="951" customFormat="false" ht="11.25" hidden="false" customHeight="false" outlineLevel="0" collapsed="false">
      <c r="O951" s="2"/>
      <c r="P951" s="2"/>
      <c r="Q951" s="2"/>
      <c r="R951" s="2"/>
      <c r="S951" s="2"/>
      <c r="T951" s="2"/>
    </row>
    <row r="952" customFormat="false" ht="11.25" hidden="false" customHeight="false" outlineLevel="0" collapsed="false">
      <c r="O952" s="2"/>
      <c r="P952" s="2"/>
      <c r="Q952" s="2"/>
      <c r="R952" s="2"/>
      <c r="S952" s="2"/>
      <c r="T952" s="2"/>
    </row>
    <row r="953" customFormat="false" ht="11.25" hidden="false" customHeight="false" outlineLevel="0" collapsed="false">
      <c r="O953" s="2"/>
      <c r="P953" s="2"/>
      <c r="Q953" s="2"/>
      <c r="R953" s="2"/>
      <c r="S953" s="2"/>
      <c r="T953" s="2"/>
    </row>
    <row r="954" customFormat="false" ht="11.25" hidden="false" customHeight="false" outlineLevel="0" collapsed="false">
      <c r="O954" s="2"/>
      <c r="P954" s="2"/>
      <c r="Q954" s="2"/>
      <c r="R954" s="2"/>
      <c r="S954" s="2"/>
      <c r="T954" s="2"/>
    </row>
    <row r="955" customFormat="false" ht="11.25" hidden="false" customHeight="false" outlineLevel="0" collapsed="false">
      <c r="O955" s="2"/>
      <c r="P955" s="2"/>
      <c r="Q955" s="2"/>
      <c r="R955" s="2"/>
      <c r="S955" s="2"/>
      <c r="T955" s="2"/>
    </row>
    <row r="956" customFormat="false" ht="11.25" hidden="false" customHeight="false" outlineLevel="0" collapsed="false">
      <c r="O956" s="2"/>
      <c r="P956" s="2"/>
      <c r="Q956" s="2"/>
      <c r="R956" s="2"/>
      <c r="S956" s="2"/>
      <c r="T956" s="2"/>
    </row>
    <row r="957" customFormat="false" ht="11.25" hidden="false" customHeight="false" outlineLevel="0" collapsed="false">
      <c r="O957" s="2"/>
      <c r="P957" s="2"/>
      <c r="Q957" s="2"/>
      <c r="R957" s="2"/>
      <c r="S957" s="2"/>
      <c r="T957" s="2"/>
    </row>
    <row r="958" customFormat="false" ht="11.25" hidden="false" customHeight="false" outlineLevel="0" collapsed="false">
      <c r="O958" s="2"/>
      <c r="P958" s="2"/>
      <c r="Q958" s="2"/>
      <c r="R958" s="2"/>
      <c r="S958" s="2"/>
      <c r="T958" s="2"/>
    </row>
    <row r="959" customFormat="false" ht="11.25" hidden="false" customHeight="false" outlineLevel="0" collapsed="false">
      <c r="O959" s="2"/>
      <c r="P959" s="2"/>
      <c r="Q959" s="2"/>
      <c r="R959" s="2"/>
      <c r="S959" s="2"/>
      <c r="T959" s="2"/>
    </row>
    <row r="960" customFormat="false" ht="11.25" hidden="false" customHeight="false" outlineLevel="0" collapsed="false">
      <c r="O960" s="2"/>
      <c r="P960" s="2"/>
      <c r="Q960" s="2"/>
      <c r="R960" s="2"/>
      <c r="S960" s="2"/>
      <c r="T960" s="2"/>
    </row>
    <row r="961" customFormat="false" ht="11.25" hidden="false" customHeight="false" outlineLevel="0" collapsed="false">
      <c r="O961" s="2"/>
      <c r="P961" s="2"/>
      <c r="Q961" s="2"/>
      <c r="R961" s="2"/>
      <c r="S961" s="2"/>
      <c r="T961" s="2"/>
    </row>
    <row r="962" customFormat="false" ht="11.25" hidden="false" customHeight="false" outlineLevel="0" collapsed="false">
      <c r="O962" s="2"/>
      <c r="P962" s="2"/>
      <c r="Q962" s="2"/>
      <c r="R962" s="2"/>
      <c r="S962" s="2"/>
      <c r="T962" s="2"/>
    </row>
    <row r="963" customFormat="false" ht="11.25" hidden="false" customHeight="false" outlineLevel="0" collapsed="false">
      <c r="O963" s="2"/>
      <c r="P963" s="2"/>
      <c r="Q963" s="2"/>
      <c r="R963" s="2"/>
      <c r="S963" s="2"/>
      <c r="T963" s="2"/>
    </row>
    <row r="964" customFormat="false" ht="11.25" hidden="false" customHeight="false" outlineLevel="0" collapsed="false">
      <c r="O964" s="2"/>
      <c r="P964" s="2"/>
      <c r="Q964" s="2"/>
      <c r="R964" s="2"/>
      <c r="S964" s="2"/>
      <c r="T964" s="2"/>
    </row>
    <row r="965" customFormat="false" ht="11.25" hidden="false" customHeight="false" outlineLevel="0" collapsed="false">
      <c r="O965" s="2"/>
      <c r="P965" s="2"/>
      <c r="Q965" s="2"/>
      <c r="R965" s="2"/>
      <c r="S965" s="2"/>
      <c r="T965" s="2"/>
    </row>
    <row r="966" customFormat="false" ht="11.25" hidden="false" customHeight="false" outlineLevel="0" collapsed="false">
      <c r="O966" s="2"/>
      <c r="P966" s="2"/>
      <c r="Q966" s="2"/>
      <c r="R966" s="2"/>
      <c r="S966" s="2"/>
      <c r="T966" s="2"/>
    </row>
    <row r="967" customFormat="false" ht="11.25" hidden="false" customHeight="false" outlineLevel="0" collapsed="false">
      <c r="O967" s="2"/>
      <c r="P967" s="2"/>
      <c r="Q967" s="2"/>
      <c r="R967" s="2"/>
      <c r="S967" s="2"/>
      <c r="T967" s="2"/>
    </row>
    <row r="968" customFormat="false" ht="11.25" hidden="false" customHeight="false" outlineLevel="0" collapsed="false">
      <c r="O968" s="2"/>
      <c r="P968" s="2"/>
      <c r="Q968" s="2"/>
      <c r="R968" s="2"/>
      <c r="S968" s="2"/>
      <c r="T968" s="2"/>
    </row>
    <row r="969" customFormat="false" ht="11.25" hidden="false" customHeight="false" outlineLevel="0" collapsed="false">
      <c r="O969" s="2"/>
      <c r="P969" s="2"/>
      <c r="Q969" s="2"/>
      <c r="R969" s="2"/>
      <c r="S969" s="2"/>
      <c r="T969" s="2"/>
    </row>
    <row r="970" customFormat="false" ht="11.25" hidden="false" customHeight="false" outlineLevel="0" collapsed="false">
      <c r="O970" s="2"/>
      <c r="P970" s="2"/>
      <c r="Q970" s="2"/>
      <c r="R970" s="2"/>
      <c r="S970" s="2"/>
      <c r="T970" s="2"/>
    </row>
    <row r="971" customFormat="false" ht="11.25" hidden="false" customHeight="false" outlineLevel="0" collapsed="false">
      <c r="O971" s="2"/>
      <c r="P971" s="2"/>
      <c r="Q971" s="2"/>
      <c r="R971" s="2"/>
      <c r="S971" s="2"/>
      <c r="T971" s="2"/>
    </row>
    <row r="972" customFormat="false" ht="11.25" hidden="false" customHeight="false" outlineLevel="0" collapsed="false">
      <c r="O972" s="2"/>
      <c r="P972" s="2"/>
      <c r="Q972" s="2"/>
      <c r="R972" s="2"/>
      <c r="S972" s="2"/>
      <c r="T972" s="2"/>
    </row>
    <row r="973" customFormat="false" ht="11.25" hidden="false" customHeight="false" outlineLevel="0" collapsed="false">
      <c r="O973" s="2"/>
      <c r="P973" s="2"/>
      <c r="Q973" s="2"/>
      <c r="R973" s="2"/>
      <c r="S973" s="2"/>
      <c r="T973" s="2"/>
    </row>
    <row r="974" customFormat="false" ht="11.25" hidden="false" customHeight="false" outlineLevel="0" collapsed="false">
      <c r="O974" s="2"/>
      <c r="P974" s="2"/>
      <c r="Q974" s="2"/>
      <c r="R974" s="2"/>
      <c r="S974" s="2"/>
      <c r="T974" s="2"/>
    </row>
    <row r="975" customFormat="false" ht="11.25" hidden="false" customHeight="false" outlineLevel="0" collapsed="false">
      <c r="O975" s="2"/>
      <c r="P975" s="2"/>
      <c r="Q975" s="2"/>
      <c r="R975" s="2"/>
      <c r="S975" s="2"/>
      <c r="T975" s="2"/>
    </row>
    <row r="976" customFormat="false" ht="11.25" hidden="false" customHeight="false" outlineLevel="0" collapsed="false">
      <c r="O976" s="2"/>
      <c r="P976" s="2"/>
      <c r="Q976" s="2"/>
      <c r="R976" s="2"/>
      <c r="S976" s="2"/>
      <c r="T976" s="2"/>
    </row>
    <row r="977" customFormat="false" ht="11.25" hidden="false" customHeight="false" outlineLevel="0" collapsed="false">
      <c r="O977" s="2"/>
      <c r="P977" s="2"/>
      <c r="Q977" s="2"/>
      <c r="R977" s="2"/>
      <c r="S977" s="2"/>
      <c r="T977" s="2"/>
    </row>
    <row r="978" customFormat="false" ht="11.25" hidden="false" customHeight="false" outlineLevel="0" collapsed="false">
      <c r="O978" s="2"/>
      <c r="P978" s="2"/>
      <c r="Q978" s="2"/>
      <c r="R978" s="2"/>
      <c r="S978" s="2"/>
      <c r="T978" s="2"/>
    </row>
    <row r="979" customFormat="false" ht="11.25" hidden="false" customHeight="false" outlineLevel="0" collapsed="false">
      <c r="O979" s="2"/>
      <c r="P979" s="2"/>
      <c r="Q979" s="2"/>
      <c r="R979" s="2"/>
      <c r="S979" s="2"/>
      <c r="T979" s="2"/>
    </row>
    <row r="980" customFormat="false" ht="11.25" hidden="false" customHeight="false" outlineLevel="0" collapsed="false">
      <c r="O980" s="2"/>
      <c r="P980" s="2"/>
      <c r="Q980" s="2"/>
      <c r="R980" s="2"/>
      <c r="S980" s="2"/>
      <c r="T980" s="2"/>
    </row>
    <row r="981" customFormat="false" ht="11.25" hidden="false" customHeight="false" outlineLevel="0" collapsed="false">
      <c r="O981" s="2"/>
      <c r="P981" s="2"/>
      <c r="Q981" s="2"/>
      <c r="R981" s="2"/>
      <c r="S981" s="2"/>
      <c r="T981" s="2"/>
    </row>
    <row r="982" customFormat="false" ht="11.25" hidden="false" customHeight="false" outlineLevel="0" collapsed="false">
      <c r="O982" s="2"/>
      <c r="P982" s="2"/>
      <c r="Q982" s="2"/>
      <c r="R982" s="2"/>
      <c r="S982" s="2"/>
      <c r="T982" s="2"/>
    </row>
    <row r="983" customFormat="false" ht="11.25" hidden="false" customHeight="false" outlineLevel="0" collapsed="false">
      <c r="O983" s="2"/>
      <c r="P983" s="2"/>
      <c r="Q983" s="2"/>
      <c r="R983" s="2"/>
      <c r="S983" s="2"/>
      <c r="T983" s="2"/>
    </row>
    <row r="984" customFormat="false" ht="11.25" hidden="false" customHeight="false" outlineLevel="0" collapsed="false">
      <c r="O984" s="2"/>
      <c r="P984" s="2"/>
      <c r="Q984" s="2"/>
      <c r="R984" s="2"/>
      <c r="S984" s="2"/>
      <c r="T984" s="2"/>
    </row>
    <row r="985" customFormat="false" ht="11.25" hidden="false" customHeight="false" outlineLevel="0" collapsed="false">
      <c r="O985" s="2"/>
      <c r="P985" s="2"/>
      <c r="Q985" s="2"/>
      <c r="R985" s="2"/>
      <c r="S985" s="2"/>
      <c r="T985" s="2"/>
    </row>
    <row r="986" customFormat="false" ht="11.25" hidden="false" customHeight="false" outlineLevel="0" collapsed="false">
      <c r="O986" s="2"/>
      <c r="P986" s="2"/>
      <c r="Q986" s="2"/>
      <c r="R986" s="2"/>
      <c r="S986" s="2"/>
      <c r="T986" s="2"/>
    </row>
    <row r="987" customFormat="false" ht="11.25" hidden="false" customHeight="false" outlineLevel="0" collapsed="false">
      <c r="O987" s="2"/>
      <c r="P987" s="2"/>
      <c r="Q987" s="2"/>
      <c r="R987" s="2"/>
      <c r="S987" s="2"/>
      <c r="T987" s="2"/>
    </row>
    <row r="988" customFormat="false" ht="11.25" hidden="false" customHeight="false" outlineLevel="0" collapsed="false">
      <c r="O988" s="2"/>
      <c r="P988" s="2"/>
      <c r="Q988" s="2"/>
      <c r="R988" s="2"/>
      <c r="S988" s="2"/>
      <c r="T988" s="2"/>
    </row>
    <row r="989" customFormat="false" ht="11.25" hidden="false" customHeight="false" outlineLevel="0" collapsed="false">
      <c r="O989" s="2"/>
      <c r="P989" s="2"/>
      <c r="Q989" s="2"/>
      <c r="R989" s="2"/>
      <c r="S989" s="2"/>
      <c r="T989" s="2"/>
    </row>
    <row r="990" customFormat="false" ht="11.25" hidden="false" customHeight="false" outlineLevel="0" collapsed="false">
      <c r="O990" s="2"/>
      <c r="P990" s="2"/>
      <c r="Q990" s="2"/>
      <c r="R990" s="2"/>
      <c r="S990" s="2"/>
      <c r="T990" s="2"/>
    </row>
    <row r="991" customFormat="false" ht="11.25" hidden="false" customHeight="false" outlineLevel="0" collapsed="false">
      <c r="O991" s="2"/>
      <c r="P991" s="2"/>
      <c r="Q991" s="2"/>
      <c r="R991" s="2"/>
      <c r="S991" s="2"/>
      <c r="T991" s="2"/>
    </row>
    <row r="992" customFormat="false" ht="11.25" hidden="false" customHeight="false" outlineLevel="0" collapsed="false">
      <c r="O992" s="2"/>
      <c r="P992" s="2"/>
      <c r="Q992" s="2"/>
      <c r="R992" s="2"/>
      <c r="S992" s="2"/>
      <c r="T992" s="2"/>
    </row>
    <row r="993" customFormat="false" ht="11.25" hidden="false" customHeight="false" outlineLevel="0" collapsed="false">
      <c r="O993" s="2"/>
      <c r="P993" s="2"/>
      <c r="Q993" s="2"/>
      <c r="R993" s="2"/>
      <c r="S993" s="2"/>
      <c r="T993" s="2"/>
    </row>
    <row r="994" customFormat="false" ht="11.25" hidden="false" customHeight="false" outlineLevel="0" collapsed="false">
      <c r="O994" s="2"/>
      <c r="P994" s="2"/>
      <c r="Q994" s="2"/>
      <c r="R994" s="2"/>
      <c r="S994" s="2"/>
      <c r="T994" s="2"/>
    </row>
    <row r="995" customFormat="false" ht="11.25" hidden="false" customHeight="false" outlineLevel="0" collapsed="false">
      <c r="O995" s="2"/>
      <c r="P995" s="2"/>
      <c r="Q995" s="2"/>
      <c r="R995" s="2"/>
      <c r="S995" s="2"/>
      <c r="T995" s="2"/>
    </row>
    <row r="996" customFormat="false" ht="11.25" hidden="false" customHeight="false" outlineLevel="0" collapsed="false">
      <c r="O996" s="2"/>
      <c r="P996" s="2"/>
      <c r="Q996" s="2"/>
      <c r="R996" s="2"/>
      <c r="S996" s="2"/>
      <c r="T996" s="2"/>
    </row>
    <row r="997" customFormat="false" ht="11.25" hidden="false" customHeight="false" outlineLevel="0" collapsed="false">
      <c r="O997" s="2"/>
      <c r="P997" s="2"/>
      <c r="Q997" s="2"/>
      <c r="R997" s="2"/>
      <c r="S997" s="2"/>
      <c r="T997" s="2"/>
    </row>
    <row r="998" customFormat="false" ht="11.25" hidden="false" customHeight="false" outlineLevel="0" collapsed="false">
      <c r="O998" s="2"/>
      <c r="P998" s="2"/>
      <c r="Q998" s="2"/>
      <c r="R998" s="2"/>
      <c r="S998" s="2"/>
      <c r="T998" s="2"/>
    </row>
    <row r="999" customFormat="false" ht="11.25" hidden="false" customHeight="false" outlineLevel="0" collapsed="false">
      <c r="O999" s="2"/>
      <c r="P999" s="2"/>
      <c r="Q999" s="2"/>
      <c r="R999" s="2"/>
      <c r="S999" s="2"/>
      <c r="T999" s="2"/>
    </row>
    <row r="1000" customFormat="false" ht="11.25" hidden="false" customHeight="false" outlineLevel="0" collapsed="false">
      <c r="O1000" s="2"/>
      <c r="P1000" s="2"/>
      <c r="Q1000" s="2"/>
      <c r="R1000" s="2"/>
      <c r="S1000" s="2"/>
      <c r="T1000" s="2"/>
    </row>
    <row r="1001" customFormat="false" ht="11.25" hidden="false" customHeight="false" outlineLevel="0" collapsed="false">
      <c r="O1001" s="2"/>
      <c r="P1001" s="2"/>
      <c r="Q1001" s="2"/>
      <c r="R1001" s="2"/>
      <c r="S1001" s="2"/>
      <c r="T1001" s="2"/>
    </row>
    <row r="1002" customFormat="false" ht="11.25" hidden="false" customHeight="false" outlineLevel="0" collapsed="false">
      <c r="O1002" s="2"/>
      <c r="P1002" s="2"/>
      <c r="Q1002" s="2"/>
      <c r="R1002" s="2"/>
      <c r="S1002" s="2"/>
      <c r="T1002" s="2"/>
    </row>
    <row r="1003" customFormat="false" ht="11.25" hidden="false" customHeight="false" outlineLevel="0" collapsed="false">
      <c r="O1003" s="2"/>
      <c r="P1003" s="2"/>
      <c r="Q1003" s="2"/>
      <c r="R1003" s="2"/>
      <c r="S1003" s="2"/>
      <c r="T1003" s="2"/>
    </row>
    <row r="1004" customFormat="false" ht="11.25" hidden="false" customHeight="false" outlineLevel="0" collapsed="false">
      <c r="O1004" s="2"/>
      <c r="P1004" s="2"/>
      <c r="Q1004" s="2"/>
      <c r="R1004" s="2"/>
      <c r="S1004" s="2"/>
      <c r="T1004" s="2"/>
    </row>
    <row r="1005" customFormat="false" ht="11.25" hidden="false" customHeight="false" outlineLevel="0" collapsed="false">
      <c r="O1005" s="2"/>
      <c r="P1005" s="2"/>
      <c r="Q1005" s="2"/>
      <c r="R1005" s="2"/>
      <c r="S1005" s="2"/>
      <c r="T1005" s="2"/>
    </row>
    <row r="1006" customFormat="false" ht="11.25" hidden="false" customHeight="false" outlineLevel="0" collapsed="false">
      <c r="O1006" s="2"/>
      <c r="P1006" s="2"/>
      <c r="Q1006" s="2"/>
      <c r="R1006" s="2"/>
      <c r="S1006" s="2"/>
      <c r="T1006" s="2"/>
    </row>
    <row r="1007" customFormat="false" ht="11.25" hidden="false" customHeight="false" outlineLevel="0" collapsed="false">
      <c r="O1007" s="2"/>
      <c r="P1007" s="2"/>
      <c r="Q1007" s="2"/>
      <c r="R1007" s="2"/>
      <c r="S1007" s="2"/>
      <c r="T1007" s="2"/>
    </row>
    <row r="1008" customFormat="false" ht="11.25" hidden="false" customHeight="false" outlineLevel="0" collapsed="false">
      <c r="O1008" s="2"/>
      <c r="P1008" s="2"/>
      <c r="Q1008" s="2"/>
      <c r="R1008" s="2"/>
      <c r="S1008" s="2"/>
      <c r="T1008" s="2"/>
    </row>
    <row r="1009" customFormat="false" ht="11.25" hidden="false" customHeight="false" outlineLevel="0" collapsed="false">
      <c r="O1009" s="2"/>
      <c r="P1009" s="2"/>
      <c r="Q1009" s="2"/>
      <c r="R1009" s="2"/>
      <c r="S1009" s="2"/>
      <c r="T1009" s="2"/>
    </row>
    <row r="1010" customFormat="false" ht="11.25" hidden="false" customHeight="false" outlineLevel="0" collapsed="false">
      <c r="O1010" s="2"/>
      <c r="P1010" s="2"/>
      <c r="Q1010" s="2"/>
      <c r="R1010" s="2"/>
      <c r="S1010" s="2"/>
      <c r="T1010" s="2"/>
    </row>
    <row r="1011" customFormat="false" ht="11.25" hidden="false" customHeight="false" outlineLevel="0" collapsed="false">
      <c r="O1011" s="2"/>
      <c r="P1011" s="2"/>
      <c r="Q1011" s="2"/>
      <c r="R1011" s="2"/>
      <c r="S1011" s="2"/>
      <c r="T1011" s="2"/>
    </row>
    <row r="1012" customFormat="false" ht="11.25" hidden="false" customHeight="false" outlineLevel="0" collapsed="false">
      <c r="O1012" s="2"/>
      <c r="P1012" s="2"/>
      <c r="Q1012" s="2"/>
      <c r="R1012" s="2"/>
      <c r="S1012" s="2"/>
      <c r="T1012" s="2"/>
    </row>
    <row r="1013" customFormat="false" ht="11.25" hidden="false" customHeight="false" outlineLevel="0" collapsed="false">
      <c r="O1013" s="2"/>
      <c r="P1013" s="2"/>
      <c r="Q1013" s="2"/>
      <c r="R1013" s="2"/>
      <c r="S1013" s="2"/>
      <c r="T1013" s="2"/>
    </row>
    <row r="1014" customFormat="false" ht="11.25" hidden="false" customHeight="false" outlineLevel="0" collapsed="false">
      <c r="O1014" s="2"/>
      <c r="P1014" s="2"/>
      <c r="Q1014" s="2"/>
      <c r="R1014" s="2"/>
      <c r="S1014" s="2"/>
      <c r="T1014" s="2"/>
    </row>
    <row r="1015" customFormat="false" ht="11.25" hidden="false" customHeight="false" outlineLevel="0" collapsed="false">
      <c r="O1015" s="2"/>
      <c r="P1015" s="2"/>
      <c r="Q1015" s="2"/>
      <c r="R1015" s="2"/>
      <c r="S1015" s="2"/>
      <c r="T1015" s="2"/>
    </row>
    <row r="1016" customFormat="false" ht="11.25" hidden="false" customHeight="false" outlineLevel="0" collapsed="false">
      <c r="O1016" s="2"/>
      <c r="P1016" s="2"/>
      <c r="Q1016" s="2"/>
      <c r="R1016" s="2"/>
      <c r="S1016" s="2"/>
      <c r="T1016" s="2"/>
    </row>
    <row r="1017" customFormat="false" ht="11.25" hidden="false" customHeight="false" outlineLevel="0" collapsed="false">
      <c r="O1017" s="2"/>
      <c r="P1017" s="2"/>
      <c r="Q1017" s="2"/>
      <c r="R1017" s="2"/>
      <c r="S1017" s="2"/>
      <c r="T1017" s="2"/>
    </row>
    <row r="1018" customFormat="false" ht="11.25" hidden="false" customHeight="false" outlineLevel="0" collapsed="false">
      <c r="O1018" s="2"/>
      <c r="P1018" s="2"/>
      <c r="Q1018" s="2"/>
      <c r="R1018" s="2"/>
      <c r="S1018" s="2"/>
      <c r="T1018" s="2"/>
    </row>
    <row r="1019" customFormat="false" ht="11.25" hidden="false" customHeight="false" outlineLevel="0" collapsed="false">
      <c r="O1019" s="2"/>
      <c r="P1019" s="2"/>
      <c r="Q1019" s="2"/>
      <c r="R1019" s="2"/>
      <c r="S1019" s="2"/>
      <c r="T1019" s="2"/>
    </row>
    <row r="1020" customFormat="false" ht="11.25" hidden="false" customHeight="false" outlineLevel="0" collapsed="false">
      <c r="O1020" s="2"/>
      <c r="P1020" s="2"/>
      <c r="Q1020" s="2"/>
      <c r="R1020" s="2"/>
      <c r="S1020" s="2"/>
      <c r="T1020" s="2"/>
    </row>
    <row r="1021" customFormat="false" ht="11.25" hidden="false" customHeight="false" outlineLevel="0" collapsed="false">
      <c r="O1021" s="2"/>
      <c r="P1021" s="2"/>
      <c r="Q1021" s="2"/>
      <c r="R1021" s="2"/>
      <c r="S1021" s="2"/>
      <c r="T1021" s="2"/>
    </row>
    <row r="1022" customFormat="false" ht="11.25" hidden="false" customHeight="false" outlineLevel="0" collapsed="false">
      <c r="O1022" s="2"/>
      <c r="P1022" s="2"/>
      <c r="Q1022" s="2"/>
      <c r="R1022" s="2"/>
      <c r="S1022" s="2"/>
      <c r="T1022" s="2"/>
    </row>
    <row r="1023" customFormat="false" ht="11.25" hidden="false" customHeight="false" outlineLevel="0" collapsed="false">
      <c r="O1023" s="2"/>
      <c r="P1023" s="2"/>
      <c r="Q1023" s="2"/>
      <c r="R1023" s="2"/>
      <c r="S1023" s="2"/>
      <c r="T1023" s="2"/>
    </row>
    <row r="1024" customFormat="false" ht="11.25" hidden="false" customHeight="false" outlineLevel="0" collapsed="false">
      <c r="O1024" s="2"/>
      <c r="P1024" s="2"/>
      <c r="Q1024" s="2"/>
      <c r="R1024" s="2"/>
      <c r="S1024" s="2"/>
      <c r="T1024" s="2"/>
    </row>
    <row r="1025" customFormat="false" ht="11.25" hidden="false" customHeight="false" outlineLevel="0" collapsed="false">
      <c r="O1025" s="2"/>
      <c r="P1025" s="2"/>
      <c r="Q1025" s="2"/>
      <c r="R1025" s="2"/>
      <c r="S1025" s="2"/>
      <c r="T1025" s="2"/>
    </row>
    <row r="1026" customFormat="false" ht="11.25" hidden="false" customHeight="false" outlineLevel="0" collapsed="false">
      <c r="O1026" s="2"/>
      <c r="P1026" s="2"/>
      <c r="Q1026" s="2"/>
      <c r="R1026" s="2"/>
      <c r="S1026" s="2"/>
      <c r="T1026" s="2"/>
    </row>
    <row r="1027" customFormat="false" ht="11.25" hidden="false" customHeight="false" outlineLevel="0" collapsed="false">
      <c r="O1027" s="2"/>
      <c r="P1027" s="2"/>
      <c r="Q1027" s="2"/>
      <c r="R1027" s="2"/>
      <c r="S1027" s="2"/>
      <c r="T1027" s="2"/>
    </row>
    <row r="1028" customFormat="false" ht="11.25" hidden="false" customHeight="false" outlineLevel="0" collapsed="false">
      <c r="O1028" s="2"/>
      <c r="P1028" s="2"/>
      <c r="Q1028" s="2"/>
      <c r="R1028" s="2"/>
      <c r="S1028" s="2"/>
      <c r="T1028" s="2"/>
    </row>
    <row r="1029" customFormat="false" ht="11.25" hidden="false" customHeight="false" outlineLevel="0" collapsed="false">
      <c r="O1029" s="2"/>
      <c r="P1029" s="2"/>
      <c r="Q1029" s="2"/>
      <c r="R1029" s="2"/>
      <c r="S1029" s="2"/>
      <c r="T1029" s="2"/>
    </row>
    <row r="1030" customFormat="false" ht="11.25" hidden="false" customHeight="false" outlineLevel="0" collapsed="false">
      <c r="O1030" s="2"/>
      <c r="P1030" s="2"/>
      <c r="Q1030" s="2"/>
      <c r="R1030" s="2"/>
      <c r="S1030" s="2"/>
      <c r="T1030" s="2"/>
    </row>
    <row r="1031" customFormat="false" ht="11.25" hidden="false" customHeight="false" outlineLevel="0" collapsed="false">
      <c r="O1031" s="2"/>
      <c r="P1031" s="2"/>
      <c r="Q1031" s="2"/>
      <c r="R1031" s="2"/>
      <c r="S1031" s="2"/>
      <c r="T1031" s="2"/>
    </row>
    <row r="1032" customFormat="false" ht="11.25" hidden="false" customHeight="false" outlineLevel="0" collapsed="false">
      <c r="O1032" s="2"/>
      <c r="P1032" s="2"/>
      <c r="Q1032" s="2"/>
      <c r="R1032" s="2"/>
      <c r="S1032" s="2"/>
      <c r="T1032" s="2"/>
    </row>
    <row r="1033" customFormat="false" ht="11.25" hidden="false" customHeight="false" outlineLevel="0" collapsed="false">
      <c r="O1033" s="2"/>
      <c r="P1033" s="2"/>
      <c r="Q1033" s="2"/>
      <c r="R1033" s="2"/>
      <c r="S1033" s="2"/>
      <c r="T1033" s="2"/>
    </row>
    <row r="1034" customFormat="false" ht="11.25" hidden="false" customHeight="false" outlineLevel="0" collapsed="false">
      <c r="O1034" s="2"/>
      <c r="P1034" s="2"/>
      <c r="Q1034" s="2"/>
      <c r="R1034" s="2"/>
      <c r="S1034" s="2"/>
      <c r="T1034" s="2"/>
    </row>
    <row r="1035" customFormat="false" ht="11.25" hidden="false" customHeight="false" outlineLevel="0" collapsed="false">
      <c r="O1035" s="2"/>
      <c r="P1035" s="2"/>
      <c r="Q1035" s="2"/>
      <c r="R1035" s="2"/>
      <c r="S1035" s="2"/>
      <c r="T1035" s="2"/>
    </row>
    <row r="1036" customFormat="false" ht="11.25" hidden="false" customHeight="false" outlineLevel="0" collapsed="false">
      <c r="O1036" s="2"/>
      <c r="P1036" s="2"/>
      <c r="Q1036" s="2"/>
      <c r="R1036" s="2"/>
      <c r="S1036" s="2"/>
      <c r="T1036" s="2"/>
    </row>
    <row r="1037" customFormat="false" ht="11.25" hidden="false" customHeight="false" outlineLevel="0" collapsed="false">
      <c r="O1037" s="2"/>
      <c r="P1037" s="2"/>
      <c r="Q1037" s="2"/>
      <c r="R1037" s="2"/>
      <c r="S1037" s="2"/>
      <c r="T1037" s="2"/>
    </row>
    <row r="1038" customFormat="false" ht="11.25" hidden="false" customHeight="false" outlineLevel="0" collapsed="false">
      <c r="O1038" s="2"/>
      <c r="P1038" s="2"/>
      <c r="Q1038" s="2"/>
      <c r="R1038" s="2"/>
      <c r="S1038" s="2"/>
      <c r="T1038" s="2"/>
    </row>
    <row r="1039" customFormat="false" ht="11.25" hidden="false" customHeight="false" outlineLevel="0" collapsed="false">
      <c r="O1039" s="2"/>
      <c r="P1039" s="2"/>
      <c r="Q1039" s="2"/>
      <c r="R1039" s="2"/>
      <c r="S1039" s="2"/>
      <c r="T1039" s="2"/>
    </row>
    <row r="1040" customFormat="false" ht="11.25" hidden="false" customHeight="false" outlineLevel="0" collapsed="false">
      <c r="O1040" s="2"/>
      <c r="P1040" s="2"/>
      <c r="Q1040" s="2"/>
      <c r="R1040" s="2"/>
      <c r="S1040" s="2"/>
      <c r="T1040" s="2"/>
    </row>
    <row r="1041" customFormat="false" ht="11.25" hidden="false" customHeight="false" outlineLevel="0" collapsed="false">
      <c r="O1041" s="2"/>
      <c r="P1041" s="2"/>
      <c r="Q1041" s="2"/>
      <c r="R1041" s="2"/>
      <c r="S1041" s="2"/>
      <c r="T1041" s="2"/>
    </row>
    <row r="1042" customFormat="false" ht="11.25" hidden="false" customHeight="false" outlineLevel="0" collapsed="false">
      <c r="O1042" s="2"/>
      <c r="P1042" s="2"/>
      <c r="Q1042" s="2"/>
      <c r="R1042" s="2"/>
      <c r="S1042" s="2"/>
      <c r="T1042" s="2"/>
    </row>
    <row r="1043" customFormat="false" ht="11.25" hidden="false" customHeight="false" outlineLevel="0" collapsed="false">
      <c r="O1043" s="2"/>
      <c r="P1043" s="2"/>
      <c r="Q1043" s="2"/>
      <c r="R1043" s="2"/>
      <c r="S1043" s="2"/>
      <c r="T1043" s="2"/>
    </row>
    <row r="1044" customFormat="false" ht="11.25" hidden="false" customHeight="false" outlineLevel="0" collapsed="false">
      <c r="O1044" s="2"/>
      <c r="P1044" s="2"/>
      <c r="Q1044" s="2"/>
      <c r="R1044" s="2"/>
      <c r="S1044" s="2"/>
      <c r="T1044" s="2"/>
    </row>
    <row r="1045" customFormat="false" ht="11.25" hidden="false" customHeight="false" outlineLevel="0" collapsed="false">
      <c r="O1045" s="2"/>
      <c r="P1045" s="2"/>
      <c r="Q1045" s="2"/>
      <c r="R1045" s="2"/>
      <c r="S1045" s="2"/>
      <c r="T1045" s="2"/>
    </row>
    <row r="1046" customFormat="false" ht="11.25" hidden="false" customHeight="false" outlineLevel="0" collapsed="false">
      <c r="O1046" s="2"/>
      <c r="P1046" s="2"/>
      <c r="Q1046" s="2"/>
      <c r="R1046" s="2"/>
      <c r="S1046" s="2"/>
      <c r="T1046" s="2"/>
    </row>
    <row r="1047" customFormat="false" ht="11.25" hidden="false" customHeight="false" outlineLevel="0" collapsed="false">
      <c r="O1047" s="2"/>
      <c r="P1047" s="2"/>
      <c r="Q1047" s="2"/>
      <c r="R1047" s="2"/>
      <c r="S1047" s="2"/>
      <c r="T1047" s="2"/>
    </row>
    <row r="1048" customFormat="false" ht="11.25" hidden="false" customHeight="false" outlineLevel="0" collapsed="false">
      <c r="O1048" s="2"/>
      <c r="P1048" s="2"/>
      <c r="Q1048" s="2"/>
      <c r="R1048" s="2"/>
      <c r="S1048" s="2"/>
      <c r="T1048" s="2"/>
    </row>
    <row r="1049" customFormat="false" ht="11.25" hidden="false" customHeight="false" outlineLevel="0" collapsed="false">
      <c r="O1049" s="2"/>
      <c r="P1049" s="2"/>
      <c r="Q1049" s="2"/>
      <c r="R1049" s="2"/>
      <c r="S1049" s="2"/>
      <c r="T1049" s="2"/>
    </row>
    <row r="1050" customFormat="false" ht="11.25" hidden="false" customHeight="false" outlineLevel="0" collapsed="false">
      <c r="O1050" s="2"/>
      <c r="P1050" s="2"/>
      <c r="Q1050" s="2"/>
      <c r="R1050" s="2"/>
      <c r="S1050" s="2"/>
      <c r="T1050" s="2"/>
    </row>
    <row r="1051" customFormat="false" ht="11.25" hidden="false" customHeight="false" outlineLevel="0" collapsed="false">
      <c r="O1051" s="2"/>
      <c r="P1051" s="2"/>
      <c r="Q1051" s="2"/>
      <c r="R1051" s="2"/>
      <c r="S1051" s="2"/>
      <c r="T1051" s="2"/>
    </row>
    <row r="1052" customFormat="false" ht="11.25" hidden="false" customHeight="false" outlineLevel="0" collapsed="false">
      <c r="O1052" s="2"/>
      <c r="P1052" s="2"/>
      <c r="Q1052" s="2"/>
      <c r="R1052" s="2"/>
      <c r="S1052" s="2"/>
      <c r="T1052" s="2"/>
    </row>
    <row r="1053" customFormat="false" ht="11.25" hidden="false" customHeight="false" outlineLevel="0" collapsed="false">
      <c r="O1053" s="2"/>
      <c r="P1053" s="2"/>
      <c r="Q1053" s="2"/>
      <c r="R1053" s="2"/>
      <c r="S1053" s="2"/>
      <c r="T1053" s="2"/>
    </row>
    <row r="1054" customFormat="false" ht="11.25" hidden="false" customHeight="false" outlineLevel="0" collapsed="false">
      <c r="O1054" s="2"/>
      <c r="P1054" s="2"/>
      <c r="Q1054" s="2"/>
      <c r="R1054" s="2"/>
      <c r="S1054" s="2"/>
      <c r="T1054" s="2"/>
    </row>
    <row r="1055" customFormat="false" ht="11.25" hidden="false" customHeight="false" outlineLevel="0" collapsed="false">
      <c r="O1055" s="2"/>
      <c r="P1055" s="2"/>
      <c r="Q1055" s="2"/>
      <c r="R1055" s="2"/>
      <c r="S1055" s="2"/>
      <c r="T1055" s="2"/>
    </row>
    <row r="1056" customFormat="false" ht="11.25" hidden="false" customHeight="false" outlineLevel="0" collapsed="false">
      <c r="O1056" s="2"/>
      <c r="P1056" s="2"/>
      <c r="Q1056" s="2"/>
      <c r="R1056" s="2"/>
      <c r="S1056" s="2"/>
      <c r="T1056" s="2"/>
    </row>
    <row r="1057" customFormat="false" ht="11.25" hidden="false" customHeight="false" outlineLevel="0" collapsed="false">
      <c r="O1057" s="2"/>
      <c r="P1057" s="2"/>
      <c r="Q1057" s="2"/>
      <c r="R1057" s="2"/>
      <c r="S1057" s="2"/>
      <c r="T1057" s="2"/>
    </row>
    <row r="1058" customFormat="false" ht="11.25" hidden="false" customHeight="false" outlineLevel="0" collapsed="false">
      <c r="O1058" s="2"/>
      <c r="P1058" s="2"/>
      <c r="Q1058" s="2"/>
      <c r="R1058" s="2"/>
      <c r="S1058" s="2"/>
      <c r="T1058" s="2"/>
    </row>
    <row r="1059" customFormat="false" ht="11.25" hidden="false" customHeight="false" outlineLevel="0" collapsed="false">
      <c r="O1059" s="2"/>
      <c r="P1059" s="2"/>
      <c r="Q1059" s="2"/>
      <c r="R1059" s="2"/>
      <c r="S1059" s="2"/>
      <c r="T1059" s="2"/>
    </row>
    <row r="1060" customFormat="false" ht="11.25" hidden="false" customHeight="false" outlineLevel="0" collapsed="false">
      <c r="O1060" s="2"/>
      <c r="P1060" s="2"/>
      <c r="Q1060" s="2"/>
      <c r="R1060" s="2"/>
      <c r="S1060" s="2"/>
      <c r="T1060" s="2"/>
    </row>
    <row r="1061" customFormat="false" ht="11.25" hidden="false" customHeight="false" outlineLevel="0" collapsed="false">
      <c r="O1061" s="2"/>
      <c r="P1061" s="2"/>
      <c r="Q1061" s="2"/>
      <c r="R1061" s="2"/>
      <c r="S1061" s="2"/>
      <c r="T1061" s="2"/>
    </row>
    <row r="1062" customFormat="false" ht="11.25" hidden="false" customHeight="false" outlineLevel="0" collapsed="false">
      <c r="O1062" s="2"/>
      <c r="P1062" s="2"/>
      <c r="Q1062" s="2"/>
      <c r="R1062" s="2"/>
      <c r="S1062" s="2"/>
      <c r="T1062" s="2"/>
    </row>
    <row r="1063" customFormat="false" ht="11.25" hidden="false" customHeight="false" outlineLevel="0" collapsed="false">
      <c r="O1063" s="2"/>
      <c r="P1063" s="2"/>
      <c r="Q1063" s="2"/>
      <c r="R1063" s="2"/>
      <c r="S1063" s="2"/>
      <c r="T1063" s="2"/>
    </row>
    <row r="1064" customFormat="false" ht="11.25" hidden="false" customHeight="false" outlineLevel="0" collapsed="false">
      <c r="O1064" s="2"/>
      <c r="P1064" s="2"/>
      <c r="Q1064" s="2"/>
      <c r="R1064" s="2"/>
      <c r="S1064" s="2"/>
      <c r="T1064" s="2"/>
    </row>
    <row r="1065" customFormat="false" ht="11.25" hidden="false" customHeight="false" outlineLevel="0" collapsed="false">
      <c r="O1065" s="2"/>
      <c r="P1065" s="2"/>
      <c r="Q1065" s="2"/>
      <c r="R1065" s="2"/>
      <c r="S1065" s="2"/>
      <c r="T1065" s="2"/>
    </row>
    <row r="1066" customFormat="false" ht="11.25" hidden="false" customHeight="false" outlineLevel="0" collapsed="false">
      <c r="O1066" s="2"/>
      <c r="P1066" s="2"/>
      <c r="Q1066" s="2"/>
      <c r="R1066" s="2"/>
      <c r="S1066" s="2"/>
      <c r="T1066" s="2"/>
    </row>
    <row r="1067" customFormat="false" ht="11.25" hidden="false" customHeight="false" outlineLevel="0" collapsed="false">
      <c r="O1067" s="2"/>
      <c r="P1067" s="2"/>
      <c r="Q1067" s="2"/>
      <c r="R1067" s="2"/>
      <c r="S1067" s="2"/>
      <c r="T1067" s="2"/>
    </row>
    <row r="1068" customFormat="false" ht="11.25" hidden="false" customHeight="false" outlineLevel="0" collapsed="false">
      <c r="O1068" s="2"/>
      <c r="P1068" s="2"/>
      <c r="Q1068" s="2"/>
      <c r="R1068" s="2"/>
      <c r="S1068" s="2"/>
      <c r="T1068" s="2"/>
    </row>
    <row r="1069" customFormat="false" ht="11.25" hidden="false" customHeight="false" outlineLevel="0" collapsed="false">
      <c r="O1069" s="2"/>
      <c r="P1069" s="2"/>
      <c r="Q1069" s="2"/>
      <c r="R1069" s="2"/>
      <c r="S1069" s="2"/>
      <c r="T1069" s="2"/>
    </row>
    <row r="1070" customFormat="false" ht="11.25" hidden="false" customHeight="false" outlineLevel="0" collapsed="false">
      <c r="O1070" s="2"/>
      <c r="P1070" s="2"/>
      <c r="Q1070" s="2"/>
      <c r="R1070" s="2"/>
      <c r="S1070" s="2"/>
      <c r="T1070" s="2"/>
    </row>
    <row r="1071" customFormat="false" ht="11.25" hidden="false" customHeight="false" outlineLevel="0" collapsed="false">
      <c r="O1071" s="2"/>
      <c r="P1071" s="2"/>
      <c r="Q1071" s="2"/>
      <c r="R1071" s="2"/>
      <c r="S1071" s="2"/>
      <c r="T1071" s="2"/>
    </row>
    <row r="1072" customFormat="false" ht="11.25" hidden="false" customHeight="false" outlineLevel="0" collapsed="false">
      <c r="O1072" s="2"/>
      <c r="P1072" s="2"/>
      <c r="Q1072" s="2"/>
      <c r="R1072" s="2"/>
      <c r="S1072" s="2"/>
      <c r="T1072" s="2"/>
    </row>
    <row r="1073" customFormat="false" ht="11.25" hidden="false" customHeight="false" outlineLevel="0" collapsed="false">
      <c r="O1073" s="2"/>
      <c r="P1073" s="2"/>
      <c r="Q1073" s="2"/>
      <c r="R1073" s="2"/>
      <c r="S1073" s="2"/>
      <c r="T1073" s="2"/>
    </row>
    <row r="1074" customFormat="false" ht="11.25" hidden="false" customHeight="false" outlineLevel="0" collapsed="false">
      <c r="O1074" s="2"/>
      <c r="P1074" s="2"/>
      <c r="Q1074" s="2"/>
      <c r="R1074" s="2"/>
      <c r="S1074" s="2"/>
      <c r="T1074" s="2"/>
    </row>
    <row r="1075" customFormat="false" ht="11.25" hidden="false" customHeight="false" outlineLevel="0" collapsed="false">
      <c r="O1075" s="2"/>
      <c r="P1075" s="2"/>
      <c r="Q1075" s="2"/>
      <c r="R1075" s="2"/>
      <c r="S1075" s="2"/>
      <c r="T1075" s="2"/>
    </row>
    <row r="1076" customFormat="false" ht="11.25" hidden="false" customHeight="false" outlineLevel="0" collapsed="false">
      <c r="O1076" s="2"/>
      <c r="P1076" s="2"/>
      <c r="Q1076" s="2"/>
      <c r="R1076" s="2"/>
      <c r="S1076" s="2"/>
      <c r="T1076" s="2"/>
    </row>
    <row r="1077" customFormat="false" ht="11.25" hidden="false" customHeight="false" outlineLevel="0" collapsed="false">
      <c r="O1077" s="2"/>
      <c r="P1077" s="2"/>
      <c r="Q1077" s="2"/>
      <c r="R1077" s="2"/>
      <c r="S1077" s="2"/>
      <c r="T1077" s="2"/>
    </row>
    <row r="1078" customFormat="false" ht="11.25" hidden="false" customHeight="false" outlineLevel="0" collapsed="false">
      <c r="O1078" s="2"/>
      <c r="P1078" s="2"/>
      <c r="Q1078" s="2"/>
      <c r="R1078" s="2"/>
      <c r="S1078" s="2"/>
      <c r="T1078" s="2"/>
    </row>
    <row r="1079" customFormat="false" ht="11.25" hidden="false" customHeight="false" outlineLevel="0" collapsed="false">
      <c r="O1079" s="2"/>
      <c r="P1079" s="2"/>
      <c r="Q1079" s="2"/>
      <c r="R1079" s="2"/>
      <c r="S1079" s="2"/>
      <c r="T1079" s="2"/>
    </row>
    <row r="1080" customFormat="false" ht="11.25" hidden="false" customHeight="false" outlineLevel="0" collapsed="false">
      <c r="O1080" s="2"/>
      <c r="P1080" s="2"/>
      <c r="Q1080" s="2"/>
      <c r="R1080" s="2"/>
      <c r="S1080" s="2"/>
      <c r="T1080" s="2"/>
    </row>
    <row r="1081" customFormat="false" ht="11.25" hidden="false" customHeight="false" outlineLevel="0" collapsed="false">
      <c r="O1081" s="2"/>
      <c r="P1081" s="2"/>
      <c r="Q1081" s="2"/>
      <c r="R1081" s="2"/>
      <c r="S1081" s="2"/>
      <c r="T1081" s="2"/>
    </row>
    <row r="1082" customFormat="false" ht="11.25" hidden="false" customHeight="false" outlineLevel="0" collapsed="false">
      <c r="O1082" s="2"/>
      <c r="P1082" s="2"/>
      <c r="Q1082" s="2"/>
      <c r="R1082" s="2"/>
      <c r="S1082" s="2"/>
      <c r="T1082" s="2"/>
    </row>
    <row r="1083" customFormat="false" ht="11.25" hidden="false" customHeight="false" outlineLevel="0" collapsed="false">
      <c r="O1083" s="2"/>
      <c r="P1083" s="2"/>
      <c r="Q1083" s="2"/>
      <c r="R1083" s="2"/>
      <c r="S1083" s="2"/>
      <c r="T1083" s="2"/>
    </row>
    <row r="1084" customFormat="false" ht="11.25" hidden="false" customHeight="false" outlineLevel="0" collapsed="false">
      <c r="O1084" s="2"/>
      <c r="P1084" s="2"/>
      <c r="Q1084" s="2"/>
      <c r="R1084" s="2"/>
      <c r="S1084" s="2"/>
      <c r="T1084" s="2"/>
    </row>
    <row r="1085" customFormat="false" ht="11.25" hidden="false" customHeight="false" outlineLevel="0" collapsed="false">
      <c r="O1085" s="2"/>
      <c r="P1085" s="2"/>
      <c r="Q1085" s="2"/>
      <c r="R1085" s="2"/>
      <c r="S1085" s="2"/>
      <c r="T1085" s="2"/>
    </row>
    <row r="1086" customFormat="false" ht="11.25" hidden="false" customHeight="false" outlineLevel="0" collapsed="false">
      <c r="O1086" s="2"/>
      <c r="P1086" s="2"/>
      <c r="Q1086" s="2"/>
      <c r="R1086" s="2"/>
      <c r="S1086" s="2"/>
      <c r="T1086" s="2"/>
    </row>
    <row r="1087" customFormat="false" ht="11.25" hidden="false" customHeight="false" outlineLevel="0" collapsed="false">
      <c r="O1087" s="2"/>
      <c r="P1087" s="2"/>
      <c r="Q1087" s="2"/>
      <c r="R1087" s="2"/>
      <c r="S1087" s="2"/>
      <c r="T1087" s="2"/>
    </row>
    <row r="1088" customFormat="false" ht="11.25" hidden="false" customHeight="false" outlineLevel="0" collapsed="false">
      <c r="O1088" s="2"/>
      <c r="P1088" s="2"/>
      <c r="Q1088" s="2"/>
      <c r="R1088" s="2"/>
      <c r="S1088" s="2"/>
      <c r="T1088" s="2"/>
    </row>
    <row r="1089" customFormat="false" ht="11.25" hidden="false" customHeight="false" outlineLevel="0" collapsed="false">
      <c r="O1089" s="2"/>
      <c r="P1089" s="2"/>
      <c r="Q1089" s="2"/>
      <c r="R1089" s="2"/>
      <c r="S1089" s="2"/>
      <c r="T1089" s="2"/>
    </row>
    <row r="1090" customFormat="false" ht="11.25" hidden="false" customHeight="false" outlineLevel="0" collapsed="false">
      <c r="O1090" s="2"/>
      <c r="P1090" s="2"/>
      <c r="Q1090" s="2"/>
      <c r="R1090" s="2"/>
      <c r="S1090" s="2"/>
      <c r="T1090" s="2"/>
    </row>
    <row r="1091" customFormat="false" ht="11.25" hidden="false" customHeight="false" outlineLevel="0" collapsed="false">
      <c r="O1091" s="2"/>
      <c r="P1091" s="2"/>
      <c r="Q1091" s="2"/>
      <c r="R1091" s="2"/>
      <c r="S1091" s="2"/>
      <c r="T1091" s="2"/>
    </row>
    <row r="1092" customFormat="false" ht="11.25" hidden="false" customHeight="false" outlineLevel="0" collapsed="false">
      <c r="O1092" s="2"/>
      <c r="P1092" s="2"/>
      <c r="Q1092" s="2"/>
      <c r="R1092" s="2"/>
      <c r="S1092" s="2"/>
      <c r="T1092" s="2"/>
    </row>
    <row r="1093" customFormat="false" ht="11.25" hidden="false" customHeight="false" outlineLevel="0" collapsed="false">
      <c r="O1093" s="2"/>
      <c r="P1093" s="2"/>
      <c r="Q1093" s="2"/>
      <c r="R1093" s="2"/>
      <c r="S1093" s="2"/>
      <c r="T1093" s="2"/>
    </row>
    <row r="1094" customFormat="false" ht="11.25" hidden="false" customHeight="false" outlineLevel="0" collapsed="false">
      <c r="O1094" s="2"/>
      <c r="P1094" s="2"/>
      <c r="Q1094" s="2"/>
      <c r="R1094" s="2"/>
      <c r="S1094" s="2"/>
      <c r="T1094" s="2"/>
    </row>
    <row r="1095" customFormat="false" ht="11.25" hidden="false" customHeight="false" outlineLevel="0" collapsed="false">
      <c r="O1095" s="2"/>
      <c r="P1095" s="2"/>
      <c r="Q1095" s="2"/>
      <c r="R1095" s="2"/>
      <c r="S1095" s="2"/>
      <c r="T1095" s="2"/>
    </row>
    <row r="1096" customFormat="false" ht="11.25" hidden="false" customHeight="false" outlineLevel="0" collapsed="false">
      <c r="O1096" s="2"/>
      <c r="P1096" s="2"/>
      <c r="Q1096" s="2"/>
      <c r="R1096" s="2"/>
      <c r="S1096" s="2"/>
      <c r="T1096" s="2"/>
    </row>
    <row r="1097" customFormat="false" ht="11.25" hidden="false" customHeight="false" outlineLevel="0" collapsed="false">
      <c r="O1097" s="2"/>
      <c r="P1097" s="2"/>
      <c r="Q1097" s="2"/>
      <c r="R1097" s="2"/>
      <c r="S1097" s="2"/>
      <c r="T1097" s="2"/>
    </row>
    <row r="1098" customFormat="false" ht="11.25" hidden="false" customHeight="false" outlineLevel="0" collapsed="false">
      <c r="O1098" s="2"/>
      <c r="P1098" s="2"/>
      <c r="Q1098" s="2"/>
      <c r="R1098" s="2"/>
      <c r="S1098" s="2"/>
      <c r="T1098" s="2"/>
    </row>
    <row r="1099" customFormat="false" ht="11.25" hidden="false" customHeight="false" outlineLevel="0" collapsed="false">
      <c r="O1099" s="2"/>
      <c r="P1099" s="2"/>
      <c r="Q1099" s="2"/>
      <c r="R1099" s="2"/>
      <c r="S1099" s="2"/>
      <c r="T1099" s="2"/>
    </row>
    <row r="1100" customFormat="false" ht="11.25" hidden="false" customHeight="false" outlineLevel="0" collapsed="false">
      <c r="O1100" s="2"/>
      <c r="P1100" s="2"/>
      <c r="Q1100" s="2"/>
      <c r="R1100" s="2"/>
      <c r="S1100" s="2"/>
      <c r="T1100" s="2"/>
    </row>
    <row r="1101" customFormat="false" ht="11.25" hidden="false" customHeight="false" outlineLevel="0" collapsed="false">
      <c r="O1101" s="2"/>
      <c r="P1101" s="2"/>
      <c r="Q1101" s="2"/>
      <c r="R1101" s="2"/>
      <c r="S1101" s="2"/>
      <c r="T1101" s="2"/>
    </row>
    <row r="1102" customFormat="false" ht="11.25" hidden="false" customHeight="false" outlineLevel="0" collapsed="false">
      <c r="O1102" s="2"/>
      <c r="P1102" s="2"/>
      <c r="Q1102" s="2"/>
      <c r="R1102" s="2"/>
      <c r="S1102" s="2"/>
      <c r="T1102" s="2"/>
    </row>
    <row r="1103" customFormat="false" ht="11.25" hidden="false" customHeight="false" outlineLevel="0" collapsed="false">
      <c r="O1103" s="2"/>
      <c r="P1103" s="2"/>
      <c r="Q1103" s="2"/>
      <c r="R1103" s="2"/>
      <c r="S1103" s="2"/>
      <c r="T1103" s="2"/>
    </row>
    <row r="1104" customFormat="false" ht="11.25" hidden="false" customHeight="false" outlineLevel="0" collapsed="false">
      <c r="O1104" s="2"/>
      <c r="P1104" s="2"/>
      <c r="Q1104" s="2"/>
      <c r="R1104" s="2"/>
      <c r="S1104" s="2"/>
      <c r="T1104" s="2"/>
    </row>
    <row r="1105" customFormat="false" ht="11.25" hidden="false" customHeight="false" outlineLevel="0" collapsed="false">
      <c r="O1105" s="2"/>
      <c r="P1105" s="2"/>
      <c r="Q1105" s="2"/>
      <c r="R1105" s="2"/>
      <c r="S1105" s="2"/>
      <c r="T1105" s="2"/>
    </row>
    <row r="1106" customFormat="false" ht="11.25" hidden="false" customHeight="false" outlineLevel="0" collapsed="false">
      <c r="O1106" s="2"/>
      <c r="P1106" s="2"/>
      <c r="Q1106" s="2"/>
      <c r="R1106" s="2"/>
      <c r="S1106" s="2"/>
      <c r="T1106" s="2"/>
    </row>
    <row r="1107" customFormat="false" ht="11.25" hidden="false" customHeight="false" outlineLevel="0" collapsed="false">
      <c r="O1107" s="2"/>
      <c r="P1107" s="2"/>
      <c r="Q1107" s="2"/>
      <c r="R1107" s="2"/>
      <c r="S1107" s="2"/>
      <c r="T1107" s="2"/>
    </row>
    <row r="1108" customFormat="false" ht="11.25" hidden="false" customHeight="false" outlineLevel="0" collapsed="false">
      <c r="O1108" s="2"/>
      <c r="P1108" s="2"/>
      <c r="Q1108" s="2"/>
      <c r="R1108" s="2"/>
      <c r="S1108" s="2"/>
      <c r="T1108" s="2"/>
    </row>
    <row r="1109" customFormat="false" ht="11.25" hidden="false" customHeight="false" outlineLevel="0" collapsed="false">
      <c r="O1109" s="2"/>
      <c r="P1109" s="2"/>
      <c r="Q1109" s="2"/>
      <c r="R1109" s="2"/>
      <c r="S1109" s="2"/>
      <c r="T1109" s="2"/>
    </row>
    <row r="1110" customFormat="false" ht="11.25" hidden="false" customHeight="false" outlineLevel="0" collapsed="false">
      <c r="O1110" s="2"/>
      <c r="P1110" s="2"/>
      <c r="Q1110" s="2"/>
      <c r="R1110" s="2"/>
      <c r="S1110" s="2"/>
      <c r="T1110" s="2"/>
    </row>
    <row r="1111" customFormat="false" ht="11.25" hidden="false" customHeight="false" outlineLevel="0" collapsed="false">
      <c r="O1111" s="2"/>
      <c r="P1111" s="2"/>
      <c r="Q1111" s="2"/>
      <c r="R1111" s="2"/>
      <c r="S1111" s="2"/>
      <c r="T1111" s="2"/>
    </row>
    <row r="1112" customFormat="false" ht="11.25" hidden="false" customHeight="false" outlineLevel="0" collapsed="false">
      <c r="O1112" s="2"/>
      <c r="P1112" s="2"/>
      <c r="Q1112" s="2"/>
      <c r="R1112" s="2"/>
      <c r="S1112" s="2"/>
      <c r="T1112" s="2"/>
    </row>
    <row r="1113" customFormat="false" ht="11.25" hidden="false" customHeight="false" outlineLevel="0" collapsed="false">
      <c r="O1113" s="2"/>
      <c r="P1113" s="2"/>
      <c r="Q1113" s="2"/>
      <c r="R1113" s="2"/>
      <c r="S1113" s="2"/>
      <c r="T1113" s="2"/>
    </row>
    <row r="1114" customFormat="false" ht="11.25" hidden="false" customHeight="false" outlineLevel="0" collapsed="false">
      <c r="O1114" s="2"/>
      <c r="P1114" s="2"/>
      <c r="Q1114" s="2"/>
      <c r="R1114" s="2"/>
      <c r="S1114" s="2"/>
      <c r="T1114" s="2"/>
    </row>
    <row r="1115" customFormat="false" ht="11.25" hidden="false" customHeight="false" outlineLevel="0" collapsed="false">
      <c r="O1115" s="2"/>
      <c r="P1115" s="2"/>
      <c r="Q1115" s="2"/>
      <c r="R1115" s="2"/>
      <c r="S1115" s="2"/>
      <c r="T1115" s="2"/>
    </row>
    <row r="1116" customFormat="false" ht="11.25" hidden="false" customHeight="false" outlineLevel="0" collapsed="false">
      <c r="O1116" s="2"/>
      <c r="P1116" s="2"/>
      <c r="Q1116" s="2"/>
      <c r="R1116" s="2"/>
      <c r="S1116" s="2"/>
      <c r="T1116" s="2"/>
    </row>
    <row r="1117" customFormat="false" ht="11.25" hidden="false" customHeight="false" outlineLevel="0" collapsed="false">
      <c r="O1117" s="2"/>
      <c r="P1117" s="2"/>
      <c r="Q1117" s="2"/>
      <c r="R1117" s="2"/>
      <c r="S1117" s="2"/>
      <c r="T1117" s="2"/>
    </row>
    <row r="1118" customFormat="false" ht="11.25" hidden="false" customHeight="false" outlineLevel="0" collapsed="false">
      <c r="O1118" s="2"/>
      <c r="P1118" s="2"/>
      <c r="Q1118" s="2"/>
      <c r="R1118" s="2"/>
      <c r="S1118" s="2"/>
      <c r="T1118" s="2"/>
    </row>
    <row r="1119" customFormat="false" ht="11.25" hidden="false" customHeight="false" outlineLevel="0" collapsed="false">
      <c r="O1119" s="2"/>
      <c r="P1119" s="2"/>
      <c r="Q1119" s="2"/>
      <c r="R1119" s="2"/>
      <c r="S1119" s="2"/>
      <c r="T1119" s="2"/>
    </row>
    <row r="1120" customFormat="false" ht="11.25" hidden="false" customHeight="false" outlineLevel="0" collapsed="false">
      <c r="O1120" s="2"/>
      <c r="P1120" s="2"/>
      <c r="Q1120" s="2"/>
      <c r="R1120" s="2"/>
      <c r="S1120" s="2"/>
      <c r="T1120" s="2"/>
    </row>
    <row r="1121" customFormat="false" ht="11.25" hidden="false" customHeight="false" outlineLevel="0" collapsed="false">
      <c r="O1121" s="2"/>
      <c r="P1121" s="2"/>
      <c r="Q1121" s="2"/>
      <c r="R1121" s="2"/>
      <c r="S1121" s="2"/>
      <c r="T1121" s="2"/>
    </row>
    <row r="1122" customFormat="false" ht="11.25" hidden="false" customHeight="false" outlineLevel="0" collapsed="false">
      <c r="O1122" s="2"/>
      <c r="P1122" s="2"/>
      <c r="Q1122" s="2"/>
      <c r="R1122" s="2"/>
      <c r="S1122" s="2"/>
      <c r="T1122" s="2"/>
    </row>
    <row r="1123" customFormat="false" ht="11.25" hidden="false" customHeight="false" outlineLevel="0" collapsed="false">
      <c r="O1123" s="2"/>
      <c r="P1123" s="2"/>
      <c r="Q1123" s="2"/>
      <c r="R1123" s="2"/>
      <c r="S1123" s="2"/>
      <c r="T1123" s="2"/>
    </row>
    <row r="1124" customFormat="false" ht="11.25" hidden="false" customHeight="false" outlineLevel="0" collapsed="false">
      <c r="O1124" s="2"/>
      <c r="P1124" s="2"/>
      <c r="Q1124" s="2"/>
      <c r="R1124" s="2"/>
      <c r="S1124" s="2"/>
      <c r="T1124" s="2"/>
    </row>
    <row r="1125" customFormat="false" ht="11.25" hidden="false" customHeight="false" outlineLevel="0" collapsed="false">
      <c r="O1125" s="2"/>
      <c r="P1125" s="2"/>
      <c r="Q1125" s="2"/>
      <c r="R1125" s="2"/>
      <c r="S1125" s="2"/>
      <c r="T1125" s="2"/>
    </row>
    <row r="1126" customFormat="false" ht="11.25" hidden="false" customHeight="false" outlineLevel="0" collapsed="false">
      <c r="O1126" s="2"/>
      <c r="P1126" s="2"/>
      <c r="Q1126" s="2"/>
      <c r="R1126" s="2"/>
      <c r="S1126" s="2"/>
      <c r="T1126" s="2"/>
    </row>
    <row r="1127" customFormat="false" ht="11.25" hidden="false" customHeight="false" outlineLevel="0" collapsed="false">
      <c r="O1127" s="2"/>
      <c r="P1127" s="2"/>
      <c r="Q1127" s="2"/>
      <c r="R1127" s="2"/>
      <c r="S1127" s="2"/>
      <c r="T1127" s="2"/>
    </row>
    <row r="1128" customFormat="false" ht="11.25" hidden="false" customHeight="false" outlineLevel="0" collapsed="false">
      <c r="O1128" s="2"/>
      <c r="P1128" s="2"/>
      <c r="Q1128" s="2"/>
      <c r="R1128" s="2"/>
      <c r="S1128" s="2"/>
      <c r="T1128" s="2"/>
    </row>
    <row r="1129" customFormat="false" ht="11.25" hidden="false" customHeight="false" outlineLevel="0" collapsed="false">
      <c r="O1129" s="2"/>
      <c r="P1129" s="2"/>
      <c r="Q1129" s="2"/>
      <c r="R1129" s="2"/>
      <c r="S1129" s="2"/>
      <c r="T1129" s="2"/>
    </row>
    <row r="1130" customFormat="false" ht="11.25" hidden="false" customHeight="false" outlineLevel="0" collapsed="false">
      <c r="O1130" s="2"/>
      <c r="P1130" s="2"/>
      <c r="Q1130" s="2"/>
      <c r="R1130" s="2"/>
      <c r="S1130" s="2"/>
      <c r="T1130" s="2"/>
    </row>
    <row r="1131" customFormat="false" ht="11.25" hidden="false" customHeight="false" outlineLevel="0" collapsed="false">
      <c r="O1131" s="2"/>
      <c r="P1131" s="2"/>
      <c r="Q1131" s="2"/>
      <c r="R1131" s="2"/>
      <c r="S1131" s="2"/>
      <c r="T1131" s="2"/>
    </row>
    <row r="1132" customFormat="false" ht="11.25" hidden="false" customHeight="false" outlineLevel="0" collapsed="false">
      <c r="O1132" s="2"/>
      <c r="P1132" s="2"/>
      <c r="Q1132" s="2"/>
      <c r="R1132" s="2"/>
      <c r="S1132" s="2"/>
      <c r="T1132" s="2"/>
    </row>
    <row r="1133" customFormat="false" ht="11.25" hidden="false" customHeight="false" outlineLevel="0" collapsed="false">
      <c r="O1133" s="2"/>
      <c r="P1133" s="2"/>
      <c r="Q1133" s="2"/>
      <c r="R1133" s="2"/>
      <c r="S1133" s="2"/>
      <c r="T1133" s="2"/>
    </row>
    <row r="1134" customFormat="false" ht="11.25" hidden="false" customHeight="false" outlineLevel="0" collapsed="false">
      <c r="O1134" s="2"/>
      <c r="P1134" s="2"/>
      <c r="Q1134" s="2"/>
      <c r="R1134" s="2"/>
      <c r="S1134" s="2"/>
      <c r="T1134" s="2"/>
    </row>
    <row r="1135" customFormat="false" ht="11.25" hidden="false" customHeight="false" outlineLevel="0" collapsed="false">
      <c r="O1135" s="2"/>
      <c r="P1135" s="2"/>
      <c r="Q1135" s="2"/>
      <c r="R1135" s="2"/>
      <c r="S1135" s="2"/>
      <c r="T1135" s="2"/>
    </row>
    <row r="1136" customFormat="false" ht="11.25" hidden="false" customHeight="false" outlineLevel="0" collapsed="false">
      <c r="O1136" s="2"/>
      <c r="P1136" s="2"/>
      <c r="Q1136" s="2"/>
      <c r="R1136" s="2"/>
      <c r="S1136" s="2"/>
      <c r="T1136" s="2"/>
    </row>
    <row r="1137" customFormat="false" ht="11.25" hidden="false" customHeight="false" outlineLevel="0" collapsed="false">
      <c r="O1137" s="2"/>
      <c r="P1137" s="2"/>
      <c r="Q1137" s="2"/>
      <c r="R1137" s="2"/>
      <c r="S1137" s="2"/>
      <c r="T1137" s="2"/>
    </row>
    <row r="1138" customFormat="false" ht="11.25" hidden="false" customHeight="false" outlineLevel="0" collapsed="false">
      <c r="O1138" s="2"/>
      <c r="P1138" s="2"/>
      <c r="Q1138" s="2"/>
      <c r="R1138" s="2"/>
      <c r="S1138" s="2"/>
      <c r="T1138" s="2"/>
    </row>
    <row r="1139" customFormat="false" ht="11.25" hidden="false" customHeight="false" outlineLevel="0" collapsed="false">
      <c r="O1139" s="2"/>
      <c r="P1139" s="2"/>
      <c r="Q1139" s="2"/>
      <c r="R1139" s="2"/>
      <c r="S1139" s="2"/>
      <c r="T1139" s="2"/>
    </row>
    <row r="1140" customFormat="false" ht="11.25" hidden="false" customHeight="false" outlineLevel="0" collapsed="false">
      <c r="O1140" s="2"/>
      <c r="P1140" s="2"/>
      <c r="Q1140" s="2"/>
      <c r="R1140" s="2"/>
      <c r="S1140" s="2"/>
      <c r="T1140" s="2"/>
    </row>
    <row r="1141" customFormat="false" ht="11.25" hidden="false" customHeight="false" outlineLevel="0" collapsed="false">
      <c r="O1141" s="2"/>
      <c r="P1141" s="2"/>
      <c r="Q1141" s="2"/>
      <c r="R1141" s="2"/>
      <c r="S1141" s="2"/>
      <c r="T1141" s="2"/>
    </row>
    <row r="1142" customFormat="false" ht="11.25" hidden="false" customHeight="false" outlineLevel="0" collapsed="false">
      <c r="O1142" s="2"/>
      <c r="P1142" s="2"/>
      <c r="Q1142" s="2"/>
      <c r="R1142" s="2"/>
      <c r="S1142" s="2"/>
      <c r="T1142" s="2"/>
    </row>
    <row r="1143" customFormat="false" ht="11.25" hidden="false" customHeight="false" outlineLevel="0" collapsed="false">
      <c r="O1143" s="2"/>
      <c r="P1143" s="2"/>
      <c r="Q1143" s="2"/>
      <c r="R1143" s="2"/>
      <c r="S1143" s="2"/>
      <c r="T1143" s="2"/>
    </row>
    <row r="1144" customFormat="false" ht="11.25" hidden="false" customHeight="false" outlineLevel="0" collapsed="false">
      <c r="O1144" s="2"/>
      <c r="P1144" s="2"/>
      <c r="Q1144" s="2"/>
      <c r="R1144" s="2"/>
      <c r="S1144" s="2"/>
      <c r="T1144" s="2"/>
    </row>
    <row r="1145" customFormat="false" ht="11.25" hidden="false" customHeight="false" outlineLevel="0" collapsed="false">
      <c r="O1145" s="2"/>
      <c r="P1145" s="2"/>
      <c r="Q1145" s="2"/>
      <c r="R1145" s="2"/>
      <c r="S1145" s="2"/>
      <c r="T1145" s="2"/>
    </row>
    <row r="1146" customFormat="false" ht="11.25" hidden="false" customHeight="false" outlineLevel="0" collapsed="false">
      <c r="O1146" s="2"/>
      <c r="P1146" s="2"/>
      <c r="Q1146" s="2"/>
      <c r="R1146" s="2"/>
      <c r="S1146" s="2"/>
      <c r="T1146" s="2"/>
    </row>
    <row r="1147" customFormat="false" ht="11.25" hidden="false" customHeight="false" outlineLevel="0" collapsed="false">
      <c r="O1147" s="2"/>
      <c r="P1147" s="2"/>
      <c r="Q1147" s="2"/>
      <c r="R1147" s="2"/>
      <c r="S1147" s="2"/>
      <c r="T1147" s="2"/>
    </row>
    <row r="1148" customFormat="false" ht="11.25" hidden="false" customHeight="false" outlineLevel="0" collapsed="false">
      <c r="O1148" s="2"/>
      <c r="P1148" s="2"/>
      <c r="Q1148" s="2"/>
      <c r="R1148" s="2"/>
      <c r="S1148" s="2"/>
      <c r="T1148" s="2"/>
    </row>
    <row r="1149" customFormat="false" ht="11.25" hidden="false" customHeight="false" outlineLevel="0" collapsed="false">
      <c r="O1149" s="2"/>
      <c r="P1149" s="2"/>
      <c r="Q1149" s="2"/>
      <c r="R1149" s="2"/>
      <c r="S1149" s="2"/>
      <c r="T1149" s="2"/>
    </row>
    <row r="1150" customFormat="false" ht="11.25" hidden="false" customHeight="false" outlineLevel="0" collapsed="false">
      <c r="O1150" s="2"/>
      <c r="P1150" s="2"/>
      <c r="Q1150" s="2"/>
      <c r="R1150" s="2"/>
      <c r="S1150" s="2"/>
      <c r="T1150" s="2"/>
    </row>
    <row r="1151" customFormat="false" ht="11.25" hidden="false" customHeight="false" outlineLevel="0" collapsed="false">
      <c r="O1151" s="2"/>
      <c r="P1151" s="2"/>
      <c r="Q1151" s="2"/>
      <c r="R1151" s="2"/>
      <c r="S1151" s="2"/>
      <c r="T1151" s="2"/>
    </row>
    <row r="1152" customFormat="false" ht="11.25" hidden="false" customHeight="false" outlineLevel="0" collapsed="false">
      <c r="O1152" s="2"/>
      <c r="P1152" s="2"/>
      <c r="Q1152" s="2"/>
      <c r="R1152" s="2"/>
      <c r="S1152" s="2"/>
      <c r="T1152" s="2"/>
    </row>
    <row r="1153" customFormat="false" ht="11.25" hidden="false" customHeight="false" outlineLevel="0" collapsed="false">
      <c r="O1153" s="2"/>
      <c r="P1153" s="2"/>
      <c r="Q1153" s="2"/>
      <c r="R1153" s="2"/>
      <c r="S1153" s="2"/>
      <c r="T1153" s="2"/>
    </row>
    <row r="1154" customFormat="false" ht="11.25" hidden="false" customHeight="false" outlineLevel="0" collapsed="false">
      <c r="O1154" s="2"/>
      <c r="P1154" s="2"/>
      <c r="Q1154" s="2"/>
      <c r="R1154" s="2"/>
      <c r="S1154" s="2"/>
      <c r="T1154" s="2"/>
    </row>
    <row r="1155" customFormat="false" ht="11.25" hidden="false" customHeight="false" outlineLevel="0" collapsed="false">
      <c r="O1155" s="2"/>
      <c r="P1155" s="2"/>
      <c r="Q1155" s="2"/>
      <c r="R1155" s="2"/>
      <c r="S1155" s="2"/>
      <c r="T1155" s="2"/>
    </row>
    <row r="1156" customFormat="false" ht="11.25" hidden="false" customHeight="false" outlineLevel="0" collapsed="false">
      <c r="O1156" s="2"/>
      <c r="P1156" s="2"/>
      <c r="Q1156" s="2"/>
      <c r="R1156" s="2"/>
      <c r="S1156" s="2"/>
      <c r="T1156" s="2"/>
    </row>
    <row r="1157" customFormat="false" ht="11.25" hidden="false" customHeight="false" outlineLevel="0" collapsed="false">
      <c r="O1157" s="2"/>
      <c r="P1157" s="2"/>
      <c r="Q1157" s="2"/>
      <c r="R1157" s="2"/>
      <c r="S1157" s="2"/>
      <c r="T1157" s="2"/>
    </row>
    <row r="1158" customFormat="false" ht="11.25" hidden="false" customHeight="false" outlineLevel="0" collapsed="false">
      <c r="O1158" s="2"/>
      <c r="P1158" s="2"/>
      <c r="Q1158" s="2"/>
      <c r="R1158" s="2"/>
      <c r="S1158" s="2"/>
      <c r="T1158" s="2"/>
    </row>
    <row r="1159" customFormat="false" ht="11.25" hidden="false" customHeight="false" outlineLevel="0" collapsed="false">
      <c r="O1159" s="2"/>
      <c r="P1159" s="2"/>
      <c r="Q1159" s="2"/>
      <c r="R1159" s="2"/>
      <c r="S1159" s="2"/>
      <c r="T1159" s="2"/>
    </row>
    <row r="1160" customFormat="false" ht="11.25" hidden="false" customHeight="false" outlineLevel="0" collapsed="false">
      <c r="O1160" s="2"/>
      <c r="P1160" s="2"/>
      <c r="Q1160" s="2"/>
      <c r="R1160" s="2"/>
      <c r="S1160" s="2"/>
      <c r="T1160" s="2"/>
    </row>
    <row r="1161" customFormat="false" ht="11.25" hidden="false" customHeight="false" outlineLevel="0" collapsed="false">
      <c r="O1161" s="2"/>
      <c r="P1161" s="2"/>
      <c r="Q1161" s="2"/>
      <c r="R1161" s="2"/>
      <c r="S1161" s="2"/>
      <c r="T1161" s="2"/>
    </row>
    <row r="1162" customFormat="false" ht="11.25" hidden="false" customHeight="false" outlineLevel="0" collapsed="false">
      <c r="O1162" s="2"/>
      <c r="P1162" s="2"/>
      <c r="Q1162" s="2"/>
      <c r="R1162" s="2"/>
      <c r="S1162" s="2"/>
      <c r="T1162" s="2"/>
    </row>
    <row r="1163" customFormat="false" ht="11.25" hidden="false" customHeight="false" outlineLevel="0" collapsed="false">
      <c r="O1163" s="2"/>
      <c r="P1163" s="2"/>
      <c r="Q1163" s="2"/>
      <c r="R1163" s="2"/>
      <c r="S1163" s="2"/>
      <c r="T1163" s="2"/>
    </row>
    <row r="1164" customFormat="false" ht="11.25" hidden="false" customHeight="false" outlineLevel="0" collapsed="false">
      <c r="O1164" s="2"/>
      <c r="P1164" s="2"/>
      <c r="Q1164" s="2"/>
      <c r="R1164" s="2"/>
      <c r="S1164" s="2"/>
      <c r="T1164" s="2"/>
    </row>
    <row r="1165" customFormat="false" ht="11.25" hidden="false" customHeight="false" outlineLevel="0" collapsed="false">
      <c r="O1165" s="2"/>
      <c r="P1165" s="2"/>
      <c r="Q1165" s="2"/>
      <c r="R1165" s="2"/>
      <c r="S1165" s="2"/>
      <c r="T1165" s="2"/>
    </row>
    <row r="1166" customFormat="false" ht="11.25" hidden="false" customHeight="false" outlineLevel="0" collapsed="false">
      <c r="O1166" s="2"/>
      <c r="P1166" s="2"/>
      <c r="Q1166" s="2"/>
      <c r="R1166" s="2"/>
      <c r="S1166" s="2"/>
      <c r="T1166" s="2"/>
    </row>
    <row r="1167" customFormat="false" ht="11.25" hidden="false" customHeight="false" outlineLevel="0" collapsed="false">
      <c r="O1167" s="2"/>
      <c r="P1167" s="2"/>
      <c r="Q1167" s="2"/>
      <c r="R1167" s="2"/>
      <c r="S1167" s="2"/>
      <c r="T1167" s="2"/>
    </row>
    <row r="1168" customFormat="false" ht="11.25" hidden="false" customHeight="false" outlineLevel="0" collapsed="false">
      <c r="O1168" s="2"/>
      <c r="P1168" s="2"/>
      <c r="Q1168" s="2"/>
      <c r="R1168" s="2"/>
      <c r="S1168" s="2"/>
      <c r="T1168" s="2"/>
    </row>
    <row r="1169" customFormat="false" ht="11.25" hidden="false" customHeight="false" outlineLevel="0" collapsed="false">
      <c r="O1169" s="2"/>
      <c r="P1169" s="2"/>
      <c r="Q1169" s="2"/>
      <c r="R1169" s="2"/>
      <c r="S1169" s="2"/>
      <c r="T1169" s="2"/>
    </row>
    <row r="1170" customFormat="false" ht="11.25" hidden="false" customHeight="false" outlineLevel="0" collapsed="false">
      <c r="O1170" s="2"/>
      <c r="P1170" s="2"/>
      <c r="Q1170" s="2"/>
      <c r="R1170" s="2"/>
      <c r="S1170" s="2"/>
      <c r="T1170" s="2"/>
    </row>
    <row r="1171" customFormat="false" ht="11.25" hidden="false" customHeight="false" outlineLevel="0" collapsed="false">
      <c r="O1171" s="2"/>
      <c r="P1171" s="2"/>
      <c r="Q1171" s="2"/>
      <c r="R1171" s="2"/>
      <c r="S1171" s="2"/>
      <c r="T1171" s="2"/>
    </row>
    <row r="1172" customFormat="false" ht="11.25" hidden="false" customHeight="false" outlineLevel="0" collapsed="false">
      <c r="O1172" s="2"/>
      <c r="P1172" s="2"/>
      <c r="Q1172" s="2"/>
      <c r="R1172" s="2"/>
      <c r="S1172" s="2"/>
      <c r="T1172" s="2"/>
    </row>
    <row r="1173" customFormat="false" ht="11.25" hidden="false" customHeight="false" outlineLevel="0" collapsed="false">
      <c r="O1173" s="2"/>
      <c r="P1173" s="2"/>
      <c r="Q1173" s="2"/>
      <c r="R1173" s="2"/>
      <c r="S1173" s="2"/>
      <c r="T1173" s="2"/>
    </row>
    <row r="1174" customFormat="false" ht="11.25" hidden="false" customHeight="false" outlineLevel="0" collapsed="false">
      <c r="O1174" s="2"/>
      <c r="P1174" s="2"/>
      <c r="Q1174" s="2"/>
      <c r="R1174" s="2"/>
      <c r="S1174" s="2"/>
      <c r="T1174" s="2"/>
    </row>
    <row r="1175" customFormat="false" ht="11.25" hidden="false" customHeight="false" outlineLevel="0" collapsed="false">
      <c r="O1175" s="2"/>
      <c r="P1175" s="2"/>
      <c r="Q1175" s="2"/>
      <c r="R1175" s="2"/>
      <c r="S1175" s="2"/>
      <c r="T1175" s="2"/>
    </row>
    <row r="1176" customFormat="false" ht="11.25" hidden="false" customHeight="false" outlineLevel="0" collapsed="false">
      <c r="O1176" s="2"/>
      <c r="P1176" s="2"/>
      <c r="Q1176" s="2"/>
      <c r="R1176" s="2"/>
      <c r="S1176" s="2"/>
      <c r="T1176" s="2"/>
    </row>
    <row r="1177" customFormat="false" ht="11.25" hidden="false" customHeight="false" outlineLevel="0" collapsed="false">
      <c r="O1177" s="2"/>
      <c r="P1177" s="2"/>
      <c r="Q1177" s="2"/>
      <c r="R1177" s="2"/>
      <c r="S1177" s="2"/>
      <c r="T1177" s="2"/>
    </row>
    <row r="1178" customFormat="false" ht="11.25" hidden="false" customHeight="false" outlineLevel="0" collapsed="false">
      <c r="O1178" s="2"/>
      <c r="P1178" s="2"/>
      <c r="Q1178" s="2"/>
      <c r="R1178" s="2"/>
      <c r="S1178" s="2"/>
      <c r="T1178" s="2"/>
    </row>
    <row r="1179" customFormat="false" ht="11.25" hidden="false" customHeight="false" outlineLevel="0" collapsed="false">
      <c r="O1179" s="2"/>
      <c r="P1179" s="2"/>
      <c r="Q1179" s="2"/>
      <c r="R1179" s="2"/>
      <c r="S1179" s="2"/>
      <c r="T1179" s="2"/>
    </row>
    <row r="1180" customFormat="false" ht="11.25" hidden="false" customHeight="false" outlineLevel="0" collapsed="false">
      <c r="O1180" s="2"/>
      <c r="P1180" s="2"/>
      <c r="Q1180" s="2"/>
      <c r="R1180" s="2"/>
      <c r="S1180" s="2"/>
      <c r="T1180" s="2"/>
    </row>
    <row r="1181" customFormat="false" ht="11.25" hidden="false" customHeight="false" outlineLevel="0" collapsed="false">
      <c r="O1181" s="2"/>
      <c r="P1181" s="2"/>
      <c r="Q1181" s="2"/>
      <c r="R1181" s="2"/>
      <c r="S1181" s="2"/>
      <c r="T1181" s="2"/>
    </row>
    <row r="1182" customFormat="false" ht="11.25" hidden="false" customHeight="false" outlineLevel="0" collapsed="false">
      <c r="O1182" s="2"/>
      <c r="P1182" s="2"/>
      <c r="Q1182" s="2"/>
      <c r="R1182" s="2"/>
      <c r="S1182" s="2"/>
      <c r="T1182" s="2"/>
    </row>
    <row r="1183" customFormat="false" ht="11.25" hidden="false" customHeight="false" outlineLevel="0" collapsed="false">
      <c r="O1183" s="2"/>
      <c r="P1183" s="2"/>
      <c r="Q1183" s="2"/>
      <c r="R1183" s="2"/>
      <c r="S1183" s="2"/>
      <c r="T1183" s="2"/>
    </row>
    <row r="1184" customFormat="false" ht="11.25" hidden="false" customHeight="false" outlineLevel="0" collapsed="false">
      <c r="O1184" s="2"/>
      <c r="P1184" s="2"/>
      <c r="Q1184" s="2"/>
      <c r="R1184" s="2"/>
      <c r="S1184" s="2"/>
      <c r="T1184" s="2"/>
    </row>
    <row r="1185" customFormat="false" ht="11.25" hidden="false" customHeight="false" outlineLevel="0" collapsed="false">
      <c r="O1185" s="2"/>
      <c r="P1185" s="2"/>
      <c r="Q1185" s="2"/>
      <c r="R1185" s="2"/>
      <c r="S1185" s="2"/>
      <c r="T1185" s="2"/>
    </row>
    <row r="1186" customFormat="false" ht="11.25" hidden="false" customHeight="false" outlineLevel="0" collapsed="false">
      <c r="O1186" s="2"/>
      <c r="P1186" s="2"/>
      <c r="Q1186" s="2"/>
      <c r="R1186" s="2"/>
      <c r="S1186" s="2"/>
      <c r="T1186" s="2"/>
    </row>
    <row r="1187" customFormat="false" ht="11.25" hidden="false" customHeight="false" outlineLevel="0" collapsed="false">
      <c r="O1187" s="2"/>
      <c r="P1187" s="2"/>
      <c r="Q1187" s="2"/>
      <c r="R1187" s="2"/>
      <c r="S1187" s="2"/>
      <c r="T1187" s="2"/>
    </row>
    <row r="1188" customFormat="false" ht="11.25" hidden="false" customHeight="false" outlineLevel="0" collapsed="false">
      <c r="O1188" s="2"/>
      <c r="P1188" s="2"/>
      <c r="Q1188" s="2"/>
      <c r="R1188" s="2"/>
      <c r="S1188" s="2"/>
      <c r="T1188" s="2"/>
    </row>
    <row r="1189" customFormat="false" ht="11.25" hidden="false" customHeight="false" outlineLevel="0" collapsed="false">
      <c r="O1189" s="2"/>
      <c r="P1189" s="2"/>
      <c r="Q1189" s="2"/>
      <c r="R1189" s="2"/>
      <c r="S1189" s="2"/>
      <c r="T1189" s="2"/>
    </row>
    <row r="1190" customFormat="false" ht="11.25" hidden="false" customHeight="false" outlineLevel="0" collapsed="false">
      <c r="O1190" s="2"/>
      <c r="P1190" s="2"/>
      <c r="Q1190" s="2"/>
      <c r="R1190" s="2"/>
      <c r="S1190" s="2"/>
      <c r="T1190" s="2"/>
    </row>
    <row r="1191" customFormat="false" ht="11.25" hidden="false" customHeight="false" outlineLevel="0" collapsed="false">
      <c r="O1191" s="2"/>
      <c r="P1191" s="2"/>
      <c r="Q1191" s="2"/>
      <c r="R1191" s="2"/>
      <c r="S1191" s="2"/>
      <c r="T1191" s="2"/>
    </row>
    <row r="1192" customFormat="false" ht="11.25" hidden="false" customHeight="false" outlineLevel="0" collapsed="false">
      <c r="O1192" s="2"/>
      <c r="P1192" s="2"/>
      <c r="Q1192" s="2"/>
      <c r="R1192" s="2"/>
      <c r="S1192" s="2"/>
      <c r="T1192" s="2"/>
    </row>
    <row r="1193" customFormat="false" ht="11.25" hidden="false" customHeight="false" outlineLevel="0" collapsed="false">
      <c r="O1193" s="2"/>
      <c r="P1193" s="2"/>
      <c r="Q1193" s="2"/>
      <c r="R1193" s="2"/>
      <c r="S1193" s="2"/>
      <c r="T1193" s="2"/>
    </row>
    <row r="1194" customFormat="false" ht="11.25" hidden="false" customHeight="false" outlineLevel="0" collapsed="false">
      <c r="O1194" s="2"/>
      <c r="P1194" s="2"/>
      <c r="Q1194" s="2"/>
      <c r="R1194" s="2"/>
      <c r="S1194" s="2"/>
      <c r="T1194" s="2"/>
    </row>
    <row r="1195" customFormat="false" ht="11.25" hidden="false" customHeight="false" outlineLevel="0" collapsed="false">
      <c r="O1195" s="2"/>
      <c r="P1195" s="2"/>
      <c r="Q1195" s="2"/>
      <c r="R1195" s="2"/>
      <c r="S1195" s="2"/>
      <c r="T1195" s="2"/>
    </row>
    <row r="1196" customFormat="false" ht="11.25" hidden="false" customHeight="false" outlineLevel="0" collapsed="false">
      <c r="O1196" s="2"/>
      <c r="P1196" s="2"/>
      <c r="Q1196" s="2"/>
      <c r="R1196" s="2"/>
      <c r="S1196" s="2"/>
      <c r="T1196" s="2"/>
    </row>
    <row r="1197" customFormat="false" ht="11.25" hidden="false" customHeight="false" outlineLevel="0" collapsed="false">
      <c r="O1197" s="2"/>
      <c r="P1197" s="2"/>
      <c r="Q1197" s="2"/>
      <c r="R1197" s="2"/>
      <c r="S1197" s="2"/>
      <c r="T1197" s="2"/>
    </row>
    <row r="1198" customFormat="false" ht="11.25" hidden="false" customHeight="false" outlineLevel="0" collapsed="false">
      <c r="O1198" s="2"/>
      <c r="P1198" s="2"/>
      <c r="Q1198" s="2"/>
      <c r="R1198" s="2"/>
      <c r="S1198" s="2"/>
      <c r="T1198" s="2"/>
    </row>
    <row r="1199" customFormat="false" ht="11.25" hidden="false" customHeight="false" outlineLevel="0" collapsed="false">
      <c r="O1199" s="2"/>
      <c r="P1199" s="2"/>
      <c r="Q1199" s="2"/>
      <c r="R1199" s="2"/>
      <c r="S1199" s="2"/>
      <c r="T1199" s="2"/>
    </row>
    <row r="1200" customFormat="false" ht="11.25" hidden="false" customHeight="false" outlineLevel="0" collapsed="false">
      <c r="O1200" s="2"/>
      <c r="P1200" s="2"/>
      <c r="Q1200" s="2"/>
      <c r="R1200" s="2"/>
      <c r="S1200" s="2"/>
      <c r="T1200" s="2"/>
    </row>
    <row r="1201" customFormat="false" ht="11.25" hidden="false" customHeight="false" outlineLevel="0" collapsed="false">
      <c r="O1201" s="2"/>
      <c r="P1201" s="2"/>
      <c r="Q1201" s="2"/>
      <c r="R1201" s="2"/>
      <c r="S1201" s="2"/>
      <c r="T1201" s="2"/>
    </row>
    <row r="1202" customFormat="false" ht="11.25" hidden="false" customHeight="false" outlineLevel="0" collapsed="false">
      <c r="O1202" s="2"/>
      <c r="P1202" s="2"/>
      <c r="Q1202" s="2"/>
      <c r="R1202" s="2"/>
      <c r="S1202" s="2"/>
      <c r="T1202" s="2"/>
    </row>
    <row r="1203" customFormat="false" ht="11.25" hidden="false" customHeight="false" outlineLevel="0" collapsed="false">
      <c r="O1203" s="2"/>
      <c r="P1203" s="2"/>
      <c r="Q1203" s="2"/>
      <c r="R1203" s="2"/>
      <c r="S1203" s="2"/>
      <c r="T1203" s="2"/>
    </row>
    <row r="1204" customFormat="false" ht="11.25" hidden="false" customHeight="false" outlineLevel="0" collapsed="false">
      <c r="O1204" s="2"/>
      <c r="P1204" s="2"/>
      <c r="Q1204" s="2"/>
      <c r="R1204" s="2"/>
      <c r="S1204" s="2"/>
      <c r="T1204" s="2"/>
    </row>
    <row r="1205" customFormat="false" ht="11.25" hidden="false" customHeight="false" outlineLevel="0" collapsed="false">
      <c r="O1205" s="2"/>
      <c r="P1205" s="2"/>
      <c r="Q1205" s="2"/>
      <c r="R1205" s="2"/>
      <c r="S1205" s="2"/>
      <c r="T1205" s="2"/>
    </row>
    <row r="1206" customFormat="false" ht="11.25" hidden="false" customHeight="false" outlineLevel="0" collapsed="false">
      <c r="O1206" s="2"/>
      <c r="P1206" s="2"/>
      <c r="Q1206" s="2"/>
      <c r="R1206" s="2"/>
      <c r="S1206" s="2"/>
      <c r="T1206" s="2"/>
    </row>
    <row r="1207" customFormat="false" ht="11.25" hidden="false" customHeight="false" outlineLevel="0" collapsed="false">
      <c r="O1207" s="2"/>
      <c r="P1207" s="2"/>
      <c r="Q1207" s="2"/>
      <c r="R1207" s="2"/>
      <c r="S1207" s="2"/>
      <c r="T1207" s="2"/>
    </row>
    <row r="1208" customFormat="false" ht="11.25" hidden="false" customHeight="false" outlineLevel="0" collapsed="false">
      <c r="O1208" s="2"/>
      <c r="P1208" s="2"/>
      <c r="Q1208" s="2"/>
      <c r="R1208" s="2"/>
      <c r="S1208" s="2"/>
      <c r="T1208" s="2"/>
    </row>
    <row r="1209" customFormat="false" ht="11.25" hidden="false" customHeight="false" outlineLevel="0" collapsed="false">
      <c r="O1209" s="2"/>
      <c r="P1209" s="2"/>
      <c r="Q1209" s="2"/>
      <c r="R1209" s="2"/>
      <c r="S1209" s="2"/>
      <c r="T1209" s="2"/>
    </row>
    <row r="1210" customFormat="false" ht="11.25" hidden="false" customHeight="false" outlineLevel="0" collapsed="false">
      <c r="O1210" s="2"/>
      <c r="P1210" s="2"/>
      <c r="Q1210" s="2"/>
      <c r="R1210" s="2"/>
      <c r="S1210" s="2"/>
      <c r="T1210" s="2"/>
    </row>
    <row r="1211" customFormat="false" ht="11.25" hidden="false" customHeight="false" outlineLevel="0" collapsed="false">
      <c r="O1211" s="2"/>
      <c r="P1211" s="2"/>
      <c r="Q1211" s="2"/>
      <c r="R1211" s="2"/>
      <c r="S1211" s="2"/>
      <c r="T1211" s="2"/>
    </row>
    <row r="1212" customFormat="false" ht="11.25" hidden="false" customHeight="false" outlineLevel="0" collapsed="false">
      <c r="O1212" s="2"/>
      <c r="P1212" s="2"/>
      <c r="Q1212" s="2"/>
      <c r="R1212" s="2"/>
      <c r="S1212" s="2"/>
      <c r="T1212" s="2"/>
    </row>
    <row r="1213" customFormat="false" ht="11.25" hidden="false" customHeight="false" outlineLevel="0" collapsed="false">
      <c r="O1213" s="2"/>
      <c r="P1213" s="2"/>
      <c r="Q1213" s="2"/>
      <c r="R1213" s="2"/>
      <c r="S1213" s="2"/>
      <c r="T1213" s="2"/>
    </row>
    <row r="1214" customFormat="false" ht="11.25" hidden="false" customHeight="false" outlineLevel="0" collapsed="false">
      <c r="O1214" s="2"/>
      <c r="P1214" s="2"/>
      <c r="Q1214" s="2"/>
      <c r="R1214" s="2"/>
      <c r="S1214" s="2"/>
      <c r="T1214" s="2"/>
    </row>
    <row r="1215" customFormat="false" ht="11.25" hidden="false" customHeight="false" outlineLevel="0" collapsed="false">
      <c r="O1215" s="2"/>
      <c r="P1215" s="2"/>
      <c r="Q1215" s="2"/>
      <c r="R1215" s="2"/>
      <c r="S1215" s="2"/>
      <c r="T1215" s="2"/>
    </row>
    <row r="1216" customFormat="false" ht="11.25" hidden="false" customHeight="false" outlineLevel="0" collapsed="false">
      <c r="O1216" s="2"/>
      <c r="P1216" s="2"/>
      <c r="Q1216" s="2"/>
      <c r="R1216" s="2"/>
      <c r="S1216" s="2"/>
      <c r="T1216" s="2"/>
    </row>
    <row r="1217" customFormat="false" ht="11.25" hidden="false" customHeight="false" outlineLevel="0" collapsed="false">
      <c r="O1217" s="2"/>
      <c r="P1217" s="2"/>
      <c r="Q1217" s="2"/>
      <c r="R1217" s="2"/>
      <c r="S1217" s="2"/>
      <c r="T1217" s="2"/>
    </row>
    <row r="1218" customFormat="false" ht="11.25" hidden="false" customHeight="false" outlineLevel="0" collapsed="false">
      <c r="O1218" s="2"/>
      <c r="P1218" s="2"/>
      <c r="Q1218" s="2"/>
      <c r="R1218" s="2"/>
      <c r="S1218" s="2"/>
      <c r="T1218" s="2"/>
    </row>
    <row r="1219" customFormat="false" ht="11.25" hidden="false" customHeight="false" outlineLevel="0" collapsed="false">
      <c r="O1219" s="2"/>
      <c r="P1219" s="2"/>
      <c r="Q1219" s="2"/>
      <c r="R1219" s="2"/>
      <c r="S1219" s="2"/>
      <c r="T1219" s="2"/>
    </row>
    <row r="1220" customFormat="false" ht="11.25" hidden="false" customHeight="false" outlineLevel="0" collapsed="false">
      <c r="O1220" s="2"/>
      <c r="P1220" s="2"/>
      <c r="Q1220" s="2"/>
      <c r="R1220" s="2"/>
      <c r="S1220" s="2"/>
      <c r="T1220" s="2"/>
    </row>
    <row r="1221" customFormat="false" ht="11.25" hidden="false" customHeight="false" outlineLevel="0" collapsed="false">
      <c r="O1221" s="2"/>
      <c r="P1221" s="2"/>
      <c r="Q1221" s="2"/>
      <c r="R1221" s="2"/>
      <c r="S1221" s="2"/>
      <c r="T1221" s="2"/>
    </row>
    <row r="1222" customFormat="false" ht="11.25" hidden="false" customHeight="false" outlineLevel="0" collapsed="false">
      <c r="O1222" s="2"/>
      <c r="P1222" s="2"/>
      <c r="Q1222" s="2"/>
      <c r="R1222" s="2"/>
      <c r="S1222" s="2"/>
      <c r="T1222" s="2"/>
    </row>
    <row r="1223" customFormat="false" ht="11.25" hidden="false" customHeight="false" outlineLevel="0" collapsed="false">
      <c r="O1223" s="2"/>
      <c r="P1223" s="2"/>
      <c r="Q1223" s="2"/>
      <c r="R1223" s="2"/>
      <c r="S1223" s="2"/>
      <c r="T1223" s="2"/>
    </row>
    <row r="1224" customFormat="false" ht="11.25" hidden="false" customHeight="false" outlineLevel="0" collapsed="false">
      <c r="O1224" s="2"/>
      <c r="P1224" s="2"/>
      <c r="Q1224" s="2"/>
      <c r="R1224" s="2"/>
      <c r="S1224" s="2"/>
      <c r="T1224" s="2"/>
    </row>
    <row r="1225" customFormat="false" ht="11.25" hidden="false" customHeight="false" outlineLevel="0" collapsed="false">
      <c r="O1225" s="2"/>
      <c r="P1225" s="2"/>
      <c r="Q1225" s="2"/>
      <c r="R1225" s="2"/>
      <c r="S1225" s="2"/>
      <c r="T1225" s="2"/>
    </row>
    <row r="1226" customFormat="false" ht="11.25" hidden="false" customHeight="false" outlineLevel="0" collapsed="false">
      <c r="O1226" s="2"/>
      <c r="P1226" s="2"/>
      <c r="Q1226" s="2"/>
      <c r="R1226" s="2"/>
      <c r="S1226" s="2"/>
      <c r="T1226" s="2"/>
    </row>
    <row r="1227" customFormat="false" ht="11.25" hidden="false" customHeight="false" outlineLevel="0" collapsed="false">
      <c r="O1227" s="2"/>
      <c r="P1227" s="2"/>
      <c r="Q1227" s="2"/>
      <c r="R1227" s="2"/>
      <c r="S1227" s="2"/>
      <c r="T1227" s="2"/>
    </row>
    <row r="1228" customFormat="false" ht="11.25" hidden="false" customHeight="false" outlineLevel="0" collapsed="false">
      <c r="O1228" s="2"/>
      <c r="P1228" s="2"/>
      <c r="Q1228" s="2"/>
      <c r="R1228" s="2"/>
      <c r="S1228" s="2"/>
      <c r="T1228" s="2"/>
    </row>
    <row r="1229" customFormat="false" ht="11.25" hidden="false" customHeight="false" outlineLevel="0" collapsed="false">
      <c r="O1229" s="2"/>
      <c r="P1229" s="2"/>
      <c r="Q1229" s="2"/>
      <c r="R1229" s="2"/>
      <c r="S1229" s="2"/>
      <c r="T1229" s="2"/>
    </row>
    <row r="1230" customFormat="false" ht="11.25" hidden="false" customHeight="false" outlineLevel="0" collapsed="false">
      <c r="O1230" s="2"/>
      <c r="P1230" s="2"/>
      <c r="Q1230" s="2"/>
      <c r="R1230" s="2"/>
      <c r="S1230" s="2"/>
      <c r="T1230" s="2"/>
    </row>
    <row r="1231" customFormat="false" ht="11.25" hidden="false" customHeight="false" outlineLevel="0" collapsed="false">
      <c r="O1231" s="2"/>
      <c r="P1231" s="2"/>
      <c r="Q1231" s="2"/>
      <c r="R1231" s="2"/>
      <c r="S1231" s="2"/>
      <c r="T1231" s="2"/>
    </row>
    <row r="1232" customFormat="false" ht="11.25" hidden="false" customHeight="false" outlineLevel="0" collapsed="false">
      <c r="O1232" s="2"/>
      <c r="P1232" s="2"/>
      <c r="Q1232" s="2"/>
      <c r="R1232" s="2"/>
      <c r="S1232" s="2"/>
      <c r="T1232" s="2"/>
    </row>
    <row r="1233" customFormat="false" ht="11.25" hidden="false" customHeight="false" outlineLevel="0" collapsed="false">
      <c r="O1233" s="2"/>
      <c r="P1233" s="2"/>
      <c r="Q1233" s="2"/>
      <c r="R1233" s="2"/>
      <c r="S1233" s="2"/>
      <c r="T1233" s="2"/>
    </row>
    <row r="1234" customFormat="false" ht="11.25" hidden="false" customHeight="false" outlineLevel="0" collapsed="false">
      <c r="O1234" s="2"/>
      <c r="P1234" s="2"/>
      <c r="Q1234" s="2"/>
      <c r="R1234" s="2"/>
      <c r="S1234" s="2"/>
      <c r="T1234" s="2"/>
    </row>
    <row r="1235" customFormat="false" ht="11.25" hidden="false" customHeight="false" outlineLevel="0" collapsed="false">
      <c r="O1235" s="2"/>
      <c r="P1235" s="2"/>
      <c r="Q1235" s="2"/>
      <c r="R1235" s="2"/>
      <c r="S1235" s="2"/>
      <c r="T1235" s="2"/>
    </row>
    <row r="1236" customFormat="false" ht="11.25" hidden="false" customHeight="false" outlineLevel="0" collapsed="false">
      <c r="O1236" s="2"/>
      <c r="P1236" s="2"/>
      <c r="Q1236" s="2"/>
      <c r="R1236" s="2"/>
      <c r="S1236" s="2"/>
      <c r="T1236" s="2"/>
    </row>
    <row r="1237" customFormat="false" ht="11.25" hidden="false" customHeight="false" outlineLevel="0" collapsed="false">
      <c r="O1237" s="2"/>
      <c r="P1237" s="2"/>
      <c r="Q1237" s="2"/>
      <c r="R1237" s="2"/>
      <c r="S1237" s="2"/>
      <c r="T1237" s="2"/>
    </row>
    <row r="1238" customFormat="false" ht="11.25" hidden="false" customHeight="false" outlineLevel="0" collapsed="false">
      <c r="O1238" s="2"/>
      <c r="P1238" s="2"/>
      <c r="Q1238" s="2"/>
      <c r="R1238" s="2"/>
      <c r="S1238" s="2"/>
      <c r="T1238" s="2"/>
    </row>
    <row r="1239" customFormat="false" ht="11.25" hidden="false" customHeight="false" outlineLevel="0" collapsed="false">
      <c r="O1239" s="2"/>
      <c r="P1239" s="2"/>
      <c r="Q1239" s="2"/>
      <c r="R1239" s="2"/>
      <c r="S1239" s="2"/>
      <c r="T1239" s="2"/>
    </row>
    <row r="1240" customFormat="false" ht="11.25" hidden="false" customHeight="false" outlineLevel="0" collapsed="false">
      <c r="O1240" s="2"/>
      <c r="P1240" s="2"/>
      <c r="Q1240" s="2"/>
      <c r="R1240" s="2"/>
      <c r="S1240" s="2"/>
      <c r="T1240" s="2"/>
    </row>
    <row r="1241" customFormat="false" ht="11.25" hidden="false" customHeight="false" outlineLevel="0" collapsed="false">
      <c r="O1241" s="2"/>
      <c r="P1241" s="2"/>
      <c r="Q1241" s="2"/>
      <c r="R1241" s="2"/>
      <c r="S1241" s="2"/>
      <c r="T1241" s="2"/>
    </row>
    <row r="1242" customFormat="false" ht="11.25" hidden="false" customHeight="false" outlineLevel="0" collapsed="false">
      <c r="O1242" s="2"/>
      <c r="P1242" s="2"/>
      <c r="Q1242" s="2"/>
      <c r="R1242" s="2"/>
      <c r="S1242" s="2"/>
      <c r="T1242" s="2"/>
    </row>
    <row r="1243" customFormat="false" ht="11.25" hidden="false" customHeight="false" outlineLevel="0" collapsed="false">
      <c r="O1243" s="2"/>
      <c r="P1243" s="2"/>
      <c r="Q1243" s="2"/>
      <c r="R1243" s="2"/>
      <c r="S1243" s="2"/>
      <c r="T1243" s="2"/>
    </row>
    <row r="1244" customFormat="false" ht="11.25" hidden="false" customHeight="false" outlineLevel="0" collapsed="false">
      <c r="O1244" s="2"/>
      <c r="P1244" s="2"/>
      <c r="Q1244" s="2"/>
      <c r="R1244" s="2"/>
      <c r="S1244" s="2"/>
      <c r="T1244" s="2"/>
    </row>
    <row r="1245" customFormat="false" ht="11.25" hidden="false" customHeight="false" outlineLevel="0" collapsed="false">
      <c r="O1245" s="2"/>
      <c r="P1245" s="2"/>
      <c r="Q1245" s="2"/>
      <c r="R1245" s="2"/>
      <c r="S1245" s="2"/>
      <c r="T1245" s="2"/>
    </row>
    <row r="1246" customFormat="false" ht="11.25" hidden="false" customHeight="false" outlineLevel="0" collapsed="false">
      <c r="O1246" s="2"/>
      <c r="P1246" s="2"/>
      <c r="Q1246" s="2"/>
      <c r="R1246" s="2"/>
      <c r="S1246" s="2"/>
      <c r="T1246" s="2"/>
    </row>
    <row r="1247" customFormat="false" ht="11.25" hidden="false" customHeight="false" outlineLevel="0" collapsed="false">
      <c r="O1247" s="2"/>
      <c r="P1247" s="2"/>
      <c r="Q1247" s="2"/>
      <c r="R1247" s="2"/>
      <c r="S1247" s="2"/>
      <c r="T1247" s="2"/>
    </row>
    <row r="1248" customFormat="false" ht="11.25" hidden="false" customHeight="false" outlineLevel="0" collapsed="false">
      <c r="O1248" s="2"/>
      <c r="P1248" s="2"/>
      <c r="Q1248" s="2"/>
      <c r="R1248" s="2"/>
      <c r="S1248" s="2"/>
      <c r="T1248" s="2"/>
    </row>
    <row r="1249" customFormat="false" ht="11.25" hidden="false" customHeight="false" outlineLevel="0" collapsed="false">
      <c r="O1249" s="2"/>
      <c r="P1249" s="2"/>
      <c r="Q1249" s="2"/>
      <c r="R1249" s="2"/>
      <c r="S1249" s="2"/>
      <c r="T1249" s="2"/>
    </row>
    <row r="1250" customFormat="false" ht="11.25" hidden="false" customHeight="false" outlineLevel="0" collapsed="false">
      <c r="O1250" s="2"/>
      <c r="P1250" s="2"/>
      <c r="Q1250" s="2"/>
      <c r="R1250" s="2"/>
      <c r="S1250" s="2"/>
      <c r="T1250" s="2"/>
    </row>
    <row r="1251" customFormat="false" ht="11.25" hidden="false" customHeight="false" outlineLevel="0" collapsed="false">
      <c r="O1251" s="2"/>
      <c r="P1251" s="2"/>
      <c r="Q1251" s="2"/>
      <c r="R1251" s="2"/>
      <c r="S1251" s="2"/>
      <c r="T1251" s="2"/>
    </row>
    <row r="1252" customFormat="false" ht="11.25" hidden="false" customHeight="false" outlineLevel="0" collapsed="false">
      <c r="O1252" s="2"/>
      <c r="P1252" s="2"/>
      <c r="Q1252" s="2"/>
      <c r="R1252" s="2"/>
      <c r="S1252" s="2"/>
      <c r="T1252" s="2"/>
    </row>
    <row r="1253" customFormat="false" ht="11.25" hidden="false" customHeight="false" outlineLevel="0" collapsed="false">
      <c r="O1253" s="2"/>
      <c r="P1253" s="2"/>
      <c r="Q1253" s="2"/>
      <c r="R1253" s="2"/>
      <c r="S1253" s="2"/>
      <c r="T1253" s="2"/>
    </row>
    <row r="1254" customFormat="false" ht="11.25" hidden="false" customHeight="false" outlineLevel="0" collapsed="false">
      <c r="O1254" s="2"/>
      <c r="P1254" s="2"/>
      <c r="Q1254" s="2"/>
      <c r="R1254" s="2"/>
      <c r="S1254" s="2"/>
      <c r="T1254" s="2"/>
    </row>
    <row r="1255" customFormat="false" ht="11.25" hidden="false" customHeight="false" outlineLevel="0" collapsed="false">
      <c r="O1255" s="2"/>
      <c r="P1255" s="2"/>
      <c r="Q1255" s="2"/>
      <c r="R1255" s="2"/>
      <c r="S1255" s="2"/>
      <c r="T1255" s="2"/>
    </row>
    <row r="1256" customFormat="false" ht="11.25" hidden="false" customHeight="false" outlineLevel="0" collapsed="false">
      <c r="O1256" s="2"/>
      <c r="P1256" s="2"/>
      <c r="Q1256" s="2"/>
      <c r="R1256" s="2"/>
      <c r="S1256" s="2"/>
      <c r="T1256" s="2"/>
    </row>
    <row r="1257" customFormat="false" ht="11.25" hidden="false" customHeight="false" outlineLevel="0" collapsed="false">
      <c r="O1257" s="2"/>
      <c r="P1257" s="2"/>
      <c r="Q1257" s="2"/>
      <c r="R1257" s="2"/>
      <c r="S1257" s="2"/>
      <c r="T1257" s="2"/>
    </row>
    <row r="1258" customFormat="false" ht="11.25" hidden="false" customHeight="false" outlineLevel="0" collapsed="false">
      <c r="O1258" s="2"/>
      <c r="P1258" s="2"/>
      <c r="Q1258" s="2"/>
      <c r="R1258" s="2"/>
      <c r="S1258" s="2"/>
      <c r="T1258" s="2"/>
    </row>
    <row r="1259" customFormat="false" ht="11.25" hidden="false" customHeight="false" outlineLevel="0" collapsed="false">
      <c r="O1259" s="2"/>
      <c r="P1259" s="2"/>
      <c r="Q1259" s="2"/>
      <c r="R1259" s="2"/>
      <c r="S1259" s="2"/>
      <c r="T1259" s="2"/>
    </row>
    <row r="1260" customFormat="false" ht="11.25" hidden="false" customHeight="false" outlineLevel="0" collapsed="false">
      <c r="O1260" s="2"/>
      <c r="P1260" s="2"/>
      <c r="Q1260" s="2"/>
      <c r="R1260" s="2"/>
      <c r="S1260" s="2"/>
      <c r="T1260" s="2"/>
    </row>
    <row r="1261" customFormat="false" ht="11.25" hidden="false" customHeight="false" outlineLevel="0" collapsed="false">
      <c r="O1261" s="2"/>
      <c r="P1261" s="2"/>
      <c r="Q1261" s="2"/>
      <c r="R1261" s="2"/>
      <c r="S1261" s="2"/>
      <c r="T1261" s="2"/>
    </row>
    <row r="1262" customFormat="false" ht="11.25" hidden="false" customHeight="false" outlineLevel="0" collapsed="false">
      <c r="O1262" s="2"/>
      <c r="P1262" s="2"/>
      <c r="Q1262" s="2"/>
      <c r="R1262" s="2"/>
      <c r="S1262" s="2"/>
      <c r="T1262" s="2"/>
    </row>
    <row r="1263" customFormat="false" ht="11.25" hidden="false" customHeight="false" outlineLevel="0" collapsed="false">
      <c r="O1263" s="2"/>
      <c r="P1263" s="2"/>
      <c r="Q1263" s="2"/>
      <c r="R1263" s="2"/>
      <c r="S1263" s="2"/>
      <c r="T1263" s="2"/>
    </row>
    <row r="1264" customFormat="false" ht="11.25" hidden="false" customHeight="false" outlineLevel="0" collapsed="false">
      <c r="O1264" s="2"/>
      <c r="P1264" s="2"/>
      <c r="Q1264" s="2"/>
      <c r="R1264" s="2"/>
      <c r="S1264" s="2"/>
      <c r="T1264" s="2"/>
    </row>
    <row r="1265" customFormat="false" ht="11.25" hidden="false" customHeight="false" outlineLevel="0" collapsed="false">
      <c r="O1265" s="2"/>
      <c r="P1265" s="2"/>
      <c r="Q1265" s="2"/>
      <c r="R1265" s="2"/>
      <c r="S1265" s="2"/>
      <c r="T1265" s="2"/>
    </row>
    <row r="1266" customFormat="false" ht="11.25" hidden="false" customHeight="false" outlineLevel="0" collapsed="false">
      <c r="O1266" s="2"/>
      <c r="P1266" s="2"/>
      <c r="Q1266" s="2"/>
      <c r="R1266" s="2"/>
      <c r="S1266" s="2"/>
      <c r="T1266" s="2"/>
    </row>
    <row r="1267" customFormat="false" ht="11.25" hidden="false" customHeight="false" outlineLevel="0" collapsed="false">
      <c r="O1267" s="2"/>
      <c r="P1267" s="2"/>
      <c r="Q1267" s="2"/>
      <c r="R1267" s="2"/>
      <c r="S1267" s="2"/>
      <c r="T1267" s="2"/>
    </row>
    <row r="1268" customFormat="false" ht="11.25" hidden="false" customHeight="false" outlineLevel="0" collapsed="false">
      <c r="O1268" s="2"/>
      <c r="P1268" s="2"/>
      <c r="Q1268" s="2"/>
      <c r="R1268" s="2"/>
      <c r="S1268" s="2"/>
      <c r="T1268" s="2"/>
    </row>
    <row r="1269" customFormat="false" ht="11.25" hidden="false" customHeight="false" outlineLevel="0" collapsed="false">
      <c r="O1269" s="2"/>
      <c r="P1269" s="2"/>
      <c r="Q1269" s="2"/>
      <c r="R1269" s="2"/>
      <c r="S1269" s="2"/>
      <c r="T1269" s="2"/>
    </row>
    <row r="1270" customFormat="false" ht="11.25" hidden="false" customHeight="false" outlineLevel="0" collapsed="false">
      <c r="O1270" s="2"/>
      <c r="P1270" s="2"/>
      <c r="Q1270" s="2"/>
      <c r="R1270" s="2"/>
      <c r="S1270" s="2"/>
      <c r="T1270" s="2"/>
    </row>
  </sheetData>
  <printOptions headings="false" gridLines="false" gridLinesSet="true" horizontalCentered="false" verticalCentered="false"/>
  <pageMargins left="0.25" right="0.25" top="0.579861111111111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I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23" activeCellId="0" sqref="L23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1" width="1.41"/>
    <col collapsed="false" customWidth="true" hidden="false" outlineLevel="0" max="2" min="2" style="55" width="14.41"/>
    <col collapsed="false" customWidth="false" hidden="false" outlineLevel="0" max="3" min="3" style="1" width="9.14"/>
    <col collapsed="false" customWidth="true" hidden="false" outlineLevel="0" max="4" min="4" style="1" width="15.85"/>
    <col collapsed="false" customWidth="true" hidden="false" outlineLevel="0" max="5" min="5" style="1" width="15.56"/>
    <col collapsed="false" customWidth="false" hidden="false" outlineLevel="0" max="7" min="6" style="1" width="9.14"/>
    <col collapsed="false" customWidth="true" hidden="false" outlineLevel="0" max="8" min="8" style="1" width="12.28"/>
    <col collapsed="false" customWidth="true" hidden="false" outlineLevel="0" max="9" min="9" style="1" width="11.99"/>
    <col collapsed="false" customWidth="false" hidden="false" outlineLevel="0" max="257" min="10" style="1" width="9.14"/>
  </cols>
  <sheetData>
    <row r="1" customFormat="false" ht="4.5" hidden="false" customHeight="true" outlineLevel="0" collapsed="false"/>
    <row r="2" customFormat="false" ht="11.25" hidden="false" customHeight="false" outlineLevel="0" collapsed="false">
      <c r="B2" s="182" t="s">
        <v>186</v>
      </c>
      <c r="C2" s="255" t="n">
        <v>9.986</v>
      </c>
      <c r="D2" s="1" t="s">
        <v>187</v>
      </c>
    </row>
    <row r="3" customFormat="false" ht="11.25" hidden="false" customHeight="false" outlineLevel="0" collapsed="false">
      <c r="B3" s="183" t="s">
        <v>188</v>
      </c>
      <c r="C3" s="256" t="n">
        <v>144.35</v>
      </c>
      <c r="D3" s="1" t="s">
        <v>189</v>
      </c>
    </row>
    <row r="4" customFormat="false" ht="11.25" hidden="false" customHeight="false" outlineLevel="0" collapsed="false">
      <c r="B4" s="183" t="s">
        <v>190</v>
      </c>
      <c r="C4" s="256" t="n">
        <v>8.5</v>
      </c>
    </row>
    <row r="5" customFormat="false" ht="11.25" hidden="false" customHeight="false" outlineLevel="0" collapsed="false">
      <c r="B5" s="183" t="s">
        <v>191</v>
      </c>
      <c r="C5" s="87" t="n">
        <v>16</v>
      </c>
    </row>
    <row r="6" customFormat="false" ht="11.25" hidden="false" customHeight="false" outlineLevel="0" collapsed="false">
      <c r="B6" s="183" t="s">
        <v>192</v>
      </c>
      <c r="C6" s="87" t="n">
        <v>832</v>
      </c>
    </row>
    <row r="7" customFormat="false" ht="12" hidden="false" customHeight="false" outlineLevel="0" collapsed="false">
      <c r="B7" s="257" t="s">
        <v>193</v>
      </c>
      <c r="C7" s="29" t="n">
        <v>28</v>
      </c>
    </row>
    <row r="8" customFormat="false" ht="11.25" hidden="false" customHeight="false" outlineLevel="0" collapsed="false">
      <c r="B8" s="258" t="s">
        <v>194</v>
      </c>
      <c r="C8" s="259" t="n">
        <f aca="false">C5*C6</f>
        <v>13312</v>
      </c>
      <c r="E8" s="260"/>
      <c r="F8" s="261"/>
      <c r="G8" s="262" t="s">
        <v>195</v>
      </c>
      <c r="H8" s="261"/>
      <c r="I8" s="39"/>
    </row>
    <row r="9" customFormat="false" ht="11.25" hidden="false" customHeight="false" outlineLevel="0" collapsed="false">
      <c r="B9" s="263" t="s">
        <v>196</v>
      </c>
      <c r="C9" s="264" t="n">
        <f aca="false">C8*C4</f>
        <v>113152</v>
      </c>
    </row>
    <row r="10" customFormat="false" ht="12" hidden="false" customHeight="false" outlineLevel="0" collapsed="false">
      <c r="B10" s="265" t="s">
        <v>197</v>
      </c>
      <c r="C10" s="266" t="n">
        <f aca="false">C3/C2</f>
        <v>14.4552373322652</v>
      </c>
    </row>
    <row r="12" customFormat="false" ht="11.25" hidden="false" customHeight="false" outlineLevel="0" collapsed="false">
      <c r="D12" s="50" t="s">
        <v>198</v>
      </c>
      <c r="F12" s="50" t="s">
        <v>199</v>
      </c>
      <c r="G12" s="50" t="s">
        <v>200</v>
      </c>
      <c r="H12" s="50" t="s">
        <v>201</v>
      </c>
    </row>
    <row r="13" customFormat="false" ht="11.25" hidden="false" customHeight="false" outlineLevel="0" collapsed="false">
      <c r="E13" s="55" t="s">
        <v>202</v>
      </c>
      <c r="F13" s="267" t="n">
        <f aca="false">$C$3</f>
        <v>144.35</v>
      </c>
      <c r="G13" s="1" t="n">
        <f aca="false">$C$7</f>
        <v>28</v>
      </c>
      <c r="H13" s="70" t="n">
        <f aca="false">$C$8</f>
        <v>13312</v>
      </c>
      <c r="I13" s="268" t="n">
        <f aca="false">F13*G13*H13</f>
        <v>53804441.6</v>
      </c>
    </row>
    <row r="14" customFormat="false" ht="12" hidden="false" customHeight="false" outlineLevel="0" collapsed="false">
      <c r="E14" s="55" t="s">
        <v>203</v>
      </c>
      <c r="F14" s="73" t="n">
        <f aca="false">$C$2</f>
        <v>9.986</v>
      </c>
      <c r="G14" s="1" t="n">
        <f aca="false">$C$7</f>
        <v>28</v>
      </c>
      <c r="H14" s="70" t="n">
        <f aca="false">$C$9</f>
        <v>113152</v>
      </c>
      <c r="I14" s="269" t="n">
        <f aca="false">F14*G14*H14</f>
        <v>31638204.416</v>
      </c>
    </row>
    <row r="15" customFormat="false" ht="12.75" hidden="false" customHeight="false" outlineLevel="0" collapsed="false">
      <c r="I15" s="270" t="n">
        <f aca="false">I13-I14</f>
        <v>22166237.184</v>
      </c>
    </row>
    <row r="18" customFormat="false" ht="11.25" hidden="false" customHeight="false" outlineLevel="0" collapsed="false">
      <c r="D18" s="50" t="s">
        <v>204</v>
      </c>
      <c r="F18" s="50" t="s">
        <v>199</v>
      </c>
      <c r="G18" s="50" t="s">
        <v>200</v>
      </c>
      <c r="H18" s="50" t="s">
        <v>201</v>
      </c>
    </row>
    <row r="19" customFormat="false" ht="11.25" hidden="false" customHeight="false" outlineLevel="0" collapsed="false">
      <c r="E19" s="55" t="s">
        <v>205</v>
      </c>
      <c r="F19" s="267" t="n">
        <f aca="false">$C$3</f>
        <v>144.35</v>
      </c>
      <c r="G19" s="1" t="n">
        <f aca="false">$C$7</f>
        <v>28</v>
      </c>
      <c r="H19" s="70" t="n">
        <f aca="false">$C$8</f>
        <v>13312</v>
      </c>
      <c r="I19" s="268" t="n">
        <f aca="false">F19*G19*H19</f>
        <v>53804441.6</v>
      </c>
    </row>
    <row r="20" customFormat="false" ht="12" hidden="false" customHeight="false" outlineLevel="0" collapsed="false">
      <c r="E20" s="55" t="s">
        <v>206</v>
      </c>
      <c r="F20" s="73" t="n">
        <f aca="false">$C$2</f>
        <v>9.986</v>
      </c>
      <c r="G20" s="1" t="n">
        <f aca="false">$C$7</f>
        <v>28</v>
      </c>
      <c r="H20" s="70" t="n">
        <f aca="false">$C$9</f>
        <v>113152</v>
      </c>
      <c r="I20" s="269" t="n">
        <f aca="false">F20*G20*H20</f>
        <v>31638204.416</v>
      </c>
    </row>
    <row r="21" customFormat="false" ht="12.75" hidden="false" customHeight="false" outlineLevel="0" collapsed="false">
      <c r="I21" s="270" t="n">
        <f aca="false">I20-I19</f>
        <v>-22166237.184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6" activeCellId="0" sqref="O6"/>
    </sheetView>
  </sheetViews>
  <sheetFormatPr defaultColWidth="9.13671875" defaultRowHeight="11.25" customHeight="true" zeroHeight="false" outlineLevelRow="0" outlineLevelCol="0"/>
  <cols>
    <col collapsed="false" customWidth="false" hidden="false" outlineLevel="0" max="257" min="1" style="1" width="9.14"/>
  </cols>
  <sheetData>
    <row r="1" customFormat="false" ht="11.25" hidden="false" customHeight="false" outlineLevel="0" collapsed="false">
      <c r="A1" s="74" t="n">
        <f aca="true">TODAY()</f>
        <v>45926</v>
      </c>
    </row>
    <row r="4" customFormat="false" ht="11.25" hidden="false" customHeight="false" outlineLevel="0" collapsed="false">
      <c r="B4" s="69" t="n">
        <f aca="false">DATE(YEAR($A$1),MONTH($A$1)+1,1)</f>
        <v>45931</v>
      </c>
      <c r="C4" s="271" t="e">
        <f aca="false">VLOOKUP($B4,Curves!$A$2:$J$32,2,0)+VLOOKUP($B4,Curves!$A$2:$J$32,3,0)</f>
        <v>#N/A</v>
      </c>
    </row>
    <row r="5" customFormat="false" ht="11.25" hidden="false" customHeight="false" outlineLevel="0" collapsed="false">
      <c r="B5" s="69" t="n">
        <f aca="false">DATE(YEAR(B4),MONTH(B4)+1,1)</f>
        <v>45962</v>
      </c>
      <c r="C5" s="271" t="e">
        <f aca="false">VLOOKUP($B5,Curves!$A$2:$J$32,2,0)+VLOOKUP($B5,Curves!$A$2:$J$32,3,0)</f>
        <v>#N/A</v>
      </c>
    </row>
    <row r="6" customFormat="false" ht="11.25" hidden="false" customHeight="false" outlineLevel="0" collapsed="false">
      <c r="B6" s="69" t="n">
        <f aca="false">DATE(YEAR(B5),MONTH(B5)+1,1)</f>
        <v>45992</v>
      </c>
      <c r="C6" s="271" t="e">
        <f aca="false">VLOOKUP($B6,Curves!$A$2:$J$32,2,0)+VLOOKUP($B6,Curves!$A$2:$J$32,3,0)</f>
        <v>#N/A</v>
      </c>
    </row>
    <row r="7" customFormat="false" ht="11.25" hidden="false" customHeight="false" outlineLevel="0" collapsed="false">
      <c r="B7" s="69" t="n">
        <f aca="false">DATE(YEAR(B6),MONTH(B6)+1,1)</f>
        <v>46023</v>
      </c>
      <c r="C7" s="271" t="e">
        <f aca="false">VLOOKUP($B7,Curves!$A$2:$J$32,2,0)+VLOOKUP($B7,Curves!$A$2:$J$32,3,0)</f>
        <v>#N/A</v>
      </c>
    </row>
    <row r="8" customFormat="false" ht="11.25" hidden="false" customHeight="false" outlineLevel="0" collapsed="false">
      <c r="B8" s="69" t="n">
        <f aca="false">DATE(YEAR(B7),MONTH(B7)+1,1)</f>
        <v>46054</v>
      </c>
      <c r="C8" s="271" t="e">
        <f aca="false">VLOOKUP($B8,Curves!$A$2:$J$32,2,0)+VLOOKUP($B8,Curves!$A$2:$J$32,3,0)</f>
        <v>#N/A</v>
      </c>
    </row>
    <row r="9" customFormat="false" ht="11.25" hidden="false" customHeight="false" outlineLevel="0" collapsed="false">
      <c r="B9" s="69" t="n">
        <f aca="false">DATE(YEAR(B8),MONTH(B8)+1,1)</f>
        <v>46082</v>
      </c>
      <c r="C9" s="271" t="e">
        <f aca="false">VLOOKUP($B9,Curves!$A$2:$J$32,2,0)+VLOOKUP($B9,Curves!$A$2:$J$32,3,0)</f>
        <v>#N/A</v>
      </c>
    </row>
    <row r="10" customFormat="false" ht="11.25" hidden="false" customHeight="false" outlineLevel="0" collapsed="false">
      <c r="B10" s="69" t="n">
        <f aca="false">DATE(YEAR(B9),MONTH(B9)+1,1)</f>
        <v>46113</v>
      </c>
      <c r="C10" s="271" t="e">
        <f aca="false">VLOOKUP($B10,Curves!$A$2:$J$32,2,0)+VLOOKUP($B10,Curves!$A$2:$J$32,3,0)</f>
        <v>#N/A</v>
      </c>
    </row>
    <row r="11" customFormat="false" ht="11.25" hidden="false" customHeight="false" outlineLevel="0" collapsed="false">
      <c r="B11" s="69" t="n">
        <f aca="false">DATE(YEAR(B10),MONTH(B10)+1,1)</f>
        <v>46143</v>
      </c>
      <c r="C11" s="271" t="e">
        <f aca="false">VLOOKUP($B11,Curves!$A$2:$J$32,2,0)+VLOOKUP($B11,Curves!$A$2:$J$32,3,0)</f>
        <v>#N/A</v>
      </c>
    </row>
    <row r="12" customFormat="false" ht="11.25" hidden="false" customHeight="false" outlineLevel="0" collapsed="false">
      <c r="B12" s="69" t="n">
        <f aca="false">DATE(YEAR(B11),MONTH(B11)+1,1)</f>
        <v>46174</v>
      </c>
      <c r="C12" s="271" t="e">
        <f aca="false">VLOOKUP($B12,Curves!$A$2:$J$32,2,0)+VLOOKUP($B12,Curves!$A$2:$J$32,3,0)</f>
        <v>#N/A</v>
      </c>
    </row>
    <row r="13" customFormat="false" ht="11.25" hidden="false" customHeight="false" outlineLevel="0" collapsed="false">
      <c r="B13" s="69" t="n">
        <f aca="false">DATE(YEAR(B12),MONTH(B12)+1,1)</f>
        <v>46204</v>
      </c>
      <c r="C13" s="271" t="e">
        <f aca="false">VLOOKUP($B13,Curves!$A$2:$J$32,2,0)+VLOOKUP($B13,Curves!$A$2:$J$32,3,0)</f>
        <v>#N/A</v>
      </c>
    </row>
    <row r="14" customFormat="false" ht="11.25" hidden="false" customHeight="false" outlineLevel="0" collapsed="false">
      <c r="B14" s="69" t="n">
        <f aca="false">DATE(YEAR(B13),MONTH(B13)+1,1)</f>
        <v>46235</v>
      </c>
      <c r="C14" s="271" t="e">
        <f aca="false">VLOOKUP($B14,Curves!$A$2:$J$32,2,0)+VLOOKUP($B14,Curves!$A$2:$J$32,3,0)</f>
        <v>#N/A</v>
      </c>
    </row>
    <row r="15" customFormat="false" ht="11.25" hidden="false" customHeight="false" outlineLevel="0" collapsed="false">
      <c r="B15" s="69" t="n">
        <f aca="false">DATE(YEAR(B14),MONTH(B14)+1,1)</f>
        <v>46266</v>
      </c>
      <c r="C15" s="271" t="e">
        <f aca="false">VLOOKUP($B15,Curves!$A$2:$J$32,2,0)+VLOOKUP($B15,Curves!$A$2:$J$32,3,0)</f>
        <v>#N/A</v>
      </c>
    </row>
    <row r="16" customFormat="false" ht="11.25" hidden="false" customHeight="false" outlineLevel="0" collapsed="false">
      <c r="B16" s="69" t="n">
        <f aca="false">DATE(YEAR(B15),MONTH(B15)+1,1)</f>
        <v>46296</v>
      </c>
      <c r="C16" s="271" t="e">
        <f aca="false">VLOOKUP($B16,Curves!$A$2:$J$32,2,0)+VLOOKUP($B16,Curves!$A$2:$J$32,3,0)</f>
        <v>#N/A</v>
      </c>
    </row>
    <row r="17" customFormat="false" ht="11.25" hidden="false" customHeight="false" outlineLevel="0" collapsed="false">
      <c r="B17" s="69" t="n">
        <f aca="false">DATE(YEAR(B16),MONTH(B16)+1,1)</f>
        <v>46327</v>
      </c>
      <c r="C17" s="271" t="e">
        <f aca="false">VLOOKUP($B17,Curves!$A$2:$J$32,2,0)+VLOOKUP($B17,Curves!$A$2:$J$32,3,0)</f>
        <v>#N/A</v>
      </c>
    </row>
    <row r="18" customFormat="false" ht="11.25" hidden="false" customHeight="false" outlineLevel="0" collapsed="false">
      <c r="B18" s="69" t="n">
        <f aca="false">DATE(YEAR(B17),MONTH(B17)+1,1)</f>
        <v>46357</v>
      </c>
      <c r="C18" s="271" t="e">
        <f aca="false">VLOOKUP($B18,Curves!$A$2:$J$32,2,0)+VLOOKUP($B18,Curves!$A$2:$J$32,3,0)</f>
        <v>#N/A</v>
      </c>
    </row>
    <row r="19" customFormat="false" ht="11.25" hidden="false" customHeight="false" outlineLevel="0" collapsed="false">
      <c r="B19" s="69" t="n">
        <f aca="false">DATE(YEAR(B18),MONTH(B18)+1,1)</f>
        <v>46388</v>
      </c>
      <c r="C19" s="271" t="e">
        <f aca="false">VLOOKUP($B19,Curves!$A$2:$J$32,2,0)+VLOOKUP($B19,Curves!$A$2:$J$32,3,0)</f>
        <v>#N/A</v>
      </c>
    </row>
    <row r="20" customFormat="false" ht="11.25" hidden="false" customHeight="false" outlineLevel="0" collapsed="false">
      <c r="B20" s="69" t="n">
        <f aca="false">DATE(YEAR(B19),MONTH(B19)+1,1)</f>
        <v>46419</v>
      </c>
      <c r="C20" s="271" t="e">
        <f aca="false">VLOOKUP($B20,Curves!$A$2:$J$32,2,0)+VLOOKUP($B20,Curves!$A$2:$J$32,3,0)</f>
        <v>#N/A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30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4" ySplit="8" topLeftCell="DO9" activePane="bottomRight" state="frozen"/>
      <selection pane="topLeft" activeCell="A1" activeCellId="0" sqref="A1"/>
      <selection pane="topRight" activeCell="DO1" activeCellId="0" sqref="DO1"/>
      <selection pane="bottomLeft" activeCell="A9" activeCellId="0" sqref="A9"/>
      <selection pane="bottomRight" activeCell="DT25" activeCellId="0" sqref="DT25"/>
    </sheetView>
  </sheetViews>
  <sheetFormatPr defaultColWidth="11.70703125" defaultRowHeight="11.25" customHeight="true" zeroHeight="false" outlineLevelRow="0" outlineLevelCol="0"/>
  <cols>
    <col collapsed="false" customWidth="false" hidden="false" outlineLevel="0" max="3" min="1" style="1" width="11.7"/>
    <col collapsed="false" customWidth="false" hidden="false" outlineLevel="0" max="4" min="4" style="69" width="11.7"/>
    <col collapsed="false" customWidth="false" hidden="false" outlineLevel="0" max="5" min="5" style="2" width="11.7"/>
    <col collapsed="false" customWidth="false" hidden="false" outlineLevel="0" max="11" min="6" style="1" width="11.7"/>
    <col collapsed="false" customWidth="false" hidden="false" outlineLevel="0" max="12" min="12" style="231" width="11.7"/>
    <col collapsed="false" customWidth="false" hidden="false" outlineLevel="0" max="13" min="13" style="232" width="11.7"/>
    <col collapsed="false" customWidth="false" hidden="false" outlineLevel="0" max="15" min="14" style="2" width="11.7"/>
    <col collapsed="false" customWidth="false" hidden="false" outlineLevel="0" max="16" min="16" style="1" width="11.7"/>
    <col collapsed="false" customWidth="false" hidden="false" outlineLevel="0" max="17" min="17" style="231" width="11.7"/>
    <col collapsed="false" customWidth="false" hidden="false" outlineLevel="0" max="18" min="18" style="232" width="11.7"/>
    <col collapsed="false" customWidth="false" hidden="false" outlineLevel="0" max="23" min="19" style="2" width="11.7"/>
    <col collapsed="false" customWidth="false" hidden="false" outlineLevel="0" max="24" min="24" style="272" width="11.7"/>
    <col collapsed="false" customWidth="false" hidden="false" outlineLevel="0" max="25" min="25" style="232" width="11.7"/>
    <col collapsed="false" customWidth="false" hidden="false" outlineLevel="0" max="37" min="26" style="2" width="11.7"/>
    <col collapsed="false" customWidth="false" hidden="false" outlineLevel="0" max="45" min="38" style="1" width="11.7"/>
    <col collapsed="false" customWidth="false" hidden="false" outlineLevel="0" max="47" min="46" style="55" width="11.7"/>
    <col collapsed="false" customWidth="false" hidden="false" outlineLevel="0" max="48" min="48" style="161" width="11.7"/>
    <col collapsed="false" customWidth="false" hidden="false" outlineLevel="0" max="74" min="49" style="1" width="11.7"/>
    <col collapsed="false" customWidth="false" hidden="false" outlineLevel="0" max="77" min="75" style="161" width="11.7"/>
    <col collapsed="false" customWidth="false" hidden="false" outlineLevel="0" max="83" min="78" style="1" width="11.7"/>
    <col collapsed="false" customWidth="false" hidden="false" outlineLevel="0" max="85" min="84" style="161" width="11.7"/>
    <col collapsed="false" customWidth="false" hidden="false" outlineLevel="0" max="86" min="86" style="70" width="11.7"/>
    <col collapsed="false" customWidth="false" hidden="false" outlineLevel="0" max="122" min="87" style="1" width="11.7"/>
    <col collapsed="false" customWidth="false" hidden="false" outlineLevel="0" max="125" min="123" style="161" width="11.7"/>
    <col collapsed="false" customWidth="false" hidden="false" outlineLevel="0" max="257" min="126" style="1" width="11.7"/>
  </cols>
  <sheetData>
    <row r="1" customFormat="false" ht="12" hidden="false" customHeight="false" outlineLevel="0" collapsed="false">
      <c r="A1" s="74" t="n">
        <f aca="true">TODAY()</f>
        <v>45926</v>
      </c>
      <c r="D1" s="85" t="n">
        <v>1</v>
      </c>
      <c r="E1" s="2" t="n">
        <v>2</v>
      </c>
      <c r="F1" s="85" t="n">
        <v>3</v>
      </c>
      <c r="G1" s="85" t="n">
        <v>4</v>
      </c>
      <c r="H1" s="2" t="n">
        <v>5</v>
      </c>
      <c r="I1" s="85" t="n">
        <v>6</v>
      </c>
      <c r="J1" s="85" t="n">
        <v>7</v>
      </c>
      <c r="K1" s="2" t="n">
        <v>8</v>
      </c>
      <c r="L1" s="85" t="n">
        <v>9</v>
      </c>
      <c r="M1" s="85" t="n">
        <v>10</v>
      </c>
      <c r="N1" s="2" t="n">
        <v>11</v>
      </c>
      <c r="O1" s="85" t="n">
        <v>12</v>
      </c>
      <c r="P1" s="85" t="n">
        <v>13</v>
      </c>
      <c r="Q1" s="2" t="n">
        <v>14</v>
      </c>
      <c r="R1" s="85" t="n">
        <v>15</v>
      </c>
      <c r="S1" s="85" t="n">
        <v>16</v>
      </c>
      <c r="T1" s="2" t="n">
        <v>17</v>
      </c>
      <c r="U1" s="85" t="n">
        <v>18</v>
      </c>
      <c r="V1" s="85" t="n">
        <v>19</v>
      </c>
      <c r="W1" s="2" t="n">
        <v>20</v>
      </c>
      <c r="X1" s="85" t="n">
        <v>21</v>
      </c>
      <c r="Y1" s="85" t="n">
        <v>22</v>
      </c>
      <c r="Z1" s="2" t="n">
        <v>23</v>
      </c>
      <c r="AA1" s="85" t="n">
        <v>24</v>
      </c>
      <c r="AB1" s="85" t="n">
        <v>25</v>
      </c>
      <c r="AC1" s="2" t="n">
        <v>26</v>
      </c>
      <c r="AD1" s="85" t="n">
        <v>27</v>
      </c>
      <c r="AE1" s="85" t="n">
        <v>28</v>
      </c>
      <c r="AF1" s="2" t="n">
        <v>29</v>
      </c>
      <c r="AG1" s="85" t="n">
        <v>30</v>
      </c>
      <c r="AH1" s="85" t="n">
        <v>31</v>
      </c>
      <c r="AI1" s="2" t="n">
        <v>32</v>
      </c>
      <c r="AJ1" s="85" t="n">
        <v>33</v>
      </c>
      <c r="AK1" s="85" t="n">
        <v>34</v>
      </c>
      <c r="AL1" s="2" t="n">
        <v>35</v>
      </c>
      <c r="AM1" s="85" t="n">
        <v>36</v>
      </c>
      <c r="AN1" s="85" t="n">
        <v>37</v>
      </c>
      <c r="AO1" s="2" t="n">
        <v>38</v>
      </c>
      <c r="AP1" s="85" t="n">
        <v>39</v>
      </c>
      <c r="AQ1" s="85" t="n">
        <v>40</v>
      </c>
      <c r="AR1" s="2" t="n">
        <v>41</v>
      </c>
      <c r="AS1" s="85" t="n">
        <v>42</v>
      </c>
      <c r="AT1" s="85" t="n">
        <v>43</v>
      </c>
      <c r="AU1" s="2" t="n">
        <v>44</v>
      </c>
      <c r="AV1" s="85" t="n">
        <v>45</v>
      </c>
      <c r="AW1" s="85" t="n">
        <v>46</v>
      </c>
      <c r="AX1" s="2" t="n">
        <v>47</v>
      </c>
      <c r="AY1" s="85" t="n">
        <v>48</v>
      </c>
      <c r="AZ1" s="85" t="n">
        <v>49</v>
      </c>
      <c r="BA1" s="2" t="n">
        <v>50</v>
      </c>
      <c r="BB1" s="85" t="n">
        <v>51</v>
      </c>
      <c r="BC1" s="85" t="n">
        <v>52</v>
      </c>
      <c r="BD1" s="2" t="n">
        <v>53</v>
      </c>
      <c r="BE1" s="85" t="n">
        <v>54</v>
      </c>
      <c r="BF1" s="85" t="n">
        <v>55</v>
      </c>
      <c r="BG1" s="2" t="n">
        <v>56</v>
      </c>
      <c r="BH1" s="85" t="n">
        <v>57</v>
      </c>
      <c r="BI1" s="85" t="n">
        <v>58</v>
      </c>
      <c r="BJ1" s="2" t="n">
        <v>59</v>
      </c>
      <c r="BK1" s="85" t="n">
        <v>60</v>
      </c>
      <c r="BL1" s="85" t="n">
        <v>61</v>
      </c>
      <c r="BM1" s="2" t="n">
        <v>62</v>
      </c>
      <c r="BN1" s="85" t="n">
        <v>63</v>
      </c>
      <c r="BO1" s="85" t="n">
        <v>64</v>
      </c>
      <c r="BP1" s="2" t="n">
        <v>65</v>
      </c>
      <c r="BQ1" s="85" t="n">
        <v>66</v>
      </c>
      <c r="BR1" s="85" t="n">
        <v>67</v>
      </c>
      <c r="BS1" s="2" t="n">
        <v>68</v>
      </c>
      <c r="BT1" s="85" t="n">
        <v>69</v>
      </c>
      <c r="BU1" s="85" t="n">
        <v>70</v>
      </c>
      <c r="BV1" s="2" t="n">
        <v>71</v>
      </c>
      <c r="BW1" s="85" t="n">
        <v>72</v>
      </c>
      <c r="BX1" s="85" t="n">
        <v>73</v>
      </c>
      <c r="BY1" s="2" t="n">
        <v>74</v>
      </c>
      <c r="BZ1" s="85" t="n">
        <v>75</v>
      </c>
      <c r="CA1" s="85" t="n">
        <v>76</v>
      </c>
      <c r="CB1" s="2" t="n">
        <v>77</v>
      </c>
      <c r="CC1" s="85" t="n">
        <v>78</v>
      </c>
      <c r="CD1" s="85" t="n">
        <v>79</v>
      </c>
      <c r="CE1" s="2" t="n">
        <v>80</v>
      </c>
      <c r="CF1" s="85" t="n">
        <v>81</v>
      </c>
      <c r="CG1" s="85" t="n">
        <v>82</v>
      </c>
      <c r="CH1" s="2" t="n">
        <v>83</v>
      </c>
      <c r="CI1" s="85" t="n">
        <v>84</v>
      </c>
      <c r="CJ1" s="85" t="n">
        <v>85</v>
      </c>
      <c r="CK1" s="2" t="n">
        <v>86</v>
      </c>
      <c r="CL1" s="85" t="n">
        <v>87</v>
      </c>
      <c r="CM1" s="85" t="n">
        <v>88</v>
      </c>
      <c r="CN1" s="2" t="n">
        <v>89</v>
      </c>
      <c r="CO1" s="85" t="n">
        <v>90</v>
      </c>
      <c r="CP1" s="85" t="n">
        <v>91</v>
      </c>
      <c r="CQ1" s="2" t="n">
        <v>92</v>
      </c>
      <c r="CR1" s="85" t="n">
        <v>93</v>
      </c>
      <c r="CS1" s="85" t="n">
        <v>94</v>
      </c>
      <c r="CT1" s="2" t="n">
        <v>95</v>
      </c>
      <c r="CU1" s="85" t="n">
        <v>96</v>
      </c>
      <c r="CV1" s="85" t="n">
        <v>97</v>
      </c>
      <c r="CW1" s="2" t="n">
        <v>98</v>
      </c>
      <c r="CX1" s="85" t="n">
        <v>99</v>
      </c>
      <c r="CY1" s="85" t="n">
        <v>100</v>
      </c>
      <c r="CZ1" s="2" t="n">
        <v>101</v>
      </c>
      <c r="DA1" s="85" t="n">
        <v>102</v>
      </c>
      <c r="DB1" s="85" t="n">
        <v>103</v>
      </c>
      <c r="DC1" s="2" t="n">
        <v>104</v>
      </c>
      <c r="DD1" s="85" t="n">
        <v>105</v>
      </c>
      <c r="DE1" s="85" t="n">
        <v>106</v>
      </c>
      <c r="DF1" s="2" t="n">
        <v>107</v>
      </c>
      <c r="DG1" s="85" t="n">
        <v>108</v>
      </c>
      <c r="DH1" s="85" t="n">
        <v>109</v>
      </c>
      <c r="DI1" s="2" t="n">
        <v>110</v>
      </c>
      <c r="DJ1" s="85" t="n">
        <v>111</v>
      </c>
      <c r="DK1" s="85" t="n">
        <v>112</v>
      </c>
      <c r="DL1" s="2" t="n">
        <v>113</v>
      </c>
      <c r="DM1" s="85" t="n">
        <v>114</v>
      </c>
      <c r="DN1" s="85" t="n">
        <v>115</v>
      </c>
      <c r="DO1" s="2" t="n">
        <v>116</v>
      </c>
      <c r="DP1" s="85" t="n">
        <v>117</v>
      </c>
      <c r="DQ1" s="85" t="n">
        <v>118</v>
      </c>
      <c r="DR1" s="2" t="n">
        <v>119</v>
      </c>
      <c r="DS1" s="85" t="n">
        <v>120</v>
      </c>
      <c r="DT1" s="85" t="n">
        <v>121</v>
      </c>
      <c r="DU1" s="2" t="n">
        <v>122</v>
      </c>
      <c r="DV1" s="85" t="n">
        <v>123</v>
      </c>
      <c r="DW1" s="85" t="n">
        <v>124</v>
      </c>
      <c r="DX1" s="2" t="n">
        <v>125</v>
      </c>
      <c r="DY1" s="85" t="n">
        <v>126</v>
      </c>
      <c r="DZ1" s="85" t="n">
        <v>127</v>
      </c>
      <c r="EA1" s="2" t="n">
        <v>128</v>
      </c>
      <c r="EB1" s="85" t="n">
        <v>129</v>
      </c>
      <c r="EC1" s="85" t="n">
        <v>130</v>
      </c>
      <c r="ED1" s="2" t="n">
        <v>131</v>
      </c>
      <c r="EE1" s="85" t="n">
        <v>132</v>
      </c>
      <c r="EF1" s="85" t="n">
        <v>133</v>
      </c>
      <c r="EG1" s="2" t="n">
        <v>134</v>
      </c>
      <c r="EH1" s="85" t="n">
        <v>135</v>
      </c>
      <c r="EI1" s="85" t="n">
        <v>136</v>
      </c>
      <c r="EJ1" s="2" t="n">
        <v>137</v>
      </c>
      <c r="EK1" s="85" t="n">
        <v>138</v>
      </c>
      <c r="EL1" s="85" t="n">
        <v>139</v>
      </c>
      <c r="EM1" s="2" t="n">
        <v>140</v>
      </c>
      <c r="EN1" s="85" t="n">
        <v>141</v>
      </c>
      <c r="EO1" s="85" t="n">
        <v>142</v>
      </c>
      <c r="EP1" s="2" t="n">
        <v>143</v>
      </c>
    </row>
    <row r="2" customFormat="false" ht="11.25" hidden="false" customHeight="false" outlineLevel="0" collapsed="false">
      <c r="I2" s="182" t="s">
        <v>207</v>
      </c>
      <c r="J2" s="14" t="n">
        <v>16</v>
      </c>
      <c r="L2" s="2"/>
      <c r="M2" s="2"/>
      <c r="Q2" s="2"/>
      <c r="R2" s="2"/>
      <c r="X2" s="273"/>
      <c r="Y2" s="2"/>
    </row>
    <row r="3" customFormat="false" ht="11.25" hidden="false" customHeight="true" outlineLevel="0" collapsed="false">
      <c r="A3" s="274" t="s">
        <v>208</v>
      </c>
      <c r="B3" s="274"/>
      <c r="I3" s="183" t="s">
        <v>209</v>
      </c>
      <c r="J3" s="19" t="n">
        <v>8</v>
      </c>
      <c r="L3" s="2"/>
      <c r="M3" s="2"/>
      <c r="Q3" s="275"/>
      <c r="R3" s="80"/>
      <c r="S3" s="80"/>
      <c r="T3" s="80"/>
      <c r="X3" s="273"/>
      <c r="Y3" s="2"/>
      <c r="AL3" s="166"/>
    </row>
    <row r="4" customFormat="false" ht="11.25" hidden="false" customHeight="false" outlineLevel="0" collapsed="false">
      <c r="A4" s="274"/>
      <c r="B4" s="274"/>
      <c r="D4" s="276"/>
      <c r="E4" s="80"/>
      <c r="I4" s="183" t="s">
        <v>210</v>
      </c>
      <c r="J4" s="256" t="n">
        <v>2</v>
      </c>
      <c r="L4" s="275"/>
      <c r="M4" s="80"/>
      <c r="N4" s="80"/>
      <c r="O4" s="80"/>
      <c r="Q4" s="2"/>
      <c r="R4" s="2"/>
      <c r="U4" s="275"/>
      <c r="V4" s="275"/>
      <c r="W4" s="80"/>
      <c r="X4" s="277"/>
      <c r="Y4" s="80"/>
      <c r="Z4" s="80"/>
      <c r="AA4" s="80"/>
      <c r="AB4" s="80"/>
      <c r="AC4" s="80"/>
      <c r="AD4" s="80"/>
      <c r="AE4" s="80"/>
      <c r="AF4" s="80" t="s">
        <v>211</v>
      </c>
      <c r="AG4" s="80"/>
      <c r="AH4" s="80" t="s">
        <v>212</v>
      </c>
      <c r="AI4" s="80"/>
      <c r="AJ4" s="80" t="s">
        <v>212</v>
      </c>
      <c r="AK4" s="80"/>
      <c r="AL4" s="80" t="s">
        <v>211</v>
      </c>
      <c r="AM4" s="80"/>
      <c r="AN4" s="80" t="s">
        <v>213</v>
      </c>
      <c r="AO4" s="80"/>
      <c r="AP4" s="80" t="s">
        <v>212</v>
      </c>
      <c r="AQ4" s="80"/>
      <c r="AR4" s="80" t="s">
        <v>212</v>
      </c>
      <c r="AS4" s="80"/>
      <c r="AT4" s="97" t="s">
        <v>211</v>
      </c>
      <c r="AU4" s="97" t="s">
        <v>214</v>
      </c>
      <c r="AV4" s="161" t="s">
        <v>215</v>
      </c>
      <c r="AW4" s="278" t="s">
        <v>211</v>
      </c>
      <c r="AX4" s="278"/>
      <c r="AY4" s="279" t="s">
        <v>211</v>
      </c>
      <c r="AZ4" s="278"/>
      <c r="BA4" s="278" t="s">
        <v>211</v>
      </c>
      <c r="BB4" s="278"/>
      <c r="BC4" s="278" t="s">
        <v>211</v>
      </c>
      <c r="BD4" s="278"/>
      <c r="BE4" s="278" t="s">
        <v>213</v>
      </c>
      <c r="BF4" s="278"/>
      <c r="BG4" s="278" t="s">
        <v>211</v>
      </c>
      <c r="BH4" s="278"/>
      <c r="BI4" s="279" t="s">
        <v>211</v>
      </c>
      <c r="BJ4" s="278"/>
      <c r="BK4" s="280" t="s">
        <v>213</v>
      </c>
      <c r="BL4" s="278"/>
      <c r="BM4" s="278" t="s">
        <v>213</v>
      </c>
      <c r="BN4" s="278"/>
      <c r="BO4" s="278" t="s">
        <v>211</v>
      </c>
      <c r="BP4" s="278"/>
      <c r="BQ4" s="278" t="s">
        <v>213</v>
      </c>
      <c r="BR4" s="278"/>
      <c r="BS4" s="278" t="s">
        <v>212</v>
      </c>
      <c r="BT4" s="278"/>
      <c r="BU4" s="278" t="s">
        <v>212</v>
      </c>
      <c r="BV4" s="278"/>
      <c r="BW4" s="161" t="s">
        <v>211</v>
      </c>
      <c r="BX4" s="161" t="s">
        <v>214</v>
      </c>
      <c r="BY4" s="161" t="s">
        <v>215</v>
      </c>
      <c r="BZ4" s="279" t="s">
        <v>211</v>
      </c>
      <c r="CA4" s="279"/>
      <c r="CB4" s="281" t="s">
        <v>212</v>
      </c>
      <c r="CC4" s="278"/>
      <c r="CD4" s="278" t="s">
        <v>213</v>
      </c>
      <c r="CE4" s="278"/>
      <c r="CF4" s="161" t="s">
        <v>211</v>
      </c>
      <c r="CG4" s="161" t="s">
        <v>214</v>
      </c>
      <c r="CH4" s="161" t="s">
        <v>215</v>
      </c>
      <c r="CI4" s="278" t="s">
        <v>211</v>
      </c>
      <c r="CJ4" s="278"/>
      <c r="CK4" s="278" t="s">
        <v>211</v>
      </c>
      <c r="CL4" s="278"/>
      <c r="CM4" s="278" t="s">
        <v>211</v>
      </c>
      <c r="CN4" s="278"/>
      <c r="CO4" s="278" t="s">
        <v>211</v>
      </c>
      <c r="CP4" s="278"/>
      <c r="CQ4" s="278" t="s">
        <v>211</v>
      </c>
      <c r="CR4" s="278"/>
      <c r="CS4" s="278" t="s">
        <v>212</v>
      </c>
      <c r="CT4" s="278"/>
      <c r="CU4" s="278" t="s">
        <v>212</v>
      </c>
      <c r="CV4" s="278"/>
      <c r="CW4" s="278" t="s">
        <v>211</v>
      </c>
      <c r="CX4" s="278"/>
      <c r="CY4" s="278" t="s">
        <v>212</v>
      </c>
      <c r="CZ4" s="278"/>
      <c r="DA4" s="278" t="s">
        <v>213</v>
      </c>
      <c r="DB4" s="278"/>
      <c r="DC4" s="278"/>
      <c r="DD4" s="278"/>
      <c r="DE4" s="278" t="s">
        <v>212</v>
      </c>
      <c r="DF4" s="278"/>
      <c r="DG4" s="278" t="s">
        <v>211</v>
      </c>
      <c r="DH4" s="278"/>
      <c r="DI4" s="278" t="s">
        <v>212</v>
      </c>
      <c r="DJ4" s="278"/>
      <c r="DK4" s="278" t="s">
        <v>212</v>
      </c>
      <c r="DL4" s="278"/>
      <c r="DM4" s="278" t="s">
        <v>213</v>
      </c>
      <c r="DN4" s="278"/>
      <c r="DO4" s="278" t="s">
        <v>213</v>
      </c>
      <c r="DP4" s="278"/>
      <c r="DQ4" s="278" t="s">
        <v>213</v>
      </c>
      <c r="DR4" s="278"/>
      <c r="DV4" s="278"/>
      <c r="DW4" s="278"/>
      <c r="DX4" s="278"/>
      <c r="DY4" s="278"/>
      <c r="DZ4" s="278" t="s">
        <v>213</v>
      </c>
      <c r="EA4" s="278"/>
      <c r="EB4" s="278" t="s">
        <v>211</v>
      </c>
      <c r="ED4" s="1" t="s">
        <v>212</v>
      </c>
      <c r="EF4" s="1" t="s">
        <v>213</v>
      </c>
      <c r="EH4" s="1" t="s">
        <v>213</v>
      </c>
      <c r="EJ4" s="1" t="s">
        <v>212</v>
      </c>
    </row>
    <row r="5" customFormat="false" ht="12.75" hidden="false" customHeight="true" outlineLevel="0" collapsed="false">
      <c r="A5" s="274"/>
      <c r="B5" s="274"/>
      <c r="D5" s="282"/>
      <c r="E5" s="1"/>
      <c r="I5" s="257" t="s">
        <v>190</v>
      </c>
      <c r="J5" s="283" t="n">
        <v>7.5</v>
      </c>
      <c r="L5" s="1"/>
      <c r="M5" s="1"/>
      <c r="N5" s="1"/>
      <c r="O5" s="1"/>
      <c r="Q5" s="1"/>
      <c r="R5" s="1"/>
      <c r="S5" s="1"/>
      <c r="T5" s="1"/>
      <c r="X5" s="271"/>
      <c r="Y5" s="1"/>
      <c r="Z5" s="28"/>
      <c r="AA5" s="1"/>
      <c r="AB5" s="1"/>
      <c r="AC5" s="1"/>
      <c r="AD5" s="1"/>
      <c r="AE5" s="1"/>
      <c r="AF5" s="278" t="n">
        <v>37043</v>
      </c>
      <c r="AG5" s="1"/>
      <c r="AH5" s="278" t="n">
        <v>37226</v>
      </c>
      <c r="AI5" s="1"/>
      <c r="AJ5" s="278" t="n">
        <v>37469</v>
      </c>
      <c r="AK5" s="1"/>
      <c r="AL5" s="284" t="n">
        <v>37591</v>
      </c>
      <c r="AM5" s="278"/>
      <c r="AN5" s="284" t="n">
        <v>37591</v>
      </c>
      <c r="AO5" s="284"/>
      <c r="AP5" s="278" t="n">
        <v>37773</v>
      </c>
      <c r="AQ5" s="278"/>
      <c r="AR5" s="278" t="n">
        <v>37987</v>
      </c>
      <c r="AS5" s="278"/>
      <c r="AT5" s="69"/>
      <c r="AU5" s="69"/>
      <c r="AW5" s="278" t="n">
        <v>37135</v>
      </c>
      <c r="AX5" s="278"/>
      <c r="AY5" s="278" t="n">
        <v>37012</v>
      </c>
      <c r="AZ5" s="278"/>
      <c r="BA5" s="278" t="n">
        <v>37043</v>
      </c>
      <c r="BB5" s="278"/>
      <c r="BC5" s="278" t="n">
        <v>37104</v>
      </c>
      <c r="BD5" s="278"/>
      <c r="BE5" s="278" t="n">
        <v>37226</v>
      </c>
      <c r="BF5" s="278"/>
      <c r="BG5" s="278" t="n">
        <v>37408</v>
      </c>
      <c r="BH5" s="278"/>
      <c r="BI5" s="278" t="n">
        <v>37438</v>
      </c>
      <c r="BJ5" s="278"/>
      <c r="BK5" s="278" t="n">
        <v>37591</v>
      </c>
      <c r="BL5" s="278"/>
      <c r="BM5" s="278" t="n">
        <v>37712</v>
      </c>
      <c r="BN5" s="278"/>
      <c r="BO5" s="278" t="n">
        <v>37773</v>
      </c>
      <c r="BP5" s="278"/>
      <c r="BQ5" s="278" t="n">
        <v>37865</v>
      </c>
      <c r="BR5" s="278"/>
      <c r="BS5" s="278" t="n">
        <v>38139</v>
      </c>
      <c r="BT5" s="278"/>
      <c r="BU5" s="278" t="n">
        <v>38322</v>
      </c>
      <c r="BV5" s="278"/>
      <c r="BZ5" s="278" t="n">
        <v>37135</v>
      </c>
      <c r="CA5" s="278"/>
      <c r="CB5" s="278" t="n">
        <v>37591</v>
      </c>
      <c r="CC5" s="278"/>
      <c r="CD5" s="278" t="n">
        <v>37956</v>
      </c>
      <c r="CE5" s="278"/>
      <c r="CI5" s="278" t="n">
        <v>37073</v>
      </c>
      <c r="CJ5" s="278"/>
      <c r="CK5" s="278" t="n">
        <v>37073</v>
      </c>
      <c r="CL5" s="278"/>
      <c r="CM5" s="278" t="n">
        <v>37043</v>
      </c>
      <c r="CN5" s="278"/>
      <c r="CO5" s="278" t="n">
        <v>37104</v>
      </c>
      <c r="CP5" s="278"/>
      <c r="CQ5" s="278" t="n">
        <v>37226</v>
      </c>
      <c r="CR5" s="278"/>
      <c r="CS5" s="278" t="n">
        <v>37226</v>
      </c>
      <c r="CT5" s="278"/>
      <c r="CU5" s="278" t="n">
        <v>37316</v>
      </c>
      <c r="CV5" s="278"/>
      <c r="CW5" s="278" t="n">
        <v>37956</v>
      </c>
      <c r="CX5" s="278"/>
      <c r="CY5" s="278" t="n">
        <v>37408</v>
      </c>
      <c r="CZ5" s="278"/>
      <c r="DA5" s="278" t="n">
        <v>37591</v>
      </c>
      <c r="DB5" s="278"/>
      <c r="DC5" s="278" t="n">
        <v>37591</v>
      </c>
      <c r="DD5" s="278"/>
      <c r="DE5" s="278" t="n">
        <v>37226</v>
      </c>
      <c r="DF5" s="278" t="n">
        <v>37591</v>
      </c>
      <c r="DG5" s="278" t="n">
        <v>37622</v>
      </c>
      <c r="DH5" s="278"/>
      <c r="DI5" s="278" t="n">
        <v>37773</v>
      </c>
      <c r="DJ5" s="278"/>
      <c r="DK5" s="278" t="n">
        <v>37926</v>
      </c>
      <c r="DL5" s="278"/>
      <c r="DM5" s="278" t="n">
        <v>37956</v>
      </c>
      <c r="DN5" s="278"/>
      <c r="DO5" s="278" t="n">
        <v>37956</v>
      </c>
      <c r="DP5" s="278"/>
      <c r="DQ5" s="278" t="n">
        <v>2005</v>
      </c>
      <c r="DR5" s="278"/>
      <c r="DS5" s="161" t="s">
        <v>211</v>
      </c>
      <c r="DT5" s="161" t="s">
        <v>214</v>
      </c>
      <c r="DU5" s="161" t="s">
        <v>215</v>
      </c>
      <c r="DZ5" s="278" t="n">
        <v>37226</v>
      </c>
      <c r="EB5" s="278" t="n">
        <v>37408</v>
      </c>
      <c r="EC5" s="278"/>
      <c r="ED5" s="278" t="n">
        <v>37622</v>
      </c>
      <c r="EE5" s="278"/>
      <c r="EF5" s="278" t="n">
        <v>37773</v>
      </c>
      <c r="EG5" s="278"/>
      <c r="EH5" s="278" t="n">
        <v>37773</v>
      </c>
      <c r="EJ5" s="278" t="n">
        <v>37956</v>
      </c>
      <c r="EL5" s="278" t="n">
        <v>38322</v>
      </c>
      <c r="EN5" s="1" t="s">
        <v>211</v>
      </c>
      <c r="EO5" s="1" t="s">
        <v>214</v>
      </c>
      <c r="EP5" s="1" t="s">
        <v>215</v>
      </c>
    </row>
    <row r="6" customFormat="false" ht="12.75" hidden="false" customHeight="true" outlineLevel="0" collapsed="false">
      <c r="A6" s="274"/>
      <c r="B6" s="274"/>
      <c r="D6" s="282"/>
      <c r="E6" s="285" t="s">
        <v>216</v>
      </c>
      <c r="F6" s="285"/>
      <c r="G6" s="285"/>
      <c r="H6" s="285"/>
      <c r="I6" s="285"/>
      <c r="J6" s="285"/>
      <c r="K6" s="286"/>
      <c r="L6" s="287" t="s">
        <v>85</v>
      </c>
      <c r="M6" s="287"/>
      <c r="N6" s="288"/>
      <c r="O6" s="288"/>
      <c r="P6" s="289"/>
      <c r="Q6" s="290" t="s">
        <v>67</v>
      </c>
      <c r="R6" s="290"/>
      <c r="S6" s="291"/>
      <c r="T6" s="292"/>
      <c r="U6" s="293"/>
      <c r="V6" s="294"/>
      <c r="W6" s="294"/>
      <c r="X6" s="295" t="s">
        <v>217</v>
      </c>
      <c r="Y6" s="295"/>
      <c r="Z6" s="293" t="s">
        <v>161</v>
      </c>
      <c r="AA6" s="293"/>
      <c r="AB6" s="294" t="s">
        <v>175</v>
      </c>
      <c r="AC6" s="294"/>
      <c r="AD6" s="294" t="s">
        <v>174</v>
      </c>
      <c r="AE6" s="296"/>
      <c r="AF6" s="297" t="s">
        <v>218</v>
      </c>
      <c r="AG6" s="297"/>
      <c r="AH6" s="297" t="s">
        <v>104</v>
      </c>
      <c r="AI6" s="297"/>
      <c r="AJ6" s="297" t="s">
        <v>219</v>
      </c>
      <c r="AK6" s="297"/>
      <c r="AL6" s="297" t="s">
        <v>93</v>
      </c>
      <c r="AM6" s="297"/>
      <c r="AN6" s="298" t="s">
        <v>107</v>
      </c>
      <c r="AO6" s="298"/>
      <c r="AP6" s="299" t="s">
        <v>98</v>
      </c>
      <c r="AQ6" s="299"/>
      <c r="AR6" s="298" t="s">
        <v>111</v>
      </c>
      <c r="AS6" s="298"/>
      <c r="AT6" s="300" t="s">
        <v>220</v>
      </c>
      <c r="AU6" s="300" t="s">
        <v>220</v>
      </c>
      <c r="AV6" s="300" t="s">
        <v>220</v>
      </c>
      <c r="AW6" s="301" t="s">
        <v>75</v>
      </c>
      <c r="AX6" s="301"/>
      <c r="AY6" s="302" t="s">
        <v>69</v>
      </c>
      <c r="AZ6" s="302"/>
      <c r="BA6" s="302" t="s">
        <v>221</v>
      </c>
      <c r="BB6" s="302"/>
      <c r="BC6" s="302" t="s">
        <v>222</v>
      </c>
      <c r="BD6" s="302"/>
      <c r="BE6" s="302" t="s">
        <v>223</v>
      </c>
      <c r="BF6" s="302"/>
      <c r="BG6" s="302" t="s">
        <v>224</v>
      </c>
      <c r="BH6" s="302"/>
      <c r="BI6" s="303" t="s">
        <v>96</v>
      </c>
      <c r="BJ6" s="303"/>
      <c r="BK6" s="302" t="s">
        <v>225</v>
      </c>
      <c r="BL6" s="302"/>
      <c r="BM6" s="303" t="s">
        <v>109</v>
      </c>
      <c r="BN6" s="303"/>
      <c r="BO6" s="302" t="s">
        <v>87</v>
      </c>
      <c r="BP6" s="302"/>
      <c r="BQ6" s="302" t="s">
        <v>115</v>
      </c>
      <c r="BR6" s="302"/>
      <c r="BS6" s="302" t="s">
        <v>226</v>
      </c>
      <c r="BT6" s="302"/>
      <c r="BU6" s="303" t="s">
        <v>227</v>
      </c>
      <c r="BV6" s="303"/>
      <c r="BW6" s="304" t="s">
        <v>228</v>
      </c>
      <c r="BX6" s="305" t="s">
        <v>228</v>
      </c>
      <c r="BY6" s="304" t="s">
        <v>228</v>
      </c>
      <c r="BZ6" s="306" t="s">
        <v>79</v>
      </c>
      <c r="CA6" s="306"/>
      <c r="CB6" s="307" t="s">
        <v>101</v>
      </c>
      <c r="CC6" s="307"/>
      <c r="CD6" s="307" t="s">
        <v>229</v>
      </c>
      <c r="CE6" s="307"/>
      <c r="CF6" s="308" t="s">
        <v>230</v>
      </c>
      <c r="CG6" s="308" t="s">
        <v>230</v>
      </c>
      <c r="CH6" s="308" t="s">
        <v>230</v>
      </c>
      <c r="CI6" s="309" t="s">
        <v>231</v>
      </c>
      <c r="CJ6" s="309"/>
      <c r="CK6" s="309" t="s">
        <v>232</v>
      </c>
      <c r="CL6" s="309"/>
      <c r="CM6" s="309" t="s">
        <v>141</v>
      </c>
      <c r="CN6" s="309"/>
      <c r="CO6" s="309" t="s">
        <v>233</v>
      </c>
      <c r="CP6" s="309"/>
      <c r="CQ6" s="310" t="s">
        <v>234</v>
      </c>
      <c r="CR6" s="310"/>
      <c r="CS6" s="310" t="s">
        <v>235</v>
      </c>
      <c r="CT6" s="310"/>
      <c r="CU6" s="309" t="s">
        <v>236</v>
      </c>
      <c r="CV6" s="309"/>
      <c r="CW6" s="310" t="s">
        <v>237</v>
      </c>
      <c r="CX6" s="310"/>
      <c r="CY6" s="309" t="s">
        <v>238</v>
      </c>
      <c r="CZ6" s="309"/>
      <c r="DA6" s="309" t="s">
        <v>239</v>
      </c>
      <c r="DB6" s="309"/>
      <c r="DC6" s="309" t="s">
        <v>240</v>
      </c>
      <c r="DD6" s="309"/>
      <c r="DE6" s="310" t="s">
        <v>149</v>
      </c>
      <c r="DF6" s="310"/>
      <c r="DG6" s="309" t="s">
        <v>241</v>
      </c>
      <c r="DH6" s="309"/>
      <c r="DI6" s="309" t="s">
        <v>242</v>
      </c>
      <c r="DJ6" s="309"/>
      <c r="DK6" s="310" t="s">
        <v>152</v>
      </c>
      <c r="DL6" s="310"/>
      <c r="DM6" s="309" t="s">
        <v>243</v>
      </c>
      <c r="DN6" s="309"/>
      <c r="DO6" s="309" t="s">
        <v>244</v>
      </c>
      <c r="DP6" s="309"/>
      <c r="DQ6" s="309" t="s">
        <v>245</v>
      </c>
      <c r="DR6" s="309"/>
      <c r="DS6" s="311" t="s">
        <v>220</v>
      </c>
      <c r="DT6" s="311" t="s">
        <v>220</v>
      </c>
      <c r="DU6" s="311" t="s">
        <v>220</v>
      </c>
      <c r="DZ6" s="310" t="s">
        <v>246</v>
      </c>
      <c r="EA6" s="310"/>
      <c r="EB6" s="310" t="s">
        <v>148</v>
      </c>
      <c r="EC6" s="310"/>
      <c r="ED6" s="309" t="s">
        <v>247</v>
      </c>
      <c r="EE6" s="309"/>
      <c r="EF6" s="309" t="s">
        <v>248</v>
      </c>
      <c r="EG6" s="309"/>
      <c r="EH6" s="309" t="s">
        <v>155</v>
      </c>
      <c r="EI6" s="309"/>
      <c r="EJ6" s="309" t="s">
        <v>249</v>
      </c>
      <c r="EK6" s="309"/>
      <c r="EL6" s="309" t="s">
        <v>250</v>
      </c>
      <c r="EM6" s="309"/>
      <c r="EN6" s="312" t="s">
        <v>220</v>
      </c>
      <c r="EO6" s="312" t="s">
        <v>220</v>
      </c>
      <c r="EP6" s="312" t="s">
        <v>220</v>
      </c>
    </row>
    <row r="7" customFormat="false" ht="11.25" hidden="false" customHeight="false" outlineLevel="0" collapsed="false">
      <c r="A7" s="274"/>
      <c r="B7" s="274"/>
      <c r="D7" s="282"/>
      <c r="E7" s="313"/>
      <c r="F7" s="2"/>
      <c r="G7" s="2"/>
      <c r="H7" s="2"/>
      <c r="I7" s="2"/>
      <c r="J7" s="19"/>
      <c r="K7" s="314"/>
      <c r="L7" s="315" t="s">
        <v>251</v>
      </c>
      <c r="M7" s="316" t="s">
        <v>252</v>
      </c>
      <c r="N7" s="317"/>
      <c r="O7" s="317"/>
      <c r="P7" s="318"/>
      <c r="Q7" s="319" t="s">
        <v>251</v>
      </c>
      <c r="R7" s="320" t="s">
        <v>252</v>
      </c>
      <c r="S7" s="321"/>
      <c r="T7" s="322"/>
      <c r="U7" s="323"/>
      <c r="V7" s="324"/>
      <c r="W7" s="324"/>
      <c r="X7" s="325" t="s">
        <v>251</v>
      </c>
      <c r="Y7" s="326" t="s">
        <v>252</v>
      </c>
      <c r="Z7" s="323"/>
      <c r="AA7" s="324"/>
      <c r="AB7" s="324"/>
      <c r="AC7" s="324"/>
      <c r="AD7" s="324"/>
      <c r="AE7" s="327"/>
      <c r="AF7" s="328" t="n">
        <v>49</v>
      </c>
      <c r="AG7" s="317"/>
      <c r="AH7" s="328" t="n">
        <v>400</v>
      </c>
      <c r="AI7" s="317"/>
      <c r="AJ7" s="328" t="n">
        <v>450</v>
      </c>
      <c r="AK7" s="317"/>
      <c r="AL7" s="314" t="n">
        <v>500</v>
      </c>
      <c r="AM7" s="329"/>
      <c r="AN7" s="314" t="n">
        <v>500</v>
      </c>
      <c r="AO7" s="330"/>
      <c r="AP7" s="314" t="n">
        <v>510</v>
      </c>
      <c r="AQ7" s="329"/>
      <c r="AR7" s="314" t="n">
        <v>1100</v>
      </c>
      <c r="AS7" s="330"/>
      <c r="AT7" s="331"/>
      <c r="AU7" s="331"/>
      <c r="AV7" s="331"/>
      <c r="AW7" s="332" t="n">
        <v>520</v>
      </c>
      <c r="AX7" s="318"/>
      <c r="AY7" s="333" t="n">
        <v>500</v>
      </c>
      <c r="AZ7" s="318"/>
      <c r="BA7" s="332" t="n">
        <v>88</v>
      </c>
      <c r="BB7" s="332"/>
      <c r="BC7" s="333" t="n">
        <v>51</v>
      </c>
      <c r="BD7" s="318"/>
      <c r="BE7" s="333" t="n">
        <v>170</v>
      </c>
      <c r="BF7" s="318"/>
      <c r="BG7" s="333" t="n">
        <v>880</v>
      </c>
      <c r="BH7" s="318"/>
      <c r="BI7" s="333" t="n">
        <v>1060</v>
      </c>
      <c r="BJ7" s="332"/>
      <c r="BK7" s="333" t="n">
        <v>500</v>
      </c>
      <c r="BL7" s="318"/>
      <c r="BM7" s="333" t="n">
        <v>530</v>
      </c>
      <c r="BN7" s="332"/>
      <c r="BO7" s="333" t="n">
        <v>720</v>
      </c>
      <c r="BP7" s="318"/>
      <c r="BQ7" s="333" t="n">
        <v>520</v>
      </c>
      <c r="BR7" s="318"/>
      <c r="BS7" s="333" t="n">
        <v>1100</v>
      </c>
      <c r="BT7" s="318"/>
      <c r="BU7" s="333" t="n">
        <v>1000</v>
      </c>
      <c r="BV7" s="332"/>
      <c r="BW7" s="334"/>
      <c r="BX7" s="335"/>
      <c r="BY7" s="334"/>
      <c r="BZ7" s="336" t="n">
        <v>1048</v>
      </c>
      <c r="CA7" s="337"/>
      <c r="CB7" s="338" t="n">
        <v>960</v>
      </c>
      <c r="CC7" s="337"/>
      <c r="CD7" s="338" t="n">
        <v>1000</v>
      </c>
      <c r="CE7" s="337"/>
      <c r="CF7" s="339"/>
      <c r="CG7" s="339"/>
      <c r="CH7" s="340"/>
      <c r="CI7" s="341" t="n">
        <v>545</v>
      </c>
      <c r="CJ7" s="342"/>
      <c r="CK7" s="341" t="n">
        <v>520</v>
      </c>
      <c r="CL7" s="342"/>
      <c r="CM7" s="341" t="n">
        <v>500</v>
      </c>
      <c r="CN7" s="342"/>
      <c r="CO7" s="341" t="n">
        <v>70</v>
      </c>
      <c r="CP7" s="342"/>
      <c r="CQ7" s="343" t="n">
        <v>225</v>
      </c>
      <c r="CR7" s="343"/>
      <c r="CS7" s="341" t="n">
        <v>130</v>
      </c>
      <c r="CT7" s="343"/>
      <c r="CU7" s="341" t="n">
        <v>350</v>
      </c>
      <c r="CV7" s="342"/>
      <c r="CW7" s="341" t="n">
        <v>500</v>
      </c>
      <c r="CX7" s="343"/>
      <c r="CY7" s="341" t="n">
        <v>600</v>
      </c>
      <c r="CZ7" s="342"/>
      <c r="DA7" s="341" t="n">
        <v>825</v>
      </c>
      <c r="DB7" s="342"/>
      <c r="DC7" s="343" t="n">
        <v>825</v>
      </c>
      <c r="DD7" s="343"/>
      <c r="DE7" s="341" t="n">
        <v>1000</v>
      </c>
      <c r="DF7" s="343" t="n">
        <v>2000</v>
      </c>
      <c r="DG7" s="341" t="n">
        <v>1000</v>
      </c>
      <c r="DH7" s="342"/>
      <c r="DI7" s="341" t="n">
        <v>530</v>
      </c>
      <c r="DJ7" s="342"/>
      <c r="DK7" s="341" t="n">
        <v>530</v>
      </c>
      <c r="DL7" s="343"/>
      <c r="DM7" s="341" t="n">
        <v>1000</v>
      </c>
      <c r="DN7" s="342"/>
      <c r="DO7" s="341" t="n">
        <v>550</v>
      </c>
      <c r="DP7" s="342"/>
      <c r="DQ7" s="343" t="n">
        <v>1080</v>
      </c>
      <c r="DR7" s="342"/>
      <c r="DS7" s="344"/>
      <c r="DT7" s="344"/>
      <c r="DU7" s="344"/>
      <c r="DZ7" s="341" t="n">
        <v>500</v>
      </c>
      <c r="EA7" s="343"/>
      <c r="EB7" s="341" t="n">
        <v>220</v>
      </c>
      <c r="EC7" s="343"/>
      <c r="ED7" s="341" t="n">
        <v>1000</v>
      </c>
      <c r="EE7" s="342"/>
      <c r="EF7" s="341" t="n">
        <v>1400</v>
      </c>
      <c r="EG7" s="342"/>
      <c r="EH7" s="341" t="n">
        <v>500</v>
      </c>
      <c r="EI7" s="342"/>
      <c r="EJ7" s="341" t="n">
        <v>500</v>
      </c>
      <c r="EK7" s="342"/>
      <c r="EL7" s="341" t="n">
        <v>1000</v>
      </c>
      <c r="EM7" s="342"/>
      <c r="EN7" s="345"/>
      <c r="EO7" s="345"/>
      <c r="EP7" s="345"/>
    </row>
    <row r="8" customFormat="false" ht="12" hidden="false" customHeight="false" outlineLevel="0" collapsed="false">
      <c r="A8" s="274"/>
      <c r="B8" s="274"/>
      <c r="C8" s="55"/>
      <c r="D8" s="282"/>
      <c r="E8" s="346" t="s">
        <v>253</v>
      </c>
      <c r="F8" s="165" t="s">
        <v>71</v>
      </c>
      <c r="G8" s="165" t="s">
        <v>161</v>
      </c>
      <c r="H8" s="165" t="s">
        <v>175</v>
      </c>
      <c r="I8" s="165" t="s">
        <v>174</v>
      </c>
      <c r="J8" s="347" t="s">
        <v>68</v>
      </c>
      <c r="K8" s="348" t="s">
        <v>254</v>
      </c>
      <c r="L8" s="349" t="s">
        <v>255</v>
      </c>
      <c r="M8" s="350" t="s">
        <v>255</v>
      </c>
      <c r="N8" s="351" t="s">
        <v>207</v>
      </c>
      <c r="O8" s="351" t="s">
        <v>209</v>
      </c>
      <c r="P8" s="352" t="s">
        <v>256</v>
      </c>
      <c r="Q8" s="353" t="s">
        <v>255</v>
      </c>
      <c r="R8" s="354" t="s">
        <v>255</v>
      </c>
      <c r="S8" s="355" t="s">
        <v>207</v>
      </c>
      <c r="T8" s="356" t="s">
        <v>209</v>
      </c>
      <c r="U8" s="206" t="s">
        <v>257</v>
      </c>
      <c r="V8" s="357" t="s">
        <v>258</v>
      </c>
      <c r="W8" s="357" t="s">
        <v>259</v>
      </c>
      <c r="X8" s="358" t="s">
        <v>255</v>
      </c>
      <c r="Y8" s="359" t="s">
        <v>255</v>
      </c>
      <c r="Z8" s="360" t="s">
        <v>207</v>
      </c>
      <c r="AA8" s="361" t="s">
        <v>209</v>
      </c>
      <c r="AB8" s="361" t="s">
        <v>207</v>
      </c>
      <c r="AC8" s="361" t="s">
        <v>207</v>
      </c>
      <c r="AD8" s="361" t="s">
        <v>207</v>
      </c>
      <c r="AE8" s="362" t="s">
        <v>207</v>
      </c>
      <c r="AF8" s="363" t="s">
        <v>207</v>
      </c>
      <c r="AG8" s="351" t="s">
        <v>209</v>
      </c>
      <c r="AH8" s="363" t="s">
        <v>207</v>
      </c>
      <c r="AI8" s="351" t="s">
        <v>209</v>
      </c>
      <c r="AJ8" s="363" t="s">
        <v>207</v>
      </c>
      <c r="AK8" s="351" t="s">
        <v>209</v>
      </c>
      <c r="AL8" s="348" t="s">
        <v>207</v>
      </c>
      <c r="AM8" s="364" t="s">
        <v>209</v>
      </c>
      <c r="AN8" s="348" t="s">
        <v>207</v>
      </c>
      <c r="AO8" s="365" t="s">
        <v>209</v>
      </c>
      <c r="AP8" s="348" t="s">
        <v>207</v>
      </c>
      <c r="AQ8" s="364" t="s">
        <v>209</v>
      </c>
      <c r="AR8" s="348" t="s">
        <v>207</v>
      </c>
      <c r="AS8" s="365" t="s">
        <v>209</v>
      </c>
      <c r="AT8" s="366" t="s">
        <v>260</v>
      </c>
      <c r="AU8" s="366" t="s">
        <v>260</v>
      </c>
      <c r="AV8" s="366" t="s">
        <v>260</v>
      </c>
      <c r="AW8" s="367" t="s">
        <v>207</v>
      </c>
      <c r="AX8" s="368" t="s">
        <v>209</v>
      </c>
      <c r="AY8" s="369" t="s">
        <v>207</v>
      </c>
      <c r="AZ8" s="368" t="s">
        <v>209</v>
      </c>
      <c r="BA8" s="369" t="s">
        <v>207</v>
      </c>
      <c r="BB8" s="368" t="s">
        <v>209</v>
      </c>
      <c r="BC8" s="369" t="s">
        <v>207</v>
      </c>
      <c r="BD8" s="368" t="s">
        <v>209</v>
      </c>
      <c r="BE8" s="369" t="s">
        <v>207</v>
      </c>
      <c r="BF8" s="368" t="s">
        <v>209</v>
      </c>
      <c r="BG8" s="369" t="s">
        <v>207</v>
      </c>
      <c r="BH8" s="368" t="s">
        <v>209</v>
      </c>
      <c r="BI8" s="369" t="s">
        <v>207</v>
      </c>
      <c r="BJ8" s="367" t="s">
        <v>209</v>
      </c>
      <c r="BK8" s="369" t="s">
        <v>207</v>
      </c>
      <c r="BL8" s="368" t="s">
        <v>209</v>
      </c>
      <c r="BM8" s="369" t="s">
        <v>207</v>
      </c>
      <c r="BN8" s="367" t="s">
        <v>209</v>
      </c>
      <c r="BO8" s="369" t="s">
        <v>207</v>
      </c>
      <c r="BP8" s="367" t="s">
        <v>209</v>
      </c>
      <c r="BQ8" s="369" t="s">
        <v>207</v>
      </c>
      <c r="BR8" s="368" t="s">
        <v>209</v>
      </c>
      <c r="BS8" s="369" t="s">
        <v>207</v>
      </c>
      <c r="BT8" s="368" t="s">
        <v>209</v>
      </c>
      <c r="BU8" s="369" t="s">
        <v>207</v>
      </c>
      <c r="BV8" s="367" t="s">
        <v>209</v>
      </c>
      <c r="BW8" s="370" t="s">
        <v>196</v>
      </c>
      <c r="BX8" s="371" t="s">
        <v>196</v>
      </c>
      <c r="BY8" s="370" t="s">
        <v>196</v>
      </c>
      <c r="BZ8" s="372" t="s">
        <v>207</v>
      </c>
      <c r="CA8" s="373" t="s">
        <v>209</v>
      </c>
      <c r="CB8" s="374" t="s">
        <v>207</v>
      </c>
      <c r="CC8" s="373" t="s">
        <v>209</v>
      </c>
      <c r="CD8" s="374" t="s">
        <v>207</v>
      </c>
      <c r="CE8" s="373" t="s">
        <v>209</v>
      </c>
      <c r="CF8" s="339" t="s">
        <v>196</v>
      </c>
      <c r="CG8" s="339" t="s">
        <v>196</v>
      </c>
      <c r="CH8" s="339" t="s">
        <v>196</v>
      </c>
      <c r="CI8" s="206" t="s">
        <v>207</v>
      </c>
      <c r="CJ8" s="375" t="s">
        <v>209</v>
      </c>
      <c r="CK8" s="206" t="s">
        <v>207</v>
      </c>
      <c r="CL8" s="375" t="s">
        <v>209</v>
      </c>
      <c r="CM8" s="206" t="s">
        <v>207</v>
      </c>
      <c r="CN8" s="375" t="s">
        <v>209</v>
      </c>
      <c r="CO8" s="206" t="s">
        <v>207</v>
      </c>
      <c r="CP8" s="375" t="s">
        <v>209</v>
      </c>
      <c r="CQ8" s="206" t="s">
        <v>207</v>
      </c>
      <c r="CR8" s="357" t="s">
        <v>209</v>
      </c>
      <c r="CS8" s="206" t="s">
        <v>207</v>
      </c>
      <c r="CT8" s="357" t="s">
        <v>209</v>
      </c>
      <c r="CU8" s="206" t="s">
        <v>207</v>
      </c>
      <c r="CV8" s="357" t="s">
        <v>209</v>
      </c>
      <c r="CW8" s="206" t="s">
        <v>207</v>
      </c>
      <c r="CX8" s="357" t="s">
        <v>209</v>
      </c>
      <c r="CY8" s="206" t="s">
        <v>207</v>
      </c>
      <c r="CZ8" s="375" t="s">
        <v>209</v>
      </c>
      <c r="DA8" s="206" t="s">
        <v>207</v>
      </c>
      <c r="DB8" s="375" t="s">
        <v>209</v>
      </c>
      <c r="DC8" s="206" t="s">
        <v>207</v>
      </c>
      <c r="DD8" s="375" t="s">
        <v>209</v>
      </c>
      <c r="DE8" s="206" t="s">
        <v>207</v>
      </c>
      <c r="DF8" s="357" t="s">
        <v>209</v>
      </c>
      <c r="DG8" s="206" t="s">
        <v>207</v>
      </c>
      <c r="DH8" s="357" t="s">
        <v>209</v>
      </c>
      <c r="DI8" s="206" t="s">
        <v>207</v>
      </c>
      <c r="DJ8" s="375" t="s">
        <v>209</v>
      </c>
      <c r="DK8" s="206" t="s">
        <v>207</v>
      </c>
      <c r="DL8" s="357" t="s">
        <v>209</v>
      </c>
      <c r="DM8" s="206" t="s">
        <v>207</v>
      </c>
      <c r="DN8" s="375" t="s">
        <v>209</v>
      </c>
      <c r="DO8" s="206" t="s">
        <v>207</v>
      </c>
      <c r="DP8" s="375" t="s">
        <v>209</v>
      </c>
      <c r="DQ8" s="206" t="s">
        <v>207</v>
      </c>
      <c r="DR8" s="375" t="s">
        <v>209</v>
      </c>
      <c r="DS8" s="344" t="s">
        <v>138</v>
      </c>
      <c r="DT8" s="344" t="s">
        <v>138</v>
      </c>
      <c r="DU8" s="344" t="s">
        <v>138</v>
      </c>
      <c r="DV8" s="55"/>
      <c r="DW8" s="55"/>
      <c r="DX8" s="55"/>
      <c r="DY8" s="55"/>
      <c r="DZ8" s="206" t="s">
        <v>207</v>
      </c>
      <c r="EA8" s="357" t="s">
        <v>209</v>
      </c>
      <c r="EB8" s="206" t="s">
        <v>207</v>
      </c>
      <c r="EC8" s="357" t="s">
        <v>209</v>
      </c>
      <c r="ED8" s="206" t="s">
        <v>207</v>
      </c>
      <c r="EE8" s="375" t="s">
        <v>209</v>
      </c>
      <c r="EF8" s="206" t="s">
        <v>207</v>
      </c>
      <c r="EG8" s="375" t="s">
        <v>209</v>
      </c>
      <c r="EH8" s="206" t="s">
        <v>207</v>
      </c>
      <c r="EI8" s="375" t="s">
        <v>209</v>
      </c>
      <c r="EJ8" s="206" t="s">
        <v>207</v>
      </c>
      <c r="EK8" s="375" t="s">
        <v>209</v>
      </c>
      <c r="EL8" s="206" t="s">
        <v>207</v>
      </c>
      <c r="EM8" s="375" t="s">
        <v>209</v>
      </c>
      <c r="EN8" s="376" t="s">
        <v>261</v>
      </c>
      <c r="EO8" s="376" t="s">
        <v>261</v>
      </c>
      <c r="EP8" s="376" t="s">
        <v>261</v>
      </c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</row>
    <row r="9" customFormat="false" ht="11.25" hidden="false" customHeight="false" outlineLevel="0" collapsed="false">
      <c r="A9" s="51" t="e">
        <f aca="false">VLOOKUP($D9,Curves!$A$2:$I$1700,9)</f>
        <v>#N/A</v>
      </c>
      <c r="B9" s="85" t="e">
        <f aca="false">(1+($A9/2))^(-2*($D9-$A$1)/365.25)</f>
        <v>#N/A</v>
      </c>
      <c r="C9" s="85" t="n">
        <f aca="false">D10-D9</f>
        <v>28</v>
      </c>
      <c r="D9" s="377" t="n">
        <v>36923</v>
      </c>
      <c r="E9" s="378" t="e">
        <f aca="false">VLOOKUP($D9,Curves!$A$2:$H$1700,2)*$B9</f>
        <v>#N/A</v>
      </c>
      <c r="F9" s="51" t="e">
        <f aca="false">VLOOKUP($D9,Curves!$A$2:$H$1700,3)*$B9</f>
        <v>#N/A</v>
      </c>
      <c r="G9" s="51" t="e">
        <f aca="false">VLOOKUP($D9,Curves!$A$2:$H$1700,7)*$B9</f>
        <v>#N/A</v>
      </c>
      <c r="H9" s="51" t="e">
        <f aca="false">VLOOKUP($D9,Curves!$A$2:$H$1700,5)*$B9</f>
        <v>#N/A</v>
      </c>
      <c r="I9" s="51" t="e">
        <f aca="false">VLOOKUP($D9,Curves!$A$2:$H$1700,4)*$B9</f>
        <v>#N/A</v>
      </c>
      <c r="J9" s="379" t="e">
        <f aca="false">VLOOKUP($D9,Curves!$A$2:$H$1700,8)*$B9</f>
        <v>#N/A</v>
      </c>
      <c r="K9" s="51" t="e">
        <f aca="false">($E9+$I9)*$J$5+$J$4</f>
        <v>#N/A</v>
      </c>
      <c r="L9" s="380" t="e">
        <f aca="false">VLOOKUP($D9,Curves!$N$2:$T$2600,2)*$B9</f>
        <v>#N/A</v>
      </c>
      <c r="M9" s="244" t="e">
        <f aca="false">VLOOKUP($D9,Curves!$N$2:$T$2600,3)*$B9</f>
        <v>#N/A</v>
      </c>
      <c r="N9" s="381" t="e">
        <f aca="false">IF($K9&lt;$L9,1,0)</f>
        <v>#N/A</v>
      </c>
      <c r="O9" s="382" t="e">
        <f aca="false">IF($K9&lt;$M9,1,0)</f>
        <v>#N/A</v>
      </c>
      <c r="P9" s="378" t="e">
        <f aca="false">($E9+J9)*$J$5+$J$4</f>
        <v>#N/A</v>
      </c>
      <c r="Q9" s="380" t="e">
        <f aca="false">VLOOKUP($D9,Curves!$N$2:$T$2600,4)*$B9</f>
        <v>#N/A</v>
      </c>
      <c r="R9" s="244" t="e">
        <f aca="false">VLOOKUP($D9,Curves!$N$2:$T$2600,5)*$B9</f>
        <v>#N/A</v>
      </c>
      <c r="S9" s="381" t="e">
        <f aca="false">IF($P9&lt;$Q9,1,0)</f>
        <v>#N/A</v>
      </c>
      <c r="T9" s="382" t="e">
        <f aca="false">IF($P9&lt;$R9,1,0)</f>
        <v>#N/A</v>
      </c>
      <c r="U9" s="383" t="e">
        <f aca="false">($E9+G9)*$J$5+$J$4</f>
        <v>#N/A</v>
      </c>
      <c r="V9" s="383" t="e">
        <f aca="false">($E9+H9)*$J$5+$J$4</f>
        <v>#N/A</v>
      </c>
      <c r="W9" s="383" t="e">
        <f aca="false">($E9+I9)*$J$5+$J$4</f>
        <v>#N/A</v>
      </c>
      <c r="X9" s="272" t="e">
        <f aca="false">VLOOKUP($D9,[6]CurveFetch!$D$8:$S$13000,16,0)*$B9</f>
        <v>#N/A</v>
      </c>
      <c r="Y9" s="244" t="e">
        <f aca="false">VLOOKUP($D9,Curves!$N$2:$T$2600,7)*$B9</f>
        <v>#N/A</v>
      </c>
      <c r="Z9" s="384" t="e">
        <f aca="false">IF($U9&lt;$X9,1,0)</f>
        <v>#N/A</v>
      </c>
      <c r="AA9" s="381" t="e">
        <f aca="false">IF($U9&lt;$Y9,1,0)</f>
        <v>#N/A</v>
      </c>
      <c r="AB9" s="381" t="e">
        <f aca="false">IF($V9&lt;$X9,1,0)</f>
        <v>#N/A</v>
      </c>
      <c r="AC9" s="381" t="e">
        <f aca="false">IF($V9&lt;$X9,1,0)</f>
        <v>#N/A</v>
      </c>
      <c r="AD9" s="381" t="e">
        <f aca="false">IF($W9&lt;$X9,1,0)</f>
        <v>#N/A</v>
      </c>
      <c r="AE9" s="382" t="e">
        <f aca="false">IF($W9&lt;$Y9,1,0)</f>
        <v>#N/A</v>
      </c>
      <c r="AF9" s="381"/>
      <c r="AG9" s="381"/>
      <c r="AH9" s="381"/>
      <c r="AI9" s="381"/>
      <c r="AJ9" s="381"/>
      <c r="AK9" s="381"/>
      <c r="AT9" s="128" t="n">
        <f aca="false">SUM(AF9:AG9,AL9:AM9)</f>
        <v>0</v>
      </c>
      <c r="AU9" s="161" t="n">
        <f aca="false">SUM(AF9:AM9,AP9:AS9)</f>
        <v>0</v>
      </c>
      <c r="AV9" s="134" t="n">
        <f aca="false">SUM(AF9:AS9)</f>
        <v>0</v>
      </c>
      <c r="BW9" s="385" t="n">
        <f aca="false">SUM(AW9:BD9,BG9:BJ9,BO9:BP9)</f>
        <v>0</v>
      </c>
      <c r="BX9" s="386" t="n">
        <f aca="false">SUM(BS9:BV9)+BW9</f>
        <v>0</v>
      </c>
      <c r="BY9" s="25" t="n">
        <f aca="false">SUM(AW9:BV9)</f>
        <v>0</v>
      </c>
      <c r="CF9" s="128" t="n">
        <f aca="false">SUM(BZ9:CA9)</f>
        <v>0</v>
      </c>
      <c r="CG9" s="387" t="n">
        <f aca="false">SUM(BZ9:CC9)</f>
        <v>0</v>
      </c>
      <c r="CH9" s="128" t="n">
        <f aca="false">SUM(BZ9:CE9)</f>
        <v>0</v>
      </c>
      <c r="DS9" s="128" t="n">
        <f aca="false">SUM(CI9:CR9,CW9:CX9,DG9:DH9)</f>
        <v>0</v>
      </c>
      <c r="DT9" s="11" t="n">
        <f aca="false">SUM(CI9:CZ9,DC9:DL9)</f>
        <v>0</v>
      </c>
      <c r="DU9" s="134" t="n">
        <f aca="false">SUM(CI9:DR9)</f>
        <v>0</v>
      </c>
      <c r="EN9" s="128" t="n">
        <f aca="false">SUM(EB9:EC9)</f>
        <v>0</v>
      </c>
      <c r="EO9" s="11" t="n">
        <f aca="false">SUM(EB9:EE9,EJ9:EM9)</f>
        <v>0</v>
      </c>
      <c r="EP9" s="11" t="n">
        <f aca="false">SUM(DZ9:EM9)</f>
        <v>0</v>
      </c>
    </row>
    <row r="10" customFormat="false" ht="11.25" hidden="false" customHeight="false" outlineLevel="0" collapsed="false">
      <c r="A10" s="51" t="e">
        <f aca="false">VLOOKUP($D10,Curves!$A$2:$I$1700,9)</f>
        <v>#N/A</v>
      </c>
      <c r="B10" s="85" t="e">
        <f aca="false">(1+($A10/2))^(-2*($D10-$A$1)/365.25)</f>
        <v>#N/A</v>
      </c>
      <c r="C10" s="85" t="n">
        <f aca="false">D11-D10</f>
        <v>31</v>
      </c>
      <c r="D10" s="377" t="n">
        <v>36951</v>
      </c>
      <c r="E10" s="378" t="e">
        <f aca="false">VLOOKUP($D10,Curves!$A$2:$H$1700,2)*$B10</f>
        <v>#N/A</v>
      </c>
      <c r="F10" s="51" t="e">
        <f aca="false">VLOOKUP($D10,Curves!$A$2:$H$1700,3)*$B10</f>
        <v>#N/A</v>
      </c>
      <c r="G10" s="51" t="e">
        <f aca="false">VLOOKUP($D10,Curves!$A$2:$H$1700,7)*$B10</f>
        <v>#N/A</v>
      </c>
      <c r="H10" s="51" t="e">
        <f aca="false">VLOOKUP($D10,Curves!$A$2:$H$1700,5)*$B10</f>
        <v>#N/A</v>
      </c>
      <c r="I10" s="51" t="e">
        <f aca="false">VLOOKUP($D10,Curves!$A$2:$H$1700,4)*$B10</f>
        <v>#N/A</v>
      </c>
      <c r="J10" s="379" t="e">
        <f aca="false">VLOOKUP($D10,Curves!$A$2:$H$1700,8)*$B10</f>
        <v>#N/A</v>
      </c>
      <c r="K10" s="51" t="e">
        <f aca="false">($E10+$I10)*$J$5+$J$4</f>
        <v>#N/A</v>
      </c>
      <c r="L10" s="380" t="e">
        <f aca="false">VLOOKUP($D10,Curves!$N$2:$T$2600,2)*$B10</f>
        <v>#N/A</v>
      </c>
      <c r="M10" s="244" t="e">
        <f aca="false">VLOOKUP($D10,Curves!$N$2:$T$2600,3)*$B10</f>
        <v>#N/A</v>
      </c>
      <c r="N10" s="381" t="e">
        <f aca="false">IF($K10&lt;$L10,1,0)</f>
        <v>#N/A</v>
      </c>
      <c r="O10" s="382" t="e">
        <f aca="false">IF($K10&lt;$M10,1,0)</f>
        <v>#N/A</v>
      </c>
      <c r="P10" s="378" t="e">
        <f aca="false">($E10+J10)*$J$5+$J$4</f>
        <v>#N/A</v>
      </c>
      <c r="Q10" s="380" t="e">
        <f aca="false">VLOOKUP($D10,Curves!$N$2:$T$2600,4)*$B10</f>
        <v>#N/A</v>
      </c>
      <c r="R10" s="244" t="e">
        <f aca="false">VLOOKUP($D10,Curves!$N$2:$T$2600,5)*$B10</f>
        <v>#N/A</v>
      </c>
      <c r="S10" s="381" t="e">
        <f aca="false">IF($P10&lt;$Q10,1,0)</f>
        <v>#N/A</v>
      </c>
      <c r="T10" s="382" t="e">
        <f aca="false">IF($P10&lt;$R10,1,0)</f>
        <v>#N/A</v>
      </c>
      <c r="U10" s="383" t="e">
        <f aca="false">($E10+G10)*$J$5+$J$4</f>
        <v>#N/A</v>
      </c>
      <c r="V10" s="383" t="e">
        <f aca="false">($E10+H10)*$J$5+$J$4</f>
        <v>#N/A</v>
      </c>
      <c r="W10" s="383" t="e">
        <f aca="false">($E10+I10)*$J$5+$J$4</f>
        <v>#N/A</v>
      </c>
      <c r="X10" s="272" t="e">
        <f aca="false">VLOOKUP($D10,[6]CurveFetch!$D$8:$S$13000,16,0)*$B10</f>
        <v>#N/A</v>
      </c>
      <c r="Y10" s="244" t="e">
        <f aca="false">VLOOKUP($D10,Curves!$N$2:$T$2600,7)*$B10</f>
        <v>#N/A</v>
      </c>
      <c r="Z10" s="384" t="e">
        <f aca="false">IF($U10&lt;$X10,1,0)</f>
        <v>#N/A</v>
      </c>
      <c r="AA10" s="381" t="e">
        <f aca="false">IF($U10&lt;$Y10,1,0)</f>
        <v>#N/A</v>
      </c>
      <c r="AB10" s="381" t="e">
        <f aca="false">IF($V10&lt;$X10,1,0)</f>
        <v>#N/A</v>
      </c>
      <c r="AC10" s="381" t="e">
        <f aca="false">IF($V10&lt;$X10,1,0)</f>
        <v>#N/A</v>
      </c>
      <c r="AD10" s="381" t="e">
        <f aca="false">IF($W10&lt;$X10,1,0)</f>
        <v>#N/A</v>
      </c>
      <c r="AE10" s="382" t="e">
        <f aca="false">IF($W10&lt;$Y10,1,0)</f>
        <v>#N/A</v>
      </c>
      <c r="AF10" s="381"/>
      <c r="AG10" s="381"/>
      <c r="AH10" s="381"/>
      <c r="AI10" s="381"/>
      <c r="AJ10" s="381"/>
      <c r="AK10" s="381"/>
      <c r="AT10" s="134" t="n">
        <f aca="false">SUM(AF10:AG10,AL10:AM10)</f>
        <v>0</v>
      </c>
      <c r="AU10" s="161" t="n">
        <f aca="false">SUM(AF10:AM10,AP10:AS10)</f>
        <v>0</v>
      </c>
      <c r="AV10" s="134" t="n">
        <f aca="false">SUM(AF10:AS10)</f>
        <v>0</v>
      </c>
      <c r="BW10" s="385" t="n">
        <f aca="false">SUM(AW10:BD10,BG10:BJ10,BO10:BP10)</f>
        <v>0</v>
      </c>
      <c r="BX10" s="386" t="n">
        <f aca="false">SUM(BS10:BV10)+BW10</f>
        <v>0</v>
      </c>
      <c r="BY10" s="25" t="n">
        <f aca="false">SUM(AW10:BV10)</f>
        <v>0</v>
      </c>
      <c r="CF10" s="134" t="n">
        <f aca="false">SUM(BZ10:CA10)</f>
        <v>0</v>
      </c>
      <c r="CG10" s="386" t="n">
        <f aca="false">SUM(BZ10:CC10)</f>
        <v>0</v>
      </c>
      <c r="CH10" s="134" t="n">
        <f aca="false">SUM(BZ10:CE10)</f>
        <v>0</v>
      </c>
      <c r="DS10" s="134" t="n">
        <f aca="false">SUM(CI10:CR10,CW10:CX10,DG10:DH10)</f>
        <v>0</v>
      </c>
      <c r="DT10" s="25" t="n">
        <f aca="false">SUM(CI10:CZ10,DC10:DL10)</f>
        <v>0</v>
      </c>
      <c r="DU10" s="134" t="n">
        <f aca="false">SUM(CI10:DR10)</f>
        <v>0</v>
      </c>
      <c r="EN10" s="134" t="n">
        <f aca="false">SUM(EB10:EC10)</f>
        <v>0</v>
      </c>
      <c r="EO10" s="25" t="n">
        <f aca="false">SUM(EB10:EE10,EJ10:EM10)</f>
        <v>0</v>
      </c>
      <c r="EP10" s="25" t="n">
        <f aca="false">SUM(DZ10:EM10)</f>
        <v>0</v>
      </c>
    </row>
    <row r="11" customFormat="false" ht="11.25" hidden="false" customHeight="false" outlineLevel="0" collapsed="false">
      <c r="A11" s="51" t="e">
        <f aca="false">VLOOKUP($D11,Curves!$A$2:$I$1700,9)</f>
        <v>#N/A</v>
      </c>
      <c r="B11" s="85" t="e">
        <f aca="false">(1+($A11/2))^(-2*($D11-$A$1)/365.25)</f>
        <v>#N/A</v>
      </c>
      <c r="C11" s="85" t="n">
        <f aca="false">D12-D11</f>
        <v>30</v>
      </c>
      <c r="D11" s="377" t="n">
        <v>36982</v>
      </c>
      <c r="E11" s="378" t="e">
        <f aca="false">VLOOKUP($D11,Curves!$A$2:$H$1700,2)*$B11</f>
        <v>#N/A</v>
      </c>
      <c r="F11" s="51" t="e">
        <f aca="false">VLOOKUP($D11,Curves!$A$2:$H$1700,3)*$B11</f>
        <v>#N/A</v>
      </c>
      <c r="G11" s="51" t="e">
        <f aca="false">VLOOKUP($D11,Curves!$A$2:$H$1700,7)*$B11</f>
        <v>#N/A</v>
      </c>
      <c r="H11" s="51" t="e">
        <f aca="false">VLOOKUP($D11,Curves!$A$2:$H$1700,5)*$B11</f>
        <v>#N/A</v>
      </c>
      <c r="I11" s="51" t="e">
        <f aca="false">VLOOKUP($D11,Curves!$A$2:$H$1700,4)*$B11</f>
        <v>#N/A</v>
      </c>
      <c r="J11" s="379" t="e">
        <f aca="false">VLOOKUP($D11,Curves!$A$2:$H$1700,8)*$B11</f>
        <v>#N/A</v>
      </c>
      <c r="K11" s="51" t="e">
        <f aca="false">($E11+$I11)*$J$5+$J$4</f>
        <v>#N/A</v>
      </c>
      <c r="L11" s="380" t="e">
        <f aca="false">VLOOKUP($D11,Curves!$N$2:$T$2600,2)*$B11</f>
        <v>#N/A</v>
      </c>
      <c r="M11" s="244" t="e">
        <f aca="false">VLOOKUP($D11,Curves!$N$2:$T$2600,3)*$B11</f>
        <v>#N/A</v>
      </c>
      <c r="N11" s="381" t="e">
        <f aca="false">IF($K11&lt;$L11,1,0)</f>
        <v>#N/A</v>
      </c>
      <c r="O11" s="382" t="e">
        <f aca="false">IF($K11&lt;$M11,1,0)</f>
        <v>#N/A</v>
      </c>
      <c r="P11" s="378" t="e">
        <f aca="false">($E11+J11)*$J$5+$J$4</f>
        <v>#N/A</v>
      </c>
      <c r="Q11" s="380" t="e">
        <f aca="false">VLOOKUP($D11,Curves!$N$2:$T$2600,4)*$B11</f>
        <v>#N/A</v>
      </c>
      <c r="R11" s="244" t="e">
        <f aca="false">VLOOKUP($D11,Curves!$N$2:$T$2600,5)*$B11</f>
        <v>#N/A</v>
      </c>
      <c r="S11" s="381" t="e">
        <f aca="false">IF($P11&lt;$Q11,1,0)</f>
        <v>#N/A</v>
      </c>
      <c r="T11" s="382" t="e">
        <f aca="false">IF($P11&lt;$R11,1,0)</f>
        <v>#N/A</v>
      </c>
      <c r="U11" s="383" t="e">
        <f aca="false">($E11+G11)*$J$5+$J$4</f>
        <v>#N/A</v>
      </c>
      <c r="V11" s="383" t="e">
        <f aca="false">($E11+H11)*$J$5+$J$4</f>
        <v>#N/A</v>
      </c>
      <c r="W11" s="383" t="e">
        <f aca="false">($E11+I11)*$J$5+$J$4</f>
        <v>#N/A</v>
      </c>
      <c r="X11" s="272" t="e">
        <f aca="false">VLOOKUP($D11,[6]CurveFetch!$D$8:$S$13000,16,0)*$B11</f>
        <v>#N/A</v>
      </c>
      <c r="Y11" s="244" t="e">
        <f aca="false">VLOOKUP($D11,Curves!$N$2:$T$2600,7)*$B11</f>
        <v>#N/A</v>
      </c>
      <c r="Z11" s="384" t="e">
        <f aca="false">IF($U11&lt;$X11,1,0)</f>
        <v>#N/A</v>
      </c>
      <c r="AA11" s="381" t="e">
        <f aca="false">IF($U11&lt;$Y11,1,0)</f>
        <v>#N/A</v>
      </c>
      <c r="AB11" s="381" t="e">
        <f aca="false">IF($V11&lt;$X11,1,0)</f>
        <v>#N/A</v>
      </c>
      <c r="AC11" s="381" t="e">
        <f aca="false">IF($V11&lt;$X11,1,0)</f>
        <v>#N/A</v>
      </c>
      <c r="AD11" s="381" t="e">
        <f aca="false">IF($W11&lt;$X11,1,0)</f>
        <v>#N/A</v>
      </c>
      <c r="AE11" s="382" t="e">
        <f aca="false">IF($W11&lt;$Y11,1,0)</f>
        <v>#N/A</v>
      </c>
      <c r="AF11" s="381"/>
      <c r="AG11" s="381"/>
      <c r="AH11" s="381"/>
      <c r="AI11" s="381"/>
      <c r="AJ11" s="381"/>
      <c r="AK11" s="381"/>
      <c r="AT11" s="134" t="n">
        <f aca="false">SUM(AF11:AG11,AL11:AM11)</f>
        <v>0</v>
      </c>
      <c r="AU11" s="161" t="n">
        <f aca="false">SUM(AF11:AM11,AP11:AS11)</f>
        <v>0</v>
      </c>
      <c r="AV11" s="134" t="n">
        <f aca="false">SUM(AF11:AS11)</f>
        <v>0</v>
      </c>
      <c r="BW11" s="385" t="n">
        <f aca="false">SUM(AW11:BD11,BG11:BJ11,BO11:BP11)</f>
        <v>0</v>
      </c>
      <c r="BX11" s="386" t="n">
        <f aca="false">SUM(BS11:BV11)+BW11</f>
        <v>0</v>
      </c>
      <c r="BY11" s="25" t="n">
        <f aca="false">SUM(AW11:BV11)</f>
        <v>0</v>
      </c>
      <c r="CF11" s="134" t="n">
        <f aca="false">SUM(BZ11:CA11)</f>
        <v>0</v>
      </c>
      <c r="CG11" s="386" t="n">
        <f aca="false">SUM(BZ11:CC11)</f>
        <v>0</v>
      </c>
      <c r="CH11" s="134" t="n">
        <f aca="false">SUM(BZ11:CE11)</f>
        <v>0</v>
      </c>
      <c r="DS11" s="134" t="n">
        <f aca="false">SUM(CI11:CR11,CW11:CX11,DG11:DH11)</f>
        <v>0</v>
      </c>
      <c r="DT11" s="25" t="n">
        <f aca="false">SUM(CI11:CZ11,DC11:DL11)</f>
        <v>0</v>
      </c>
      <c r="DU11" s="134" t="n">
        <f aca="false">SUM(CI11:DR11)</f>
        <v>0</v>
      </c>
      <c r="EN11" s="134" t="n">
        <f aca="false">SUM(EB11:EC11)</f>
        <v>0</v>
      </c>
      <c r="EO11" s="25" t="n">
        <f aca="false">SUM(EB11:EE11,EJ11:EM11)</f>
        <v>0</v>
      </c>
      <c r="EP11" s="25" t="n">
        <f aca="false">SUM(DZ11:EM11)</f>
        <v>0</v>
      </c>
    </row>
    <row r="12" customFormat="false" ht="11.25" hidden="false" customHeight="false" outlineLevel="0" collapsed="false">
      <c r="A12" s="51" t="e">
        <f aca="false">VLOOKUP($D12,Curves!$A$2:$I$1700,9)</f>
        <v>#N/A</v>
      </c>
      <c r="B12" s="85" t="e">
        <f aca="false">(1+($A12/2))^(-2*($D12-$A$1)/365.25)</f>
        <v>#N/A</v>
      </c>
      <c r="C12" s="85" t="n">
        <f aca="false">D13-D12</f>
        <v>31</v>
      </c>
      <c r="D12" s="377" t="n">
        <v>37012</v>
      </c>
      <c r="E12" s="378" t="e">
        <f aca="false">VLOOKUP($D12,Curves!$A$2:$H$1700,2)*$B12</f>
        <v>#N/A</v>
      </c>
      <c r="F12" s="51" t="e">
        <f aca="false">VLOOKUP($D12,Curves!$A$2:$H$1700,3)*$B12</f>
        <v>#N/A</v>
      </c>
      <c r="G12" s="51" t="e">
        <f aca="false">VLOOKUP($D12,Curves!$A$2:$H$1700,7)*$B12</f>
        <v>#N/A</v>
      </c>
      <c r="H12" s="51" t="e">
        <f aca="false">VLOOKUP($D12,Curves!$A$2:$H$1700,5)*$B12</f>
        <v>#N/A</v>
      </c>
      <c r="I12" s="51" t="e">
        <f aca="false">VLOOKUP($D12,Curves!$A$2:$H$1700,4)*$B12</f>
        <v>#N/A</v>
      </c>
      <c r="J12" s="379" t="e">
        <f aca="false">VLOOKUP($D12,Curves!$A$2:$H$1700,8)*$B12</f>
        <v>#N/A</v>
      </c>
      <c r="K12" s="51" t="e">
        <f aca="false">($E12+$I12)*$J$5+$J$4</f>
        <v>#N/A</v>
      </c>
      <c r="L12" s="380" t="e">
        <f aca="false">VLOOKUP($D12,Curves!$N$2:$T$2600,2)*$B12</f>
        <v>#N/A</v>
      </c>
      <c r="M12" s="244" t="e">
        <f aca="false">VLOOKUP($D12,Curves!$N$2:$T$2600,3)*$B12</f>
        <v>#N/A</v>
      </c>
      <c r="N12" s="381" t="e">
        <f aca="false">IF($K12&lt;$L12,1,0)</f>
        <v>#N/A</v>
      </c>
      <c r="O12" s="382" t="e">
        <f aca="false">IF($K12&lt;$M12,1,0)</f>
        <v>#N/A</v>
      </c>
      <c r="P12" s="378" t="e">
        <f aca="false">($E12+J12)*$J$5+$J$4</f>
        <v>#N/A</v>
      </c>
      <c r="Q12" s="380" t="e">
        <f aca="false">VLOOKUP($D12,Curves!$N$2:$T$2600,4)*$B12</f>
        <v>#N/A</v>
      </c>
      <c r="R12" s="244" t="e">
        <f aca="false">VLOOKUP($D12,Curves!$N$2:$T$2600,5)*$B12</f>
        <v>#N/A</v>
      </c>
      <c r="S12" s="381" t="e">
        <f aca="false">IF($P12&lt;$Q12,1,0)</f>
        <v>#N/A</v>
      </c>
      <c r="T12" s="382" t="e">
        <f aca="false">IF($P12&lt;$R12,1,0)</f>
        <v>#N/A</v>
      </c>
      <c r="U12" s="383" t="e">
        <f aca="false">($E12+G12)*$J$5+$J$4</f>
        <v>#N/A</v>
      </c>
      <c r="V12" s="383" t="e">
        <f aca="false">($E12+H12)*$J$5+$J$4</f>
        <v>#N/A</v>
      </c>
      <c r="W12" s="383" t="e">
        <f aca="false">($E12+I12)*$J$5+$J$4</f>
        <v>#N/A</v>
      </c>
      <c r="X12" s="272" t="e">
        <f aca="false">VLOOKUP($D12,[6]CurveFetch!$D$8:$S$13000,16,0)*$B12</f>
        <v>#N/A</v>
      </c>
      <c r="Y12" s="244" t="e">
        <f aca="false">VLOOKUP($D12,Curves!$N$2:$T$2600,7)*$B12</f>
        <v>#N/A</v>
      </c>
      <c r="Z12" s="384" t="e">
        <f aca="false">IF($U12&lt;$X12,1,0)</f>
        <v>#N/A</v>
      </c>
      <c r="AA12" s="381" t="e">
        <f aca="false">IF($U12&lt;$Y12,1,0)</f>
        <v>#N/A</v>
      </c>
      <c r="AB12" s="381" t="e">
        <f aca="false">IF($V12&lt;$X12,1,0)</f>
        <v>#N/A</v>
      </c>
      <c r="AC12" s="381" t="e">
        <f aca="false">IF($V12&lt;$X12,1,0)</f>
        <v>#N/A</v>
      </c>
      <c r="AD12" s="381" t="e">
        <f aca="false">IF($W12&lt;$X12,1,0)</f>
        <v>#N/A</v>
      </c>
      <c r="AE12" s="382" t="e">
        <f aca="false">IF($W12&lt;$Y12,1,0)</f>
        <v>#N/A</v>
      </c>
      <c r="AF12" s="381"/>
      <c r="AG12" s="381"/>
      <c r="AH12" s="381"/>
      <c r="AI12" s="381"/>
      <c r="AJ12" s="381"/>
      <c r="AK12" s="381"/>
      <c r="AT12" s="134" t="n">
        <f aca="false">SUM(AF12:AG12,AL12:AM12)</f>
        <v>0</v>
      </c>
      <c r="AU12" s="161" t="n">
        <f aca="false">SUM(AF12:AM12,AP12:AS12)</f>
        <v>0</v>
      </c>
      <c r="AV12" s="134" t="n">
        <f aca="false">SUM(AF12:AS12)</f>
        <v>0</v>
      </c>
      <c r="AY12" s="70" t="e">
        <f aca="false">$AY$7*$J$2*$J$5*$S12</f>
        <v>#N/A</v>
      </c>
      <c r="AZ12" s="70" t="e">
        <f aca="false">$AY$7*$J$3*$J$5*$T12</f>
        <v>#N/A</v>
      </c>
      <c r="BA12" s="70"/>
      <c r="BB12" s="70"/>
      <c r="BC12" s="70"/>
      <c r="BD12" s="70"/>
      <c r="BE12" s="70"/>
      <c r="BF12" s="70"/>
      <c r="BW12" s="385" t="e">
        <f aca="false">SUM(AW12:BD12,BG12:BJ12,BO12:BP12)</f>
        <v>#N/A</v>
      </c>
      <c r="BX12" s="386" t="e">
        <f aca="false">SUM(BS12:BV12)+BW12</f>
        <v>#N/A</v>
      </c>
      <c r="BY12" s="25" t="e">
        <f aca="false">SUM(AW12:BV12)</f>
        <v>#N/A</v>
      </c>
      <c r="CF12" s="134" t="n">
        <f aca="false">SUM(BZ12:CA12)</f>
        <v>0</v>
      </c>
      <c r="CG12" s="386" t="n">
        <f aca="false">SUM(BZ12:CC12)</f>
        <v>0</v>
      </c>
      <c r="CH12" s="134" t="n">
        <f aca="false">SUM(BZ12:CE12)</f>
        <v>0</v>
      </c>
      <c r="DS12" s="134" t="n">
        <f aca="false">SUM(CI12:CR12,CW12:CX12,DG12:DH12)</f>
        <v>0</v>
      </c>
      <c r="DT12" s="25" t="n">
        <f aca="false">SUM(CI12:CZ12,DC12:DL12)</f>
        <v>0</v>
      </c>
      <c r="DU12" s="134" t="n">
        <f aca="false">SUM(CI12:DR12)</f>
        <v>0</v>
      </c>
      <c r="EN12" s="134" t="n">
        <f aca="false">SUM(EB12:EC12)</f>
        <v>0</v>
      </c>
      <c r="EO12" s="25" t="n">
        <f aca="false">SUM(EB12:EE12,EJ12:EM12)</f>
        <v>0</v>
      </c>
      <c r="EP12" s="25" t="n">
        <f aca="false">SUM(DZ12:EM12)</f>
        <v>0</v>
      </c>
    </row>
    <row r="13" customFormat="false" ht="11.25" hidden="false" customHeight="false" outlineLevel="0" collapsed="false">
      <c r="A13" s="51" t="e">
        <f aca="false">VLOOKUP($D13,Curves!$A$2:$I$1700,9)</f>
        <v>#N/A</v>
      </c>
      <c r="B13" s="85" t="e">
        <f aca="false">(1+($A13/2))^(-2*($D13-$A$1)/365.25)</f>
        <v>#N/A</v>
      </c>
      <c r="C13" s="85" t="n">
        <f aca="false">D14-D13</f>
        <v>30</v>
      </c>
      <c r="D13" s="377" t="n">
        <v>37043</v>
      </c>
      <c r="E13" s="378" t="e">
        <f aca="false">VLOOKUP($D13,Curves!$A$2:$H$1700,2)*$B13</f>
        <v>#N/A</v>
      </c>
      <c r="F13" s="51" t="e">
        <f aca="false">VLOOKUP($D13,Curves!$A$2:$H$1700,3)*$B13</f>
        <v>#N/A</v>
      </c>
      <c r="G13" s="51" t="e">
        <f aca="false">VLOOKUP($D13,Curves!$A$2:$H$1700,7)*$B13</f>
        <v>#N/A</v>
      </c>
      <c r="H13" s="51" t="e">
        <f aca="false">VLOOKUP($D13,Curves!$A$2:$H$1700,5)*$B13</f>
        <v>#N/A</v>
      </c>
      <c r="I13" s="51" t="e">
        <f aca="false">VLOOKUP($D13,Curves!$A$2:$H$1700,4)*$B13</f>
        <v>#N/A</v>
      </c>
      <c r="J13" s="379" t="e">
        <f aca="false">VLOOKUP($D13,Curves!$A$2:$H$1700,8)*$B13</f>
        <v>#N/A</v>
      </c>
      <c r="K13" s="51" t="e">
        <f aca="false">($E13+$I13)*$J$5+$J$4</f>
        <v>#N/A</v>
      </c>
      <c r="L13" s="380" t="e">
        <f aca="false">VLOOKUP($D13,Curves!$N$2:$T$2600,2)*$B13</f>
        <v>#N/A</v>
      </c>
      <c r="M13" s="244" t="e">
        <f aca="false">VLOOKUP($D13,Curves!$N$2:$T$2600,3)*$B13</f>
        <v>#N/A</v>
      </c>
      <c r="N13" s="381" t="e">
        <f aca="false">IF($K13&lt;$L13,1,0)</f>
        <v>#N/A</v>
      </c>
      <c r="O13" s="382" t="e">
        <f aca="false">IF($K13&lt;$M13,1,0)</f>
        <v>#N/A</v>
      </c>
      <c r="P13" s="378" t="e">
        <f aca="false">($E13+J13)*$J$5+$J$4</f>
        <v>#N/A</v>
      </c>
      <c r="Q13" s="380" t="e">
        <f aca="false">VLOOKUP($D13,Curves!$N$2:$T$2600,4)*$B13</f>
        <v>#N/A</v>
      </c>
      <c r="R13" s="244" t="e">
        <f aca="false">VLOOKUP($D13,Curves!$N$2:$T$2600,5)*$B13</f>
        <v>#N/A</v>
      </c>
      <c r="S13" s="381" t="e">
        <f aca="false">IF($P13&lt;$Q13,1,0)</f>
        <v>#N/A</v>
      </c>
      <c r="T13" s="382" t="e">
        <f aca="false">IF($P13&lt;$R13,1,0)</f>
        <v>#N/A</v>
      </c>
      <c r="U13" s="383" t="e">
        <f aca="false">($E13+G13)*$J$5+$J$4</f>
        <v>#N/A</v>
      </c>
      <c r="V13" s="383" t="e">
        <f aca="false">($E13+H13)*$J$5+$J$4</f>
        <v>#N/A</v>
      </c>
      <c r="W13" s="383" t="e">
        <f aca="false">($E13+I13)*$J$5+$J$4</f>
        <v>#N/A</v>
      </c>
      <c r="X13" s="272" t="e">
        <f aca="false">VLOOKUP($D13,[6]CurveFetch!$D$8:$S$13000,16,0)*$B13</f>
        <v>#N/A</v>
      </c>
      <c r="Y13" s="244" t="e">
        <f aca="false">VLOOKUP($D13,Curves!$N$2:$T$2600,7)*$B13</f>
        <v>#N/A</v>
      </c>
      <c r="Z13" s="384" t="e">
        <f aca="false">IF($U13&lt;$X13,1,0)</f>
        <v>#N/A</v>
      </c>
      <c r="AA13" s="381" t="e">
        <f aca="false">IF($U13&lt;$Y13,1,0)</f>
        <v>#N/A</v>
      </c>
      <c r="AB13" s="381" t="e">
        <f aca="false">IF($V13&lt;$X13,1,0)</f>
        <v>#N/A</v>
      </c>
      <c r="AC13" s="381" t="e">
        <f aca="false">IF($V13&lt;$X13,1,0)</f>
        <v>#N/A</v>
      </c>
      <c r="AD13" s="381" t="e">
        <f aca="false">IF($W13&lt;$X13,1,0)</f>
        <v>#N/A</v>
      </c>
      <c r="AE13" s="382" t="e">
        <f aca="false">IF($W13&lt;$Y13,1,0)</f>
        <v>#N/A</v>
      </c>
      <c r="AF13" s="70" t="e">
        <f aca="false">$AF$7*$J$2*$J$5*$N13</f>
        <v>#N/A</v>
      </c>
      <c r="AG13" s="70" t="e">
        <f aca="false">$AF$7*$J$2*$J$5*$O13</f>
        <v>#N/A</v>
      </c>
      <c r="AH13" s="381"/>
      <c r="AI13" s="381"/>
      <c r="AJ13" s="381"/>
      <c r="AK13" s="381"/>
      <c r="AT13" s="134" t="e">
        <f aca="false">SUM(AF13:AG13,AL13:AM13)</f>
        <v>#N/A</v>
      </c>
      <c r="AU13" s="161" t="e">
        <f aca="false">SUM(AF13:AM13,AP13:AS13)</f>
        <v>#N/A</v>
      </c>
      <c r="AV13" s="134" t="e">
        <f aca="false">SUM(AF13:AS13)</f>
        <v>#N/A</v>
      </c>
      <c r="AY13" s="70" t="e">
        <f aca="false">$AY$7*$J$2*$J$5*$S13</f>
        <v>#N/A</v>
      </c>
      <c r="AZ13" s="70" t="e">
        <f aca="false">$AY$7*$J$3*$J$5*$T13</f>
        <v>#N/A</v>
      </c>
      <c r="BA13" s="70" t="e">
        <f aca="false">$BA$7*$J$2*$J$5*$S13</f>
        <v>#N/A</v>
      </c>
      <c r="BB13" s="70" t="e">
        <f aca="false">$BA$7*$J$3*$J$5*$T13</f>
        <v>#N/A</v>
      </c>
      <c r="BC13" s="70"/>
      <c r="BD13" s="70"/>
      <c r="BE13" s="70"/>
      <c r="BF13" s="70"/>
      <c r="BW13" s="385" t="e">
        <f aca="false">SUM(AW13:BD13,BG13:BJ13,BO13:BP13)</f>
        <v>#N/A</v>
      </c>
      <c r="BX13" s="386" t="e">
        <f aca="false">SUM(BS13:BV13)+BW13</f>
        <v>#N/A</v>
      </c>
      <c r="BY13" s="25" t="e">
        <f aca="false">SUM(AW13:BV13)</f>
        <v>#N/A</v>
      </c>
      <c r="CF13" s="134" t="n">
        <f aca="false">SUM(BZ13:CA13)</f>
        <v>0</v>
      </c>
      <c r="CG13" s="386" t="n">
        <f aca="false">SUM(BZ13:CC13)</f>
        <v>0</v>
      </c>
      <c r="CH13" s="134" t="n">
        <f aca="false">SUM(BZ13:CE13)</f>
        <v>0</v>
      </c>
      <c r="CM13" s="70" t="e">
        <f aca="false">$CM$7*$J$2*$J$5*$AB13</f>
        <v>#N/A</v>
      </c>
      <c r="CN13" s="70" t="e">
        <f aca="false">$CM$7*$J$3*$J$5*$AC13</f>
        <v>#N/A</v>
      </c>
      <c r="DS13" s="134" t="e">
        <f aca="false">SUM(CI13:CR13,CW13:CX13,DG13:DH13)</f>
        <v>#N/A</v>
      </c>
      <c r="DT13" s="25" t="e">
        <f aca="false">SUM(CI13:CZ13,DC13:DL13)</f>
        <v>#N/A</v>
      </c>
      <c r="DU13" s="134" t="e">
        <f aca="false">SUM(CI13:DR13)</f>
        <v>#N/A</v>
      </c>
      <c r="EN13" s="134" t="n">
        <f aca="false">SUM(EB13:EC13)</f>
        <v>0</v>
      </c>
      <c r="EO13" s="25" t="n">
        <f aca="false">SUM(EB13:EE13,EJ13:EM13)</f>
        <v>0</v>
      </c>
      <c r="EP13" s="25" t="n">
        <f aca="false">SUM(DZ13:EM13)</f>
        <v>0</v>
      </c>
    </row>
    <row r="14" customFormat="false" ht="11.25" hidden="false" customHeight="false" outlineLevel="0" collapsed="false">
      <c r="A14" s="51" t="e">
        <f aca="false">VLOOKUP($D14,Curves!$A$2:$I$1700,9)</f>
        <v>#N/A</v>
      </c>
      <c r="B14" s="85" t="e">
        <f aca="false">(1+($A14/2))^(-2*($D14-$A$1)/365.25)</f>
        <v>#N/A</v>
      </c>
      <c r="C14" s="85" t="n">
        <f aca="false">D15-D14</f>
        <v>31</v>
      </c>
      <c r="D14" s="377" t="n">
        <v>37073</v>
      </c>
      <c r="E14" s="378" t="e">
        <f aca="false">VLOOKUP($D14,Curves!$A$2:$H$1700,2)*$B14</f>
        <v>#N/A</v>
      </c>
      <c r="F14" s="51" t="e">
        <f aca="false">VLOOKUP($D14,Curves!$A$2:$H$1700,3)*$B14</f>
        <v>#N/A</v>
      </c>
      <c r="G14" s="51" t="e">
        <f aca="false">VLOOKUP($D14,Curves!$A$2:$H$1700,7)*$B14</f>
        <v>#N/A</v>
      </c>
      <c r="H14" s="51" t="e">
        <f aca="false">VLOOKUP($D14,Curves!$A$2:$H$1700,5)*$B14</f>
        <v>#N/A</v>
      </c>
      <c r="I14" s="51" t="e">
        <f aca="false">VLOOKUP($D14,Curves!$A$2:$H$1700,4)*$B14</f>
        <v>#N/A</v>
      </c>
      <c r="J14" s="379" t="e">
        <f aca="false">VLOOKUP($D14,Curves!$A$2:$H$1700,8)*$B14</f>
        <v>#N/A</v>
      </c>
      <c r="K14" s="51" t="e">
        <f aca="false">($E14+$I14)*$J$5+$J$4</f>
        <v>#N/A</v>
      </c>
      <c r="L14" s="380" t="e">
        <f aca="false">VLOOKUP($D14,Curves!$N$2:$T$2600,2)*$B14</f>
        <v>#N/A</v>
      </c>
      <c r="M14" s="244" t="e">
        <f aca="false">VLOOKUP($D14,Curves!$N$2:$T$2600,3)*$B14</f>
        <v>#N/A</v>
      </c>
      <c r="N14" s="381" t="e">
        <f aca="false">IF($K14&lt;$L14,1,0)</f>
        <v>#N/A</v>
      </c>
      <c r="O14" s="382" t="e">
        <f aca="false">IF($K14&lt;$M14,1,0)</f>
        <v>#N/A</v>
      </c>
      <c r="P14" s="378" t="e">
        <f aca="false">($E14+J14)*$J$5+$J$4</f>
        <v>#N/A</v>
      </c>
      <c r="Q14" s="380" t="e">
        <f aca="false">VLOOKUP($D14,Curves!$N$2:$T$2600,4)*$B14</f>
        <v>#N/A</v>
      </c>
      <c r="R14" s="244" t="e">
        <f aca="false">VLOOKUP($D14,Curves!$N$2:$T$2600,5)*$B14</f>
        <v>#N/A</v>
      </c>
      <c r="S14" s="381" t="e">
        <f aca="false">IF($P14&lt;$Q14,1,0)</f>
        <v>#N/A</v>
      </c>
      <c r="T14" s="382" t="e">
        <f aca="false">IF($P14&lt;$R14,1,0)</f>
        <v>#N/A</v>
      </c>
      <c r="U14" s="383" t="e">
        <f aca="false">($E14+G14)*$J$5+$J$4</f>
        <v>#N/A</v>
      </c>
      <c r="V14" s="383" t="e">
        <f aca="false">($E14+H14)*$J$5+$J$4</f>
        <v>#N/A</v>
      </c>
      <c r="W14" s="383" t="e">
        <f aca="false">($E14+I14)*$J$5+$J$4</f>
        <v>#N/A</v>
      </c>
      <c r="X14" s="272" t="e">
        <f aca="false">VLOOKUP($D14,[6]CurveFetch!$D$8:$S$13000,16,0)*$B14</f>
        <v>#N/A</v>
      </c>
      <c r="Y14" s="244" t="e">
        <f aca="false">VLOOKUP($D14,Curves!$N$2:$T$2600,7)*$B14</f>
        <v>#N/A</v>
      </c>
      <c r="Z14" s="384" t="e">
        <f aca="false">IF($U14&lt;$X14,1,0)</f>
        <v>#N/A</v>
      </c>
      <c r="AA14" s="381" t="e">
        <f aca="false">IF($U14&lt;$Y14,1,0)</f>
        <v>#N/A</v>
      </c>
      <c r="AB14" s="381" t="e">
        <f aca="false">IF($V14&lt;$X14,1,0)</f>
        <v>#N/A</v>
      </c>
      <c r="AC14" s="381" t="e">
        <f aca="false">IF($V14&lt;$X14,1,0)</f>
        <v>#N/A</v>
      </c>
      <c r="AD14" s="381" t="e">
        <f aca="false">IF($W14&lt;$X14,1,0)</f>
        <v>#N/A</v>
      </c>
      <c r="AE14" s="382" t="e">
        <f aca="false">IF($W14&lt;$Y14,1,0)</f>
        <v>#N/A</v>
      </c>
      <c r="AF14" s="70" t="e">
        <f aca="false">$AF$7*$J$2*$J$5*$N14</f>
        <v>#N/A</v>
      </c>
      <c r="AG14" s="70" t="e">
        <f aca="false">$AF$7*$J$2*$J$5*$O14</f>
        <v>#N/A</v>
      </c>
      <c r="AH14" s="381"/>
      <c r="AI14" s="381"/>
      <c r="AJ14" s="381"/>
      <c r="AK14" s="381"/>
      <c r="AT14" s="134" t="e">
        <f aca="false">SUM(AF14:AG14,AL14:AM14)</f>
        <v>#N/A</v>
      </c>
      <c r="AU14" s="161" t="e">
        <f aca="false">SUM(AF14:AM14,AP14:AS14)</f>
        <v>#N/A</v>
      </c>
      <c r="AV14" s="134" t="e">
        <f aca="false">SUM(AF14:AS14)</f>
        <v>#N/A</v>
      </c>
      <c r="AY14" s="70" t="e">
        <f aca="false">$AY$7*$J$2*$J$5*$S14</f>
        <v>#N/A</v>
      </c>
      <c r="AZ14" s="70" t="e">
        <f aca="false">$AY$7*$J$3*$J$5*$T14</f>
        <v>#N/A</v>
      </c>
      <c r="BA14" s="70" t="e">
        <f aca="false">$BA$7*$J$2*$J$5*$S14</f>
        <v>#N/A</v>
      </c>
      <c r="BB14" s="70" t="e">
        <f aca="false">$BA$7*$J$3*$J$5*$T14</f>
        <v>#N/A</v>
      </c>
      <c r="BC14" s="70"/>
      <c r="BD14" s="70"/>
      <c r="BE14" s="70"/>
      <c r="BF14" s="70"/>
      <c r="BW14" s="385" t="e">
        <f aca="false">SUM(AW14:BD14,BG14:BJ14,BO14:BP14)</f>
        <v>#N/A</v>
      </c>
      <c r="BX14" s="386" t="e">
        <f aca="false">SUM(BS14:BV14)+BW14</f>
        <v>#N/A</v>
      </c>
      <c r="BY14" s="25" t="e">
        <f aca="false">SUM(AW14:BV14)</f>
        <v>#N/A</v>
      </c>
      <c r="CF14" s="134" t="n">
        <f aca="false">SUM(BZ14:CA14)</f>
        <v>0</v>
      </c>
      <c r="CG14" s="386" t="n">
        <f aca="false">SUM(BZ14:CC14)</f>
        <v>0</v>
      </c>
      <c r="CH14" s="134" t="n">
        <f aca="false">SUM(BZ14:CE14)</f>
        <v>0</v>
      </c>
      <c r="CI14" s="70" t="e">
        <f aca="false">$CI$7*$J$2*$J$5*$AB14</f>
        <v>#N/A</v>
      </c>
      <c r="CJ14" s="70" t="e">
        <f aca="false">$CI$7*$J$3*$J$5*$AC14</f>
        <v>#N/A</v>
      </c>
      <c r="CK14" s="70" t="e">
        <f aca="false">$CK$7*$J$2*$J$5*$AB14</f>
        <v>#N/A</v>
      </c>
      <c r="CL14" s="70" t="e">
        <f aca="false">$CK$7*$J$3*$J$5*$AC14</f>
        <v>#N/A</v>
      </c>
      <c r="CM14" s="70" t="e">
        <f aca="false">$CM$7*$J$2*$J$5*$AB14</f>
        <v>#N/A</v>
      </c>
      <c r="CN14" s="70" t="e">
        <f aca="false">$CM$7*$J$3*$J$5*$AC14</f>
        <v>#N/A</v>
      </c>
      <c r="DS14" s="134" t="e">
        <f aca="false">SUM(CI14:CR14,CW14:CX14,DG14:DH14)</f>
        <v>#N/A</v>
      </c>
      <c r="DT14" s="25" t="e">
        <f aca="false">SUM(CI14:CZ14,DC14:DL14)</f>
        <v>#N/A</v>
      </c>
      <c r="DU14" s="134" t="e">
        <f aca="false">SUM(CI14:DR14)</f>
        <v>#N/A</v>
      </c>
      <c r="EN14" s="134" t="n">
        <f aca="false">SUM(EB14:EC14)</f>
        <v>0</v>
      </c>
      <c r="EO14" s="25" t="n">
        <f aca="false">SUM(EB14:EE14,EJ14:EM14)</f>
        <v>0</v>
      </c>
      <c r="EP14" s="25" t="n">
        <f aca="false">SUM(DZ14:EM14)</f>
        <v>0</v>
      </c>
    </row>
    <row r="15" customFormat="false" ht="11.25" hidden="false" customHeight="false" outlineLevel="0" collapsed="false">
      <c r="A15" s="51" t="e">
        <f aca="false">VLOOKUP($D15,Curves!$A$2:$I$1700,9)</f>
        <v>#N/A</v>
      </c>
      <c r="B15" s="85" t="e">
        <f aca="false">(1+($A15/2))^(-2*($D15-$A$1)/365.25)</f>
        <v>#N/A</v>
      </c>
      <c r="C15" s="85" t="n">
        <f aca="false">D16-D15</f>
        <v>31</v>
      </c>
      <c r="D15" s="377" t="n">
        <v>37104</v>
      </c>
      <c r="E15" s="378" t="e">
        <f aca="false">VLOOKUP($D15,Curves!$A$2:$H$1700,2)*$B15</f>
        <v>#N/A</v>
      </c>
      <c r="F15" s="51" t="e">
        <f aca="false">VLOOKUP($D15,Curves!$A$2:$H$1700,3)*$B15</f>
        <v>#N/A</v>
      </c>
      <c r="G15" s="51" t="e">
        <f aca="false">VLOOKUP($D15,Curves!$A$2:$H$1700,7)*$B15</f>
        <v>#N/A</v>
      </c>
      <c r="H15" s="51" t="e">
        <f aca="false">VLOOKUP($D15,Curves!$A$2:$H$1700,5)*$B15</f>
        <v>#N/A</v>
      </c>
      <c r="I15" s="51" t="e">
        <f aca="false">VLOOKUP($D15,Curves!$A$2:$H$1700,4)*$B15</f>
        <v>#N/A</v>
      </c>
      <c r="J15" s="379" t="e">
        <f aca="false">VLOOKUP($D15,Curves!$A$2:$H$1700,8)*$B15</f>
        <v>#N/A</v>
      </c>
      <c r="K15" s="51" t="e">
        <f aca="false">($E15+$I15)*$J$5+$J$4</f>
        <v>#N/A</v>
      </c>
      <c r="L15" s="380" t="e">
        <f aca="false">VLOOKUP($D15,Curves!$N$2:$T$2600,2)*$B15</f>
        <v>#N/A</v>
      </c>
      <c r="M15" s="244" t="e">
        <f aca="false">VLOOKUP($D15,Curves!$N$2:$T$2600,3)*$B15</f>
        <v>#N/A</v>
      </c>
      <c r="N15" s="381" t="e">
        <f aca="false">IF($K15&lt;$L15,1,0)</f>
        <v>#N/A</v>
      </c>
      <c r="O15" s="382" t="e">
        <f aca="false">IF($K15&lt;$M15,1,0)</f>
        <v>#N/A</v>
      </c>
      <c r="P15" s="378" t="e">
        <f aca="false">($E15+J15)*$J$5+$J$4</f>
        <v>#N/A</v>
      </c>
      <c r="Q15" s="380" t="e">
        <f aca="false">VLOOKUP($D15,Curves!$N$2:$T$2600,4)*$B15</f>
        <v>#N/A</v>
      </c>
      <c r="R15" s="244" t="e">
        <f aca="false">VLOOKUP($D15,Curves!$N$2:$T$2600,5)*$B15</f>
        <v>#N/A</v>
      </c>
      <c r="S15" s="381" t="e">
        <f aca="false">IF($P15&lt;$Q15,1,0)</f>
        <v>#N/A</v>
      </c>
      <c r="T15" s="382" t="e">
        <f aca="false">IF($P15&lt;$R15,1,0)</f>
        <v>#N/A</v>
      </c>
      <c r="U15" s="383" t="e">
        <f aca="false">($E15+G15)*$J$5+$J$4</f>
        <v>#N/A</v>
      </c>
      <c r="V15" s="383" t="e">
        <f aca="false">($E15+H15)*$J$5+$J$4</f>
        <v>#N/A</v>
      </c>
      <c r="W15" s="383" t="e">
        <f aca="false">($E15+I15)*$J$5+$J$4</f>
        <v>#N/A</v>
      </c>
      <c r="X15" s="272" t="e">
        <f aca="false">VLOOKUP($D15,[6]CurveFetch!$D$8:$S$13000,16,0)*$B15</f>
        <v>#N/A</v>
      </c>
      <c r="Y15" s="244" t="e">
        <f aca="false">VLOOKUP($D15,Curves!$N$2:$T$2600,7)*$B15</f>
        <v>#N/A</v>
      </c>
      <c r="Z15" s="384" t="e">
        <f aca="false">IF($U15&lt;$X15,1,0)</f>
        <v>#N/A</v>
      </c>
      <c r="AA15" s="381" t="e">
        <f aca="false">IF($U15&lt;$Y15,1,0)</f>
        <v>#N/A</v>
      </c>
      <c r="AB15" s="381" t="e">
        <f aca="false">IF($V15&lt;$X15,1,0)</f>
        <v>#N/A</v>
      </c>
      <c r="AC15" s="381" t="e">
        <f aca="false">IF($V15&lt;$X15,1,0)</f>
        <v>#N/A</v>
      </c>
      <c r="AD15" s="381" t="e">
        <f aca="false">IF($W15&lt;$X15,1,0)</f>
        <v>#N/A</v>
      </c>
      <c r="AE15" s="382" t="e">
        <f aca="false">IF($W15&lt;$Y15,1,0)</f>
        <v>#N/A</v>
      </c>
      <c r="AF15" s="70" t="e">
        <f aca="false">$AF$7*$J$2*$J$5*$N15</f>
        <v>#N/A</v>
      </c>
      <c r="AG15" s="70" t="e">
        <f aca="false">$AF$7*$J$2*$J$5*$O15</f>
        <v>#N/A</v>
      </c>
      <c r="AH15" s="381"/>
      <c r="AI15" s="381"/>
      <c r="AJ15" s="381"/>
      <c r="AK15" s="381"/>
      <c r="AT15" s="134" t="e">
        <f aca="false">SUM(AF15:AG15,AL15:AM15)</f>
        <v>#N/A</v>
      </c>
      <c r="AU15" s="161" t="e">
        <f aca="false">SUM(AF15:AM15,AP15:AS15)</f>
        <v>#N/A</v>
      </c>
      <c r="AV15" s="134" t="e">
        <f aca="false">SUM(AF15:AS15)</f>
        <v>#N/A</v>
      </c>
      <c r="AY15" s="70" t="e">
        <f aca="false">$AY$7*$J$2*$J$5*$S15</f>
        <v>#N/A</v>
      </c>
      <c r="AZ15" s="70" t="e">
        <f aca="false">$AY$7*$J$3*$J$5*$T15</f>
        <v>#N/A</v>
      </c>
      <c r="BA15" s="70" t="e">
        <f aca="false">$BA$7*$J$2*$J$5*$S15</f>
        <v>#N/A</v>
      </c>
      <c r="BB15" s="70" t="e">
        <f aca="false">$BA$7*$J$3*$J$5*$T15</f>
        <v>#N/A</v>
      </c>
      <c r="BC15" s="70" t="e">
        <f aca="false">$BC$7*$J$2*$J$5*$S15</f>
        <v>#N/A</v>
      </c>
      <c r="BD15" s="70" t="e">
        <f aca="false">$BC$7*$J$3*$J$5*$T15</f>
        <v>#N/A</v>
      </c>
      <c r="BE15" s="70"/>
      <c r="BF15" s="70"/>
      <c r="BW15" s="385" t="e">
        <f aca="false">SUM(AW15:BD15,BG15:BJ15,BO15:BP15)</f>
        <v>#N/A</v>
      </c>
      <c r="BX15" s="386" t="e">
        <f aca="false">SUM(BS15:BV15)+BW15</f>
        <v>#N/A</v>
      </c>
      <c r="BY15" s="25" t="e">
        <f aca="false">SUM(AW15:BV15)</f>
        <v>#N/A</v>
      </c>
      <c r="CF15" s="134" t="n">
        <f aca="false">SUM(BZ15:CA15)</f>
        <v>0</v>
      </c>
      <c r="CG15" s="386" t="n">
        <f aca="false">SUM(BZ15:CC15)</f>
        <v>0</v>
      </c>
      <c r="CH15" s="134" t="n">
        <f aca="false">SUM(BZ15:CE15)</f>
        <v>0</v>
      </c>
      <c r="CI15" s="70" t="e">
        <f aca="false">$CI$7*$J$2*$J$5*$AB15</f>
        <v>#N/A</v>
      </c>
      <c r="CJ15" s="70" t="e">
        <f aca="false">$CI$7*$J$3*$J$5*$AC15</f>
        <v>#N/A</v>
      </c>
      <c r="CK15" s="70" t="e">
        <f aca="false">$CK$7*$J$2*$J$5*$AB15</f>
        <v>#N/A</v>
      </c>
      <c r="CL15" s="70" t="e">
        <f aca="false">$CK$7*$J$3*$J$5*$AC15</f>
        <v>#N/A</v>
      </c>
      <c r="CM15" s="70" t="e">
        <f aca="false">$CM$7*$J$2*$J$5*$AB15</f>
        <v>#N/A</v>
      </c>
      <c r="CN15" s="70" t="e">
        <f aca="false">$CM$7*$J$3*$J$5*$AC15</f>
        <v>#N/A</v>
      </c>
      <c r="CO15" s="70" t="e">
        <f aca="false">$CO$7*$J$2*$J$5*$AB15</f>
        <v>#N/A</v>
      </c>
      <c r="CP15" s="70" t="e">
        <f aca="false">$CO$7*$J$3*$J$5*$AC15</f>
        <v>#N/A</v>
      </c>
      <c r="CQ15" s="70"/>
      <c r="CR15" s="70"/>
      <c r="CS15" s="70"/>
      <c r="CT15" s="70"/>
      <c r="CU15" s="70"/>
      <c r="CV15" s="70"/>
      <c r="DS15" s="134" t="e">
        <f aca="false">SUM(CI15:CR15,CW15:CX15,DG15:DH15)</f>
        <v>#N/A</v>
      </c>
      <c r="DT15" s="25" t="e">
        <f aca="false">SUM(CI15:CZ15,DC15:DL15)</f>
        <v>#N/A</v>
      </c>
      <c r="DU15" s="134" t="e">
        <f aca="false">SUM(CI15:DR15)</f>
        <v>#N/A</v>
      </c>
      <c r="EN15" s="134" t="n">
        <f aca="false">SUM(EB15:EC15)</f>
        <v>0</v>
      </c>
      <c r="EO15" s="25" t="n">
        <f aca="false">SUM(EB15:EE15,EJ15:EM15)</f>
        <v>0</v>
      </c>
      <c r="EP15" s="25" t="n">
        <f aca="false">SUM(DZ15:EM15)</f>
        <v>0</v>
      </c>
    </row>
    <row r="16" customFormat="false" ht="11.25" hidden="false" customHeight="false" outlineLevel="0" collapsed="false">
      <c r="A16" s="51" t="e">
        <f aca="false">VLOOKUP($D16,Curves!$A$2:$I$1700,9)</f>
        <v>#N/A</v>
      </c>
      <c r="B16" s="85" t="e">
        <f aca="false">(1+($A16/2))^(-2*($D16-$A$1)/365.25)</f>
        <v>#N/A</v>
      </c>
      <c r="C16" s="85" t="n">
        <f aca="false">D17-D16</f>
        <v>30</v>
      </c>
      <c r="D16" s="377" t="n">
        <v>37135</v>
      </c>
      <c r="E16" s="378" t="e">
        <f aca="false">VLOOKUP($D16,Curves!$A$2:$H$1700,2)*$B16</f>
        <v>#N/A</v>
      </c>
      <c r="F16" s="51" t="e">
        <f aca="false">VLOOKUP($D16,Curves!$A$2:$H$1700,3)*$B16</f>
        <v>#N/A</v>
      </c>
      <c r="G16" s="51" t="e">
        <f aca="false">VLOOKUP($D16,Curves!$A$2:$H$1700,7)*$B16</f>
        <v>#N/A</v>
      </c>
      <c r="H16" s="51" t="e">
        <f aca="false">VLOOKUP($D16,Curves!$A$2:$H$1700,5)*$B16</f>
        <v>#N/A</v>
      </c>
      <c r="I16" s="51" t="e">
        <f aca="false">VLOOKUP($D16,Curves!$A$2:$H$1700,4)*$B16</f>
        <v>#N/A</v>
      </c>
      <c r="J16" s="379" t="e">
        <f aca="false">VLOOKUP($D16,Curves!$A$2:$H$1700,8)*$B16</f>
        <v>#N/A</v>
      </c>
      <c r="K16" s="51" t="e">
        <f aca="false">($E16+$I16)*$J$5+$J$4</f>
        <v>#N/A</v>
      </c>
      <c r="L16" s="380" t="e">
        <f aca="false">VLOOKUP($D16,Curves!$N$2:$T$2600,2)*$B16</f>
        <v>#N/A</v>
      </c>
      <c r="M16" s="244" t="e">
        <f aca="false">VLOOKUP($D16,Curves!$N$2:$T$2600,3)*$B16</f>
        <v>#N/A</v>
      </c>
      <c r="N16" s="381" t="e">
        <f aca="false">IF($K16&lt;$L16,1,0)</f>
        <v>#N/A</v>
      </c>
      <c r="O16" s="382" t="e">
        <f aca="false">IF($K16&lt;$M16,1,0)</f>
        <v>#N/A</v>
      </c>
      <c r="P16" s="378" t="e">
        <f aca="false">($E16+J16)*$J$5+$J$4</f>
        <v>#N/A</v>
      </c>
      <c r="Q16" s="380" t="e">
        <f aca="false">VLOOKUP($D16,Curves!$N$2:$T$2600,4)*$B16</f>
        <v>#N/A</v>
      </c>
      <c r="R16" s="244" t="e">
        <f aca="false">VLOOKUP($D16,Curves!$N$2:$T$2600,5)*$B16</f>
        <v>#N/A</v>
      </c>
      <c r="S16" s="381" t="e">
        <f aca="false">IF($P16&lt;$Q16,1,0)</f>
        <v>#N/A</v>
      </c>
      <c r="T16" s="382" t="e">
        <f aca="false">IF($P16&lt;$R16,1,0)</f>
        <v>#N/A</v>
      </c>
      <c r="U16" s="383" t="e">
        <f aca="false">($E16+G16)*$J$5+$J$4</f>
        <v>#N/A</v>
      </c>
      <c r="V16" s="383" t="e">
        <f aca="false">($E16+H16)*$J$5+$J$4</f>
        <v>#N/A</v>
      </c>
      <c r="W16" s="383" t="e">
        <f aca="false">($E16+I16)*$J$5+$J$4</f>
        <v>#N/A</v>
      </c>
      <c r="X16" s="272" t="e">
        <f aca="false">VLOOKUP($D16,[6]CurveFetch!$D$8:$S$13000,16,0)*$B16</f>
        <v>#N/A</v>
      </c>
      <c r="Y16" s="244" t="e">
        <f aca="false">VLOOKUP($D16,Curves!$N$2:$T$2600,7)*$B16</f>
        <v>#N/A</v>
      </c>
      <c r="Z16" s="384" t="e">
        <f aca="false">IF($U16&lt;$X16,1,0)</f>
        <v>#N/A</v>
      </c>
      <c r="AA16" s="381" t="e">
        <f aca="false">IF($U16&lt;$Y16,1,0)</f>
        <v>#N/A</v>
      </c>
      <c r="AB16" s="381" t="e">
        <f aca="false">IF($V16&lt;$X16,1,0)</f>
        <v>#N/A</v>
      </c>
      <c r="AC16" s="381" t="e">
        <f aca="false">IF($V16&lt;$X16,1,0)</f>
        <v>#N/A</v>
      </c>
      <c r="AD16" s="381" t="e">
        <f aca="false">IF($W16&lt;$X16,1,0)</f>
        <v>#N/A</v>
      </c>
      <c r="AE16" s="382" t="e">
        <f aca="false">IF($W16&lt;$Y16,1,0)</f>
        <v>#N/A</v>
      </c>
      <c r="AF16" s="70" t="e">
        <f aca="false">$AF$7*$J$2*$J$5*$N16</f>
        <v>#N/A</v>
      </c>
      <c r="AG16" s="70" t="e">
        <f aca="false">$AF$7*$J$2*$J$5*$O16</f>
        <v>#N/A</v>
      </c>
      <c r="AH16" s="381"/>
      <c r="AI16" s="381"/>
      <c r="AJ16" s="381"/>
      <c r="AK16" s="381"/>
      <c r="AT16" s="134" t="e">
        <f aca="false">SUM(AF16:AG16,AL16:AM16)</f>
        <v>#N/A</v>
      </c>
      <c r="AU16" s="161" t="e">
        <f aca="false">SUM(AF16:AM16,AP16:AS16)</f>
        <v>#N/A</v>
      </c>
      <c r="AV16" s="134" t="e">
        <f aca="false">SUM(AF16:AS16)</f>
        <v>#N/A</v>
      </c>
      <c r="AW16" s="70" t="e">
        <f aca="false">$AW$7*$J$2*$J$5*$S16</f>
        <v>#N/A</v>
      </c>
      <c r="AX16" s="70" t="e">
        <f aca="false">$AW$7*$J$3*$J$5*$T16</f>
        <v>#N/A</v>
      </c>
      <c r="AY16" s="70" t="e">
        <f aca="false">$AY$7*$J$2*$J$5*$S16</f>
        <v>#N/A</v>
      </c>
      <c r="AZ16" s="70" t="e">
        <f aca="false">$AY$7*$J$3*$J$5*$T16</f>
        <v>#N/A</v>
      </c>
      <c r="BA16" s="70" t="e">
        <f aca="false">$BA$7*$J$2*$J$5*$S16</f>
        <v>#N/A</v>
      </c>
      <c r="BB16" s="70" t="e">
        <f aca="false">$BA$7*$J$3*$J$5*$T16</f>
        <v>#N/A</v>
      </c>
      <c r="BC16" s="70" t="e">
        <f aca="false">$BC$7*$J$2*$J$5*$S16</f>
        <v>#N/A</v>
      </c>
      <c r="BD16" s="70" t="e">
        <f aca="false">$BC$7*$J$3*$J$5*$T16</f>
        <v>#N/A</v>
      </c>
      <c r="BE16" s="70"/>
      <c r="BF16" s="70"/>
      <c r="BW16" s="385" t="e">
        <f aca="false">SUM(AW16:BD16,BG16:BJ16,BO16:BP16)</f>
        <v>#N/A</v>
      </c>
      <c r="BX16" s="386" t="e">
        <f aca="false">SUM(BS16:BV16)+BW16</f>
        <v>#N/A</v>
      </c>
      <c r="BY16" s="25" t="e">
        <f aca="false">SUM(AW16:BV16)</f>
        <v>#N/A</v>
      </c>
      <c r="BZ16" s="70" t="e">
        <f aca="false">$BZ$7*$J$2*$J$5*$N16</f>
        <v>#N/A</v>
      </c>
      <c r="CA16" s="70" t="e">
        <f aca="false">$BZ$7*$J$3*$J$5*$O16</f>
        <v>#N/A</v>
      </c>
      <c r="CF16" s="134" t="e">
        <f aca="false">SUM(BZ16:CA16)</f>
        <v>#N/A</v>
      </c>
      <c r="CG16" s="386" t="e">
        <f aca="false">SUM(BZ16:CC16)</f>
        <v>#N/A</v>
      </c>
      <c r="CH16" s="134" t="e">
        <f aca="false">SUM(BZ16:CE16)</f>
        <v>#N/A</v>
      </c>
      <c r="CI16" s="70" t="e">
        <f aca="false">$CI$7*$J$2*$J$5*$AB16</f>
        <v>#N/A</v>
      </c>
      <c r="CJ16" s="70" t="e">
        <f aca="false">$CI$7*$J$3*$J$5*$AC16</f>
        <v>#N/A</v>
      </c>
      <c r="CK16" s="70" t="e">
        <f aca="false">$CK$7*$J$2*$J$5*$AB16</f>
        <v>#N/A</v>
      </c>
      <c r="CL16" s="70" t="e">
        <f aca="false">$CK$7*$J$3*$J$5*$AC16</f>
        <v>#N/A</v>
      </c>
      <c r="CM16" s="70" t="e">
        <f aca="false">$CM$7*$J$2*$J$5*$AB16</f>
        <v>#N/A</v>
      </c>
      <c r="CN16" s="70" t="e">
        <f aca="false">$CM$7*$J$3*$J$5*$AC16</f>
        <v>#N/A</v>
      </c>
      <c r="CO16" s="70" t="e">
        <f aca="false">$CO$7*$J$2*$J$5*$AB16</f>
        <v>#N/A</v>
      </c>
      <c r="CP16" s="70" t="e">
        <f aca="false">$CO$7*$J$3*$J$5*$AC16</f>
        <v>#N/A</v>
      </c>
      <c r="CQ16" s="70"/>
      <c r="CR16" s="70"/>
      <c r="CS16" s="70"/>
      <c r="CT16" s="70"/>
      <c r="CU16" s="70"/>
      <c r="CV16" s="70"/>
      <c r="DS16" s="134" t="e">
        <f aca="false">SUM(CI16:CR16,CW16:CX16,DG16:DH16)</f>
        <v>#N/A</v>
      </c>
      <c r="DT16" s="25" t="e">
        <f aca="false">SUM(CI16:CZ16,DC16:DL16)</f>
        <v>#N/A</v>
      </c>
      <c r="DU16" s="134" t="e">
        <f aca="false">SUM(CI16:DR16)</f>
        <v>#N/A</v>
      </c>
      <c r="EN16" s="134" t="n">
        <f aca="false">SUM(EB16:EC16)</f>
        <v>0</v>
      </c>
      <c r="EO16" s="25" t="n">
        <f aca="false">SUM(EB16:EE16,EJ16:EM16)</f>
        <v>0</v>
      </c>
      <c r="EP16" s="25" t="n">
        <f aca="false">SUM(DZ16:EM16)</f>
        <v>0</v>
      </c>
    </row>
    <row r="17" customFormat="false" ht="11.25" hidden="false" customHeight="false" outlineLevel="0" collapsed="false">
      <c r="A17" s="51" t="e">
        <f aca="false">VLOOKUP($D17,Curves!$A$2:$I$1700,9)</f>
        <v>#N/A</v>
      </c>
      <c r="B17" s="85" t="e">
        <f aca="false">(1+($A17/2))^(-2*($D17-$A$1)/365.25)</f>
        <v>#N/A</v>
      </c>
      <c r="C17" s="85" t="n">
        <f aca="false">D18-D17</f>
        <v>31</v>
      </c>
      <c r="D17" s="377" t="n">
        <v>37165</v>
      </c>
      <c r="E17" s="378" t="e">
        <f aca="false">VLOOKUP($D17,Curves!$A$2:$H$1700,2)*$B17</f>
        <v>#N/A</v>
      </c>
      <c r="F17" s="51" t="e">
        <f aca="false">VLOOKUP($D17,Curves!$A$2:$H$1700,3)*$B17</f>
        <v>#N/A</v>
      </c>
      <c r="G17" s="51" t="e">
        <f aca="false">VLOOKUP($D17,Curves!$A$2:$H$1700,7)*$B17</f>
        <v>#N/A</v>
      </c>
      <c r="H17" s="51" t="e">
        <f aca="false">VLOOKUP($D17,Curves!$A$2:$H$1700,5)*$B17</f>
        <v>#N/A</v>
      </c>
      <c r="I17" s="51" t="e">
        <f aca="false">VLOOKUP($D17,Curves!$A$2:$H$1700,4)*$B17</f>
        <v>#N/A</v>
      </c>
      <c r="J17" s="379" t="e">
        <f aca="false">VLOOKUP($D17,Curves!$A$2:$H$1700,8)*$B17</f>
        <v>#N/A</v>
      </c>
      <c r="K17" s="51" t="e">
        <f aca="false">($E17+$I17)*$J$5+$J$4</f>
        <v>#N/A</v>
      </c>
      <c r="L17" s="380" t="e">
        <f aca="false">VLOOKUP($D17,Curves!$N$2:$T$2600,2)*$B17</f>
        <v>#N/A</v>
      </c>
      <c r="M17" s="244" t="e">
        <f aca="false">VLOOKUP($D17,Curves!$N$2:$T$2600,3)*$B17</f>
        <v>#N/A</v>
      </c>
      <c r="N17" s="381" t="e">
        <f aca="false">IF($K17&lt;$L17,1,0)</f>
        <v>#N/A</v>
      </c>
      <c r="O17" s="382" t="e">
        <f aca="false">IF($K17&lt;$M17,1,0)</f>
        <v>#N/A</v>
      </c>
      <c r="P17" s="378" t="e">
        <f aca="false">($E17+J17)*$J$5+$J$4</f>
        <v>#N/A</v>
      </c>
      <c r="Q17" s="380" t="e">
        <f aca="false">VLOOKUP($D17,Curves!$N$2:$T$2600,4)*$B17</f>
        <v>#N/A</v>
      </c>
      <c r="R17" s="244" t="e">
        <f aca="false">VLOOKUP($D17,Curves!$N$2:$T$2600,5)*$B17</f>
        <v>#N/A</v>
      </c>
      <c r="S17" s="381" t="e">
        <f aca="false">IF($P17&lt;$Q17,1,0)</f>
        <v>#N/A</v>
      </c>
      <c r="T17" s="382" t="e">
        <f aca="false">IF($P17&lt;$R17,1,0)</f>
        <v>#N/A</v>
      </c>
      <c r="U17" s="383" t="e">
        <f aca="false">($E17+G17)*$J$5+$J$4</f>
        <v>#N/A</v>
      </c>
      <c r="V17" s="383" t="e">
        <f aca="false">($E17+H17)*$J$5+$J$4</f>
        <v>#N/A</v>
      </c>
      <c r="W17" s="383" t="e">
        <f aca="false">($E17+I17)*$J$5+$J$4</f>
        <v>#N/A</v>
      </c>
      <c r="X17" s="272" t="e">
        <f aca="false">VLOOKUP($D17,[6]CurveFetch!$D$8:$S$13000,16,0)*$B17</f>
        <v>#N/A</v>
      </c>
      <c r="Y17" s="244" t="e">
        <f aca="false">VLOOKUP($D17,Curves!$N$2:$T$2600,7)*$B17</f>
        <v>#N/A</v>
      </c>
      <c r="Z17" s="384" t="e">
        <f aca="false">IF($U17&lt;$X17,1,0)</f>
        <v>#N/A</v>
      </c>
      <c r="AA17" s="381" t="e">
        <f aca="false">IF($U17&lt;$Y17,1,0)</f>
        <v>#N/A</v>
      </c>
      <c r="AB17" s="381" t="e">
        <f aca="false">IF($V17&lt;$X17,1,0)</f>
        <v>#N/A</v>
      </c>
      <c r="AC17" s="381" t="e">
        <f aca="false">IF($V17&lt;$X17,1,0)</f>
        <v>#N/A</v>
      </c>
      <c r="AD17" s="381" t="e">
        <f aca="false">IF($W17&lt;$X17,1,0)</f>
        <v>#N/A</v>
      </c>
      <c r="AE17" s="382" t="e">
        <f aca="false">IF($W17&lt;$Y17,1,0)</f>
        <v>#N/A</v>
      </c>
      <c r="AF17" s="70" t="e">
        <f aca="false">$AF$7*$J$2*$J$5*$N17</f>
        <v>#N/A</v>
      </c>
      <c r="AG17" s="70" t="e">
        <f aca="false">$AF$7*$J$2*$J$5*$O17</f>
        <v>#N/A</v>
      </c>
      <c r="AH17" s="381"/>
      <c r="AI17" s="381"/>
      <c r="AJ17" s="381"/>
      <c r="AK17" s="381"/>
      <c r="AT17" s="134" t="e">
        <f aca="false">SUM(AF17:AG17,AL17:AM17)</f>
        <v>#N/A</v>
      </c>
      <c r="AU17" s="161" t="e">
        <f aca="false">SUM(AF17:AM17,AP17:AS17)</f>
        <v>#N/A</v>
      </c>
      <c r="AV17" s="134" t="e">
        <f aca="false">SUM(AF17:AS17)</f>
        <v>#N/A</v>
      </c>
      <c r="AW17" s="70" t="e">
        <f aca="false">$AW$7*$J$2*$J$5*$S17</f>
        <v>#N/A</v>
      </c>
      <c r="AX17" s="70" t="e">
        <f aca="false">$AW$7*$J$3*$J$5*$T17</f>
        <v>#N/A</v>
      </c>
      <c r="AY17" s="70" t="e">
        <f aca="false">$AY$7*$J$2*$J$5*$S17</f>
        <v>#N/A</v>
      </c>
      <c r="AZ17" s="70" t="e">
        <f aca="false">$AY$7*$J$3*$J$5*$T17</f>
        <v>#N/A</v>
      </c>
      <c r="BA17" s="70" t="e">
        <f aca="false">$BA$7*$J$2*$J$5*$S17</f>
        <v>#N/A</v>
      </c>
      <c r="BB17" s="70" t="e">
        <f aca="false">$BA$7*$J$3*$J$5*$T17</f>
        <v>#N/A</v>
      </c>
      <c r="BC17" s="70" t="e">
        <f aca="false">$BC$7*$J$2*$J$5*$S17</f>
        <v>#N/A</v>
      </c>
      <c r="BD17" s="70" t="e">
        <f aca="false">$BC$7*$J$3*$J$5*$T17</f>
        <v>#N/A</v>
      </c>
      <c r="BE17" s="70"/>
      <c r="BF17" s="70"/>
      <c r="BW17" s="385" t="e">
        <f aca="false">SUM(AW17:BD17,BG17:BJ17,BO17:BP17)</f>
        <v>#N/A</v>
      </c>
      <c r="BX17" s="386" t="e">
        <f aca="false">SUM(BS17:BV17)+BW17</f>
        <v>#N/A</v>
      </c>
      <c r="BY17" s="25" t="e">
        <f aca="false">SUM(AW17:BV17)</f>
        <v>#N/A</v>
      </c>
      <c r="BZ17" s="70" t="e">
        <f aca="false">$BZ$7*$J$2*$J$5*$N17</f>
        <v>#N/A</v>
      </c>
      <c r="CA17" s="70" t="e">
        <f aca="false">$BZ$7*$J$3*$J$5*$O17</f>
        <v>#N/A</v>
      </c>
      <c r="CF17" s="134" t="e">
        <f aca="false">SUM(BZ17:CA17)</f>
        <v>#N/A</v>
      </c>
      <c r="CG17" s="386" t="e">
        <f aca="false">SUM(BZ17:CC17)</f>
        <v>#N/A</v>
      </c>
      <c r="CH17" s="134" t="e">
        <f aca="false">SUM(BZ17:CE17)</f>
        <v>#N/A</v>
      </c>
      <c r="CI17" s="70" t="e">
        <f aca="false">$CI$7*$J$2*$J$5*$AB17</f>
        <v>#N/A</v>
      </c>
      <c r="CJ17" s="70" t="e">
        <f aca="false">$CI$7*$J$3*$J$5*$AC17</f>
        <v>#N/A</v>
      </c>
      <c r="CK17" s="70" t="e">
        <f aca="false">$CK$7*$J$2*$J$5*$AB17</f>
        <v>#N/A</v>
      </c>
      <c r="CL17" s="70" t="e">
        <f aca="false">$CK$7*$J$3*$J$5*$AC17</f>
        <v>#N/A</v>
      </c>
      <c r="CM17" s="70" t="e">
        <f aca="false">$CM$7*$J$2*$J$5*$AB17</f>
        <v>#N/A</v>
      </c>
      <c r="CN17" s="70" t="e">
        <f aca="false">$CM$7*$J$3*$J$5*$AC17</f>
        <v>#N/A</v>
      </c>
      <c r="CO17" s="70" t="e">
        <f aca="false">$CO$7*$J$2*$J$5*$AB17</f>
        <v>#N/A</v>
      </c>
      <c r="CP17" s="70" t="e">
        <f aca="false">$CO$7*$J$3*$J$5*$AC17</f>
        <v>#N/A</v>
      </c>
      <c r="CQ17" s="70"/>
      <c r="CR17" s="70"/>
      <c r="CS17" s="70"/>
      <c r="CT17" s="70"/>
      <c r="CU17" s="70"/>
      <c r="CV17" s="70"/>
      <c r="DS17" s="134" t="e">
        <f aca="false">SUM(CI17:CR17,CW17:CX17,DG17:DH17)</f>
        <v>#N/A</v>
      </c>
      <c r="DT17" s="25" t="e">
        <f aca="false">SUM(CI17:CZ17,DC17:DL17)</f>
        <v>#N/A</v>
      </c>
      <c r="DU17" s="134" t="e">
        <f aca="false">SUM(CI17:DR17)</f>
        <v>#N/A</v>
      </c>
      <c r="EN17" s="134" t="n">
        <f aca="false">SUM(EB17:EC17)</f>
        <v>0</v>
      </c>
      <c r="EO17" s="25" t="n">
        <f aca="false">SUM(EB17:EE17,EJ17:EM17)</f>
        <v>0</v>
      </c>
      <c r="EP17" s="25" t="n">
        <f aca="false">SUM(DZ17:EM17)</f>
        <v>0</v>
      </c>
    </row>
    <row r="18" customFormat="false" ht="11.25" hidden="false" customHeight="false" outlineLevel="0" collapsed="false">
      <c r="A18" s="51" t="e">
        <f aca="false">VLOOKUP($D18,Curves!$A$2:$I$1700,9)</f>
        <v>#N/A</v>
      </c>
      <c r="B18" s="85" t="e">
        <f aca="false">(1+($A18/2))^(-2*($D18-$A$1)/365.25)</f>
        <v>#N/A</v>
      </c>
      <c r="C18" s="85" t="n">
        <f aca="false">D19-D18</f>
        <v>30</v>
      </c>
      <c r="D18" s="377" t="n">
        <v>37196</v>
      </c>
      <c r="E18" s="378" t="e">
        <f aca="false">VLOOKUP($D18,Curves!$A$2:$H$1700,2)*$B18</f>
        <v>#N/A</v>
      </c>
      <c r="F18" s="51" t="e">
        <f aca="false">VLOOKUP($D18,Curves!$A$2:$H$1700,3)*$B18</f>
        <v>#N/A</v>
      </c>
      <c r="G18" s="51" t="e">
        <f aca="false">VLOOKUP($D18,Curves!$A$2:$H$1700,7)*$B18</f>
        <v>#N/A</v>
      </c>
      <c r="H18" s="51" t="e">
        <f aca="false">VLOOKUP($D18,Curves!$A$2:$H$1700,5)*$B18</f>
        <v>#N/A</v>
      </c>
      <c r="I18" s="51" t="e">
        <f aca="false">VLOOKUP($D18,Curves!$A$2:$H$1700,4)*$B18</f>
        <v>#N/A</v>
      </c>
      <c r="J18" s="379" t="e">
        <f aca="false">VLOOKUP($D18,Curves!$A$2:$H$1700,8)*$B18</f>
        <v>#N/A</v>
      </c>
      <c r="K18" s="51" t="e">
        <f aca="false">($E18+$I18)*$J$5+$J$4</f>
        <v>#N/A</v>
      </c>
      <c r="L18" s="380" t="e">
        <f aca="false">VLOOKUP($D18,Curves!$N$2:$T$2600,2)*$B18</f>
        <v>#N/A</v>
      </c>
      <c r="M18" s="244" t="e">
        <f aca="false">VLOOKUP($D18,Curves!$N$2:$T$2600,3)*$B18</f>
        <v>#N/A</v>
      </c>
      <c r="N18" s="381" t="e">
        <f aca="false">IF($K18&lt;$L18,1,0)</f>
        <v>#N/A</v>
      </c>
      <c r="O18" s="382" t="e">
        <f aca="false">IF($K18&lt;$M18,1,0)</f>
        <v>#N/A</v>
      </c>
      <c r="P18" s="378" t="e">
        <f aca="false">($E18+J18)*$J$5+$J$4</f>
        <v>#N/A</v>
      </c>
      <c r="Q18" s="380" t="e">
        <f aca="false">VLOOKUP($D18,Curves!$N$2:$T$2600,4)*$B18</f>
        <v>#N/A</v>
      </c>
      <c r="R18" s="244" t="e">
        <f aca="false">VLOOKUP($D18,Curves!$N$2:$T$2600,5)*$B18</f>
        <v>#N/A</v>
      </c>
      <c r="S18" s="381" t="e">
        <f aca="false">IF($P18&lt;$Q18,1,0)</f>
        <v>#N/A</v>
      </c>
      <c r="T18" s="382" t="e">
        <f aca="false">IF($P18&lt;$R18,1,0)</f>
        <v>#N/A</v>
      </c>
      <c r="U18" s="383" t="e">
        <f aca="false">($E18+G18)*$J$5+$J$4</f>
        <v>#N/A</v>
      </c>
      <c r="V18" s="383" t="e">
        <f aca="false">($E18+H18)*$J$5+$J$4</f>
        <v>#N/A</v>
      </c>
      <c r="W18" s="383" t="e">
        <f aca="false">($E18+I18)*$J$5+$J$4</f>
        <v>#N/A</v>
      </c>
      <c r="X18" s="272" t="e">
        <f aca="false">VLOOKUP($D18,[6]CurveFetch!$D$8:$S$13000,16,0)*$B18</f>
        <v>#N/A</v>
      </c>
      <c r="Y18" s="244" t="e">
        <f aca="false">VLOOKUP($D18,Curves!$N$2:$T$2600,7)*$B18</f>
        <v>#N/A</v>
      </c>
      <c r="Z18" s="384" t="e">
        <f aca="false">IF($U18&lt;$X18,1,0)</f>
        <v>#N/A</v>
      </c>
      <c r="AA18" s="381" t="e">
        <f aca="false">IF($U18&lt;$Y18,1,0)</f>
        <v>#N/A</v>
      </c>
      <c r="AB18" s="381" t="e">
        <f aca="false">IF($V18&lt;$X18,1,0)</f>
        <v>#N/A</v>
      </c>
      <c r="AC18" s="381" t="e">
        <f aca="false">IF($V18&lt;$X18,1,0)</f>
        <v>#N/A</v>
      </c>
      <c r="AD18" s="381" t="e">
        <f aca="false">IF($W18&lt;$X18,1,0)</f>
        <v>#N/A</v>
      </c>
      <c r="AE18" s="382" t="e">
        <f aca="false">IF($W18&lt;$Y18,1,0)</f>
        <v>#N/A</v>
      </c>
      <c r="AF18" s="70" t="e">
        <f aca="false">$AF$7*$J$2*$J$5*$N18</f>
        <v>#N/A</v>
      </c>
      <c r="AG18" s="70" t="e">
        <f aca="false">$AF$7*$J$2*$J$5*$O18</f>
        <v>#N/A</v>
      </c>
      <c r="AH18" s="381"/>
      <c r="AI18" s="381"/>
      <c r="AJ18" s="381"/>
      <c r="AK18" s="381"/>
      <c r="AT18" s="134" t="e">
        <f aca="false">SUM(AF18:AG18,AL18:AM18)</f>
        <v>#N/A</v>
      </c>
      <c r="AU18" s="161" t="e">
        <f aca="false">SUM(AF18:AM18,AP18:AS18)</f>
        <v>#N/A</v>
      </c>
      <c r="AV18" s="134" t="e">
        <f aca="false">SUM(AF18:AS18)</f>
        <v>#N/A</v>
      </c>
      <c r="AW18" s="70" t="e">
        <f aca="false">$AW$7*$J$2*$J$5*$S18</f>
        <v>#N/A</v>
      </c>
      <c r="AX18" s="70" t="e">
        <f aca="false">$AW$7*$J$3*$J$5*$T18</f>
        <v>#N/A</v>
      </c>
      <c r="AY18" s="70" t="e">
        <f aca="false">$AY$7*$J$2*$J$5*$S18</f>
        <v>#N/A</v>
      </c>
      <c r="AZ18" s="70" t="e">
        <f aca="false">$AY$7*$J$3*$J$5*$T18</f>
        <v>#N/A</v>
      </c>
      <c r="BA18" s="70" t="e">
        <f aca="false">$BA$7*$J$2*$J$5*$S18</f>
        <v>#N/A</v>
      </c>
      <c r="BB18" s="70" t="e">
        <f aca="false">$BA$7*$J$3*$J$5*$T18</f>
        <v>#N/A</v>
      </c>
      <c r="BC18" s="70" t="e">
        <f aca="false">$BC$7*$J$2*$J$5*$S18</f>
        <v>#N/A</v>
      </c>
      <c r="BD18" s="70" t="e">
        <f aca="false">$BC$7*$J$3*$J$5*$T18</f>
        <v>#N/A</v>
      </c>
      <c r="BE18" s="70"/>
      <c r="BF18" s="70"/>
      <c r="BW18" s="385" t="e">
        <f aca="false">SUM(AW18:BD18,BG18:BJ18,BO18:BP18)</f>
        <v>#N/A</v>
      </c>
      <c r="BX18" s="386" t="e">
        <f aca="false">SUM(BS18:BV18)+BW18</f>
        <v>#N/A</v>
      </c>
      <c r="BY18" s="25" t="e">
        <f aca="false">SUM(AW18:BV18)</f>
        <v>#N/A</v>
      </c>
      <c r="BZ18" s="70" t="e">
        <f aca="false">$BZ$7*$J$2*$J$5*$N18</f>
        <v>#N/A</v>
      </c>
      <c r="CA18" s="70" t="e">
        <f aca="false">$BZ$7*$J$3*$J$5*$O18</f>
        <v>#N/A</v>
      </c>
      <c r="CF18" s="134" t="e">
        <f aca="false">SUM(BZ18:CA18)</f>
        <v>#N/A</v>
      </c>
      <c r="CG18" s="386" t="e">
        <f aca="false">SUM(BZ18:CC18)</f>
        <v>#N/A</v>
      </c>
      <c r="CH18" s="134" t="e">
        <f aca="false">SUM(BZ18:CE18)</f>
        <v>#N/A</v>
      </c>
      <c r="CI18" s="70" t="e">
        <f aca="false">$CI$7*$J$2*$J$5*$AB18</f>
        <v>#N/A</v>
      </c>
      <c r="CJ18" s="70" t="e">
        <f aca="false">$CI$7*$J$3*$J$5*$AC18</f>
        <v>#N/A</v>
      </c>
      <c r="CK18" s="70" t="e">
        <f aca="false">$CK$7*$J$2*$J$5*$AB18</f>
        <v>#N/A</v>
      </c>
      <c r="CL18" s="70" t="e">
        <f aca="false">$CK$7*$J$3*$J$5*$AC18</f>
        <v>#N/A</v>
      </c>
      <c r="CM18" s="70" t="e">
        <f aca="false">$CM$7*$J$2*$J$5*$AB18</f>
        <v>#N/A</v>
      </c>
      <c r="CN18" s="70" t="e">
        <f aca="false">$CM$7*$J$3*$J$5*$AC18</f>
        <v>#N/A</v>
      </c>
      <c r="CO18" s="70" t="e">
        <f aca="false">$CO$7*$J$2*$J$5*$AB18</f>
        <v>#N/A</v>
      </c>
      <c r="CP18" s="70" t="e">
        <f aca="false">$CO$7*$J$3*$J$5*$AC18</f>
        <v>#N/A</v>
      </c>
      <c r="CQ18" s="70"/>
      <c r="CR18" s="70"/>
      <c r="CS18" s="70"/>
      <c r="CT18" s="70"/>
      <c r="CU18" s="70"/>
      <c r="CV18" s="70"/>
      <c r="DS18" s="134" t="e">
        <f aca="false">SUM(CI18:CR18,CW18:CX18,DG18:DH18)</f>
        <v>#N/A</v>
      </c>
      <c r="DT18" s="25" t="e">
        <f aca="false">SUM(CI18:CZ18,DC18:DL18)</f>
        <v>#N/A</v>
      </c>
      <c r="DU18" s="134" t="e">
        <f aca="false">SUM(CI18:DR18)</f>
        <v>#N/A</v>
      </c>
      <c r="EN18" s="134" t="n">
        <f aca="false">SUM(EB18:EC18)</f>
        <v>0</v>
      </c>
      <c r="EO18" s="25" t="n">
        <f aca="false">SUM(EB18:EE18,EJ18:EM18)</f>
        <v>0</v>
      </c>
      <c r="EP18" s="25" t="n">
        <f aca="false">SUM(DZ18:EM18)</f>
        <v>0</v>
      </c>
    </row>
    <row r="19" customFormat="false" ht="11.25" hidden="false" customHeight="false" outlineLevel="0" collapsed="false">
      <c r="A19" s="51" t="e">
        <f aca="false">VLOOKUP($D19,Curves!$A$2:$I$1700,9)</f>
        <v>#N/A</v>
      </c>
      <c r="B19" s="85" t="e">
        <f aca="false">(1+($A19/2))^(-2*($D19-$A$1)/365.25)</f>
        <v>#N/A</v>
      </c>
      <c r="C19" s="85" t="n">
        <f aca="false">D20-D19</f>
        <v>31</v>
      </c>
      <c r="D19" s="377" t="n">
        <v>37226</v>
      </c>
      <c r="E19" s="378" t="e">
        <f aca="false">VLOOKUP($D19,Curves!$A$2:$H$1700,2)*$B19</f>
        <v>#N/A</v>
      </c>
      <c r="F19" s="51" t="e">
        <f aca="false">VLOOKUP($D19,Curves!$A$2:$H$1700,3)*$B19</f>
        <v>#N/A</v>
      </c>
      <c r="G19" s="51" t="e">
        <f aca="false">VLOOKUP($D19,Curves!$A$2:$H$1700,7)*$B19</f>
        <v>#N/A</v>
      </c>
      <c r="H19" s="51" t="e">
        <f aca="false">VLOOKUP($D19,Curves!$A$2:$H$1700,5)*$B19</f>
        <v>#N/A</v>
      </c>
      <c r="I19" s="51" t="e">
        <f aca="false">VLOOKUP($D19,Curves!$A$2:$H$1700,4)*$B19</f>
        <v>#N/A</v>
      </c>
      <c r="J19" s="379" t="e">
        <f aca="false">VLOOKUP($D19,Curves!$A$2:$H$1700,8)*$B19</f>
        <v>#N/A</v>
      </c>
      <c r="K19" s="51" t="e">
        <f aca="false">($E19+$I19)*$J$5+$J$4</f>
        <v>#N/A</v>
      </c>
      <c r="L19" s="380" t="e">
        <f aca="false">VLOOKUP($D19,Curves!$N$2:$T$2600,2)*$B19</f>
        <v>#N/A</v>
      </c>
      <c r="M19" s="244" t="e">
        <f aca="false">VLOOKUP($D19,Curves!$N$2:$T$2600,3)*$B19</f>
        <v>#N/A</v>
      </c>
      <c r="N19" s="381" t="e">
        <f aca="false">IF($K19&lt;$L19,1,0)</f>
        <v>#N/A</v>
      </c>
      <c r="O19" s="382" t="e">
        <f aca="false">IF($K19&lt;$M19,1,0)</f>
        <v>#N/A</v>
      </c>
      <c r="P19" s="378" t="e">
        <f aca="false">($E19+J19)*$J$5+$J$4</f>
        <v>#N/A</v>
      </c>
      <c r="Q19" s="380" t="e">
        <f aca="false">VLOOKUP($D19,Curves!$N$2:$T$2600,4)*$B19</f>
        <v>#N/A</v>
      </c>
      <c r="R19" s="244" t="e">
        <f aca="false">VLOOKUP($D19,Curves!$N$2:$T$2600,5)*$B19</f>
        <v>#N/A</v>
      </c>
      <c r="S19" s="381" t="e">
        <f aca="false">IF($P19&lt;$Q19,1,0)</f>
        <v>#N/A</v>
      </c>
      <c r="T19" s="382" t="e">
        <f aca="false">IF($P19&lt;$R19,1,0)</f>
        <v>#N/A</v>
      </c>
      <c r="U19" s="383" t="e">
        <f aca="false">($E19+G19)*$J$5+$J$4</f>
        <v>#N/A</v>
      </c>
      <c r="V19" s="383" t="e">
        <f aca="false">($E19+H19)*$J$5+$J$4</f>
        <v>#N/A</v>
      </c>
      <c r="W19" s="383" t="e">
        <f aca="false">($E19+I19)*$J$5+$J$4</f>
        <v>#N/A</v>
      </c>
      <c r="X19" s="272" t="e">
        <f aca="false">VLOOKUP($D19,[6]CurveFetch!$D$8:$S$13000,16,0)*$B19</f>
        <v>#N/A</v>
      </c>
      <c r="Y19" s="244" t="e">
        <f aca="false">VLOOKUP($D19,Curves!$N$2:$T$2600,7)*$B19</f>
        <v>#N/A</v>
      </c>
      <c r="Z19" s="384" t="e">
        <f aca="false">IF($U19&lt;$X19,1,0)</f>
        <v>#N/A</v>
      </c>
      <c r="AA19" s="381" t="e">
        <f aca="false">IF($U19&lt;$Y19,1,0)</f>
        <v>#N/A</v>
      </c>
      <c r="AB19" s="381" t="e">
        <f aca="false">IF($V19&lt;$X19,1,0)</f>
        <v>#N/A</v>
      </c>
      <c r="AC19" s="381" t="e">
        <f aca="false">IF($V19&lt;$X19,1,0)</f>
        <v>#N/A</v>
      </c>
      <c r="AD19" s="381" t="e">
        <f aca="false">IF($W19&lt;$X19,1,0)</f>
        <v>#N/A</v>
      </c>
      <c r="AE19" s="382" t="e">
        <f aca="false">IF($W19&lt;$Y19,1,0)</f>
        <v>#N/A</v>
      </c>
      <c r="AF19" s="70" t="e">
        <f aca="false">$AF$7*$J$2*$J$5*$N19</f>
        <v>#N/A</v>
      </c>
      <c r="AG19" s="70" t="e">
        <f aca="false">$AF$7*$J$2*$J$5*$O19</f>
        <v>#N/A</v>
      </c>
      <c r="AH19" s="70" t="e">
        <f aca="false">$AH$7*$J$2*$J$5*$N19</f>
        <v>#N/A</v>
      </c>
      <c r="AI19" s="70" t="e">
        <f aca="false">$AH$7*$J$2*$J$5*$O19</f>
        <v>#N/A</v>
      </c>
      <c r="AJ19" s="381"/>
      <c r="AK19" s="381"/>
      <c r="AT19" s="134" t="e">
        <f aca="false">SUM(AF19:AG19,AL19:AM19)</f>
        <v>#N/A</v>
      </c>
      <c r="AU19" s="161" t="e">
        <f aca="false">SUM(AF19:AM19,AP19:AS19)</f>
        <v>#N/A</v>
      </c>
      <c r="AV19" s="134" t="e">
        <f aca="false">SUM(AF19:AS19)</f>
        <v>#N/A</v>
      </c>
      <c r="AW19" s="70" t="e">
        <f aca="false">$AW$7*$J$2*$J$5*$S19</f>
        <v>#N/A</v>
      </c>
      <c r="AX19" s="70" t="e">
        <f aca="false">$AW$7*$J$3*$J$5*$T19</f>
        <v>#N/A</v>
      </c>
      <c r="AY19" s="70" t="e">
        <f aca="false">$AY$7*$J$2*$J$5*$S19</f>
        <v>#N/A</v>
      </c>
      <c r="AZ19" s="70" t="e">
        <f aca="false">$AY$7*$J$3*$J$5*$T19</f>
        <v>#N/A</v>
      </c>
      <c r="BA19" s="70" t="e">
        <f aca="false">$BA$7*$J$2*$J$5*$S19</f>
        <v>#N/A</v>
      </c>
      <c r="BB19" s="70" t="e">
        <f aca="false">$BA$7*$J$3*$J$5*$T19</f>
        <v>#N/A</v>
      </c>
      <c r="BC19" s="70" t="e">
        <f aca="false">$BC$7*$J$2*$J$5*$S19</f>
        <v>#N/A</v>
      </c>
      <c r="BD19" s="70" t="e">
        <f aca="false">$BC$7*$J$3*$J$5*$T19</f>
        <v>#N/A</v>
      </c>
      <c r="BE19" s="70" t="e">
        <f aca="false">$BE$7*$J$2*$J$5*$S19</f>
        <v>#N/A</v>
      </c>
      <c r="BF19" s="70" t="e">
        <f aca="false">$BE$7*$J$3*$J$5*$T19</f>
        <v>#N/A</v>
      </c>
      <c r="BW19" s="385" t="e">
        <f aca="false">SUM(AW19:BD19,BG19:BJ19,BO19:BP19)</f>
        <v>#N/A</v>
      </c>
      <c r="BX19" s="386" t="e">
        <f aca="false">SUM(BS19:BV19)+BW19</f>
        <v>#N/A</v>
      </c>
      <c r="BY19" s="25" t="e">
        <f aca="false">SUM(AW19:BV19)</f>
        <v>#N/A</v>
      </c>
      <c r="BZ19" s="70" t="e">
        <f aca="false">$BZ$7*$J$2*$J$5*$N19</f>
        <v>#N/A</v>
      </c>
      <c r="CA19" s="70" t="e">
        <f aca="false">$BZ$7*$J$3*$J$5*$O19</f>
        <v>#N/A</v>
      </c>
      <c r="CF19" s="134" t="e">
        <f aca="false">SUM(BZ19:CA19)</f>
        <v>#N/A</v>
      </c>
      <c r="CG19" s="386" t="e">
        <f aca="false">SUM(BZ19:CC19)</f>
        <v>#N/A</v>
      </c>
      <c r="CH19" s="134" t="e">
        <f aca="false">SUM(BZ19:CE19)</f>
        <v>#N/A</v>
      </c>
      <c r="CI19" s="70" t="e">
        <f aca="false">$CI$7*$J$2*$J$5*$AB19</f>
        <v>#N/A</v>
      </c>
      <c r="CJ19" s="70" t="e">
        <f aca="false">$CI$7*$J$3*$J$5*$AC19</f>
        <v>#N/A</v>
      </c>
      <c r="CK19" s="70" t="e">
        <f aca="false">$CK$7*$J$2*$J$5*$AB19</f>
        <v>#N/A</v>
      </c>
      <c r="CL19" s="70" t="e">
        <f aca="false">$CK$7*$J$3*$J$5*$AC19</f>
        <v>#N/A</v>
      </c>
      <c r="CM19" s="70" t="e">
        <f aca="false">$CM$7*$J$2*$J$5*$AB19</f>
        <v>#N/A</v>
      </c>
      <c r="CN19" s="70" t="e">
        <f aca="false">$CM$7*$J$3*$J$5*$AC19</f>
        <v>#N/A</v>
      </c>
      <c r="CO19" s="70" t="e">
        <f aca="false">$CO$7*$J$2*$J$5*$AB19</f>
        <v>#N/A</v>
      </c>
      <c r="CP19" s="70" t="e">
        <f aca="false">$CO$7*$J$3*$J$5*$AC19</f>
        <v>#N/A</v>
      </c>
      <c r="CQ19" s="70" t="e">
        <f aca="false">$CQ$7*$J$2*$J$5*$AB19</f>
        <v>#N/A</v>
      </c>
      <c r="CR19" s="70" t="e">
        <f aca="false">$CQ$7*$J$3*$J$5*$AC19</f>
        <v>#N/A</v>
      </c>
      <c r="CS19" s="70" t="e">
        <f aca="false">$CS$7*$J$2*$J$5*$AB19</f>
        <v>#N/A</v>
      </c>
      <c r="CT19" s="70" t="e">
        <f aca="false">$CS$7*$J$3*$J$5*$AC19</f>
        <v>#N/A</v>
      </c>
      <c r="CU19" s="70"/>
      <c r="CV19" s="70"/>
      <c r="DE19" s="70" t="e">
        <f aca="false">$DE$7*$J$2*$J$5*$AB19</f>
        <v>#N/A</v>
      </c>
      <c r="DF19" s="70" t="e">
        <f aca="false">$DE$7*$J$3*$J$5*$AC19</f>
        <v>#N/A</v>
      </c>
      <c r="DG19" s="70"/>
      <c r="DH19" s="70"/>
      <c r="DS19" s="134" t="e">
        <f aca="false">SUM(CI19:CR19,CW19:CX19,DG19:DH19)</f>
        <v>#N/A</v>
      </c>
      <c r="DT19" s="25" t="e">
        <f aca="false">SUM(CI19:CZ19,DC19:DL19)</f>
        <v>#N/A</v>
      </c>
      <c r="DU19" s="134" t="e">
        <f aca="false">SUM(CI19:DR19)</f>
        <v>#N/A</v>
      </c>
      <c r="DZ19" s="70" t="e">
        <f aca="false">$DZ$7*$J$2*$J$5*$AB19</f>
        <v>#N/A</v>
      </c>
      <c r="EA19" s="70" t="e">
        <f aca="false">$DZ$7*$J$3*$J$5*$AC19</f>
        <v>#N/A</v>
      </c>
      <c r="EN19" s="134" t="n">
        <f aca="false">SUM(EB19:EC19)</f>
        <v>0</v>
      </c>
      <c r="EO19" s="25" t="n">
        <f aca="false">SUM(EB19:EE19,EJ19:EM19)</f>
        <v>0</v>
      </c>
      <c r="EP19" s="25" t="e">
        <f aca="false">SUM(DZ19:EM19)</f>
        <v>#N/A</v>
      </c>
    </row>
    <row r="20" customFormat="false" ht="11.25" hidden="false" customHeight="false" outlineLevel="0" collapsed="false">
      <c r="A20" s="51" t="e">
        <f aca="false">VLOOKUP($D20,Curves!$A$2:$I$1700,9)</f>
        <v>#N/A</v>
      </c>
      <c r="B20" s="85" t="e">
        <f aca="false">(1+($A20/2))^(-2*($D20-$A$1)/365.25)</f>
        <v>#N/A</v>
      </c>
      <c r="C20" s="85" t="n">
        <f aca="false">D21-D20</f>
        <v>31</v>
      </c>
      <c r="D20" s="377" t="n">
        <v>37257</v>
      </c>
      <c r="E20" s="378" t="e">
        <f aca="false">VLOOKUP($D20,Curves!$A$2:$H$1700,2)*$B20</f>
        <v>#N/A</v>
      </c>
      <c r="F20" s="51" t="e">
        <f aca="false">VLOOKUP($D20,Curves!$A$2:$H$1700,3)*$B20</f>
        <v>#N/A</v>
      </c>
      <c r="G20" s="51" t="e">
        <f aca="false">VLOOKUP($D20,Curves!$A$2:$H$1700,7)*$B20</f>
        <v>#N/A</v>
      </c>
      <c r="H20" s="51" t="e">
        <f aca="false">VLOOKUP($D20,Curves!$A$2:$H$1700,5)*$B20</f>
        <v>#N/A</v>
      </c>
      <c r="I20" s="51" t="e">
        <f aca="false">VLOOKUP($D20,Curves!$A$2:$H$1700,4)*$B20</f>
        <v>#N/A</v>
      </c>
      <c r="J20" s="379" t="e">
        <f aca="false">VLOOKUP($D20,Curves!$A$2:$H$1700,8)*$B20</f>
        <v>#N/A</v>
      </c>
      <c r="K20" s="51" t="e">
        <f aca="false">($E20+$I20)*$J$5+$J$4</f>
        <v>#N/A</v>
      </c>
      <c r="L20" s="380" t="e">
        <f aca="false">VLOOKUP($D20,Curves!$N$2:$T$2600,2)*$B20</f>
        <v>#N/A</v>
      </c>
      <c r="M20" s="244" t="e">
        <f aca="false">VLOOKUP($D20,Curves!$N$2:$T$2600,3)*$B20</f>
        <v>#N/A</v>
      </c>
      <c r="N20" s="381" t="e">
        <f aca="false">IF($K20&lt;$L20,1,0)</f>
        <v>#N/A</v>
      </c>
      <c r="O20" s="382" t="e">
        <f aca="false">IF($K20&lt;$M20,1,0)</f>
        <v>#N/A</v>
      </c>
      <c r="P20" s="378" t="e">
        <f aca="false">($E20+J20)*$J$5+$J$4</f>
        <v>#N/A</v>
      </c>
      <c r="Q20" s="380" t="e">
        <f aca="false">VLOOKUP($D20,Curves!$N$2:$T$2600,4)*$B20</f>
        <v>#N/A</v>
      </c>
      <c r="R20" s="244" t="e">
        <f aca="false">VLOOKUP($D20,Curves!$N$2:$T$2600,5)*$B20</f>
        <v>#N/A</v>
      </c>
      <c r="S20" s="381" t="e">
        <f aca="false">IF($P20&lt;$Q20,1,0)</f>
        <v>#N/A</v>
      </c>
      <c r="T20" s="382" t="e">
        <f aca="false">IF($P20&lt;$R20,1,0)</f>
        <v>#N/A</v>
      </c>
      <c r="U20" s="383" t="e">
        <f aca="false">($E20+G20)*$J$5+$J$4</f>
        <v>#N/A</v>
      </c>
      <c r="V20" s="383" t="e">
        <f aca="false">($E20+H20)*$J$5+$J$4</f>
        <v>#N/A</v>
      </c>
      <c r="W20" s="383" t="e">
        <f aca="false">($E20+I20)*$J$5+$J$4</f>
        <v>#N/A</v>
      </c>
      <c r="X20" s="272" t="e">
        <f aca="false">VLOOKUP($D20,[6]CurveFetch!$D$8:$S$13000,16,0)*$B20</f>
        <v>#N/A</v>
      </c>
      <c r="Y20" s="244" t="e">
        <f aca="false">VLOOKUP($D20,Curves!$N$2:$T$2600,7)*$B20</f>
        <v>#N/A</v>
      </c>
      <c r="Z20" s="384" t="e">
        <f aca="false">IF($U20&lt;$X20,1,0)</f>
        <v>#N/A</v>
      </c>
      <c r="AA20" s="381" t="e">
        <f aca="false">IF($U20&lt;$Y20,1,0)</f>
        <v>#N/A</v>
      </c>
      <c r="AB20" s="381" t="e">
        <f aca="false">IF($V20&lt;$X20,1,0)</f>
        <v>#N/A</v>
      </c>
      <c r="AC20" s="381" t="e">
        <f aca="false">IF($V20&lt;$X20,1,0)</f>
        <v>#N/A</v>
      </c>
      <c r="AD20" s="381" t="e">
        <f aca="false">IF($W20&lt;$X20,1,0)</f>
        <v>#N/A</v>
      </c>
      <c r="AE20" s="382" t="e">
        <f aca="false">IF($W20&lt;$Y20,1,0)</f>
        <v>#N/A</v>
      </c>
      <c r="AF20" s="70" t="e">
        <f aca="false">$AF$7*$J$2*$J$5*$N20</f>
        <v>#N/A</v>
      </c>
      <c r="AG20" s="70" t="e">
        <f aca="false">$AF$7*$J$2*$J$5*$O20</f>
        <v>#N/A</v>
      </c>
      <c r="AH20" s="70" t="e">
        <f aca="false">$AH$7*$J$2*$J$5*$N20</f>
        <v>#N/A</v>
      </c>
      <c r="AI20" s="70" t="e">
        <f aca="false">$AH$7*$J$2*$J$5*$O20</f>
        <v>#N/A</v>
      </c>
      <c r="AJ20" s="381"/>
      <c r="AK20" s="381"/>
      <c r="AT20" s="134" t="e">
        <f aca="false">SUM(AF20:AG20,AL20:AM20)</f>
        <v>#N/A</v>
      </c>
      <c r="AU20" s="161" t="e">
        <f aca="false">SUM(AF20:AM20,AP20:AS20)</f>
        <v>#N/A</v>
      </c>
      <c r="AV20" s="134" t="e">
        <f aca="false">SUM(AF20:AS20)</f>
        <v>#N/A</v>
      </c>
      <c r="AW20" s="70" t="e">
        <f aca="false">$AW$7*$J$2*$J$5*$S20</f>
        <v>#N/A</v>
      </c>
      <c r="AX20" s="70" t="e">
        <f aca="false">$AW$7*$J$3*$J$5*$T20</f>
        <v>#N/A</v>
      </c>
      <c r="AY20" s="70" t="e">
        <f aca="false">$AY$7*$J$2*$J$5*$S20</f>
        <v>#N/A</v>
      </c>
      <c r="AZ20" s="70" t="e">
        <f aca="false">$AY$7*$J$3*$J$5*$T20</f>
        <v>#N/A</v>
      </c>
      <c r="BA20" s="70" t="e">
        <f aca="false">$BA$7*$J$2*$J$5*$S20</f>
        <v>#N/A</v>
      </c>
      <c r="BB20" s="70" t="e">
        <f aca="false">$BA$7*$J$3*$J$5*$T20</f>
        <v>#N/A</v>
      </c>
      <c r="BC20" s="70" t="e">
        <f aca="false">$BC$7*$J$2*$J$5*$S20</f>
        <v>#N/A</v>
      </c>
      <c r="BD20" s="70" t="e">
        <f aca="false">$BC$7*$J$3*$J$5*$T20</f>
        <v>#N/A</v>
      </c>
      <c r="BE20" s="70" t="e">
        <f aca="false">$BE$7*$J$2*$J$5*$S20</f>
        <v>#N/A</v>
      </c>
      <c r="BF20" s="70" t="e">
        <f aca="false">$BE$7*$J$3*$J$5*$T20</f>
        <v>#N/A</v>
      </c>
      <c r="BW20" s="385" t="e">
        <f aca="false">SUM(AW20:BD20,BG20:BJ20,BO20:BP20)</f>
        <v>#N/A</v>
      </c>
      <c r="BX20" s="386" t="e">
        <f aca="false">SUM(BS20:BV20)+BW20</f>
        <v>#N/A</v>
      </c>
      <c r="BY20" s="25" t="e">
        <f aca="false">SUM(AW20:BV20)</f>
        <v>#N/A</v>
      </c>
      <c r="BZ20" s="70" t="e">
        <f aca="false">$BZ$7*$J$2*$J$5*$N20</f>
        <v>#N/A</v>
      </c>
      <c r="CA20" s="70" t="e">
        <f aca="false">$BZ$7*$J$3*$J$5*$O20</f>
        <v>#N/A</v>
      </c>
      <c r="CF20" s="134" t="e">
        <f aca="false">SUM(BZ20:CA20)</f>
        <v>#N/A</v>
      </c>
      <c r="CG20" s="386" t="e">
        <f aca="false">SUM(BZ20:CC20)</f>
        <v>#N/A</v>
      </c>
      <c r="CH20" s="134" t="e">
        <f aca="false">SUM(BZ20:CE20)</f>
        <v>#N/A</v>
      </c>
      <c r="CI20" s="70" t="e">
        <f aca="false">$CI$7*$J$2*$J$5*$AB20</f>
        <v>#N/A</v>
      </c>
      <c r="CJ20" s="70" t="e">
        <f aca="false">$CI$7*$J$3*$J$5*$AC20</f>
        <v>#N/A</v>
      </c>
      <c r="CK20" s="70" t="e">
        <f aca="false">$CK$7*$J$2*$J$5*$AB20</f>
        <v>#N/A</v>
      </c>
      <c r="CL20" s="70" t="e">
        <f aca="false">$CK$7*$J$3*$J$5*$AC20</f>
        <v>#N/A</v>
      </c>
      <c r="CM20" s="70" t="e">
        <f aca="false">$CM$7*$J$2*$J$5*$AB20</f>
        <v>#N/A</v>
      </c>
      <c r="CN20" s="70" t="e">
        <f aca="false">$CM$7*$J$3*$J$5*$AC20</f>
        <v>#N/A</v>
      </c>
      <c r="CO20" s="70" t="e">
        <f aca="false">$CO$7*$J$2*$J$5*$AB20</f>
        <v>#N/A</v>
      </c>
      <c r="CP20" s="70" t="e">
        <f aca="false">$CO$7*$J$3*$J$5*$AC20</f>
        <v>#N/A</v>
      </c>
      <c r="CQ20" s="70" t="e">
        <f aca="false">$CQ$7*$J$2*$J$5*$AB20</f>
        <v>#N/A</v>
      </c>
      <c r="CR20" s="70" t="e">
        <f aca="false">$CQ$7*$J$3*$J$5*$AC20</f>
        <v>#N/A</v>
      </c>
      <c r="CS20" s="70" t="e">
        <f aca="false">$CS$7*$J$2*$J$5*$AB20</f>
        <v>#N/A</v>
      </c>
      <c r="CT20" s="70" t="e">
        <f aca="false">$CS$7*$J$3*$J$5*$AC20</f>
        <v>#N/A</v>
      </c>
      <c r="CU20" s="70"/>
      <c r="CV20" s="70"/>
      <c r="DE20" s="70" t="e">
        <f aca="false">$DE$7*$J$2*$J$5*$AB20</f>
        <v>#N/A</v>
      </c>
      <c r="DF20" s="70" t="e">
        <f aca="false">$DE$7*$J$3*$J$5*$AC20</f>
        <v>#N/A</v>
      </c>
      <c r="DG20" s="70"/>
      <c r="DH20" s="70"/>
      <c r="DS20" s="134" t="e">
        <f aca="false">SUM(CI20:CR20,CW20:CX20,DG20:DH20)</f>
        <v>#N/A</v>
      </c>
      <c r="DT20" s="25" t="e">
        <f aca="false">SUM(CI20:CZ20,DC20:DL20)</f>
        <v>#N/A</v>
      </c>
      <c r="DU20" s="134" t="e">
        <f aca="false">SUM(CI20:DR20)</f>
        <v>#N/A</v>
      </c>
      <c r="DZ20" s="70" t="e">
        <f aca="false">$DZ$7*$J$2*$J$5*$AB20</f>
        <v>#N/A</v>
      </c>
      <c r="EA20" s="70" t="e">
        <f aca="false">$DZ$7*$J$3*$J$5*$AC20</f>
        <v>#N/A</v>
      </c>
      <c r="EN20" s="134" t="n">
        <f aca="false">SUM(EB20:EC20)</f>
        <v>0</v>
      </c>
      <c r="EO20" s="25" t="n">
        <f aca="false">SUM(EB20:EE20,EJ20:EM20)</f>
        <v>0</v>
      </c>
      <c r="EP20" s="25" t="e">
        <f aca="false">SUM(DZ20:EM20)</f>
        <v>#N/A</v>
      </c>
    </row>
    <row r="21" customFormat="false" ht="11.25" hidden="false" customHeight="false" outlineLevel="0" collapsed="false">
      <c r="A21" s="51" t="e">
        <f aca="false">VLOOKUP($D21,Curves!$A$2:$I$1700,9)</f>
        <v>#N/A</v>
      </c>
      <c r="B21" s="85" t="e">
        <f aca="false">(1+($A21/2))^(-2*($D21-$A$1)/365.25)</f>
        <v>#N/A</v>
      </c>
      <c r="C21" s="85" t="n">
        <f aca="false">D22-D21</f>
        <v>28</v>
      </c>
      <c r="D21" s="377" t="n">
        <v>37288</v>
      </c>
      <c r="E21" s="378" t="e">
        <f aca="false">VLOOKUP($D21,Curves!$A$2:$H$1700,2)*$B21</f>
        <v>#N/A</v>
      </c>
      <c r="F21" s="51" t="e">
        <f aca="false">VLOOKUP($D21,Curves!$A$2:$H$1700,3)*$B21</f>
        <v>#N/A</v>
      </c>
      <c r="G21" s="51" t="e">
        <f aca="false">VLOOKUP($D21,Curves!$A$2:$H$1700,7)*$B21</f>
        <v>#N/A</v>
      </c>
      <c r="H21" s="51" t="e">
        <f aca="false">VLOOKUP($D21,Curves!$A$2:$H$1700,5)*$B21</f>
        <v>#N/A</v>
      </c>
      <c r="I21" s="51" t="e">
        <f aca="false">VLOOKUP($D21,Curves!$A$2:$H$1700,4)*$B21</f>
        <v>#N/A</v>
      </c>
      <c r="J21" s="379" t="e">
        <f aca="false">VLOOKUP($D21,Curves!$A$2:$H$1700,8)*$B21</f>
        <v>#N/A</v>
      </c>
      <c r="K21" s="51" t="e">
        <f aca="false">($E21+$I21)*$J$5+$J$4</f>
        <v>#N/A</v>
      </c>
      <c r="L21" s="380" t="e">
        <f aca="false">VLOOKUP($D21,Curves!$N$2:$T$2600,2)*$B21</f>
        <v>#N/A</v>
      </c>
      <c r="M21" s="244" t="e">
        <f aca="false">VLOOKUP($D21,Curves!$N$2:$T$2600,3)*$B21</f>
        <v>#N/A</v>
      </c>
      <c r="N21" s="381" t="e">
        <f aca="false">IF($K21&lt;$L21,1,0)</f>
        <v>#N/A</v>
      </c>
      <c r="O21" s="382" t="e">
        <f aca="false">IF($K21&lt;$M21,1,0)</f>
        <v>#N/A</v>
      </c>
      <c r="P21" s="378" t="e">
        <f aca="false">($E21+J21)*$J$5+$J$4</f>
        <v>#N/A</v>
      </c>
      <c r="Q21" s="380" t="e">
        <f aca="false">VLOOKUP($D21,Curves!$N$2:$T$2600,4)*$B21</f>
        <v>#N/A</v>
      </c>
      <c r="R21" s="244" t="e">
        <f aca="false">VLOOKUP($D21,Curves!$N$2:$T$2600,5)*$B21</f>
        <v>#N/A</v>
      </c>
      <c r="S21" s="381" t="e">
        <f aca="false">IF($P21&lt;$Q21,1,0)</f>
        <v>#N/A</v>
      </c>
      <c r="T21" s="382" t="e">
        <f aca="false">IF($P21&lt;$R21,1,0)</f>
        <v>#N/A</v>
      </c>
      <c r="U21" s="383" t="e">
        <f aca="false">($E21+G21)*$J$5+$J$4</f>
        <v>#N/A</v>
      </c>
      <c r="V21" s="383" t="e">
        <f aca="false">($E21+H21)*$J$5+$J$4</f>
        <v>#N/A</v>
      </c>
      <c r="W21" s="383" t="e">
        <f aca="false">($E21+I21)*$J$5+$J$4</f>
        <v>#N/A</v>
      </c>
      <c r="X21" s="272" t="e">
        <f aca="false">VLOOKUP($D21,[6]CurveFetch!$D$8:$S$13000,16,0)*$B21</f>
        <v>#N/A</v>
      </c>
      <c r="Y21" s="244" t="e">
        <f aca="false">VLOOKUP($D21,Curves!$N$2:$T$2600,7)*$B21</f>
        <v>#N/A</v>
      </c>
      <c r="Z21" s="384" t="e">
        <f aca="false">IF($U21&lt;$X21,1,0)</f>
        <v>#N/A</v>
      </c>
      <c r="AA21" s="381" t="e">
        <f aca="false">IF($U21&lt;$Y21,1,0)</f>
        <v>#N/A</v>
      </c>
      <c r="AB21" s="381" t="e">
        <f aca="false">IF($V21&lt;$X21,1,0)</f>
        <v>#N/A</v>
      </c>
      <c r="AC21" s="381" t="e">
        <f aca="false">IF($V21&lt;$X21,1,0)</f>
        <v>#N/A</v>
      </c>
      <c r="AD21" s="381" t="e">
        <f aca="false">IF($W21&lt;$X21,1,0)</f>
        <v>#N/A</v>
      </c>
      <c r="AE21" s="382" t="e">
        <f aca="false">IF($W21&lt;$Y21,1,0)</f>
        <v>#N/A</v>
      </c>
      <c r="AF21" s="70" t="e">
        <f aca="false">$AF$7*$J$2*$J$5*$N21</f>
        <v>#N/A</v>
      </c>
      <c r="AG21" s="70" t="e">
        <f aca="false">$AF$7*$J$2*$J$5*$O21</f>
        <v>#N/A</v>
      </c>
      <c r="AH21" s="70" t="e">
        <f aca="false">$AH$7*$J$2*$J$5*$N21</f>
        <v>#N/A</v>
      </c>
      <c r="AI21" s="70" t="e">
        <f aca="false">$AH$7*$J$2*$J$5*$O21</f>
        <v>#N/A</v>
      </c>
      <c r="AJ21" s="381"/>
      <c r="AK21" s="381"/>
      <c r="AT21" s="134" t="e">
        <f aca="false">SUM(AF21:AG21,AL21:AM21)</f>
        <v>#N/A</v>
      </c>
      <c r="AU21" s="161" t="e">
        <f aca="false">SUM(AF21:AM21,AP21:AS21)</f>
        <v>#N/A</v>
      </c>
      <c r="AV21" s="134" t="e">
        <f aca="false">SUM(AF21:AS21)</f>
        <v>#N/A</v>
      </c>
      <c r="AW21" s="70" t="e">
        <f aca="false">$AW$7*$J$2*$J$5*$S21</f>
        <v>#N/A</v>
      </c>
      <c r="AX21" s="70" t="e">
        <f aca="false">$AW$7*$J$3*$J$5*$T21</f>
        <v>#N/A</v>
      </c>
      <c r="AY21" s="70" t="e">
        <f aca="false">$AY$7*$J$2*$J$5*$S21</f>
        <v>#N/A</v>
      </c>
      <c r="AZ21" s="70" t="e">
        <f aca="false">$AY$7*$J$3*$J$5*$T21</f>
        <v>#N/A</v>
      </c>
      <c r="BA21" s="70" t="e">
        <f aca="false">$BA$7*$J$2*$J$5*$S21</f>
        <v>#N/A</v>
      </c>
      <c r="BB21" s="70" t="e">
        <f aca="false">$BA$7*$J$3*$J$5*$T21</f>
        <v>#N/A</v>
      </c>
      <c r="BC21" s="70" t="e">
        <f aca="false">$BC$7*$J$2*$J$5*$S21</f>
        <v>#N/A</v>
      </c>
      <c r="BD21" s="70" t="e">
        <f aca="false">$BC$7*$J$3*$J$5*$T21</f>
        <v>#N/A</v>
      </c>
      <c r="BE21" s="70" t="e">
        <f aca="false">$BE$7*$J$2*$J$5*$S21</f>
        <v>#N/A</v>
      </c>
      <c r="BF21" s="70" t="e">
        <f aca="false">$BE$7*$J$3*$J$5*$T21</f>
        <v>#N/A</v>
      </c>
      <c r="BW21" s="385" t="e">
        <f aca="false">SUM(AW21:BD21,BG21:BJ21,BO21:BP21)</f>
        <v>#N/A</v>
      </c>
      <c r="BX21" s="386" t="e">
        <f aca="false">SUM(BS21:BV21)+BW21</f>
        <v>#N/A</v>
      </c>
      <c r="BY21" s="25" t="e">
        <f aca="false">SUM(AW21:BV21)</f>
        <v>#N/A</v>
      </c>
      <c r="BZ21" s="70" t="e">
        <f aca="false">$BZ$7*$J$2*$J$5*$N21</f>
        <v>#N/A</v>
      </c>
      <c r="CA21" s="70" t="e">
        <f aca="false">$BZ$7*$J$3*$J$5*$O21</f>
        <v>#N/A</v>
      </c>
      <c r="CF21" s="134" t="e">
        <f aca="false">SUM(BZ21:CA21)</f>
        <v>#N/A</v>
      </c>
      <c r="CG21" s="386" t="e">
        <f aca="false">SUM(BZ21:CC21)</f>
        <v>#N/A</v>
      </c>
      <c r="CH21" s="134" t="e">
        <f aca="false">SUM(BZ21:CE21)</f>
        <v>#N/A</v>
      </c>
      <c r="CI21" s="70" t="e">
        <f aca="false">$CI$7*$J$2*$J$5*$AB21</f>
        <v>#N/A</v>
      </c>
      <c r="CJ21" s="70" t="e">
        <f aca="false">$CI$7*$J$3*$J$5*$AC21</f>
        <v>#N/A</v>
      </c>
      <c r="CK21" s="70" t="e">
        <f aca="false">$CK$7*$J$2*$J$5*$AB21</f>
        <v>#N/A</v>
      </c>
      <c r="CL21" s="70" t="e">
        <f aca="false">$CK$7*$J$3*$J$5*$AC21</f>
        <v>#N/A</v>
      </c>
      <c r="CM21" s="70" t="e">
        <f aca="false">$CM$7*$J$2*$J$5*$AB21</f>
        <v>#N/A</v>
      </c>
      <c r="CN21" s="70" t="e">
        <f aca="false">$CM$7*$J$3*$J$5*$AC21</f>
        <v>#N/A</v>
      </c>
      <c r="CO21" s="70" t="e">
        <f aca="false">$CO$7*$J$2*$J$5*$AB21</f>
        <v>#N/A</v>
      </c>
      <c r="CP21" s="70" t="e">
        <f aca="false">$CO$7*$J$3*$J$5*$AC21</f>
        <v>#N/A</v>
      </c>
      <c r="CQ21" s="70" t="e">
        <f aca="false">$CQ$7*$J$2*$J$5*$AB21</f>
        <v>#N/A</v>
      </c>
      <c r="CR21" s="70" t="e">
        <f aca="false">$CQ$7*$J$3*$J$5*$AC21</f>
        <v>#N/A</v>
      </c>
      <c r="CS21" s="70" t="e">
        <f aca="false">$CS$7*$J$2*$J$5*$AB21</f>
        <v>#N/A</v>
      </c>
      <c r="CT21" s="70" t="e">
        <f aca="false">$CS$7*$J$3*$J$5*$AC21</f>
        <v>#N/A</v>
      </c>
      <c r="CU21" s="70"/>
      <c r="CV21" s="70"/>
      <c r="DE21" s="70" t="e">
        <f aca="false">$DE$7*$J$2*$J$5*$AB21</f>
        <v>#N/A</v>
      </c>
      <c r="DF21" s="70" t="e">
        <f aca="false">$DE$7*$J$3*$J$5*$AC21</f>
        <v>#N/A</v>
      </c>
      <c r="DG21" s="70"/>
      <c r="DH21" s="70"/>
      <c r="DS21" s="134" t="e">
        <f aca="false">SUM(CI21:CR21,CW21:CX21,DG21:DH21)</f>
        <v>#N/A</v>
      </c>
      <c r="DT21" s="25" t="e">
        <f aca="false">SUM(CI21:CZ21,DC21:DL21)</f>
        <v>#N/A</v>
      </c>
      <c r="DU21" s="134" t="e">
        <f aca="false">SUM(CI21:DR21)</f>
        <v>#N/A</v>
      </c>
      <c r="DZ21" s="70" t="e">
        <f aca="false">$DZ$7*$J$2*$J$5*$AB21</f>
        <v>#N/A</v>
      </c>
      <c r="EA21" s="70" t="e">
        <f aca="false">$DZ$7*$J$3*$J$5*$AC21</f>
        <v>#N/A</v>
      </c>
      <c r="EN21" s="134" t="n">
        <f aca="false">SUM(EB21:EC21)</f>
        <v>0</v>
      </c>
      <c r="EO21" s="25" t="n">
        <f aca="false">SUM(EB21:EE21,EJ21:EM21)</f>
        <v>0</v>
      </c>
      <c r="EP21" s="25" t="e">
        <f aca="false">SUM(DZ21:EM21)</f>
        <v>#N/A</v>
      </c>
    </row>
    <row r="22" customFormat="false" ht="11.25" hidden="false" customHeight="false" outlineLevel="0" collapsed="false">
      <c r="A22" s="51" t="e">
        <f aca="false">VLOOKUP($D22,Curves!$A$2:$I$1700,9)</f>
        <v>#N/A</v>
      </c>
      <c r="B22" s="85" t="e">
        <f aca="false">(1+($A22/2))^(-2*($D22-$A$1)/365.25)</f>
        <v>#N/A</v>
      </c>
      <c r="C22" s="85" t="n">
        <f aca="false">D23-D22</f>
        <v>31</v>
      </c>
      <c r="D22" s="377" t="n">
        <v>37316</v>
      </c>
      <c r="E22" s="378" t="e">
        <f aca="false">VLOOKUP($D22,Curves!$A$2:$H$1700,2)*$B22</f>
        <v>#N/A</v>
      </c>
      <c r="F22" s="51" t="e">
        <f aca="false">VLOOKUP($D22,Curves!$A$2:$H$1700,3)*$B22</f>
        <v>#N/A</v>
      </c>
      <c r="G22" s="51" t="e">
        <f aca="false">VLOOKUP($D22,Curves!$A$2:$H$1700,7)*$B22</f>
        <v>#N/A</v>
      </c>
      <c r="H22" s="51" t="e">
        <f aca="false">VLOOKUP($D22,Curves!$A$2:$H$1700,5)*$B22</f>
        <v>#N/A</v>
      </c>
      <c r="I22" s="51" t="e">
        <f aca="false">VLOOKUP($D22,Curves!$A$2:$H$1700,4)*$B22</f>
        <v>#N/A</v>
      </c>
      <c r="J22" s="379" t="e">
        <f aca="false">VLOOKUP($D22,Curves!$A$2:$H$1700,8)*$B22</f>
        <v>#N/A</v>
      </c>
      <c r="K22" s="51" t="e">
        <f aca="false">($E22+$I22)*$J$5+$J$4</f>
        <v>#N/A</v>
      </c>
      <c r="L22" s="380" t="e">
        <f aca="false">VLOOKUP($D22,Curves!$N$2:$T$2600,2)*$B22</f>
        <v>#N/A</v>
      </c>
      <c r="M22" s="244" t="e">
        <f aca="false">VLOOKUP($D22,Curves!$N$2:$T$2600,3)*$B22</f>
        <v>#N/A</v>
      </c>
      <c r="N22" s="381" t="e">
        <f aca="false">IF($K22&lt;$L22,1,0)</f>
        <v>#N/A</v>
      </c>
      <c r="O22" s="382" t="e">
        <f aca="false">IF($K22&lt;$M22,1,0)</f>
        <v>#N/A</v>
      </c>
      <c r="P22" s="378" t="e">
        <f aca="false">($E22+J22)*$J$5+$J$4</f>
        <v>#N/A</v>
      </c>
      <c r="Q22" s="380" t="e">
        <f aca="false">VLOOKUP($D22,Curves!$N$2:$T$2600,4)*$B22</f>
        <v>#N/A</v>
      </c>
      <c r="R22" s="244" t="e">
        <f aca="false">VLOOKUP($D22,Curves!$N$2:$T$2600,5)*$B22</f>
        <v>#N/A</v>
      </c>
      <c r="S22" s="381" t="e">
        <f aca="false">IF($P22&lt;$Q22,1,0)</f>
        <v>#N/A</v>
      </c>
      <c r="T22" s="382" t="e">
        <f aca="false">IF($P22&lt;$R22,1,0)</f>
        <v>#N/A</v>
      </c>
      <c r="U22" s="383" t="e">
        <f aca="false">($E22+G22)*$J$5+$J$4</f>
        <v>#N/A</v>
      </c>
      <c r="V22" s="383" t="e">
        <f aca="false">($E22+H22)*$J$5+$J$4</f>
        <v>#N/A</v>
      </c>
      <c r="W22" s="383" t="e">
        <f aca="false">($E22+I22)*$J$5+$J$4</f>
        <v>#N/A</v>
      </c>
      <c r="X22" s="272" t="e">
        <f aca="false">VLOOKUP($D22,[6]CurveFetch!$D$8:$S$13000,16,0)*$B22</f>
        <v>#N/A</v>
      </c>
      <c r="Y22" s="244" t="e">
        <f aca="false">VLOOKUP($D22,Curves!$N$2:$T$2600,7)*$B22</f>
        <v>#N/A</v>
      </c>
      <c r="Z22" s="384" t="e">
        <f aca="false">IF($U22&lt;$X22,1,0)</f>
        <v>#N/A</v>
      </c>
      <c r="AA22" s="381" t="e">
        <f aca="false">IF($U22&lt;$Y22,1,0)</f>
        <v>#N/A</v>
      </c>
      <c r="AB22" s="381" t="e">
        <f aca="false">IF($V22&lt;$X22,1,0)</f>
        <v>#N/A</v>
      </c>
      <c r="AC22" s="381" t="e">
        <f aca="false">IF($V22&lt;$X22,1,0)</f>
        <v>#N/A</v>
      </c>
      <c r="AD22" s="381" t="e">
        <f aca="false">IF($W22&lt;$X22,1,0)</f>
        <v>#N/A</v>
      </c>
      <c r="AE22" s="382" t="e">
        <f aca="false">IF($W22&lt;$Y22,1,0)</f>
        <v>#N/A</v>
      </c>
      <c r="AF22" s="70" t="e">
        <f aca="false">$AF$7*$J$2*$J$5*$N22</f>
        <v>#N/A</v>
      </c>
      <c r="AG22" s="70" t="e">
        <f aca="false">$AF$7*$J$2*$J$5*$O22</f>
        <v>#N/A</v>
      </c>
      <c r="AH22" s="70" t="e">
        <f aca="false">$AH$7*$J$2*$J$5*$N22</f>
        <v>#N/A</v>
      </c>
      <c r="AI22" s="70" t="e">
        <f aca="false">$AH$7*$J$2*$J$5*$O22</f>
        <v>#N/A</v>
      </c>
      <c r="AJ22" s="381"/>
      <c r="AK22" s="381"/>
      <c r="AT22" s="134" t="e">
        <f aca="false">SUM(AF22:AG22,AL22:AM22)</f>
        <v>#N/A</v>
      </c>
      <c r="AU22" s="161" t="e">
        <f aca="false">SUM(AF22:AM22,AP22:AS22)</f>
        <v>#N/A</v>
      </c>
      <c r="AV22" s="134" t="e">
        <f aca="false">SUM(AF22:AS22)</f>
        <v>#N/A</v>
      </c>
      <c r="AW22" s="70" t="e">
        <f aca="false">$AW$7*$J$2*$J$5*$S22</f>
        <v>#N/A</v>
      </c>
      <c r="AX22" s="70" t="e">
        <f aca="false">$AW$7*$J$3*$J$5*$T22</f>
        <v>#N/A</v>
      </c>
      <c r="AY22" s="70" t="e">
        <f aca="false">$AY$7*$J$2*$J$5*$S22</f>
        <v>#N/A</v>
      </c>
      <c r="AZ22" s="70" t="e">
        <f aca="false">$AY$7*$J$3*$J$5*$T22</f>
        <v>#N/A</v>
      </c>
      <c r="BA22" s="70" t="e">
        <f aca="false">$BA$7*$J$2*$J$5*$S22</f>
        <v>#N/A</v>
      </c>
      <c r="BB22" s="70" t="e">
        <f aca="false">$BA$7*$J$3*$J$5*$T22</f>
        <v>#N/A</v>
      </c>
      <c r="BC22" s="70" t="e">
        <f aca="false">$BC$7*$J$2*$J$5*$S22</f>
        <v>#N/A</v>
      </c>
      <c r="BD22" s="70" t="e">
        <f aca="false">$BC$7*$J$3*$J$5*$T22</f>
        <v>#N/A</v>
      </c>
      <c r="BE22" s="70" t="e">
        <f aca="false">$BE$7*$J$2*$J$5*$S22</f>
        <v>#N/A</v>
      </c>
      <c r="BF22" s="70" t="e">
        <f aca="false">$BE$7*$J$3*$J$5*$T22</f>
        <v>#N/A</v>
      </c>
      <c r="BW22" s="385" t="e">
        <f aca="false">SUM(AW22:BD22,BG22:BJ22,BO22:BP22)</f>
        <v>#N/A</v>
      </c>
      <c r="BX22" s="386" t="e">
        <f aca="false">SUM(BS22:BV22)+BW22</f>
        <v>#N/A</v>
      </c>
      <c r="BY22" s="25" t="e">
        <f aca="false">SUM(AW22:BV22)</f>
        <v>#N/A</v>
      </c>
      <c r="BZ22" s="70" t="e">
        <f aca="false">$BZ$7*$J$2*$J$5*$N22</f>
        <v>#N/A</v>
      </c>
      <c r="CA22" s="70" t="e">
        <f aca="false">$BZ$7*$J$3*$J$5*$O22</f>
        <v>#N/A</v>
      </c>
      <c r="CF22" s="134" t="e">
        <f aca="false">SUM(BZ22:CA22)</f>
        <v>#N/A</v>
      </c>
      <c r="CG22" s="386" t="e">
        <f aca="false">SUM(BZ22:CC22)</f>
        <v>#N/A</v>
      </c>
      <c r="CH22" s="134" t="e">
        <f aca="false">SUM(BZ22:CE22)</f>
        <v>#N/A</v>
      </c>
      <c r="CI22" s="70" t="e">
        <f aca="false">$CI$7*$J$2*$J$5*$AB22</f>
        <v>#N/A</v>
      </c>
      <c r="CJ22" s="70" t="e">
        <f aca="false">$CI$7*$J$3*$J$5*$AC22</f>
        <v>#N/A</v>
      </c>
      <c r="CK22" s="70" t="e">
        <f aca="false">$CK$7*$J$2*$J$5*$AB22</f>
        <v>#N/A</v>
      </c>
      <c r="CL22" s="70" t="e">
        <f aca="false">$CK$7*$J$3*$J$5*$AC22</f>
        <v>#N/A</v>
      </c>
      <c r="CM22" s="70" t="e">
        <f aca="false">$CM$7*$J$2*$J$5*$AB22</f>
        <v>#N/A</v>
      </c>
      <c r="CN22" s="70" t="e">
        <f aca="false">$CM$7*$J$3*$J$5*$AC22</f>
        <v>#N/A</v>
      </c>
      <c r="CO22" s="70" t="e">
        <f aca="false">$CO$7*$J$2*$J$5*$AB22</f>
        <v>#N/A</v>
      </c>
      <c r="CP22" s="70" t="e">
        <f aca="false">$CO$7*$J$3*$J$5*$AC22</f>
        <v>#N/A</v>
      </c>
      <c r="CQ22" s="70" t="e">
        <f aca="false">$CQ$7*$J$2*$J$5*$AB22</f>
        <v>#N/A</v>
      </c>
      <c r="CR22" s="70" t="e">
        <f aca="false">$CQ$7*$J$3*$J$5*$AC22</f>
        <v>#N/A</v>
      </c>
      <c r="CS22" s="70" t="e">
        <f aca="false">$CS$7*$J$2*$J$5*$AB22</f>
        <v>#N/A</v>
      </c>
      <c r="CT22" s="70" t="e">
        <f aca="false">$CS$7*$J$3*$J$5*$AC22</f>
        <v>#N/A</v>
      </c>
      <c r="CU22" s="70" t="e">
        <f aca="false">$CU$7*$J$2*$J$5*$AB22</f>
        <v>#N/A</v>
      </c>
      <c r="CV22" s="70" t="e">
        <f aca="false">$CU$7*$J$3*$J$5*$AC22</f>
        <v>#N/A</v>
      </c>
      <c r="DE22" s="70" t="e">
        <f aca="false">$DE$7*$J$2*$J$5*$AB22</f>
        <v>#N/A</v>
      </c>
      <c r="DF22" s="70" t="e">
        <f aca="false">$DE$7*$J$3*$J$5*$AC22</f>
        <v>#N/A</v>
      </c>
      <c r="DG22" s="70"/>
      <c r="DH22" s="70"/>
      <c r="DS22" s="134" t="e">
        <f aca="false">SUM(CI22:CR22,CW22:CX22,DG22:DH22)</f>
        <v>#N/A</v>
      </c>
      <c r="DT22" s="25" t="e">
        <f aca="false">SUM(CI22:CZ22,DC22:DL22)</f>
        <v>#N/A</v>
      </c>
      <c r="DU22" s="134" t="e">
        <f aca="false">SUM(CI22:DR22)</f>
        <v>#N/A</v>
      </c>
      <c r="DZ22" s="70" t="e">
        <f aca="false">$DZ$7*$J$2*$J$5*$AB22</f>
        <v>#N/A</v>
      </c>
      <c r="EA22" s="70" t="e">
        <f aca="false">$DZ$7*$J$3*$J$5*$AC22</f>
        <v>#N/A</v>
      </c>
      <c r="EN22" s="134" t="n">
        <f aca="false">SUM(EB22:EC22)</f>
        <v>0</v>
      </c>
      <c r="EO22" s="25" t="n">
        <f aca="false">SUM(EB22:EE22,EJ22:EM22)</f>
        <v>0</v>
      </c>
      <c r="EP22" s="25" t="e">
        <f aca="false">SUM(DZ22:EM22)</f>
        <v>#N/A</v>
      </c>
    </row>
    <row r="23" customFormat="false" ht="11.25" hidden="false" customHeight="false" outlineLevel="0" collapsed="false">
      <c r="A23" s="51" t="e">
        <f aca="false">VLOOKUP($D23,Curves!$A$2:$I$1700,9)</f>
        <v>#N/A</v>
      </c>
      <c r="B23" s="85" t="e">
        <f aca="false">(1+($A23/2))^(-2*($D23-$A$1)/365.25)</f>
        <v>#N/A</v>
      </c>
      <c r="C23" s="85" t="n">
        <f aca="false">D24-D23</f>
        <v>30</v>
      </c>
      <c r="D23" s="377" t="n">
        <v>37347</v>
      </c>
      <c r="E23" s="378" t="e">
        <f aca="false">VLOOKUP($D23,Curves!$A$2:$H$1700,2)*$B23</f>
        <v>#N/A</v>
      </c>
      <c r="F23" s="51" t="e">
        <f aca="false">VLOOKUP($D23,Curves!$A$2:$H$1700,3)*$B23</f>
        <v>#N/A</v>
      </c>
      <c r="G23" s="51" t="e">
        <f aca="false">VLOOKUP($D23,Curves!$A$2:$H$1700,7)*$B23</f>
        <v>#N/A</v>
      </c>
      <c r="H23" s="51" t="e">
        <f aca="false">VLOOKUP($D23,Curves!$A$2:$H$1700,5)*$B23</f>
        <v>#N/A</v>
      </c>
      <c r="I23" s="51" t="e">
        <f aca="false">VLOOKUP($D23,Curves!$A$2:$H$1700,4)*$B23</f>
        <v>#N/A</v>
      </c>
      <c r="J23" s="379" t="e">
        <f aca="false">VLOOKUP($D23,Curves!$A$2:$H$1700,8)*$B23</f>
        <v>#N/A</v>
      </c>
      <c r="K23" s="51" t="e">
        <f aca="false">($E23+$I23)*$J$5+$J$4</f>
        <v>#N/A</v>
      </c>
      <c r="L23" s="380" t="e">
        <f aca="false">VLOOKUP($D23,Curves!$N$2:$T$2600,2)*$B23</f>
        <v>#N/A</v>
      </c>
      <c r="M23" s="244" t="e">
        <f aca="false">VLOOKUP($D23,Curves!$N$2:$T$2600,3)*$B23</f>
        <v>#N/A</v>
      </c>
      <c r="N23" s="381" t="e">
        <f aca="false">IF($K23&lt;$L23,1,0)</f>
        <v>#N/A</v>
      </c>
      <c r="O23" s="382" t="e">
        <f aca="false">IF($K23&lt;$M23,1,0)</f>
        <v>#N/A</v>
      </c>
      <c r="P23" s="378" t="e">
        <f aca="false">($E23+J23)*$J$5+$J$4</f>
        <v>#N/A</v>
      </c>
      <c r="Q23" s="380" t="e">
        <f aca="false">VLOOKUP($D23,Curves!$N$2:$T$2600,4)*$B23</f>
        <v>#N/A</v>
      </c>
      <c r="R23" s="244" t="e">
        <f aca="false">VLOOKUP($D23,Curves!$N$2:$T$2600,5)*$B23</f>
        <v>#N/A</v>
      </c>
      <c r="S23" s="381" t="e">
        <f aca="false">IF($P23&lt;$Q23,1,0)</f>
        <v>#N/A</v>
      </c>
      <c r="T23" s="382" t="e">
        <f aca="false">IF($P23&lt;$R23,1,0)</f>
        <v>#N/A</v>
      </c>
      <c r="U23" s="383" t="e">
        <f aca="false">($E23+G23)*$J$5+$J$4</f>
        <v>#N/A</v>
      </c>
      <c r="V23" s="383" t="e">
        <f aca="false">($E23+H23)*$J$5+$J$4</f>
        <v>#N/A</v>
      </c>
      <c r="W23" s="383" t="e">
        <f aca="false">($E23+I23)*$J$5+$J$4</f>
        <v>#N/A</v>
      </c>
      <c r="X23" s="272" t="e">
        <f aca="false">VLOOKUP($D23,[6]CurveFetch!$D$8:$S$13000,16,0)*$B23</f>
        <v>#N/A</v>
      </c>
      <c r="Y23" s="244" t="e">
        <f aca="false">VLOOKUP($D23,Curves!$N$2:$T$2600,7)*$B23</f>
        <v>#N/A</v>
      </c>
      <c r="Z23" s="384" t="e">
        <f aca="false">IF($U23&lt;$X23,1,0)</f>
        <v>#N/A</v>
      </c>
      <c r="AA23" s="381" t="e">
        <f aca="false">IF($U23&lt;$Y23,1,0)</f>
        <v>#N/A</v>
      </c>
      <c r="AB23" s="381" t="e">
        <f aca="false">IF($V23&lt;$X23,1,0)</f>
        <v>#N/A</v>
      </c>
      <c r="AC23" s="381" t="e">
        <f aca="false">IF($V23&lt;$X23,1,0)</f>
        <v>#N/A</v>
      </c>
      <c r="AD23" s="381" t="e">
        <f aca="false">IF($W23&lt;$X23,1,0)</f>
        <v>#N/A</v>
      </c>
      <c r="AE23" s="382" t="e">
        <f aca="false">IF($W23&lt;$Y23,1,0)</f>
        <v>#N/A</v>
      </c>
      <c r="AF23" s="70" t="e">
        <f aca="false">$AF$7*$J$2*$J$5*$N23</f>
        <v>#N/A</v>
      </c>
      <c r="AG23" s="70" t="e">
        <f aca="false">$AF$7*$J$2*$J$5*$O23</f>
        <v>#N/A</v>
      </c>
      <c r="AH23" s="70" t="e">
        <f aca="false">$AH$7*$J$2*$J$5*$N23</f>
        <v>#N/A</v>
      </c>
      <c r="AI23" s="70" t="e">
        <f aca="false">$AH$7*$J$2*$J$5*$O23</f>
        <v>#N/A</v>
      </c>
      <c r="AJ23" s="381"/>
      <c r="AK23" s="381"/>
      <c r="AT23" s="134" t="e">
        <f aca="false">SUM(AF23:AG23,AL23:AM23)</f>
        <v>#N/A</v>
      </c>
      <c r="AU23" s="161" t="e">
        <f aca="false">SUM(AF23:AM23,AP23:AS23)</f>
        <v>#N/A</v>
      </c>
      <c r="AV23" s="134" t="e">
        <f aca="false">SUM(AF23:AS23)</f>
        <v>#N/A</v>
      </c>
      <c r="AW23" s="70" t="e">
        <f aca="false">$AW$7*$J$2*$J$5*$S23</f>
        <v>#N/A</v>
      </c>
      <c r="AX23" s="70" t="e">
        <f aca="false">$AW$7*$J$3*$J$5*$T23</f>
        <v>#N/A</v>
      </c>
      <c r="AY23" s="70" t="e">
        <f aca="false">$AY$7*$J$2*$J$5*$S23</f>
        <v>#N/A</v>
      </c>
      <c r="AZ23" s="70" t="e">
        <f aca="false">$AY$7*$J$3*$J$5*$T23</f>
        <v>#N/A</v>
      </c>
      <c r="BA23" s="70" t="e">
        <f aca="false">$BA$7*$J$2*$J$5*$S23</f>
        <v>#N/A</v>
      </c>
      <c r="BB23" s="70" t="e">
        <f aca="false">$BA$7*$J$3*$J$5*$T23</f>
        <v>#N/A</v>
      </c>
      <c r="BC23" s="70" t="e">
        <f aca="false">$BC$7*$J$2*$J$5*$S23</f>
        <v>#N/A</v>
      </c>
      <c r="BD23" s="70" t="e">
        <f aca="false">$BC$7*$J$3*$J$5*$T23</f>
        <v>#N/A</v>
      </c>
      <c r="BE23" s="70" t="e">
        <f aca="false">$BE$7*$J$2*$J$5*$S23</f>
        <v>#N/A</v>
      </c>
      <c r="BF23" s="70" t="e">
        <f aca="false">$BE$7*$J$3*$J$5*$T23</f>
        <v>#N/A</v>
      </c>
      <c r="BW23" s="385" t="e">
        <f aca="false">SUM(AW23:BD23,BG23:BJ23,BO23:BP23)</f>
        <v>#N/A</v>
      </c>
      <c r="BX23" s="386" t="e">
        <f aca="false">SUM(BS23:BV23)+BW23</f>
        <v>#N/A</v>
      </c>
      <c r="BY23" s="25" t="e">
        <f aca="false">SUM(AW23:BV23)</f>
        <v>#N/A</v>
      </c>
      <c r="BZ23" s="70" t="e">
        <f aca="false">$BZ$7*$J$2*$J$5*$N23</f>
        <v>#N/A</v>
      </c>
      <c r="CA23" s="70" t="e">
        <f aca="false">$BZ$7*$J$3*$J$5*$O23</f>
        <v>#N/A</v>
      </c>
      <c r="CF23" s="134" t="e">
        <f aca="false">SUM(BZ23:CA23)</f>
        <v>#N/A</v>
      </c>
      <c r="CG23" s="386" t="e">
        <f aca="false">SUM(BZ23:CC23)</f>
        <v>#N/A</v>
      </c>
      <c r="CH23" s="134" t="e">
        <f aca="false">SUM(BZ23:CE23)</f>
        <v>#N/A</v>
      </c>
      <c r="CI23" s="70" t="e">
        <f aca="false">$CI$7*$J$2*$J$5*$AB23</f>
        <v>#N/A</v>
      </c>
      <c r="CJ23" s="70" t="e">
        <f aca="false">$CI$7*$J$3*$J$5*$AC23</f>
        <v>#N/A</v>
      </c>
      <c r="CK23" s="70" t="e">
        <f aca="false">$CK$7*$J$2*$J$5*$AB23</f>
        <v>#N/A</v>
      </c>
      <c r="CL23" s="70" t="e">
        <f aca="false">$CK$7*$J$3*$J$5*$AC23</f>
        <v>#N/A</v>
      </c>
      <c r="CM23" s="70" t="e">
        <f aca="false">$CM$7*$J$2*$J$5*$AB23</f>
        <v>#N/A</v>
      </c>
      <c r="CN23" s="70" t="e">
        <f aca="false">$CM$7*$J$3*$J$5*$AC23</f>
        <v>#N/A</v>
      </c>
      <c r="CO23" s="70" t="e">
        <f aca="false">$CO$7*$J$2*$J$5*$AB23</f>
        <v>#N/A</v>
      </c>
      <c r="CP23" s="70" t="e">
        <f aca="false">$CO$7*$J$3*$J$5*$AC23</f>
        <v>#N/A</v>
      </c>
      <c r="CQ23" s="70" t="e">
        <f aca="false">$CQ$7*$J$2*$J$5*$AB23</f>
        <v>#N/A</v>
      </c>
      <c r="CR23" s="70" t="e">
        <f aca="false">$CQ$7*$J$3*$J$5*$AC23</f>
        <v>#N/A</v>
      </c>
      <c r="CS23" s="70" t="e">
        <f aca="false">$CS$7*$J$2*$J$5*$AB23</f>
        <v>#N/A</v>
      </c>
      <c r="CT23" s="70" t="e">
        <f aca="false">$CS$7*$J$3*$J$5*$AC23</f>
        <v>#N/A</v>
      </c>
      <c r="CU23" s="70" t="e">
        <f aca="false">$CU$7*$J$2*$J$5*$AB23</f>
        <v>#N/A</v>
      </c>
      <c r="CV23" s="70" t="e">
        <f aca="false">$CU$7*$J$3*$J$5*$AC23</f>
        <v>#N/A</v>
      </c>
      <c r="DE23" s="70" t="e">
        <f aca="false">$DE$7*$J$2*$J$5*$AB23</f>
        <v>#N/A</v>
      </c>
      <c r="DF23" s="70" t="e">
        <f aca="false">$DE$7*$J$3*$J$5*$AC23</f>
        <v>#N/A</v>
      </c>
      <c r="DG23" s="70"/>
      <c r="DH23" s="70"/>
      <c r="DS23" s="134" t="e">
        <f aca="false">SUM(CI23:CR23,CW23:CX23,DG23:DH23)</f>
        <v>#N/A</v>
      </c>
      <c r="DT23" s="25" t="e">
        <f aca="false">SUM(CI23:CZ23,DC23:DL23)</f>
        <v>#N/A</v>
      </c>
      <c r="DU23" s="134" t="e">
        <f aca="false">SUM(CI23:DR23)</f>
        <v>#N/A</v>
      </c>
      <c r="DZ23" s="70" t="e">
        <f aca="false">$DZ$7*$J$2*$J$5*$AB23</f>
        <v>#N/A</v>
      </c>
      <c r="EA23" s="70" t="e">
        <f aca="false">$DZ$7*$J$3*$J$5*$AC23</f>
        <v>#N/A</v>
      </c>
      <c r="EN23" s="134" t="n">
        <f aca="false">SUM(EB23:EC23)</f>
        <v>0</v>
      </c>
      <c r="EO23" s="25" t="n">
        <f aca="false">SUM(EB23:EE23,EJ23:EM23)</f>
        <v>0</v>
      </c>
      <c r="EP23" s="25" t="e">
        <f aca="false">SUM(DZ23:EM23)</f>
        <v>#N/A</v>
      </c>
    </row>
    <row r="24" customFormat="false" ht="11.25" hidden="false" customHeight="false" outlineLevel="0" collapsed="false">
      <c r="A24" s="51" t="e">
        <f aca="false">VLOOKUP($D24,Curves!$A$2:$I$1700,9)</f>
        <v>#N/A</v>
      </c>
      <c r="B24" s="85" t="e">
        <f aca="false">(1+($A24/2))^(-2*($D24-$A$1)/365.25)</f>
        <v>#N/A</v>
      </c>
      <c r="C24" s="85" t="n">
        <f aca="false">D25-D24</f>
        <v>31</v>
      </c>
      <c r="D24" s="377" t="n">
        <v>37377</v>
      </c>
      <c r="E24" s="378" t="e">
        <f aca="false">VLOOKUP($D24,Curves!$A$2:$H$1700,2)*$B24</f>
        <v>#N/A</v>
      </c>
      <c r="F24" s="51" t="e">
        <f aca="false">VLOOKUP($D24,Curves!$A$2:$H$1700,3)*$B24</f>
        <v>#N/A</v>
      </c>
      <c r="G24" s="51" t="e">
        <f aca="false">VLOOKUP($D24,Curves!$A$2:$H$1700,7)*$B24</f>
        <v>#N/A</v>
      </c>
      <c r="H24" s="51" t="e">
        <f aca="false">VLOOKUP($D24,Curves!$A$2:$H$1700,5)*$B24</f>
        <v>#N/A</v>
      </c>
      <c r="I24" s="51" t="e">
        <f aca="false">VLOOKUP($D24,Curves!$A$2:$H$1700,4)*$B24</f>
        <v>#N/A</v>
      </c>
      <c r="J24" s="379" t="e">
        <f aca="false">VLOOKUP($D24,Curves!$A$2:$H$1700,8)*$B24</f>
        <v>#N/A</v>
      </c>
      <c r="K24" s="51" t="e">
        <f aca="false">($E24+$I24)*$J$5+$J$4</f>
        <v>#N/A</v>
      </c>
      <c r="L24" s="380" t="e">
        <f aca="false">VLOOKUP($D24,Curves!$N$2:$T$2600,2)*$B24</f>
        <v>#N/A</v>
      </c>
      <c r="M24" s="244" t="e">
        <f aca="false">VLOOKUP($D24,Curves!$N$2:$T$2600,3)*$B24</f>
        <v>#N/A</v>
      </c>
      <c r="N24" s="381" t="e">
        <f aca="false">IF($K24&lt;$L24,1,0)</f>
        <v>#N/A</v>
      </c>
      <c r="O24" s="382" t="e">
        <f aca="false">IF($K24&lt;$M24,1,0)</f>
        <v>#N/A</v>
      </c>
      <c r="P24" s="378" t="e">
        <f aca="false">($E24+J24)*$J$5+$J$4</f>
        <v>#N/A</v>
      </c>
      <c r="Q24" s="380" t="e">
        <f aca="false">VLOOKUP($D24,Curves!$N$2:$T$2600,4)*$B24</f>
        <v>#N/A</v>
      </c>
      <c r="R24" s="244" t="e">
        <f aca="false">VLOOKUP($D24,Curves!$N$2:$T$2600,5)*$B24</f>
        <v>#N/A</v>
      </c>
      <c r="S24" s="381" t="e">
        <f aca="false">IF($P24&lt;$Q24,1,0)</f>
        <v>#N/A</v>
      </c>
      <c r="T24" s="382" t="e">
        <f aca="false">IF($P24&lt;$R24,1,0)</f>
        <v>#N/A</v>
      </c>
      <c r="U24" s="383" t="e">
        <f aca="false">($E24+G24)*$J$5+$J$4</f>
        <v>#N/A</v>
      </c>
      <c r="V24" s="383" t="e">
        <f aca="false">($E24+H24)*$J$5+$J$4</f>
        <v>#N/A</v>
      </c>
      <c r="W24" s="383" t="e">
        <f aca="false">($E24+I24)*$J$5+$J$4</f>
        <v>#N/A</v>
      </c>
      <c r="X24" s="272" t="e">
        <f aca="false">VLOOKUP($D24,[6]CurveFetch!$D$8:$S$13000,16,0)*$B24</f>
        <v>#N/A</v>
      </c>
      <c r="Y24" s="244" t="e">
        <f aca="false">VLOOKUP($D24,Curves!$N$2:$T$2600,7)*$B24</f>
        <v>#N/A</v>
      </c>
      <c r="Z24" s="384" t="e">
        <f aca="false">IF($U24&lt;$X24,1,0)</f>
        <v>#N/A</v>
      </c>
      <c r="AA24" s="381" t="e">
        <f aca="false">IF($U24&lt;$Y24,1,0)</f>
        <v>#N/A</v>
      </c>
      <c r="AB24" s="381" t="e">
        <f aca="false">IF($V24&lt;$X24,1,0)</f>
        <v>#N/A</v>
      </c>
      <c r="AC24" s="381" t="e">
        <f aca="false">IF($V24&lt;$X24,1,0)</f>
        <v>#N/A</v>
      </c>
      <c r="AD24" s="381" t="e">
        <f aca="false">IF($W24&lt;$X24,1,0)</f>
        <v>#N/A</v>
      </c>
      <c r="AE24" s="382" t="e">
        <f aca="false">IF($W24&lt;$Y24,1,0)</f>
        <v>#N/A</v>
      </c>
      <c r="AF24" s="70" t="e">
        <f aca="false">$AF$7*$J$2*$J$5*$N24</f>
        <v>#N/A</v>
      </c>
      <c r="AG24" s="70" t="e">
        <f aca="false">$AF$7*$J$2*$J$5*$O24</f>
        <v>#N/A</v>
      </c>
      <c r="AH24" s="70" t="e">
        <f aca="false">$AH$7*$J$2*$J$5*$N24</f>
        <v>#N/A</v>
      </c>
      <c r="AI24" s="70" t="e">
        <f aca="false">$AH$7*$J$2*$J$5*$O24</f>
        <v>#N/A</v>
      </c>
      <c r="AJ24" s="381"/>
      <c r="AK24" s="381"/>
      <c r="AT24" s="134" t="e">
        <f aca="false">SUM(AF24:AG24,AL24:AM24)</f>
        <v>#N/A</v>
      </c>
      <c r="AU24" s="161" t="e">
        <f aca="false">SUM(AF24:AM24,AP24:AS24)</f>
        <v>#N/A</v>
      </c>
      <c r="AV24" s="134" t="e">
        <f aca="false">SUM(AF24:AS24)</f>
        <v>#N/A</v>
      </c>
      <c r="AW24" s="70" t="e">
        <f aca="false">$AW$7*$J$2*$J$5*$S24</f>
        <v>#N/A</v>
      </c>
      <c r="AX24" s="70" t="e">
        <f aca="false">$AW$7*$J$3*$J$5*$T24</f>
        <v>#N/A</v>
      </c>
      <c r="AY24" s="70" t="e">
        <f aca="false">$AY$7*$J$2*$J$5*$S24</f>
        <v>#N/A</v>
      </c>
      <c r="AZ24" s="70" t="e">
        <f aca="false">$AY$7*$J$3*$J$5*$T24</f>
        <v>#N/A</v>
      </c>
      <c r="BA24" s="70" t="e">
        <f aca="false">$BA$7*$J$2*$J$5*$S24</f>
        <v>#N/A</v>
      </c>
      <c r="BB24" s="70" t="e">
        <f aca="false">$BA$7*$J$3*$J$5*$T24</f>
        <v>#N/A</v>
      </c>
      <c r="BC24" s="70" t="e">
        <f aca="false">$BC$7*$J$2*$J$5*$S24</f>
        <v>#N/A</v>
      </c>
      <c r="BD24" s="70" t="e">
        <f aca="false">$BC$7*$J$3*$J$5*$T24</f>
        <v>#N/A</v>
      </c>
      <c r="BE24" s="70" t="e">
        <f aca="false">$BE$7*$J$2*$J$5*$S24</f>
        <v>#N/A</v>
      </c>
      <c r="BF24" s="70" t="e">
        <f aca="false">$BE$7*$J$3*$J$5*$T24</f>
        <v>#N/A</v>
      </c>
      <c r="BW24" s="385" t="e">
        <f aca="false">SUM(AW24:BD24,BG24:BJ24,BO24:BP24)</f>
        <v>#N/A</v>
      </c>
      <c r="BX24" s="386" t="e">
        <f aca="false">SUM(BS24:BV24)+BW24</f>
        <v>#N/A</v>
      </c>
      <c r="BY24" s="25" t="e">
        <f aca="false">SUM(AW24:BV24)</f>
        <v>#N/A</v>
      </c>
      <c r="BZ24" s="70" t="e">
        <f aca="false">$BZ$7*$J$2*$J$5*$N24</f>
        <v>#N/A</v>
      </c>
      <c r="CA24" s="70" t="e">
        <f aca="false">$BZ$7*$J$3*$J$5*$O24</f>
        <v>#N/A</v>
      </c>
      <c r="CF24" s="134" t="e">
        <f aca="false">SUM(BZ24:CA24)</f>
        <v>#N/A</v>
      </c>
      <c r="CG24" s="386" t="e">
        <f aca="false">SUM(BZ24:CC24)</f>
        <v>#N/A</v>
      </c>
      <c r="CH24" s="134" t="e">
        <f aca="false">SUM(BZ24:CE24)</f>
        <v>#N/A</v>
      </c>
      <c r="CI24" s="70" t="e">
        <f aca="false">$CI$7*$J$2*$J$5*$AB24</f>
        <v>#N/A</v>
      </c>
      <c r="CJ24" s="70" t="e">
        <f aca="false">$CI$7*$J$3*$J$5*$AC24</f>
        <v>#N/A</v>
      </c>
      <c r="CK24" s="70" t="e">
        <f aca="false">$CK$7*$J$2*$J$5*$AB24</f>
        <v>#N/A</v>
      </c>
      <c r="CL24" s="70" t="e">
        <f aca="false">$CK$7*$J$3*$J$5*$AC24</f>
        <v>#N/A</v>
      </c>
      <c r="CM24" s="70" t="e">
        <f aca="false">$CM$7*$J$2*$J$5*$AB24</f>
        <v>#N/A</v>
      </c>
      <c r="CN24" s="70" t="e">
        <f aca="false">$CM$7*$J$3*$J$5*$AC24</f>
        <v>#N/A</v>
      </c>
      <c r="CO24" s="70" t="e">
        <f aca="false">$CO$7*$J$2*$J$5*$AB24</f>
        <v>#N/A</v>
      </c>
      <c r="CP24" s="70" t="e">
        <f aca="false">$CO$7*$J$3*$J$5*$AC24</f>
        <v>#N/A</v>
      </c>
      <c r="CQ24" s="70" t="e">
        <f aca="false">$CQ$7*$J$2*$J$5*$AB24</f>
        <v>#N/A</v>
      </c>
      <c r="CR24" s="70" t="e">
        <f aca="false">$CQ$7*$J$3*$J$5*$AC24</f>
        <v>#N/A</v>
      </c>
      <c r="CS24" s="70" t="e">
        <f aca="false">$CS$7*$J$2*$J$5*$AB24</f>
        <v>#N/A</v>
      </c>
      <c r="CT24" s="70" t="e">
        <f aca="false">$CS$7*$J$3*$J$5*$AC24</f>
        <v>#N/A</v>
      </c>
      <c r="CU24" s="70" t="e">
        <f aca="false">$CU$7*$J$2*$J$5*$AB24</f>
        <v>#N/A</v>
      </c>
      <c r="CV24" s="70" t="e">
        <f aca="false">$CU$7*$J$3*$J$5*$AC24</f>
        <v>#N/A</v>
      </c>
      <c r="DE24" s="70" t="e">
        <f aca="false">$DE$7*$J$2*$J$5*$AB24</f>
        <v>#N/A</v>
      </c>
      <c r="DF24" s="70" t="e">
        <f aca="false">$DE$7*$J$3*$J$5*$AC24</f>
        <v>#N/A</v>
      </c>
      <c r="DG24" s="70"/>
      <c r="DH24" s="70"/>
      <c r="DS24" s="134" t="e">
        <f aca="false">SUM(CI24:CR24,CW24:CX24,DG24:DH24)</f>
        <v>#N/A</v>
      </c>
      <c r="DT24" s="25" t="e">
        <f aca="false">SUM(CI24:CZ24,DC24:DL24)</f>
        <v>#N/A</v>
      </c>
      <c r="DU24" s="134" t="e">
        <f aca="false">SUM(CI24:DR24)</f>
        <v>#N/A</v>
      </c>
      <c r="DZ24" s="70" t="e">
        <f aca="false">$DZ$7*$J$2*$J$5*$AB24</f>
        <v>#N/A</v>
      </c>
      <c r="EA24" s="70" t="e">
        <f aca="false">$DZ$7*$J$3*$J$5*$AC24</f>
        <v>#N/A</v>
      </c>
      <c r="EN24" s="134" t="n">
        <f aca="false">SUM(EB24:EC24)</f>
        <v>0</v>
      </c>
      <c r="EO24" s="25" t="n">
        <f aca="false">SUM(EB24:EE24,EJ24:EM24)</f>
        <v>0</v>
      </c>
      <c r="EP24" s="25" t="e">
        <f aca="false">SUM(DZ24:EM24)</f>
        <v>#N/A</v>
      </c>
    </row>
    <row r="25" customFormat="false" ht="11.25" hidden="false" customHeight="false" outlineLevel="0" collapsed="false">
      <c r="A25" s="51" t="e">
        <f aca="false">VLOOKUP($D25,Curves!$A$2:$I$1700,9)</f>
        <v>#N/A</v>
      </c>
      <c r="B25" s="85" t="e">
        <f aca="false">(1+($A25/2))^(-2*($D25-$A$1)/365.25)</f>
        <v>#N/A</v>
      </c>
      <c r="C25" s="85" t="n">
        <f aca="false">D26-D25</f>
        <v>30</v>
      </c>
      <c r="D25" s="377" t="n">
        <v>37408</v>
      </c>
      <c r="E25" s="378" t="e">
        <f aca="false">VLOOKUP($D25,Curves!$A$2:$H$1700,2)*$B25</f>
        <v>#N/A</v>
      </c>
      <c r="F25" s="51" t="e">
        <f aca="false">VLOOKUP($D25,Curves!$A$2:$H$1700,3)*$B25</f>
        <v>#N/A</v>
      </c>
      <c r="G25" s="51" t="e">
        <f aca="false">VLOOKUP($D25,Curves!$A$2:$H$1700,7)*$B25</f>
        <v>#N/A</v>
      </c>
      <c r="H25" s="51" t="e">
        <f aca="false">VLOOKUP($D25,Curves!$A$2:$H$1700,5)*$B25</f>
        <v>#N/A</v>
      </c>
      <c r="I25" s="51" t="e">
        <f aca="false">VLOOKUP($D25,Curves!$A$2:$H$1700,4)*$B25</f>
        <v>#N/A</v>
      </c>
      <c r="J25" s="379" t="e">
        <f aca="false">VLOOKUP($D25,Curves!$A$2:$H$1700,8)*$B25</f>
        <v>#N/A</v>
      </c>
      <c r="K25" s="51" t="e">
        <f aca="false">($E25+$I25)*$J$5+$J$4</f>
        <v>#N/A</v>
      </c>
      <c r="L25" s="380" t="e">
        <f aca="false">VLOOKUP($D25,Curves!$N$2:$T$2600,2)*$B25</f>
        <v>#N/A</v>
      </c>
      <c r="M25" s="244" t="e">
        <f aca="false">VLOOKUP($D25,Curves!$N$2:$T$2600,3)*$B25</f>
        <v>#N/A</v>
      </c>
      <c r="N25" s="381" t="e">
        <f aca="false">IF($K25&lt;$L25,1,0)</f>
        <v>#N/A</v>
      </c>
      <c r="O25" s="382" t="e">
        <f aca="false">IF($K25&lt;$M25,1,0)</f>
        <v>#N/A</v>
      </c>
      <c r="P25" s="378" t="e">
        <f aca="false">($E25+J25)*$J$5+$J$4</f>
        <v>#N/A</v>
      </c>
      <c r="Q25" s="380" t="e">
        <f aca="false">VLOOKUP($D25,Curves!$N$2:$T$2600,4)*$B25</f>
        <v>#N/A</v>
      </c>
      <c r="R25" s="244" t="e">
        <f aca="false">VLOOKUP($D25,Curves!$N$2:$T$2600,5)*$B25</f>
        <v>#N/A</v>
      </c>
      <c r="S25" s="381" t="e">
        <f aca="false">IF($P25&lt;$Q25,1,0)</f>
        <v>#N/A</v>
      </c>
      <c r="T25" s="382" t="e">
        <f aca="false">IF($P25&lt;$R25,1,0)</f>
        <v>#N/A</v>
      </c>
      <c r="U25" s="383" t="e">
        <f aca="false">($E25+G25)*$J$5+$J$4</f>
        <v>#N/A</v>
      </c>
      <c r="V25" s="383" t="e">
        <f aca="false">($E25+H25)*$J$5+$J$4</f>
        <v>#N/A</v>
      </c>
      <c r="W25" s="383" t="e">
        <f aca="false">($E25+I25)*$J$5+$J$4</f>
        <v>#N/A</v>
      </c>
      <c r="X25" s="272" t="e">
        <f aca="false">VLOOKUP($D25,[6]CurveFetch!$D$8:$S$13000,16,0)*$B25</f>
        <v>#N/A</v>
      </c>
      <c r="Y25" s="244" t="e">
        <f aca="false">VLOOKUP($D25,Curves!$N$2:$T$2600,7)*$B25</f>
        <v>#N/A</v>
      </c>
      <c r="Z25" s="384" t="e">
        <f aca="false">IF($U25&lt;$X25,1,0)</f>
        <v>#N/A</v>
      </c>
      <c r="AA25" s="381" t="e">
        <f aca="false">IF($U25&lt;$Y25,1,0)</f>
        <v>#N/A</v>
      </c>
      <c r="AB25" s="381" t="e">
        <f aca="false">IF($V25&lt;$X25,1,0)</f>
        <v>#N/A</v>
      </c>
      <c r="AC25" s="381" t="e">
        <f aca="false">IF($V25&lt;$X25,1,0)</f>
        <v>#N/A</v>
      </c>
      <c r="AD25" s="381" t="e">
        <f aca="false">IF($W25&lt;$X25,1,0)</f>
        <v>#N/A</v>
      </c>
      <c r="AE25" s="382" t="e">
        <f aca="false">IF($W25&lt;$Y25,1,0)</f>
        <v>#N/A</v>
      </c>
      <c r="AF25" s="70" t="e">
        <f aca="false">$AF$7*$J$2*$J$5*$N25</f>
        <v>#N/A</v>
      </c>
      <c r="AG25" s="70" t="e">
        <f aca="false">$AF$7*$J$2*$J$5*$O25</f>
        <v>#N/A</v>
      </c>
      <c r="AH25" s="70" t="e">
        <f aca="false">$AH$7*$J$2*$J$5*$N25</f>
        <v>#N/A</v>
      </c>
      <c r="AI25" s="70" t="e">
        <f aca="false">$AH$7*$J$2*$J$5*$O25</f>
        <v>#N/A</v>
      </c>
      <c r="AJ25" s="381"/>
      <c r="AK25" s="381"/>
      <c r="AL25" s="70"/>
      <c r="AM25" s="70"/>
      <c r="AN25" s="70"/>
      <c r="AO25" s="70"/>
      <c r="AT25" s="134" t="e">
        <f aca="false">SUM(AF25:AG25,AL25:AM25)</f>
        <v>#N/A</v>
      </c>
      <c r="AU25" s="161" t="e">
        <f aca="false">SUM(AF25:AM25,AP25:AS25)</f>
        <v>#N/A</v>
      </c>
      <c r="AV25" s="134" t="e">
        <f aca="false">SUM(AF25:AS25)</f>
        <v>#N/A</v>
      </c>
      <c r="AW25" s="70" t="e">
        <f aca="false">$AW$7*$J$2*$J$5*$S25</f>
        <v>#N/A</v>
      </c>
      <c r="AX25" s="70" t="e">
        <f aca="false">$AW$7*$J$3*$J$5*$T25</f>
        <v>#N/A</v>
      </c>
      <c r="AY25" s="70" t="e">
        <f aca="false">$AY$7*$J$2*$J$5*$S25</f>
        <v>#N/A</v>
      </c>
      <c r="AZ25" s="70" t="e">
        <f aca="false">$AY$7*$J$3*$J$5*$T25</f>
        <v>#N/A</v>
      </c>
      <c r="BA25" s="70" t="e">
        <f aca="false">$BA$7*$J$2*$J$5*$S25</f>
        <v>#N/A</v>
      </c>
      <c r="BB25" s="70" t="e">
        <f aca="false">$BA$7*$J$3*$J$5*$T25</f>
        <v>#N/A</v>
      </c>
      <c r="BC25" s="70" t="e">
        <f aca="false">$BC$7*$J$2*$J$5*$S25</f>
        <v>#N/A</v>
      </c>
      <c r="BD25" s="70" t="e">
        <f aca="false">$BC$7*$J$3*$J$5*$T25</f>
        <v>#N/A</v>
      </c>
      <c r="BE25" s="70" t="e">
        <f aca="false">$BE$7*$J$2*$J$5*$S25</f>
        <v>#N/A</v>
      </c>
      <c r="BF25" s="70" t="e">
        <f aca="false">$BE$7*$J$3*$J$5*$T25</f>
        <v>#N/A</v>
      </c>
      <c r="BG25" s="70" t="e">
        <f aca="false">$BG$7*$J$2*$J$5*$S25</f>
        <v>#N/A</v>
      </c>
      <c r="BH25" s="70" t="e">
        <f aca="false">$BG$7*$J$3*$J$5*$T25</f>
        <v>#N/A</v>
      </c>
      <c r="BW25" s="385" t="e">
        <f aca="false">SUM(AW25:BD25,BG25:BJ25,BO25:BP25)</f>
        <v>#N/A</v>
      </c>
      <c r="BX25" s="386" t="e">
        <f aca="false">SUM(BS25:BV25)+BW25</f>
        <v>#N/A</v>
      </c>
      <c r="BY25" s="25" t="e">
        <f aca="false">SUM(AW25:BV25)</f>
        <v>#N/A</v>
      </c>
      <c r="BZ25" s="70" t="e">
        <f aca="false">$BZ$7*$J$2*$J$5*$N25</f>
        <v>#N/A</v>
      </c>
      <c r="CA25" s="70" t="e">
        <f aca="false">$BZ$7*$J$3*$J$5*$O25</f>
        <v>#N/A</v>
      </c>
      <c r="CF25" s="134" t="e">
        <f aca="false">SUM(BZ25:CA25)</f>
        <v>#N/A</v>
      </c>
      <c r="CG25" s="386" t="e">
        <f aca="false">SUM(BZ25:CC25)</f>
        <v>#N/A</v>
      </c>
      <c r="CH25" s="134" t="e">
        <f aca="false">SUM(BZ25:CE25)</f>
        <v>#N/A</v>
      </c>
      <c r="CI25" s="70" t="e">
        <f aca="false">$CI$7*$J$2*$J$5*$AB25</f>
        <v>#N/A</v>
      </c>
      <c r="CJ25" s="70" t="e">
        <f aca="false">$CI$7*$J$3*$J$5*$AC25</f>
        <v>#N/A</v>
      </c>
      <c r="CK25" s="70" t="e">
        <f aca="false">$CK$7*$J$2*$J$5*$AB25</f>
        <v>#N/A</v>
      </c>
      <c r="CL25" s="70" t="e">
        <f aca="false">$CK$7*$J$3*$J$5*$AC25</f>
        <v>#N/A</v>
      </c>
      <c r="CM25" s="70" t="e">
        <f aca="false">$CM$7*$J$2*$J$5*$AB25</f>
        <v>#N/A</v>
      </c>
      <c r="CN25" s="70" t="e">
        <f aca="false">$CM$7*$J$3*$J$5*$AC25</f>
        <v>#N/A</v>
      </c>
      <c r="CO25" s="70" t="e">
        <f aca="false">$CO$7*$J$2*$J$5*$AB25</f>
        <v>#N/A</v>
      </c>
      <c r="CP25" s="70" t="e">
        <f aca="false">$CO$7*$J$3*$J$5*$AC25</f>
        <v>#N/A</v>
      </c>
      <c r="CQ25" s="70" t="e">
        <f aca="false">$CQ$7*$J$2*$J$5*$AB25</f>
        <v>#N/A</v>
      </c>
      <c r="CR25" s="70" t="e">
        <f aca="false">$CQ$7*$J$3*$J$5*$AC25</f>
        <v>#N/A</v>
      </c>
      <c r="CS25" s="70" t="e">
        <f aca="false">$CS$7*$J$2*$J$5*$AB25</f>
        <v>#N/A</v>
      </c>
      <c r="CT25" s="70" t="e">
        <f aca="false">$CS$7*$J$3*$J$5*$AC25</f>
        <v>#N/A</v>
      </c>
      <c r="CU25" s="70" t="e">
        <f aca="false">$CU$7*$J$2*$J$5*$AB25</f>
        <v>#N/A</v>
      </c>
      <c r="CV25" s="70" t="e">
        <f aca="false">$CU$7*$J$3*$J$5*$AC25</f>
        <v>#N/A</v>
      </c>
      <c r="CY25" s="70" t="e">
        <f aca="false">$CY$7*$J$2*$J$5*$AB25</f>
        <v>#N/A</v>
      </c>
      <c r="CZ25" s="70" t="e">
        <f aca="false">$CY$7*$J$3*$J$5*$AC25</f>
        <v>#N/A</v>
      </c>
      <c r="DA25" s="70"/>
      <c r="DB25" s="70"/>
      <c r="DC25" s="70"/>
      <c r="DD25" s="70"/>
      <c r="DE25" s="70" t="e">
        <f aca="false">$DE$7*$J$2*$J$5*$AB25</f>
        <v>#N/A</v>
      </c>
      <c r="DF25" s="70" t="e">
        <f aca="false">$DE$7*$J$3*$J$5*$AC25</f>
        <v>#N/A</v>
      </c>
      <c r="DG25" s="70"/>
      <c r="DH25" s="70"/>
      <c r="DS25" s="134" t="e">
        <f aca="false">SUM(CI25:CR25,CW25:CX25,DG25:DH25)</f>
        <v>#N/A</v>
      </c>
      <c r="DT25" s="25" t="e">
        <f aca="false">SUM(CI25:CZ25,DC25:DL25)</f>
        <v>#N/A</v>
      </c>
      <c r="DU25" s="134" t="e">
        <f aca="false">SUM(CI25:DR25)</f>
        <v>#N/A</v>
      </c>
      <c r="DZ25" s="70" t="e">
        <f aca="false">$DZ$7*$J$2*$J$5*$AB25</f>
        <v>#N/A</v>
      </c>
      <c r="EA25" s="70" t="e">
        <f aca="false">$DZ$7*$J$3*$J$5*$AC25</f>
        <v>#N/A</v>
      </c>
      <c r="EB25" s="70" t="e">
        <f aca="false">$EB$7*$J$2*$J$5*$AB25</f>
        <v>#N/A</v>
      </c>
      <c r="EC25" s="70" t="e">
        <f aca="false">$EB$7*$J$3*$J$5*$AC25</f>
        <v>#N/A</v>
      </c>
      <c r="EN25" s="134" t="e">
        <f aca="false">SUM(EB25:EC25)</f>
        <v>#N/A</v>
      </c>
      <c r="EO25" s="25" t="e">
        <f aca="false">SUM(EB25:EE25,EJ25:EM25)</f>
        <v>#N/A</v>
      </c>
      <c r="EP25" s="25" t="e">
        <f aca="false">SUM(DZ25:EM25)</f>
        <v>#N/A</v>
      </c>
    </row>
    <row r="26" customFormat="false" ht="11.25" hidden="false" customHeight="false" outlineLevel="0" collapsed="false">
      <c r="A26" s="51" t="e">
        <f aca="false">VLOOKUP($D26,Curves!$A$2:$I$1700,9)</f>
        <v>#N/A</v>
      </c>
      <c r="B26" s="85" t="e">
        <f aca="false">(1+($A26/2))^(-2*($D26-$A$1)/365.25)</f>
        <v>#N/A</v>
      </c>
      <c r="C26" s="85" t="n">
        <f aca="false">D27-D26</f>
        <v>31</v>
      </c>
      <c r="D26" s="377" t="n">
        <v>37438</v>
      </c>
      <c r="E26" s="378" t="e">
        <f aca="false">VLOOKUP($D26,Curves!$A$2:$H$1700,2)*$B26</f>
        <v>#N/A</v>
      </c>
      <c r="F26" s="51" t="e">
        <f aca="false">VLOOKUP($D26,Curves!$A$2:$H$1700,3)*$B26</f>
        <v>#N/A</v>
      </c>
      <c r="G26" s="51" t="e">
        <f aca="false">VLOOKUP($D26,Curves!$A$2:$H$1700,7)*$B26</f>
        <v>#N/A</v>
      </c>
      <c r="H26" s="51" t="e">
        <f aca="false">VLOOKUP($D26,Curves!$A$2:$H$1700,5)*$B26</f>
        <v>#N/A</v>
      </c>
      <c r="I26" s="51" t="e">
        <f aca="false">VLOOKUP($D26,Curves!$A$2:$H$1700,4)*$B26</f>
        <v>#N/A</v>
      </c>
      <c r="J26" s="379" t="e">
        <f aca="false">VLOOKUP($D26,Curves!$A$2:$H$1700,8)*$B26</f>
        <v>#N/A</v>
      </c>
      <c r="K26" s="51" t="e">
        <f aca="false">($E26+$I26)*$J$5+$J$4</f>
        <v>#N/A</v>
      </c>
      <c r="L26" s="380" t="e">
        <f aca="false">VLOOKUP($D26,Curves!$N$2:$T$2600,2)*$B26</f>
        <v>#N/A</v>
      </c>
      <c r="M26" s="244" t="e">
        <f aca="false">VLOOKUP($D26,Curves!$N$2:$T$2600,3)*$B26</f>
        <v>#N/A</v>
      </c>
      <c r="N26" s="381" t="e">
        <f aca="false">IF($K26&lt;$L26,1,0)</f>
        <v>#N/A</v>
      </c>
      <c r="O26" s="382" t="e">
        <f aca="false">IF($K26&lt;$M26,1,0)</f>
        <v>#N/A</v>
      </c>
      <c r="P26" s="378" t="e">
        <f aca="false">($E26+J26)*$J$5+$J$4</f>
        <v>#N/A</v>
      </c>
      <c r="Q26" s="380" t="e">
        <f aca="false">VLOOKUP($D26,Curves!$N$2:$T$2600,4)*$B26</f>
        <v>#N/A</v>
      </c>
      <c r="R26" s="244" t="e">
        <f aca="false">VLOOKUP($D26,Curves!$N$2:$T$2600,5)*$B26</f>
        <v>#N/A</v>
      </c>
      <c r="S26" s="381" t="e">
        <f aca="false">IF($P26&lt;$Q26,1,0)</f>
        <v>#N/A</v>
      </c>
      <c r="T26" s="382" t="e">
        <f aca="false">IF($P26&lt;$R26,1,0)</f>
        <v>#N/A</v>
      </c>
      <c r="U26" s="383" t="e">
        <f aca="false">($E26+G26)*$J$5+$J$4</f>
        <v>#N/A</v>
      </c>
      <c r="V26" s="383" t="e">
        <f aca="false">($E26+H26)*$J$5+$J$4</f>
        <v>#N/A</v>
      </c>
      <c r="W26" s="383" t="e">
        <f aca="false">($E26+I26)*$J$5+$J$4</f>
        <v>#N/A</v>
      </c>
      <c r="X26" s="272" t="e">
        <f aca="false">VLOOKUP($D26,[6]CurveFetch!$D$8:$S$13000,16,0)*$B26</f>
        <v>#N/A</v>
      </c>
      <c r="Y26" s="244" t="e">
        <f aca="false">VLOOKUP($D26,Curves!$N$2:$T$2600,7)*$B26</f>
        <v>#N/A</v>
      </c>
      <c r="Z26" s="384" t="e">
        <f aca="false">IF($U26&lt;$X26,1,0)</f>
        <v>#N/A</v>
      </c>
      <c r="AA26" s="381" t="e">
        <f aca="false">IF($U26&lt;$Y26,1,0)</f>
        <v>#N/A</v>
      </c>
      <c r="AB26" s="381" t="e">
        <f aca="false">IF($V26&lt;$X26,1,0)</f>
        <v>#N/A</v>
      </c>
      <c r="AC26" s="381" t="e">
        <f aca="false">IF($V26&lt;$X26,1,0)</f>
        <v>#N/A</v>
      </c>
      <c r="AD26" s="381" t="e">
        <f aca="false">IF($W26&lt;$X26,1,0)</f>
        <v>#N/A</v>
      </c>
      <c r="AE26" s="382" t="e">
        <f aca="false">IF($W26&lt;$Y26,1,0)</f>
        <v>#N/A</v>
      </c>
      <c r="AF26" s="70" t="e">
        <f aca="false">$AF$7*$J$2*$J$5*$N26</f>
        <v>#N/A</v>
      </c>
      <c r="AG26" s="70" t="e">
        <f aca="false">$AF$7*$J$2*$J$5*$O26</f>
        <v>#N/A</v>
      </c>
      <c r="AH26" s="70" t="e">
        <f aca="false">$AH$7*$J$2*$J$5*$N26</f>
        <v>#N/A</v>
      </c>
      <c r="AI26" s="70" t="e">
        <f aca="false">$AH$7*$J$2*$J$5*$O26</f>
        <v>#N/A</v>
      </c>
      <c r="AJ26" s="381"/>
      <c r="AK26" s="381"/>
      <c r="AL26" s="70"/>
      <c r="AM26" s="70"/>
      <c r="AN26" s="70"/>
      <c r="AO26" s="70"/>
      <c r="AT26" s="134" t="e">
        <f aca="false">SUM(AF26:AG26,AL26:AM26)</f>
        <v>#N/A</v>
      </c>
      <c r="AU26" s="161" t="e">
        <f aca="false">SUM(AF26:AM26,AP26:AS26)</f>
        <v>#N/A</v>
      </c>
      <c r="AV26" s="134" t="e">
        <f aca="false">SUM(AF26:AS26)</f>
        <v>#N/A</v>
      </c>
      <c r="AW26" s="70" t="e">
        <f aca="false">$AW$7*$J$2*$J$5*$S26</f>
        <v>#N/A</v>
      </c>
      <c r="AX26" s="70" t="e">
        <f aca="false">$AW$7*$J$3*$J$5*$T26</f>
        <v>#N/A</v>
      </c>
      <c r="AY26" s="70" t="e">
        <f aca="false">$AY$7*$J$2*$J$5*$S26</f>
        <v>#N/A</v>
      </c>
      <c r="AZ26" s="70" t="e">
        <f aca="false">$AY$7*$J$3*$J$5*$T26</f>
        <v>#N/A</v>
      </c>
      <c r="BA26" s="70" t="e">
        <f aca="false">$BA$7*$J$2*$J$5*$S26</f>
        <v>#N/A</v>
      </c>
      <c r="BB26" s="70" t="e">
        <f aca="false">$BA$7*$J$3*$J$5*$T26</f>
        <v>#N/A</v>
      </c>
      <c r="BC26" s="70" t="e">
        <f aca="false">$BC$7*$J$2*$J$5*$S26</f>
        <v>#N/A</v>
      </c>
      <c r="BD26" s="70" t="e">
        <f aca="false">$BC$7*$J$3*$J$5*$T26</f>
        <v>#N/A</v>
      </c>
      <c r="BE26" s="70" t="e">
        <f aca="false">$BE$7*$J$2*$J$5*$S26</f>
        <v>#N/A</v>
      </c>
      <c r="BF26" s="70" t="e">
        <f aca="false">$BE$7*$J$3*$J$5*$T26</f>
        <v>#N/A</v>
      </c>
      <c r="BG26" s="70" t="e">
        <f aca="false">$BG$7*$J$2*$J$5*$S26</f>
        <v>#N/A</v>
      </c>
      <c r="BH26" s="70" t="e">
        <f aca="false">$BG$7*$J$3*$J$5*$T26</f>
        <v>#N/A</v>
      </c>
      <c r="BI26" s="70" t="e">
        <f aca="false">$BI$7*$J$2*$J$5*$S26</f>
        <v>#N/A</v>
      </c>
      <c r="BJ26" s="70" t="e">
        <f aca="false">$BI$7*$J$3*$J$5*$T26</f>
        <v>#N/A</v>
      </c>
      <c r="BW26" s="385" t="e">
        <f aca="false">SUM(AW26:BD26,BG26:BJ26,BO26:BP26)</f>
        <v>#N/A</v>
      </c>
      <c r="BX26" s="386" t="e">
        <f aca="false">SUM(BS26:BV26)+BW26</f>
        <v>#N/A</v>
      </c>
      <c r="BY26" s="25" t="e">
        <f aca="false">SUM(AW26:BV26)</f>
        <v>#N/A</v>
      </c>
      <c r="BZ26" s="70" t="e">
        <f aca="false">$BZ$7*$J$2*$J$5*$N26</f>
        <v>#N/A</v>
      </c>
      <c r="CA26" s="70" t="e">
        <f aca="false">$BZ$7*$J$3*$J$5*$O26</f>
        <v>#N/A</v>
      </c>
      <c r="CF26" s="134" t="e">
        <f aca="false">SUM(BZ26:CA26)</f>
        <v>#N/A</v>
      </c>
      <c r="CG26" s="386" t="e">
        <f aca="false">SUM(BZ26:CC26)</f>
        <v>#N/A</v>
      </c>
      <c r="CH26" s="134" t="e">
        <f aca="false">SUM(BZ26:CE26)</f>
        <v>#N/A</v>
      </c>
      <c r="CI26" s="70" t="e">
        <f aca="false">$CI$7*$J$2*$J$5*$AB26</f>
        <v>#N/A</v>
      </c>
      <c r="CJ26" s="70" t="e">
        <f aca="false">$CI$7*$J$3*$J$5*$AC26</f>
        <v>#N/A</v>
      </c>
      <c r="CK26" s="70" t="e">
        <f aca="false">$CK$7*$J$2*$J$5*$AB26</f>
        <v>#N/A</v>
      </c>
      <c r="CL26" s="70" t="e">
        <f aca="false">$CK$7*$J$3*$J$5*$AC26</f>
        <v>#N/A</v>
      </c>
      <c r="CM26" s="70" t="e">
        <f aca="false">$CM$7*$J$2*$J$5*$AB26</f>
        <v>#N/A</v>
      </c>
      <c r="CN26" s="70" t="e">
        <f aca="false">$CM$7*$J$3*$J$5*$AC26</f>
        <v>#N/A</v>
      </c>
      <c r="CO26" s="70" t="e">
        <f aca="false">$CO$7*$J$2*$J$5*$AB26</f>
        <v>#N/A</v>
      </c>
      <c r="CP26" s="70" t="e">
        <f aca="false">$CO$7*$J$3*$J$5*$AC26</f>
        <v>#N/A</v>
      </c>
      <c r="CQ26" s="70" t="e">
        <f aca="false">$CQ$7*$J$2*$J$5*$AB26</f>
        <v>#N/A</v>
      </c>
      <c r="CR26" s="70" t="e">
        <f aca="false">$CQ$7*$J$3*$J$5*$AC26</f>
        <v>#N/A</v>
      </c>
      <c r="CS26" s="70" t="e">
        <f aca="false">$CS$7*$J$2*$J$5*$AB26</f>
        <v>#N/A</v>
      </c>
      <c r="CT26" s="70" t="e">
        <f aca="false">$CS$7*$J$3*$J$5*$AC26</f>
        <v>#N/A</v>
      </c>
      <c r="CU26" s="70" t="e">
        <f aca="false">$CU$7*$J$2*$J$5*$AB26</f>
        <v>#N/A</v>
      </c>
      <c r="CV26" s="70" t="e">
        <f aca="false">$CU$7*$J$3*$J$5*$AC26</f>
        <v>#N/A</v>
      </c>
      <c r="CY26" s="70" t="e">
        <f aca="false">$CY$7*$J$2*$J$5*$AB26</f>
        <v>#N/A</v>
      </c>
      <c r="CZ26" s="70" t="e">
        <f aca="false">$CY$7*$J$3*$J$5*$AC26</f>
        <v>#N/A</v>
      </c>
      <c r="DA26" s="70"/>
      <c r="DB26" s="70"/>
      <c r="DC26" s="70"/>
      <c r="DD26" s="70"/>
      <c r="DE26" s="70" t="e">
        <f aca="false">$DE$7*$J$2*$J$5*$AB26</f>
        <v>#N/A</v>
      </c>
      <c r="DF26" s="70" t="e">
        <f aca="false">$DE$7*$J$3*$J$5*$AC26</f>
        <v>#N/A</v>
      </c>
      <c r="DG26" s="70"/>
      <c r="DH26" s="70"/>
      <c r="DS26" s="134" t="e">
        <f aca="false">SUM(CI26:CR26,CW26:CX26,DG26:DH26)</f>
        <v>#N/A</v>
      </c>
      <c r="DT26" s="25" t="e">
        <f aca="false">SUM(CI26:CZ26,DC26:DL26)</f>
        <v>#N/A</v>
      </c>
      <c r="DU26" s="134" t="e">
        <f aca="false">SUM(CI26:DR26)</f>
        <v>#N/A</v>
      </c>
      <c r="DZ26" s="70" t="e">
        <f aca="false">$DZ$7*$J$2*$J$5*$AB26</f>
        <v>#N/A</v>
      </c>
      <c r="EA26" s="70" t="e">
        <f aca="false">$DZ$7*$J$3*$J$5*$AC26</f>
        <v>#N/A</v>
      </c>
      <c r="EB26" s="70" t="e">
        <f aca="false">$EB$7*$J$2*$J$5*$AB26</f>
        <v>#N/A</v>
      </c>
      <c r="EC26" s="70" t="e">
        <f aca="false">$EB$7*$J$3*$J$5*$AC26</f>
        <v>#N/A</v>
      </c>
      <c r="EN26" s="134" t="e">
        <f aca="false">SUM(EB26:EC26)</f>
        <v>#N/A</v>
      </c>
      <c r="EO26" s="25" t="e">
        <f aca="false">SUM(EB26:EE26,EJ26:EM26)</f>
        <v>#N/A</v>
      </c>
      <c r="EP26" s="25" t="e">
        <f aca="false">SUM(DZ26:EM26)</f>
        <v>#N/A</v>
      </c>
    </row>
    <row r="27" customFormat="false" ht="11.25" hidden="false" customHeight="false" outlineLevel="0" collapsed="false">
      <c r="A27" s="51" t="e">
        <f aca="false">VLOOKUP($D27,Curves!$A$2:$I$1700,9)</f>
        <v>#N/A</v>
      </c>
      <c r="B27" s="85" t="e">
        <f aca="false">(1+($A27/2))^(-2*($D27-$A$1)/365.25)</f>
        <v>#N/A</v>
      </c>
      <c r="C27" s="85" t="n">
        <f aca="false">D28-D27</f>
        <v>31</v>
      </c>
      <c r="D27" s="377" t="n">
        <v>37469</v>
      </c>
      <c r="E27" s="378" t="e">
        <f aca="false">VLOOKUP($D27,Curves!$A$2:$H$1700,2)*$B27</f>
        <v>#N/A</v>
      </c>
      <c r="F27" s="51" t="e">
        <f aca="false">VLOOKUP($D27,Curves!$A$2:$H$1700,3)*$B27</f>
        <v>#N/A</v>
      </c>
      <c r="G27" s="51" t="e">
        <f aca="false">VLOOKUP($D27,Curves!$A$2:$H$1700,7)*$B27</f>
        <v>#N/A</v>
      </c>
      <c r="H27" s="51" t="e">
        <f aca="false">VLOOKUP($D27,Curves!$A$2:$H$1700,5)*$B27</f>
        <v>#N/A</v>
      </c>
      <c r="I27" s="51" t="e">
        <f aca="false">VLOOKUP($D27,Curves!$A$2:$H$1700,4)*$B27</f>
        <v>#N/A</v>
      </c>
      <c r="J27" s="379" t="e">
        <f aca="false">VLOOKUP($D27,Curves!$A$2:$H$1700,8)*$B27</f>
        <v>#N/A</v>
      </c>
      <c r="K27" s="51" t="e">
        <f aca="false">($E27+$I27)*$J$5+$J$4</f>
        <v>#N/A</v>
      </c>
      <c r="L27" s="380" t="e">
        <f aca="false">VLOOKUP($D27,Curves!$N$2:$T$2600,2)*$B27</f>
        <v>#N/A</v>
      </c>
      <c r="M27" s="244" t="e">
        <f aca="false">VLOOKUP($D27,Curves!$N$2:$T$2600,3)*$B27</f>
        <v>#N/A</v>
      </c>
      <c r="N27" s="381" t="e">
        <f aca="false">IF($K27&lt;$L27,1,0)</f>
        <v>#N/A</v>
      </c>
      <c r="O27" s="382" t="e">
        <f aca="false">IF($K27&lt;$M27,1,0)</f>
        <v>#N/A</v>
      </c>
      <c r="P27" s="378" t="e">
        <f aca="false">($E27+J27)*$J$5+$J$4</f>
        <v>#N/A</v>
      </c>
      <c r="Q27" s="380" t="e">
        <f aca="false">VLOOKUP($D27,Curves!$N$2:$T$2600,4)*$B27</f>
        <v>#N/A</v>
      </c>
      <c r="R27" s="244" t="e">
        <f aca="false">VLOOKUP($D27,Curves!$N$2:$T$2600,5)*$B27</f>
        <v>#N/A</v>
      </c>
      <c r="S27" s="381" t="e">
        <f aca="false">IF($P27&lt;$Q27,1,0)</f>
        <v>#N/A</v>
      </c>
      <c r="T27" s="382" t="e">
        <f aca="false">IF($P27&lt;$R27,1,0)</f>
        <v>#N/A</v>
      </c>
      <c r="U27" s="383" t="e">
        <f aca="false">($E27+G27)*$J$5+$J$4</f>
        <v>#N/A</v>
      </c>
      <c r="V27" s="383" t="e">
        <f aca="false">($E27+H27)*$J$5+$J$4</f>
        <v>#N/A</v>
      </c>
      <c r="W27" s="383" t="e">
        <f aca="false">($E27+I27)*$J$5+$J$4</f>
        <v>#N/A</v>
      </c>
      <c r="X27" s="272" t="e">
        <f aca="false">VLOOKUP($D27,[6]CurveFetch!$D$8:$S$13000,16,0)*$B27</f>
        <v>#N/A</v>
      </c>
      <c r="Y27" s="244" t="e">
        <f aca="false">VLOOKUP($D27,Curves!$N$2:$T$2600,7)*$B27</f>
        <v>#N/A</v>
      </c>
      <c r="Z27" s="384" t="e">
        <f aca="false">IF($U27&lt;$X27,1,0)</f>
        <v>#N/A</v>
      </c>
      <c r="AA27" s="381" t="e">
        <f aca="false">IF($U27&lt;$Y27,1,0)</f>
        <v>#N/A</v>
      </c>
      <c r="AB27" s="381" t="e">
        <f aca="false">IF($V27&lt;$X27,1,0)</f>
        <v>#N/A</v>
      </c>
      <c r="AC27" s="381" t="e">
        <f aca="false">IF($V27&lt;$X27,1,0)</f>
        <v>#N/A</v>
      </c>
      <c r="AD27" s="381" t="e">
        <f aca="false">IF($W27&lt;$X27,1,0)</f>
        <v>#N/A</v>
      </c>
      <c r="AE27" s="382" t="e">
        <f aca="false">IF($W27&lt;$Y27,1,0)</f>
        <v>#N/A</v>
      </c>
      <c r="AF27" s="70" t="e">
        <f aca="false">$AF$7*$J$2*$J$5*$N27</f>
        <v>#N/A</v>
      </c>
      <c r="AG27" s="70" t="e">
        <f aca="false">$AF$7*$J$2*$J$5*$O27</f>
        <v>#N/A</v>
      </c>
      <c r="AH27" s="70" t="e">
        <f aca="false">$AH$7*$J$2*$J$5*$N27</f>
        <v>#N/A</v>
      </c>
      <c r="AI27" s="70" t="e">
        <f aca="false">$AH$7*$J$2*$J$5*$O27</f>
        <v>#N/A</v>
      </c>
      <c r="AJ27" s="70" t="e">
        <f aca="false">$AJ$7*$J$2*$J$5*$N27</f>
        <v>#N/A</v>
      </c>
      <c r="AK27" s="70" t="e">
        <f aca="false">$AJ$7*$J$2*$J$5*$O27</f>
        <v>#N/A</v>
      </c>
      <c r="AL27" s="70"/>
      <c r="AM27" s="70"/>
      <c r="AN27" s="70"/>
      <c r="AO27" s="70"/>
      <c r="AT27" s="134" t="e">
        <f aca="false">SUM(AF27:AG27,AL27:AM27)</f>
        <v>#N/A</v>
      </c>
      <c r="AU27" s="161" t="e">
        <f aca="false">SUM(AF27:AM27,AP27:AS27)</f>
        <v>#N/A</v>
      </c>
      <c r="AV27" s="134" t="e">
        <f aca="false">SUM(AF27:AS27)</f>
        <v>#N/A</v>
      </c>
      <c r="AW27" s="70" t="e">
        <f aca="false">$AW$7*$J$2*$J$5*$S27</f>
        <v>#N/A</v>
      </c>
      <c r="AX27" s="70" t="e">
        <f aca="false">$AW$7*$J$3*$J$5*$T27</f>
        <v>#N/A</v>
      </c>
      <c r="AY27" s="70" t="e">
        <f aca="false">$AY$7*$J$2*$J$5*$S27</f>
        <v>#N/A</v>
      </c>
      <c r="AZ27" s="70" t="e">
        <f aca="false">$AY$7*$J$3*$J$5*$T27</f>
        <v>#N/A</v>
      </c>
      <c r="BA27" s="70" t="e">
        <f aca="false">$BA$7*$J$2*$J$5*$S27</f>
        <v>#N/A</v>
      </c>
      <c r="BB27" s="70" t="e">
        <f aca="false">$BA$7*$J$3*$J$5*$T27</f>
        <v>#N/A</v>
      </c>
      <c r="BC27" s="70" t="e">
        <f aca="false">$BC$7*$J$2*$J$5*$S27</f>
        <v>#N/A</v>
      </c>
      <c r="BD27" s="70" t="e">
        <f aca="false">$BC$7*$J$3*$J$5*$T27</f>
        <v>#N/A</v>
      </c>
      <c r="BE27" s="70" t="e">
        <f aca="false">$BE$7*$J$2*$J$5*$S27</f>
        <v>#N/A</v>
      </c>
      <c r="BF27" s="70" t="e">
        <f aca="false">$BE$7*$J$3*$J$5*$T27</f>
        <v>#N/A</v>
      </c>
      <c r="BG27" s="70" t="e">
        <f aca="false">$BG$7*$J$2*$J$5*$S27</f>
        <v>#N/A</v>
      </c>
      <c r="BH27" s="70" t="e">
        <f aca="false">$BG$7*$J$3*$J$5*$T27</f>
        <v>#N/A</v>
      </c>
      <c r="BI27" s="70" t="e">
        <f aca="false">$BI$7*$J$2*$J$5*$S27</f>
        <v>#N/A</v>
      </c>
      <c r="BJ27" s="70" t="e">
        <f aca="false">$BI$7*$J$3*$J$5*$T27</f>
        <v>#N/A</v>
      </c>
      <c r="BW27" s="385" t="e">
        <f aca="false">SUM(AW27:BD27,BG27:BJ27,BO27:BP27)</f>
        <v>#N/A</v>
      </c>
      <c r="BX27" s="386" t="e">
        <f aca="false">SUM(BS27:BV27)+BW27</f>
        <v>#N/A</v>
      </c>
      <c r="BY27" s="25" t="e">
        <f aca="false">SUM(AW27:BV27)</f>
        <v>#N/A</v>
      </c>
      <c r="BZ27" s="70" t="e">
        <f aca="false">$BZ$7*$J$2*$J$5*$N27</f>
        <v>#N/A</v>
      </c>
      <c r="CA27" s="70" t="e">
        <f aca="false">$BZ$7*$J$3*$J$5*$O27</f>
        <v>#N/A</v>
      </c>
      <c r="CF27" s="134" t="e">
        <f aca="false">SUM(BZ27:CA27)</f>
        <v>#N/A</v>
      </c>
      <c r="CG27" s="386" t="e">
        <f aca="false">SUM(BZ27:CC27)</f>
        <v>#N/A</v>
      </c>
      <c r="CH27" s="134" t="e">
        <f aca="false">SUM(BZ27:CE27)</f>
        <v>#N/A</v>
      </c>
      <c r="CI27" s="70" t="e">
        <f aca="false">$CI$7*$J$2*$J$5*$AB27</f>
        <v>#N/A</v>
      </c>
      <c r="CJ27" s="70" t="e">
        <f aca="false">$CI$7*$J$3*$J$5*$AC27</f>
        <v>#N/A</v>
      </c>
      <c r="CK27" s="70" t="e">
        <f aca="false">$CK$7*$J$2*$J$5*$AB27</f>
        <v>#N/A</v>
      </c>
      <c r="CL27" s="70" t="e">
        <f aca="false">$CK$7*$J$3*$J$5*$AC27</f>
        <v>#N/A</v>
      </c>
      <c r="CM27" s="70" t="e">
        <f aca="false">$CM$7*$J$2*$J$5*$AB27</f>
        <v>#N/A</v>
      </c>
      <c r="CN27" s="70" t="e">
        <f aca="false">$CM$7*$J$3*$J$5*$AC27</f>
        <v>#N/A</v>
      </c>
      <c r="CO27" s="70" t="e">
        <f aca="false">$CO$7*$J$2*$J$5*$AB27</f>
        <v>#N/A</v>
      </c>
      <c r="CP27" s="70" t="e">
        <f aca="false">$CO$7*$J$3*$J$5*$AC27</f>
        <v>#N/A</v>
      </c>
      <c r="CQ27" s="70" t="e">
        <f aca="false">$CQ$7*$J$2*$J$5*$AB27</f>
        <v>#N/A</v>
      </c>
      <c r="CR27" s="70" t="e">
        <f aca="false">$CQ$7*$J$3*$J$5*$AC27</f>
        <v>#N/A</v>
      </c>
      <c r="CS27" s="70" t="e">
        <f aca="false">$CS$7*$J$2*$J$5*$AB27</f>
        <v>#N/A</v>
      </c>
      <c r="CT27" s="70" t="e">
        <f aca="false">$CS$7*$J$3*$J$5*$AC27</f>
        <v>#N/A</v>
      </c>
      <c r="CU27" s="70" t="e">
        <f aca="false">$CU$7*$J$2*$J$5*$AB27</f>
        <v>#N/A</v>
      </c>
      <c r="CV27" s="70" t="e">
        <f aca="false">$CU$7*$J$3*$J$5*$AC27</f>
        <v>#N/A</v>
      </c>
      <c r="CY27" s="70" t="e">
        <f aca="false">$CY$7*$J$2*$J$5*$AB27</f>
        <v>#N/A</v>
      </c>
      <c r="CZ27" s="70" t="e">
        <f aca="false">$CY$7*$J$3*$J$5*$AC27</f>
        <v>#N/A</v>
      </c>
      <c r="DA27" s="70"/>
      <c r="DB27" s="70"/>
      <c r="DC27" s="70"/>
      <c r="DD27" s="70"/>
      <c r="DE27" s="70" t="e">
        <f aca="false">$DE$7*$J$2*$J$5*$AB27</f>
        <v>#N/A</v>
      </c>
      <c r="DF27" s="70" t="e">
        <f aca="false">$DE$7*$J$3*$J$5*$AC27</f>
        <v>#N/A</v>
      </c>
      <c r="DG27" s="70"/>
      <c r="DH27" s="70"/>
      <c r="DS27" s="134" t="e">
        <f aca="false">SUM(CI27:CR27,CW27:CX27,DG27:DH27)</f>
        <v>#N/A</v>
      </c>
      <c r="DT27" s="25" t="e">
        <f aca="false">SUM(CI27:CZ27,DC27:DL27)</f>
        <v>#N/A</v>
      </c>
      <c r="DU27" s="134" t="e">
        <f aca="false">SUM(CI27:DR27)</f>
        <v>#N/A</v>
      </c>
      <c r="DZ27" s="70" t="e">
        <f aca="false">$DZ$7*$J$2*$J$5*$AB27</f>
        <v>#N/A</v>
      </c>
      <c r="EA27" s="70" t="e">
        <f aca="false">$DZ$7*$J$3*$J$5*$AC27</f>
        <v>#N/A</v>
      </c>
      <c r="EB27" s="70" t="e">
        <f aca="false">$EB$7*$J$2*$J$5*$AB27</f>
        <v>#N/A</v>
      </c>
      <c r="EC27" s="70" t="e">
        <f aca="false">$EB$7*$J$3*$J$5*$AC27</f>
        <v>#N/A</v>
      </c>
      <c r="EN27" s="134" t="e">
        <f aca="false">SUM(EB27:EC27)</f>
        <v>#N/A</v>
      </c>
      <c r="EO27" s="25" t="e">
        <f aca="false">SUM(EB27:EE27,EJ27:EM27)</f>
        <v>#N/A</v>
      </c>
      <c r="EP27" s="25" t="e">
        <f aca="false">SUM(DZ27:EM27)</f>
        <v>#N/A</v>
      </c>
    </row>
    <row r="28" customFormat="false" ht="11.25" hidden="false" customHeight="false" outlineLevel="0" collapsed="false">
      <c r="A28" s="51" t="e">
        <f aca="false">VLOOKUP($D28,Curves!$A$2:$I$1700,9)</f>
        <v>#N/A</v>
      </c>
      <c r="B28" s="85" t="e">
        <f aca="false">(1+($A28/2))^(-2*($D28-$A$1)/365.25)</f>
        <v>#N/A</v>
      </c>
      <c r="C28" s="85" t="n">
        <f aca="false">D29-D28</f>
        <v>30</v>
      </c>
      <c r="D28" s="377" t="n">
        <v>37500</v>
      </c>
      <c r="E28" s="378" t="e">
        <f aca="false">VLOOKUP($D28,Curves!$A$2:$H$1700,2)*$B28</f>
        <v>#N/A</v>
      </c>
      <c r="F28" s="51" t="e">
        <f aca="false">VLOOKUP($D28,Curves!$A$2:$H$1700,3)*$B28</f>
        <v>#N/A</v>
      </c>
      <c r="G28" s="51" t="e">
        <f aca="false">VLOOKUP($D28,Curves!$A$2:$H$1700,7)*$B28</f>
        <v>#N/A</v>
      </c>
      <c r="H28" s="51" t="e">
        <f aca="false">VLOOKUP($D28,Curves!$A$2:$H$1700,5)*$B28</f>
        <v>#N/A</v>
      </c>
      <c r="I28" s="51" t="e">
        <f aca="false">VLOOKUP($D28,Curves!$A$2:$H$1700,4)*$B28</f>
        <v>#N/A</v>
      </c>
      <c r="J28" s="379" t="e">
        <f aca="false">VLOOKUP($D28,Curves!$A$2:$H$1700,8)*$B28</f>
        <v>#N/A</v>
      </c>
      <c r="K28" s="51" t="e">
        <f aca="false">($E28+$I28)*$J$5+$J$4</f>
        <v>#N/A</v>
      </c>
      <c r="L28" s="380" t="e">
        <f aca="false">VLOOKUP($D28,Curves!$N$2:$T$2600,2)*$B28</f>
        <v>#N/A</v>
      </c>
      <c r="M28" s="244" t="e">
        <f aca="false">VLOOKUP($D28,Curves!$N$2:$T$2600,3)*$B28</f>
        <v>#N/A</v>
      </c>
      <c r="N28" s="381" t="e">
        <f aca="false">IF($K28&lt;$L28,1,0)</f>
        <v>#N/A</v>
      </c>
      <c r="O28" s="382" t="e">
        <f aca="false">IF($K28&lt;$M28,1,0)</f>
        <v>#N/A</v>
      </c>
      <c r="P28" s="378" t="e">
        <f aca="false">($E28+J28)*$J$5+$J$4</f>
        <v>#N/A</v>
      </c>
      <c r="Q28" s="380" t="e">
        <f aca="false">VLOOKUP($D28,Curves!$N$2:$T$2600,4)*$B28</f>
        <v>#N/A</v>
      </c>
      <c r="R28" s="244" t="e">
        <f aca="false">VLOOKUP($D28,Curves!$N$2:$T$2600,5)*$B28</f>
        <v>#N/A</v>
      </c>
      <c r="S28" s="381" t="e">
        <f aca="false">IF($P28&lt;$Q28,1,0)</f>
        <v>#N/A</v>
      </c>
      <c r="T28" s="382" t="e">
        <f aca="false">IF($P28&lt;$R28,1,0)</f>
        <v>#N/A</v>
      </c>
      <c r="U28" s="383" t="e">
        <f aca="false">($E28+G28)*$J$5+$J$4</f>
        <v>#N/A</v>
      </c>
      <c r="V28" s="383" t="e">
        <f aca="false">($E28+H28)*$J$5+$J$4</f>
        <v>#N/A</v>
      </c>
      <c r="W28" s="383" t="e">
        <f aca="false">($E28+I28)*$J$5+$J$4</f>
        <v>#N/A</v>
      </c>
      <c r="X28" s="272" t="e">
        <f aca="false">VLOOKUP($D28,[6]CurveFetch!$D$8:$S$13000,16,0)*$B28</f>
        <v>#N/A</v>
      </c>
      <c r="Y28" s="244" t="e">
        <f aca="false">VLOOKUP($D28,Curves!$N$2:$T$2600,7)*$B28</f>
        <v>#N/A</v>
      </c>
      <c r="Z28" s="384" t="e">
        <f aca="false">IF($U28&lt;$X28,1,0)</f>
        <v>#N/A</v>
      </c>
      <c r="AA28" s="381" t="e">
        <f aca="false">IF($U28&lt;$Y28,1,0)</f>
        <v>#N/A</v>
      </c>
      <c r="AB28" s="381" t="e">
        <f aca="false">IF($V28&lt;$X28,1,0)</f>
        <v>#N/A</v>
      </c>
      <c r="AC28" s="381" t="e">
        <f aca="false">IF($V28&lt;$X28,1,0)</f>
        <v>#N/A</v>
      </c>
      <c r="AD28" s="381" t="e">
        <f aca="false">IF($W28&lt;$X28,1,0)</f>
        <v>#N/A</v>
      </c>
      <c r="AE28" s="382" t="e">
        <f aca="false">IF($W28&lt;$Y28,1,0)</f>
        <v>#N/A</v>
      </c>
      <c r="AF28" s="70" t="e">
        <f aca="false">$AF$7*$J$2*$J$5*$N28</f>
        <v>#N/A</v>
      </c>
      <c r="AG28" s="70" t="e">
        <f aca="false">$AF$7*$J$2*$J$5*$O28</f>
        <v>#N/A</v>
      </c>
      <c r="AH28" s="70" t="e">
        <f aca="false">$AH$7*$J$2*$J$5*$N28</f>
        <v>#N/A</v>
      </c>
      <c r="AI28" s="70" t="e">
        <f aca="false">$AH$7*$J$2*$J$5*$O28</f>
        <v>#N/A</v>
      </c>
      <c r="AJ28" s="70" t="e">
        <f aca="false">$AJ$7*$J$2*$J$5*$N28</f>
        <v>#N/A</v>
      </c>
      <c r="AK28" s="70" t="e">
        <f aca="false">$AJ$7*$J$2*$J$5*$O28</f>
        <v>#N/A</v>
      </c>
      <c r="AL28" s="70"/>
      <c r="AM28" s="70"/>
      <c r="AN28" s="70"/>
      <c r="AO28" s="70"/>
      <c r="AT28" s="134" t="e">
        <f aca="false">SUM(AF28:AG28,AL28:AM28)</f>
        <v>#N/A</v>
      </c>
      <c r="AU28" s="161" t="e">
        <f aca="false">SUM(AF28:AM28,AP28:AS28)</f>
        <v>#N/A</v>
      </c>
      <c r="AV28" s="134" t="e">
        <f aca="false">SUM(AF28:AS28)</f>
        <v>#N/A</v>
      </c>
      <c r="AW28" s="70" t="e">
        <f aca="false">$AW$7*$J$2*$J$5*$S28</f>
        <v>#N/A</v>
      </c>
      <c r="AX28" s="70" t="e">
        <f aca="false">$AW$7*$J$3*$J$5*$T28</f>
        <v>#N/A</v>
      </c>
      <c r="AY28" s="70" t="e">
        <f aca="false">$AY$7*$J$2*$J$5*$S28</f>
        <v>#N/A</v>
      </c>
      <c r="AZ28" s="70" t="e">
        <f aca="false">$AY$7*$J$3*$J$5*$T28</f>
        <v>#N/A</v>
      </c>
      <c r="BA28" s="70" t="e">
        <f aca="false">$BA$7*$J$2*$J$5*$S28</f>
        <v>#N/A</v>
      </c>
      <c r="BB28" s="70" t="e">
        <f aca="false">$BA$7*$J$3*$J$5*$T28</f>
        <v>#N/A</v>
      </c>
      <c r="BC28" s="70" t="e">
        <f aca="false">$BC$7*$J$2*$J$5*$S28</f>
        <v>#N/A</v>
      </c>
      <c r="BD28" s="70" t="e">
        <f aca="false">$BC$7*$J$3*$J$5*$T28</f>
        <v>#N/A</v>
      </c>
      <c r="BE28" s="70" t="e">
        <f aca="false">$BE$7*$J$2*$J$5*$S28</f>
        <v>#N/A</v>
      </c>
      <c r="BF28" s="70" t="e">
        <f aca="false">$BE$7*$J$3*$J$5*$T28</f>
        <v>#N/A</v>
      </c>
      <c r="BG28" s="70" t="e">
        <f aca="false">$BG$7*$J$2*$J$5*$S28</f>
        <v>#N/A</v>
      </c>
      <c r="BH28" s="70" t="e">
        <f aca="false">$BG$7*$J$3*$J$5*$T28</f>
        <v>#N/A</v>
      </c>
      <c r="BI28" s="70" t="e">
        <f aca="false">$BI$7*$J$2*$J$5*$S28</f>
        <v>#N/A</v>
      </c>
      <c r="BJ28" s="70" t="e">
        <f aca="false">$BI$7*$J$3*$J$5*$T28</f>
        <v>#N/A</v>
      </c>
      <c r="BW28" s="385" t="e">
        <f aca="false">SUM(AW28:BD28,BG28:BJ28,BO28:BP28)</f>
        <v>#N/A</v>
      </c>
      <c r="BX28" s="386" t="e">
        <f aca="false">SUM(BS28:BV28)+BW28</f>
        <v>#N/A</v>
      </c>
      <c r="BY28" s="25" t="e">
        <f aca="false">SUM(AW28:BV28)</f>
        <v>#N/A</v>
      </c>
      <c r="BZ28" s="70" t="e">
        <f aca="false">$BZ$7*$J$2*$J$5*$N28</f>
        <v>#N/A</v>
      </c>
      <c r="CA28" s="70" t="e">
        <f aca="false">$BZ$7*$J$3*$J$5*$O28</f>
        <v>#N/A</v>
      </c>
      <c r="CF28" s="134" t="e">
        <f aca="false">SUM(BZ28:CA28)</f>
        <v>#N/A</v>
      </c>
      <c r="CG28" s="386" t="e">
        <f aca="false">SUM(BZ28:CC28)</f>
        <v>#N/A</v>
      </c>
      <c r="CH28" s="134" t="e">
        <f aca="false">SUM(BZ28:CE28)</f>
        <v>#N/A</v>
      </c>
      <c r="CI28" s="70" t="e">
        <f aca="false">$CI$7*$J$2*$J$5*$AB28</f>
        <v>#N/A</v>
      </c>
      <c r="CJ28" s="70" t="e">
        <f aca="false">$CI$7*$J$3*$J$5*$AC28</f>
        <v>#N/A</v>
      </c>
      <c r="CK28" s="70" t="e">
        <f aca="false">$CK$7*$J$2*$J$5*$AB28</f>
        <v>#N/A</v>
      </c>
      <c r="CL28" s="70" t="e">
        <f aca="false">$CK$7*$J$3*$J$5*$AC28</f>
        <v>#N/A</v>
      </c>
      <c r="CM28" s="70" t="e">
        <f aca="false">$CM$7*$J$2*$J$5*$AB28</f>
        <v>#N/A</v>
      </c>
      <c r="CN28" s="70" t="e">
        <f aca="false">$CM$7*$J$3*$J$5*$AC28</f>
        <v>#N/A</v>
      </c>
      <c r="CO28" s="70" t="e">
        <f aca="false">$CO$7*$J$2*$J$5*$AB28</f>
        <v>#N/A</v>
      </c>
      <c r="CP28" s="70" t="e">
        <f aca="false">$CO$7*$J$3*$J$5*$AC28</f>
        <v>#N/A</v>
      </c>
      <c r="CQ28" s="70" t="e">
        <f aca="false">$CQ$7*$J$2*$J$5*$AB28</f>
        <v>#N/A</v>
      </c>
      <c r="CR28" s="70" t="e">
        <f aca="false">$CQ$7*$J$3*$J$5*$AC28</f>
        <v>#N/A</v>
      </c>
      <c r="CS28" s="70" t="e">
        <f aca="false">$CS$7*$J$2*$J$5*$AB28</f>
        <v>#N/A</v>
      </c>
      <c r="CT28" s="70" t="e">
        <f aca="false">$CS$7*$J$3*$J$5*$AC28</f>
        <v>#N/A</v>
      </c>
      <c r="CU28" s="70" t="e">
        <f aca="false">$CU$7*$J$2*$J$5*$AB28</f>
        <v>#N/A</v>
      </c>
      <c r="CV28" s="70" t="e">
        <f aca="false">$CU$7*$J$3*$J$5*$AC28</f>
        <v>#N/A</v>
      </c>
      <c r="CY28" s="70" t="e">
        <f aca="false">$CY$7*$J$2*$J$5*$AB28</f>
        <v>#N/A</v>
      </c>
      <c r="CZ28" s="70" t="e">
        <f aca="false">$CY$7*$J$3*$J$5*$AC28</f>
        <v>#N/A</v>
      </c>
      <c r="DA28" s="70"/>
      <c r="DB28" s="70"/>
      <c r="DC28" s="70"/>
      <c r="DD28" s="70"/>
      <c r="DE28" s="70" t="e">
        <f aca="false">$DE$7*$J$2*$J$5*$AB28</f>
        <v>#N/A</v>
      </c>
      <c r="DF28" s="70" t="e">
        <f aca="false">$DE$7*$J$3*$J$5*$AC28</f>
        <v>#N/A</v>
      </c>
      <c r="DG28" s="70"/>
      <c r="DH28" s="70"/>
      <c r="DS28" s="134" t="e">
        <f aca="false">SUM(CI28:CR28,CW28:CX28,DG28:DH28)</f>
        <v>#N/A</v>
      </c>
      <c r="DT28" s="25" t="e">
        <f aca="false">SUM(CI28:CZ28,DC28:DL28)</f>
        <v>#N/A</v>
      </c>
      <c r="DU28" s="134" t="e">
        <f aca="false">SUM(CI28:DR28)</f>
        <v>#N/A</v>
      </c>
      <c r="DZ28" s="70" t="e">
        <f aca="false">$DZ$7*$J$2*$J$5*$AB28</f>
        <v>#N/A</v>
      </c>
      <c r="EA28" s="70" t="e">
        <f aca="false">$DZ$7*$J$3*$J$5*$AC28</f>
        <v>#N/A</v>
      </c>
      <c r="EB28" s="70" t="e">
        <f aca="false">$EB$7*$J$2*$J$5*$AB28</f>
        <v>#N/A</v>
      </c>
      <c r="EC28" s="70" t="e">
        <f aca="false">$EB$7*$J$3*$J$5*$AC28</f>
        <v>#N/A</v>
      </c>
      <c r="EN28" s="134" t="e">
        <f aca="false">SUM(EB28:EC28)</f>
        <v>#N/A</v>
      </c>
      <c r="EO28" s="25" t="e">
        <f aca="false">SUM(EB28:EE28,EJ28:EM28)</f>
        <v>#N/A</v>
      </c>
      <c r="EP28" s="25" t="e">
        <f aca="false">SUM(DZ28:EM28)</f>
        <v>#N/A</v>
      </c>
    </row>
    <row r="29" customFormat="false" ht="11.25" hidden="false" customHeight="false" outlineLevel="0" collapsed="false">
      <c r="A29" s="51" t="e">
        <f aca="false">VLOOKUP($D29,Curves!$A$2:$I$1700,9)</f>
        <v>#N/A</v>
      </c>
      <c r="B29" s="85" t="e">
        <f aca="false">(1+($A29/2))^(-2*($D29-$A$1)/365.25)</f>
        <v>#N/A</v>
      </c>
      <c r="C29" s="85" t="n">
        <f aca="false">D30-D29</f>
        <v>31</v>
      </c>
      <c r="D29" s="377" t="n">
        <v>37530</v>
      </c>
      <c r="E29" s="378" t="e">
        <f aca="false">VLOOKUP($D29,Curves!$A$2:$H$1700,2)*$B29</f>
        <v>#N/A</v>
      </c>
      <c r="F29" s="51" t="e">
        <f aca="false">VLOOKUP($D29,Curves!$A$2:$H$1700,3)*$B29</f>
        <v>#N/A</v>
      </c>
      <c r="G29" s="51" t="e">
        <f aca="false">VLOOKUP($D29,Curves!$A$2:$H$1700,7)*$B29</f>
        <v>#N/A</v>
      </c>
      <c r="H29" s="51" t="e">
        <f aca="false">VLOOKUP($D29,Curves!$A$2:$H$1700,5)*$B29</f>
        <v>#N/A</v>
      </c>
      <c r="I29" s="51" t="e">
        <f aca="false">VLOOKUP($D29,Curves!$A$2:$H$1700,4)*$B29</f>
        <v>#N/A</v>
      </c>
      <c r="J29" s="379" t="e">
        <f aca="false">VLOOKUP($D29,Curves!$A$2:$H$1700,8)*$B29</f>
        <v>#N/A</v>
      </c>
      <c r="K29" s="51" t="e">
        <f aca="false">($E29+$I29)*$J$5+$J$4</f>
        <v>#N/A</v>
      </c>
      <c r="L29" s="380" t="e">
        <f aca="false">VLOOKUP($D29,Curves!$N$2:$T$2600,2)*$B29</f>
        <v>#N/A</v>
      </c>
      <c r="M29" s="244" t="e">
        <f aca="false">VLOOKUP($D29,Curves!$N$2:$T$2600,3)*$B29</f>
        <v>#N/A</v>
      </c>
      <c r="N29" s="381" t="e">
        <f aca="false">IF($K29&lt;$L29,1,0)</f>
        <v>#N/A</v>
      </c>
      <c r="O29" s="382" t="e">
        <f aca="false">IF($K29&lt;$M29,1,0)</f>
        <v>#N/A</v>
      </c>
      <c r="P29" s="378" t="e">
        <f aca="false">($E29+J29)*$J$5+$J$4</f>
        <v>#N/A</v>
      </c>
      <c r="Q29" s="380" t="e">
        <f aca="false">VLOOKUP($D29,Curves!$N$2:$T$2600,4)*$B29</f>
        <v>#N/A</v>
      </c>
      <c r="R29" s="244" t="e">
        <f aca="false">VLOOKUP($D29,Curves!$N$2:$T$2600,5)*$B29</f>
        <v>#N/A</v>
      </c>
      <c r="S29" s="381" t="e">
        <f aca="false">IF($P29&lt;$Q29,1,0)</f>
        <v>#N/A</v>
      </c>
      <c r="T29" s="382" t="e">
        <f aca="false">IF($P29&lt;$R29,1,0)</f>
        <v>#N/A</v>
      </c>
      <c r="U29" s="383" t="e">
        <f aca="false">($E29+G29)*$J$5+$J$4</f>
        <v>#N/A</v>
      </c>
      <c r="V29" s="383" t="e">
        <f aca="false">($E29+H29)*$J$5+$J$4</f>
        <v>#N/A</v>
      </c>
      <c r="W29" s="383" t="e">
        <f aca="false">($E29+I29)*$J$5+$J$4</f>
        <v>#N/A</v>
      </c>
      <c r="X29" s="272" t="e">
        <f aca="false">VLOOKUP($D29,[6]CurveFetch!$D$8:$S$13000,16,0)*$B29</f>
        <v>#N/A</v>
      </c>
      <c r="Y29" s="244" t="e">
        <f aca="false">VLOOKUP($D29,Curves!$N$2:$T$2600,7)*$B29</f>
        <v>#N/A</v>
      </c>
      <c r="Z29" s="384" t="e">
        <f aca="false">IF($U29&lt;$X29,1,0)</f>
        <v>#N/A</v>
      </c>
      <c r="AA29" s="381" t="e">
        <f aca="false">IF($U29&lt;$Y29,1,0)</f>
        <v>#N/A</v>
      </c>
      <c r="AB29" s="381" t="e">
        <f aca="false">IF($V29&lt;$X29,1,0)</f>
        <v>#N/A</v>
      </c>
      <c r="AC29" s="381" t="e">
        <f aca="false">IF($V29&lt;$X29,1,0)</f>
        <v>#N/A</v>
      </c>
      <c r="AD29" s="381" t="e">
        <f aca="false">IF($W29&lt;$X29,1,0)</f>
        <v>#N/A</v>
      </c>
      <c r="AE29" s="382" t="e">
        <f aca="false">IF($W29&lt;$Y29,1,0)</f>
        <v>#N/A</v>
      </c>
      <c r="AF29" s="70" t="e">
        <f aca="false">$AF$7*$J$2*$J$5*$N29</f>
        <v>#N/A</v>
      </c>
      <c r="AG29" s="70" t="e">
        <f aca="false">$AF$7*$J$2*$J$5*$O29</f>
        <v>#N/A</v>
      </c>
      <c r="AH29" s="70" t="e">
        <f aca="false">$AH$7*$J$2*$J$5*$N29</f>
        <v>#N/A</v>
      </c>
      <c r="AI29" s="70" t="e">
        <f aca="false">$AH$7*$J$2*$J$5*$O29</f>
        <v>#N/A</v>
      </c>
      <c r="AJ29" s="70" t="e">
        <f aca="false">$AJ$7*$J$2*$J$5*$N29</f>
        <v>#N/A</v>
      </c>
      <c r="AK29" s="70" t="e">
        <f aca="false">$AJ$7*$J$2*$J$5*$O29</f>
        <v>#N/A</v>
      </c>
      <c r="AL29" s="70"/>
      <c r="AM29" s="70"/>
      <c r="AN29" s="70"/>
      <c r="AO29" s="70"/>
      <c r="AT29" s="134" t="e">
        <f aca="false">SUM(AF29:AG29,AL29:AM29)</f>
        <v>#N/A</v>
      </c>
      <c r="AU29" s="161" t="e">
        <f aca="false">SUM(AF29:AM29,AP29:AS29)</f>
        <v>#N/A</v>
      </c>
      <c r="AV29" s="134" t="e">
        <f aca="false">SUM(AF29:AS29)</f>
        <v>#N/A</v>
      </c>
      <c r="AW29" s="70" t="e">
        <f aca="false">$AW$7*$J$2*$J$5*$S29</f>
        <v>#N/A</v>
      </c>
      <c r="AX29" s="70" t="e">
        <f aca="false">$AW$7*$J$3*$J$5*$T29</f>
        <v>#N/A</v>
      </c>
      <c r="AY29" s="70" t="e">
        <f aca="false">$AY$7*$J$2*$J$5*$S29</f>
        <v>#N/A</v>
      </c>
      <c r="AZ29" s="70" t="e">
        <f aca="false">$AY$7*$J$3*$J$5*$T29</f>
        <v>#N/A</v>
      </c>
      <c r="BA29" s="70" t="e">
        <f aca="false">$BA$7*$J$2*$J$5*$S29</f>
        <v>#N/A</v>
      </c>
      <c r="BB29" s="70" t="e">
        <f aca="false">$BA$7*$J$3*$J$5*$T29</f>
        <v>#N/A</v>
      </c>
      <c r="BC29" s="70" t="e">
        <f aca="false">$BC$7*$J$2*$J$5*$S29</f>
        <v>#N/A</v>
      </c>
      <c r="BD29" s="70" t="e">
        <f aca="false">$BC$7*$J$3*$J$5*$T29</f>
        <v>#N/A</v>
      </c>
      <c r="BE29" s="70" t="e">
        <f aca="false">$BE$7*$J$2*$J$5*$S29</f>
        <v>#N/A</v>
      </c>
      <c r="BF29" s="70" t="e">
        <f aca="false">$BE$7*$J$3*$J$5*$T29</f>
        <v>#N/A</v>
      </c>
      <c r="BG29" s="70" t="e">
        <f aca="false">$BG$7*$J$2*$J$5*$S29</f>
        <v>#N/A</v>
      </c>
      <c r="BH29" s="70" t="e">
        <f aca="false">$BG$7*$J$3*$J$5*$T29</f>
        <v>#N/A</v>
      </c>
      <c r="BI29" s="70" t="e">
        <f aca="false">$BI$7*$J$2*$J$5*$S29</f>
        <v>#N/A</v>
      </c>
      <c r="BJ29" s="70" t="e">
        <f aca="false">$BI$7*$J$3*$J$5*$T29</f>
        <v>#N/A</v>
      </c>
      <c r="BW29" s="385" t="e">
        <f aca="false">SUM(AW29:BD29,BG29:BJ29,BO29:BP29)</f>
        <v>#N/A</v>
      </c>
      <c r="BX29" s="386" t="e">
        <f aca="false">SUM(BS29:BV29)+BW29</f>
        <v>#N/A</v>
      </c>
      <c r="BY29" s="25" t="e">
        <f aca="false">SUM(AW29:BV29)</f>
        <v>#N/A</v>
      </c>
      <c r="BZ29" s="70" t="e">
        <f aca="false">$BZ$7*$J$2*$J$5*$N29</f>
        <v>#N/A</v>
      </c>
      <c r="CA29" s="70" t="e">
        <f aca="false">$BZ$7*$J$3*$J$5*$O29</f>
        <v>#N/A</v>
      </c>
      <c r="CF29" s="134" t="e">
        <f aca="false">SUM(BZ29:CA29)</f>
        <v>#N/A</v>
      </c>
      <c r="CG29" s="386" t="e">
        <f aca="false">SUM(BZ29:CC29)</f>
        <v>#N/A</v>
      </c>
      <c r="CH29" s="134" t="e">
        <f aca="false">SUM(BZ29:CE29)</f>
        <v>#N/A</v>
      </c>
      <c r="CI29" s="70" t="e">
        <f aca="false">$CI$7*$J$2*$J$5*$AB29</f>
        <v>#N/A</v>
      </c>
      <c r="CJ29" s="70" t="e">
        <f aca="false">$CI$7*$J$3*$J$5*$AC29</f>
        <v>#N/A</v>
      </c>
      <c r="CK29" s="70" t="e">
        <f aca="false">$CK$7*$J$2*$J$5*$AB29</f>
        <v>#N/A</v>
      </c>
      <c r="CL29" s="70" t="e">
        <f aca="false">$CK$7*$J$3*$J$5*$AC29</f>
        <v>#N/A</v>
      </c>
      <c r="CM29" s="70" t="e">
        <f aca="false">$CM$7*$J$2*$J$5*$AB29</f>
        <v>#N/A</v>
      </c>
      <c r="CN29" s="70" t="e">
        <f aca="false">$CM$7*$J$3*$J$5*$AC29</f>
        <v>#N/A</v>
      </c>
      <c r="CO29" s="70" t="e">
        <f aca="false">$CO$7*$J$2*$J$5*$AB29</f>
        <v>#N/A</v>
      </c>
      <c r="CP29" s="70" t="e">
        <f aca="false">$CO$7*$J$3*$J$5*$AC29</f>
        <v>#N/A</v>
      </c>
      <c r="CQ29" s="70" t="e">
        <f aca="false">$CQ$7*$J$2*$J$5*$AB29</f>
        <v>#N/A</v>
      </c>
      <c r="CR29" s="70" t="e">
        <f aca="false">$CQ$7*$J$3*$J$5*$AC29</f>
        <v>#N/A</v>
      </c>
      <c r="CS29" s="70" t="e">
        <f aca="false">$CS$7*$J$2*$J$5*$AB29</f>
        <v>#N/A</v>
      </c>
      <c r="CT29" s="70" t="e">
        <f aca="false">$CS$7*$J$3*$J$5*$AC29</f>
        <v>#N/A</v>
      </c>
      <c r="CU29" s="70" t="e">
        <f aca="false">$CU$7*$J$2*$J$5*$AB29</f>
        <v>#N/A</v>
      </c>
      <c r="CV29" s="70" t="e">
        <f aca="false">$CU$7*$J$3*$J$5*$AC29</f>
        <v>#N/A</v>
      </c>
      <c r="CY29" s="70" t="e">
        <f aca="false">$CY$7*$J$2*$J$5*$AB29</f>
        <v>#N/A</v>
      </c>
      <c r="CZ29" s="70" t="e">
        <f aca="false">$CY$7*$J$3*$J$5*$AC29</f>
        <v>#N/A</v>
      </c>
      <c r="DA29" s="70"/>
      <c r="DB29" s="70"/>
      <c r="DC29" s="70"/>
      <c r="DD29" s="70"/>
      <c r="DE29" s="70" t="e">
        <f aca="false">$DE$7*$J$2*$J$5*$AB29</f>
        <v>#N/A</v>
      </c>
      <c r="DF29" s="70" t="e">
        <f aca="false">$DE$7*$J$3*$J$5*$AC29</f>
        <v>#N/A</v>
      </c>
      <c r="DG29" s="70"/>
      <c r="DH29" s="70"/>
      <c r="DS29" s="134" t="e">
        <f aca="false">SUM(CI29:CR29,CW29:CX29,DG29:DH29)</f>
        <v>#N/A</v>
      </c>
      <c r="DT29" s="25" t="e">
        <f aca="false">SUM(CI29:CZ29,DC29:DL29)</f>
        <v>#N/A</v>
      </c>
      <c r="DU29" s="134" t="e">
        <f aca="false">SUM(CI29:DR29)</f>
        <v>#N/A</v>
      </c>
      <c r="DZ29" s="70" t="e">
        <f aca="false">$DZ$7*$J$2*$J$5*$AB29</f>
        <v>#N/A</v>
      </c>
      <c r="EA29" s="70" t="e">
        <f aca="false">$DZ$7*$J$3*$J$5*$AC29</f>
        <v>#N/A</v>
      </c>
      <c r="EB29" s="70" t="e">
        <f aca="false">$EB$7*$J$2*$J$5*$AB29</f>
        <v>#N/A</v>
      </c>
      <c r="EC29" s="70" t="e">
        <f aca="false">$EB$7*$J$3*$J$5*$AC29</f>
        <v>#N/A</v>
      </c>
      <c r="EN29" s="134" t="e">
        <f aca="false">SUM(EB29:EC29)</f>
        <v>#N/A</v>
      </c>
      <c r="EO29" s="25" t="e">
        <f aca="false">SUM(EB29:EE29,EJ29:EM29)</f>
        <v>#N/A</v>
      </c>
      <c r="EP29" s="25" t="e">
        <f aca="false">SUM(DZ29:EM29)</f>
        <v>#N/A</v>
      </c>
    </row>
    <row r="30" customFormat="false" ht="11.25" hidden="false" customHeight="false" outlineLevel="0" collapsed="false">
      <c r="A30" s="51" t="e">
        <f aca="false">VLOOKUP($D30,Curves!$A$2:$I$1700,9)</f>
        <v>#N/A</v>
      </c>
      <c r="B30" s="85" t="e">
        <f aca="false">(1+($A30/2))^(-2*($D30-$A$1)/365.25)</f>
        <v>#N/A</v>
      </c>
      <c r="C30" s="85" t="n">
        <f aca="false">D31-D30</f>
        <v>30</v>
      </c>
      <c r="D30" s="377" t="n">
        <v>37561</v>
      </c>
      <c r="E30" s="378" t="e">
        <f aca="false">VLOOKUP($D30,Curves!$A$2:$H$1700,2)*$B30</f>
        <v>#N/A</v>
      </c>
      <c r="F30" s="51" t="e">
        <f aca="false">VLOOKUP($D30,Curves!$A$2:$H$1700,3)*$B30</f>
        <v>#N/A</v>
      </c>
      <c r="G30" s="51" t="e">
        <f aca="false">VLOOKUP($D30,Curves!$A$2:$H$1700,7)*$B30</f>
        <v>#N/A</v>
      </c>
      <c r="H30" s="51" t="e">
        <f aca="false">VLOOKUP($D30,Curves!$A$2:$H$1700,5)*$B30</f>
        <v>#N/A</v>
      </c>
      <c r="I30" s="51" t="e">
        <f aca="false">VLOOKUP($D30,Curves!$A$2:$H$1700,4)*$B30</f>
        <v>#N/A</v>
      </c>
      <c r="J30" s="379" t="e">
        <f aca="false">VLOOKUP($D30,Curves!$A$2:$H$1700,8)*$B30</f>
        <v>#N/A</v>
      </c>
      <c r="K30" s="51" t="e">
        <f aca="false">($E30+$I30)*$J$5+$J$4</f>
        <v>#N/A</v>
      </c>
      <c r="L30" s="380" t="e">
        <f aca="false">VLOOKUP($D30,Curves!$N$2:$T$2600,2)*$B30</f>
        <v>#N/A</v>
      </c>
      <c r="M30" s="244" t="e">
        <f aca="false">VLOOKUP($D30,Curves!$N$2:$T$2600,3)*$B30</f>
        <v>#N/A</v>
      </c>
      <c r="N30" s="381" t="e">
        <f aca="false">IF($K30&lt;$L30,1,0)</f>
        <v>#N/A</v>
      </c>
      <c r="O30" s="382" t="e">
        <f aca="false">IF($K30&lt;$M30,1,0)</f>
        <v>#N/A</v>
      </c>
      <c r="P30" s="378" t="e">
        <f aca="false">($E30+J30)*$J$5+$J$4</f>
        <v>#N/A</v>
      </c>
      <c r="Q30" s="380" t="e">
        <f aca="false">VLOOKUP($D30,Curves!$N$2:$T$2600,4)*$B30</f>
        <v>#N/A</v>
      </c>
      <c r="R30" s="244" t="e">
        <f aca="false">VLOOKUP($D30,Curves!$N$2:$T$2600,5)*$B30</f>
        <v>#N/A</v>
      </c>
      <c r="S30" s="381" t="e">
        <f aca="false">IF($P30&lt;$Q30,1,0)</f>
        <v>#N/A</v>
      </c>
      <c r="T30" s="382" t="e">
        <f aca="false">IF($P30&lt;$R30,1,0)</f>
        <v>#N/A</v>
      </c>
      <c r="U30" s="383" t="e">
        <f aca="false">($E30+G30)*$J$5+$J$4</f>
        <v>#N/A</v>
      </c>
      <c r="V30" s="383" t="e">
        <f aca="false">($E30+H30)*$J$5+$J$4</f>
        <v>#N/A</v>
      </c>
      <c r="W30" s="383" t="e">
        <f aca="false">($E30+I30)*$J$5+$J$4</f>
        <v>#N/A</v>
      </c>
      <c r="X30" s="272" t="e">
        <f aca="false">VLOOKUP($D30,[6]CurveFetch!$D$8:$S$13000,16,0)*$B30</f>
        <v>#N/A</v>
      </c>
      <c r="Y30" s="244" t="e">
        <f aca="false">VLOOKUP($D30,Curves!$N$2:$T$2600,7)*$B30</f>
        <v>#N/A</v>
      </c>
      <c r="Z30" s="384" t="e">
        <f aca="false">IF($U30&lt;$X30,1,0)</f>
        <v>#N/A</v>
      </c>
      <c r="AA30" s="381" t="e">
        <f aca="false">IF($U30&lt;$Y30,1,0)</f>
        <v>#N/A</v>
      </c>
      <c r="AB30" s="381" t="e">
        <f aca="false">IF($V30&lt;$X30,1,0)</f>
        <v>#N/A</v>
      </c>
      <c r="AC30" s="381" t="e">
        <f aca="false">IF($V30&lt;$X30,1,0)</f>
        <v>#N/A</v>
      </c>
      <c r="AD30" s="381" t="e">
        <f aca="false">IF($W30&lt;$X30,1,0)</f>
        <v>#N/A</v>
      </c>
      <c r="AE30" s="382" t="e">
        <f aca="false">IF($W30&lt;$Y30,1,0)</f>
        <v>#N/A</v>
      </c>
      <c r="AF30" s="70" t="e">
        <f aca="false">$AF$7*$J$2*$J$5*$N30</f>
        <v>#N/A</v>
      </c>
      <c r="AG30" s="70" t="e">
        <f aca="false">$AF$7*$J$2*$J$5*$O30</f>
        <v>#N/A</v>
      </c>
      <c r="AH30" s="70" t="e">
        <f aca="false">$AH$7*$J$2*$J$5*$N30</f>
        <v>#N/A</v>
      </c>
      <c r="AI30" s="70" t="e">
        <f aca="false">$AH$7*$J$2*$J$5*$O30</f>
        <v>#N/A</v>
      </c>
      <c r="AJ30" s="70" t="e">
        <f aca="false">$AJ$7*$J$2*$J$5*$N30</f>
        <v>#N/A</v>
      </c>
      <c r="AK30" s="70" t="e">
        <f aca="false">$AJ$7*$J$2*$J$5*$O30</f>
        <v>#N/A</v>
      </c>
      <c r="AL30" s="70"/>
      <c r="AM30" s="70"/>
      <c r="AN30" s="70"/>
      <c r="AO30" s="70"/>
      <c r="AT30" s="134" t="e">
        <f aca="false">SUM(AF30:AG30,AL30:AM30)</f>
        <v>#N/A</v>
      </c>
      <c r="AU30" s="161" t="e">
        <f aca="false">SUM(AF30:AM30,AP30:AS30)</f>
        <v>#N/A</v>
      </c>
      <c r="AV30" s="134" t="e">
        <f aca="false">SUM(AF30:AS30)</f>
        <v>#N/A</v>
      </c>
      <c r="AW30" s="70" t="e">
        <f aca="false">$AW$7*$J$2*$J$5*$S30</f>
        <v>#N/A</v>
      </c>
      <c r="AX30" s="70" t="e">
        <f aca="false">$AW$7*$J$3*$J$5*$T30</f>
        <v>#N/A</v>
      </c>
      <c r="AY30" s="70" t="e">
        <f aca="false">$AY$7*$J$2*$J$5*$S30</f>
        <v>#N/A</v>
      </c>
      <c r="AZ30" s="70" t="e">
        <f aca="false">$AY$7*$J$3*$J$5*$T30</f>
        <v>#N/A</v>
      </c>
      <c r="BA30" s="70" t="e">
        <f aca="false">$BA$7*$J$2*$J$5*$S30</f>
        <v>#N/A</v>
      </c>
      <c r="BB30" s="70" t="e">
        <f aca="false">$BA$7*$J$3*$J$5*$T30</f>
        <v>#N/A</v>
      </c>
      <c r="BC30" s="70" t="e">
        <f aca="false">$BC$7*$J$2*$J$5*$S30</f>
        <v>#N/A</v>
      </c>
      <c r="BD30" s="70" t="e">
        <f aca="false">$BC$7*$J$3*$J$5*$T30</f>
        <v>#N/A</v>
      </c>
      <c r="BE30" s="70" t="e">
        <f aca="false">$BE$7*$J$2*$J$5*$S30</f>
        <v>#N/A</v>
      </c>
      <c r="BF30" s="70" t="e">
        <f aca="false">$BE$7*$J$3*$J$5*$T30</f>
        <v>#N/A</v>
      </c>
      <c r="BG30" s="70" t="e">
        <f aca="false">$BG$7*$J$2*$J$5*$S30</f>
        <v>#N/A</v>
      </c>
      <c r="BH30" s="70" t="e">
        <f aca="false">$BG$7*$J$3*$J$5*$T30</f>
        <v>#N/A</v>
      </c>
      <c r="BI30" s="70" t="e">
        <f aca="false">$BI$7*$J$2*$J$5*$S30</f>
        <v>#N/A</v>
      </c>
      <c r="BJ30" s="70" t="e">
        <f aca="false">$BI$7*$J$3*$J$5*$T30</f>
        <v>#N/A</v>
      </c>
      <c r="BW30" s="385" t="e">
        <f aca="false">SUM(AW30:BD30,BG30:BJ30,BO30:BP30)</f>
        <v>#N/A</v>
      </c>
      <c r="BX30" s="386" t="e">
        <f aca="false">SUM(BS30:BV30)+BW30</f>
        <v>#N/A</v>
      </c>
      <c r="BY30" s="25" t="e">
        <f aca="false">SUM(AW30:BV30)</f>
        <v>#N/A</v>
      </c>
      <c r="BZ30" s="70" t="e">
        <f aca="false">$BZ$7*$J$2*$J$5*$N30</f>
        <v>#N/A</v>
      </c>
      <c r="CA30" s="70" t="e">
        <f aca="false">$BZ$7*$J$3*$J$5*$O30</f>
        <v>#N/A</v>
      </c>
      <c r="CF30" s="134" t="e">
        <f aca="false">SUM(BZ30:CA30)</f>
        <v>#N/A</v>
      </c>
      <c r="CG30" s="386" t="e">
        <f aca="false">SUM(BZ30:CC30)</f>
        <v>#N/A</v>
      </c>
      <c r="CH30" s="134" t="e">
        <f aca="false">SUM(BZ30:CE30)</f>
        <v>#N/A</v>
      </c>
      <c r="CI30" s="70" t="e">
        <f aca="false">$CI$7*$J$2*$J$5*$AB30</f>
        <v>#N/A</v>
      </c>
      <c r="CJ30" s="70" t="e">
        <f aca="false">$CI$7*$J$3*$J$5*$AC30</f>
        <v>#N/A</v>
      </c>
      <c r="CK30" s="70" t="e">
        <f aca="false">$CK$7*$J$2*$J$5*$AB30</f>
        <v>#N/A</v>
      </c>
      <c r="CL30" s="70" t="e">
        <f aca="false">$CK$7*$J$3*$J$5*$AC30</f>
        <v>#N/A</v>
      </c>
      <c r="CM30" s="70" t="e">
        <f aca="false">$CM$7*$J$2*$J$5*$AB30</f>
        <v>#N/A</v>
      </c>
      <c r="CN30" s="70" t="e">
        <f aca="false">$CM$7*$J$3*$J$5*$AC30</f>
        <v>#N/A</v>
      </c>
      <c r="CO30" s="70" t="e">
        <f aca="false">$CO$7*$J$2*$J$5*$AB30</f>
        <v>#N/A</v>
      </c>
      <c r="CP30" s="70" t="e">
        <f aca="false">$CO$7*$J$3*$J$5*$AC30</f>
        <v>#N/A</v>
      </c>
      <c r="CQ30" s="70" t="e">
        <f aca="false">$CQ$7*$J$2*$J$5*$AB30</f>
        <v>#N/A</v>
      </c>
      <c r="CR30" s="70" t="e">
        <f aca="false">$CQ$7*$J$3*$J$5*$AC30</f>
        <v>#N/A</v>
      </c>
      <c r="CS30" s="70" t="e">
        <f aca="false">$CS$7*$J$2*$J$5*$AB30</f>
        <v>#N/A</v>
      </c>
      <c r="CT30" s="70" t="e">
        <f aca="false">$CS$7*$J$3*$J$5*$AC30</f>
        <v>#N/A</v>
      </c>
      <c r="CU30" s="70" t="e">
        <f aca="false">$CU$7*$J$2*$J$5*$AB30</f>
        <v>#N/A</v>
      </c>
      <c r="CV30" s="70" t="e">
        <f aca="false">$CU$7*$J$3*$J$5*$AC30</f>
        <v>#N/A</v>
      </c>
      <c r="CY30" s="70" t="e">
        <f aca="false">$CY$7*$J$2*$J$5*$AB30</f>
        <v>#N/A</v>
      </c>
      <c r="CZ30" s="70" t="e">
        <f aca="false">$CY$7*$J$3*$J$5*$AC30</f>
        <v>#N/A</v>
      </c>
      <c r="DA30" s="70"/>
      <c r="DB30" s="70"/>
      <c r="DC30" s="70"/>
      <c r="DD30" s="70"/>
      <c r="DE30" s="70" t="e">
        <f aca="false">$DE$7*$J$2*$J$5*$AB30</f>
        <v>#N/A</v>
      </c>
      <c r="DF30" s="70" t="e">
        <f aca="false">$DE$7*$J$3*$J$5*$AC30</f>
        <v>#N/A</v>
      </c>
      <c r="DG30" s="70"/>
      <c r="DH30" s="70"/>
      <c r="DS30" s="134" t="e">
        <f aca="false">SUM(CI30:CR30,CW30:CX30,DG30:DH30)</f>
        <v>#N/A</v>
      </c>
      <c r="DT30" s="25" t="e">
        <f aca="false">SUM(CI30:CZ30,DC30:DL30)</f>
        <v>#N/A</v>
      </c>
      <c r="DU30" s="134" t="e">
        <f aca="false">SUM(CI30:DR30)</f>
        <v>#N/A</v>
      </c>
      <c r="DZ30" s="70" t="e">
        <f aca="false">$DZ$7*$J$2*$J$5*$AB30</f>
        <v>#N/A</v>
      </c>
      <c r="EA30" s="70" t="e">
        <f aca="false">$DZ$7*$J$3*$J$5*$AC30</f>
        <v>#N/A</v>
      </c>
      <c r="EB30" s="70" t="e">
        <f aca="false">$EB$7*$J$2*$J$5*$AB30</f>
        <v>#N/A</v>
      </c>
      <c r="EC30" s="70" t="e">
        <f aca="false">$EB$7*$J$3*$J$5*$AC30</f>
        <v>#N/A</v>
      </c>
      <c r="EN30" s="134" t="e">
        <f aca="false">SUM(EB30:EC30)</f>
        <v>#N/A</v>
      </c>
      <c r="EO30" s="25" t="e">
        <f aca="false">SUM(EB30:EE30,EJ30:EM30)</f>
        <v>#N/A</v>
      </c>
      <c r="EP30" s="25" t="e">
        <f aca="false">SUM(DZ30:EM30)</f>
        <v>#N/A</v>
      </c>
    </row>
    <row r="31" customFormat="false" ht="11.25" hidden="false" customHeight="false" outlineLevel="0" collapsed="false">
      <c r="A31" s="51" t="e">
        <f aca="false">VLOOKUP($D31,Curves!$A$2:$I$1700,9)</f>
        <v>#N/A</v>
      </c>
      <c r="B31" s="85" t="e">
        <f aca="false">(1+($A31/2))^(-2*($D31-$A$1)/365.25)</f>
        <v>#N/A</v>
      </c>
      <c r="C31" s="85" t="n">
        <f aca="false">D32-D31</f>
        <v>31</v>
      </c>
      <c r="D31" s="377" t="n">
        <v>37591</v>
      </c>
      <c r="E31" s="378" t="e">
        <f aca="false">VLOOKUP($D31,Curves!$A$2:$H$1700,2)*$B31</f>
        <v>#N/A</v>
      </c>
      <c r="F31" s="51" t="e">
        <f aca="false">VLOOKUP($D31,Curves!$A$2:$H$1700,3)*$B31</f>
        <v>#N/A</v>
      </c>
      <c r="G31" s="51" t="e">
        <f aca="false">VLOOKUP($D31,Curves!$A$2:$H$1700,7)*$B31</f>
        <v>#N/A</v>
      </c>
      <c r="H31" s="51" t="e">
        <f aca="false">VLOOKUP($D31,Curves!$A$2:$H$1700,5)*$B31</f>
        <v>#N/A</v>
      </c>
      <c r="I31" s="51" t="e">
        <f aca="false">VLOOKUP($D31,Curves!$A$2:$H$1700,4)*$B31</f>
        <v>#N/A</v>
      </c>
      <c r="J31" s="379" t="e">
        <f aca="false">VLOOKUP($D31,Curves!$A$2:$H$1700,8)*$B31</f>
        <v>#N/A</v>
      </c>
      <c r="K31" s="51" t="e">
        <f aca="false">($E31+$I31)*$J$5+$J$4</f>
        <v>#N/A</v>
      </c>
      <c r="L31" s="380" t="e">
        <f aca="false">VLOOKUP($D31,Curves!$N$2:$T$2600,2)*$B31</f>
        <v>#N/A</v>
      </c>
      <c r="M31" s="244" t="e">
        <f aca="false">VLOOKUP($D31,Curves!$N$2:$T$2600,3)*$B31</f>
        <v>#N/A</v>
      </c>
      <c r="N31" s="381" t="e">
        <f aca="false">IF($K31&lt;$L31,1,0)</f>
        <v>#N/A</v>
      </c>
      <c r="O31" s="382" t="e">
        <f aca="false">IF($K31&lt;$M31,1,0)</f>
        <v>#N/A</v>
      </c>
      <c r="P31" s="378" t="e">
        <f aca="false">($E31+J31)*$J$5+$J$4</f>
        <v>#N/A</v>
      </c>
      <c r="Q31" s="380" t="e">
        <f aca="false">VLOOKUP($D31,Curves!$N$2:$T$2600,4)*$B31</f>
        <v>#N/A</v>
      </c>
      <c r="R31" s="244" t="e">
        <f aca="false">VLOOKUP($D31,Curves!$N$2:$T$2600,5)*$B31</f>
        <v>#N/A</v>
      </c>
      <c r="S31" s="381" t="e">
        <f aca="false">IF($P31&lt;$Q31,1,0)</f>
        <v>#N/A</v>
      </c>
      <c r="T31" s="382" t="e">
        <f aca="false">IF($P31&lt;$R31,1,0)</f>
        <v>#N/A</v>
      </c>
      <c r="U31" s="383" t="e">
        <f aca="false">($E31+G31)*$J$5+$J$4</f>
        <v>#N/A</v>
      </c>
      <c r="V31" s="383" t="e">
        <f aca="false">($E31+H31)*$J$5+$J$4</f>
        <v>#N/A</v>
      </c>
      <c r="W31" s="383" t="e">
        <f aca="false">($E31+I31)*$J$5+$J$4</f>
        <v>#N/A</v>
      </c>
      <c r="X31" s="272" t="e">
        <f aca="false">VLOOKUP($D31,[6]CurveFetch!$D$8:$S$13000,16,0)*$B31</f>
        <v>#N/A</v>
      </c>
      <c r="Y31" s="244" t="e">
        <f aca="false">VLOOKUP($D31,Curves!$N$2:$T$2600,7)*$B31</f>
        <v>#N/A</v>
      </c>
      <c r="Z31" s="384" t="e">
        <f aca="false">IF($U31&lt;$X31,1,0)</f>
        <v>#N/A</v>
      </c>
      <c r="AA31" s="381" t="e">
        <f aca="false">IF($U31&lt;$Y31,1,0)</f>
        <v>#N/A</v>
      </c>
      <c r="AB31" s="381" t="e">
        <f aca="false">IF($V31&lt;$X31,1,0)</f>
        <v>#N/A</v>
      </c>
      <c r="AC31" s="381" t="e">
        <f aca="false">IF($V31&lt;$X31,1,0)</f>
        <v>#N/A</v>
      </c>
      <c r="AD31" s="381" t="e">
        <f aca="false">IF($W31&lt;$X31,1,0)</f>
        <v>#N/A</v>
      </c>
      <c r="AE31" s="382" t="e">
        <f aca="false">IF($W31&lt;$Y31,1,0)</f>
        <v>#N/A</v>
      </c>
      <c r="AF31" s="70" t="e">
        <f aca="false">$AF$7*$J$2*$J$5*$N31</f>
        <v>#N/A</v>
      </c>
      <c r="AG31" s="70" t="e">
        <f aca="false">$AF$7*$J$2*$J$5*$O31</f>
        <v>#N/A</v>
      </c>
      <c r="AH31" s="70" t="e">
        <f aca="false">$AH$7*$J$2*$J$5*$N31</f>
        <v>#N/A</v>
      </c>
      <c r="AI31" s="70" t="e">
        <f aca="false">$AH$7*$J$2*$J$5*$O31</f>
        <v>#N/A</v>
      </c>
      <c r="AJ31" s="70" t="e">
        <f aca="false">$AJ$7*$J$2*$J$5*$N31</f>
        <v>#N/A</v>
      </c>
      <c r="AK31" s="70" t="e">
        <f aca="false">$AJ$7*$J$2*$J$5*$O31</f>
        <v>#N/A</v>
      </c>
      <c r="AL31" s="70" t="e">
        <f aca="false">$AL$7*$J$2*$J$5*$N31</f>
        <v>#N/A</v>
      </c>
      <c r="AM31" s="70" t="e">
        <f aca="false">$AL$7*$J$3*$J$5*$O31</f>
        <v>#N/A</v>
      </c>
      <c r="AN31" s="70" t="e">
        <f aca="false">$AN$7*$J$2*$J$5*$N31</f>
        <v>#N/A</v>
      </c>
      <c r="AO31" s="70" t="e">
        <f aca="false">$AN$7*$J$3*$J$5*$O31</f>
        <v>#N/A</v>
      </c>
      <c r="AT31" s="134" t="e">
        <f aca="false">SUM(AF31:AG31,AL31:AM31)</f>
        <v>#N/A</v>
      </c>
      <c r="AU31" s="161" t="e">
        <f aca="false">SUM(AF31:AM31,AP31:AS31)</f>
        <v>#N/A</v>
      </c>
      <c r="AV31" s="134" t="e">
        <f aca="false">SUM(AF31:AS31)</f>
        <v>#N/A</v>
      </c>
      <c r="AW31" s="70" t="e">
        <f aca="false">$AW$7*$J$2*$J$5*$S31</f>
        <v>#N/A</v>
      </c>
      <c r="AX31" s="70" t="e">
        <f aca="false">$AW$7*$J$3*$J$5*$T31</f>
        <v>#N/A</v>
      </c>
      <c r="AY31" s="70" t="e">
        <f aca="false">$AY$7*$J$2*$J$5*$S31</f>
        <v>#N/A</v>
      </c>
      <c r="AZ31" s="70" t="e">
        <f aca="false">$AY$7*$J$3*$J$5*$T31</f>
        <v>#N/A</v>
      </c>
      <c r="BA31" s="70" t="e">
        <f aca="false">$BA$7*$J$2*$J$5*$S31</f>
        <v>#N/A</v>
      </c>
      <c r="BB31" s="70" t="e">
        <f aca="false">$BA$7*$J$3*$J$5*$T31</f>
        <v>#N/A</v>
      </c>
      <c r="BC31" s="70" t="e">
        <f aca="false">$BC$7*$J$2*$J$5*$S31</f>
        <v>#N/A</v>
      </c>
      <c r="BD31" s="70" t="e">
        <f aca="false">$BC$7*$J$3*$J$5*$T31</f>
        <v>#N/A</v>
      </c>
      <c r="BE31" s="70" t="e">
        <f aca="false">$BE$7*$J$2*$J$5*$S31</f>
        <v>#N/A</v>
      </c>
      <c r="BF31" s="70" t="e">
        <f aca="false">$BE$7*$J$3*$J$5*$T31</f>
        <v>#N/A</v>
      </c>
      <c r="BG31" s="70" t="e">
        <f aca="false">$BG$7*$J$2*$J$5*$S31</f>
        <v>#N/A</v>
      </c>
      <c r="BH31" s="70" t="e">
        <f aca="false">$BG$7*$J$3*$J$5*$T31</f>
        <v>#N/A</v>
      </c>
      <c r="BI31" s="70" t="e">
        <f aca="false">$BI$7*$J$2*$J$5*$S31</f>
        <v>#N/A</v>
      </c>
      <c r="BJ31" s="70" t="e">
        <f aca="false">$BI$7*$J$3*$J$5*$T31</f>
        <v>#N/A</v>
      </c>
      <c r="BK31" s="70" t="e">
        <f aca="false">$BK$7*$J$2*$J$5*$S31</f>
        <v>#N/A</v>
      </c>
      <c r="BL31" s="70" t="e">
        <f aca="false">$BK$7*$J$3*$J$5*$T31</f>
        <v>#N/A</v>
      </c>
      <c r="BW31" s="385" t="e">
        <f aca="false">SUM(AW31:BD31,BG31:BJ31,BO31:BP31)</f>
        <v>#N/A</v>
      </c>
      <c r="BX31" s="386" t="e">
        <f aca="false">SUM(BS31:BV31)+BW31</f>
        <v>#N/A</v>
      </c>
      <c r="BY31" s="25" t="e">
        <f aca="false">SUM(AW31:BV31)</f>
        <v>#N/A</v>
      </c>
      <c r="BZ31" s="70" t="e">
        <f aca="false">$BZ$7*$J$2*$J$5*$N31</f>
        <v>#N/A</v>
      </c>
      <c r="CA31" s="70" t="e">
        <f aca="false">$BZ$7*$J$3*$J$5*$O31</f>
        <v>#N/A</v>
      </c>
      <c r="CB31" s="70" t="e">
        <f aca="false">$CB$7*$J$2*$J$5*$N31</f>
        <v>#N/A</v>
      </c>
      <c r="CC31" s="70" t="e">
        <f aca="false">$CB$7*$J$3*$J$5*$O31</f>
        <v>#N/A</v>
      </c>
      <c r="CF31" s="134" t="e">
        <f aca="false">SUM(BZ31:CA31)</f>
        <v>#N/A</v>
      </c>
      <c r="CG31" s="386" t="e">
        <f aca="false">SUM(BZ31:CC31)</f>
        <v>#N/A</v>
      </c>
      <c r="CH31" s="134" t="e">
        <f aca="false">SUM(BZ31:CE31)</f>
        <v>#N/A</v>
      </c>
      <c r="CI31" s="70" t="e">
        <f aca="false">$CI$7*$J$2*$J$5*$AB31</f>
        <v>#N/A</v>
      </c>
      <c r="CJ31" s="70" t="e">
        <f aca="false">$CI$7*$J$3*$J$5*$AC31</f>
        <v>#N/A</v>
      </c>
      <c r="CK31" s="70" t="e">
        <f aca="false">$CK$7*$J$2*$J$5*$AB31</f>
        <v>#N/A</v>
      </c>
      <c r="CL31" s="70" t="e">
        <f aca="false">$CK$7*$J$3*$J$5*$AC31</f>
        <v>#N/A</v>
      </c>
      <c r="CM31" s="70" t="e">
        <f aca="false">$CM$7*$J$2*$J$5*$AB31</f>
        <v>#N/A</v>
      </c>
      <c r="CN31" s="70" t="e">
        <f aca="false">$CM$7*$J$3*$J$5*$AC31</f>
        <v>#N/A</v>
      </c>
      <c r="CO31" s="70" t="e">
        <f aca="false">$CO$7*$J$2*$J$5*$AB31</f>
        <v>#N/A</v>
      </c>
      <c r="CP31" s="70" t="e">
        <f aca="false">$CO$7*$J$3*$J$5*$AC31</f>
        <v>#N/A</v>
      </c>
      <c r="CQ31" s="70" t="e">
        <f aca="false">$CQ$7*$J$2*$J$5*$AB31</f>
        <v>#N/A</v>
      </c>
      <c r="CR31" s="70" t="e">
        <f aca="false">$CQ$7*$J$3*$J$5*$AC31</f>
        <v>#N/A</v>
      </c>
      <c r="CS31" s="70" t="e">
        <f aca="false">$CS$7*$J$2*$J$5*$AB31</f>
        <v>#N/A</v>
      </c>
      <c r="CT31" s="70" t="e">
        <f aca="false">$CS$7*$J$3*$J$5*$AC31</f>
        <v>#N/A</v>
      </c>
      <c r="CU31" s="70" t="e">
        <f aca="false">$CU$7*$J$2*$J$5*$AB31</f>
        <v>#N/A</v>
      </c>
      <c r="CV31" s="70" t="e">
        <f aca="false">$CU$7*$J$3*$J$5*$AC31</f>
        <v>#N/A</v>
      </c>
      <c r="CY31" s="70" t="e">
        <f aca="false">$CY$7*$J$2*$J$5*$AB31</f>
        <v>#N/A</v>
      </c>
      <c r="CZ31" s="70" t="e">
        <f aca="false">$CY$7*$J$3*$J$5*$AC31</f>
        <v>#N/A</v>
      </c>
      <c r="DA31" s="70" t="e">
        <f aca="false">$DA$7*$J$2*$J$5*$AB31</f>
        <v>#N/A</v>
      </c>
      <c r="DB31" s="70" t="e">
        <f aca="false">$DA$7*$J$3*$J$5*$AC31</f>
        <v>#N/A</v>
      </c>
      <c r="DC31" s="70"/>
      <c r="DD31" s="70"/>
      <c r="DE31" s="70" t="e">
        <f aca="false">$DF$7*$J$2*$J$5*$AB31</f>
        <v>#N/A</v>
      </c>
      <c r="DF31" s="70" t="e">
        <f aca="false">$DF$7*$J$3*$J$5*$AC31</f>
        <v>#N/A</v>
      </c>
      <c r="DG31" s="70"/>
      <c r="DH31" s="70"/>
      <c r="DS31" s="134" t="e">
        <f aca="false">SUM(CI31:CR31,CW31:CX31,DG31:DH31)</f>
        <v>#N/A</v>
      </c>
      <c r="DT31" s="25" t="e">
        <f aca="false">SUM(CI31:CZ31,DC31:DL31)</f>
        <v>#N/A</v>
      </c>
      <c r="DU31" s="134" t="e">
        <f aca="false">SUM(CI31:DR31)</f>
        <v>#N/A</v>
      </c>
      <c r="DZ31" s="70" t="e">
        <f aca="false">$DZ$7*$J$2*$J$5*$AB31</f>
        <v>#N/A</v>
      </c>
      <c r="EA31" s="70" t="e">
        <f aca="false">$DZ$7*$J$3*$J$5*$AC31</f>
        <v>#N/A</v>
      </c>
      <c r="EB31" s="70" t="e">
        <f aca="false">$EB$7*$J$2*$J$5*$AB31</f>
        <v>#N/A</v>
      </c>
      <c r="EC31" s="70" t="e">
        <f aca="false">$EB$7*$J$3*$J$5*$AC31</f>
        <v>#N/A</v>
      </c>
      <c r="EN31" s="134" t="e">
        <f aca="false">SUM(EB31:EC31)</f>
        <v>#N/A</v>
      </c>
      <c r="EO31" s="25" t="e">
        <f aca="false">SUM(EB31:EE31,EJ31:EM31)</f>
        <v>#N/A</v>
      </c>
      <c r="EP31" s="25" t="e">
        <f aca="false">SUM(DZ31:EM31)</f>
        <v>#N/A</v>
      </c>
    </row>
    <row r="32" customFormat="false" ht="11.25" hidden="false" customHeight="false" outlineLevel="0" collapsed="false">
      <c r="A32" s="51" t="e">
        <f aca="false">VLOOKUP($D32,Curves!$A$2:$I$1700,9)</f>
        <v>#N/A</v>
      </c>
      <c r="B32" s="85" t="e">
        <f aca="false">(1+($A32/2))^(-2*($D32-$A$1)/365.25)</f>
        <v>#N/A</v>
      </c>
      <c r="C32" s="85" t="n">
        <f aca="false">D33-D32</f>
        <v>31</v>
      </c>
      <c r="D32" s="377" t="n">
        <v>37622</v>
      </c>
      <c r="E32" s="378" t="e">
        <f aca="false">VLOOKUP($D32,Curves!$A$2:$H$1700,2)*$B32</f>
        <v>#N/A</v>
      </c>
      <c r="F32" s="51" t="e">
        <f aca="false">VLOOKUP($D32,Curves!$A$2:$H$1700,3)*$B32</f>
        <v>#N/A</v>
      </c>
      <c r="G32" s="51" t="e">
        <f aca="false">VLOOKUP($D32,Curves!$A$2:$H$1700,7)*$B32</f>
        <v>#N/A</v>
      </c>
      <c r="H32" s="51" t="e">
        <f aca="false">VLOOKUP($D32,Curves!$A$2:$H$1700,5)*$B32</f>
        <v>#N/A</v>
      </c>
      <c r="I32" s="51" t="e">
        <f aca="false">VLOOKUP($D32,Curves!$A$2:$H$1700,4)*$B32</f>
        <v>#N/A</v>
      </c>
      <c r="J32" s="379" t="e">
        <f aca="false">VLOOKUP($D32,Curves!$A$2:$H$1700,8)*$B32</f>
        <v>#N/A</v>
      </c>
      <c r="K32" s="51" t="e">
        <f aca="false">($E32+$I32)*$J$5+$J$4</f>
        <v>#N/A</v>
      </c>
      <c r="L32" s="380" t="e">
        <f aca="false">VLOOKUP($D32,Curves!$N$2:$T$2600,2)*$B32</f>
        <v>#N/A</v>
      </c>
      <c r="M32" s="244" t="e">
        <f aca="false">VLOOKUP($D32,Curves!$N$2:$T$2600,3)*$B32</f>
        <v>#N/A</v>
      </c>
      <c r="N32" s="381" t="e">
        <f aca="false">IF($K32&lt;$L32,1,0)</f>
        <v>#N/A</v>
      </c>
      <c r="O32" s="382" t="e">
        <f aca="false">IF($K32&lt;$M32,1,0)</f>
        <v>#N/A</v>
      </c>
      <c r="P32" s="378" t="e">
        <f aca="false">($E32+J32)*$J$5+$J$4</f>
        <v>#N/A</v>
      </c>
      <c r="Q32" s="380" t="e">
        <f aca="false">VLOOKUP($D32,Curves!$N$2:$T$2600,4)*$B32</f>
        <v>#N/A</v>
      </c>
      <c r="R32" s="244" t="e">
        <f aca="false">VLOOKUP($D32,Curves!$N$2:$T$2600,5)*$B32</f>
        <v>#N/A</v>
      </c>
      <c r="S32" s="381" t="e">
        <f aca="false">IF($P32&lt;$Q32,1,0)</f>
        <v>#N/A</v>
      </c>
      <c r="T32" s="382" t="e">
        <f aca="false">IF($P32&lt;$R32,1,0)</f>
        <v>#N/A</v>
      </c>
      <c r="U32" s="383" t="e">
        <f aca="false">($E32+G32)*$J$5+$J$4</f>
        <v>#N/A</v>
      </c>
      <c r="V32" s="383" t="e">
        <f aca="false">($E32+H32)*$J$5+$J$4</f>
        <v>#N/A</v>
      </c>
      <c r="W32" s="383" t="e">
        <f aca="false">($E32+I32)*$J$5+$J$4</f>
        <v>#N/A</v>
      </c>
      <c r="X32" s="272" t="e">
        <f aca="false">VLOOKUP($D32,[6]CurveFetch!$D$8:$S$13000,16,0)*$B32</f>
        <v>#N/A</v>
      </c>
      <c r="Y32" s="244" t="e">
        <f aca="false">VLOOKUP($D32,Curves!$N$2:$T$2600,7)*$B32</f>
        <v>#N/A</v>
      </c>
      <c r="Z32" s="384" t="e">
        <f aca="false">IF($U32&lt;$X32,1,0)</f>
        <v>#N/A</v>
      </c>
      <c r="AA32" s="381" t="e">
        <f aca="false">IF($U32&lt;$Y32,1,0)</f>
        <v>#N/A</v>
      </c>
      <c r="AB32" s="381" t="e">
        <f aca="false">IF($V32&lt;$X32,1,0)</f>
        <v>#N/A</v>
      </c>
      <c r="AC32" s="381" t="e">
        <f aca="false">IF($V32&lt;$X32,1,0)</f>
        <v>#N/A</v>
      </c>
      <c r="AD32" s="381" t="e">
        <f aca="false">IF($W32&lt;$X32,1,0)</f>
        <v>#N/A</v>
      </c>
      <c r="AE32" s="382" t="e">
        <f aca="false">IF($W32&lt;$Y32,1,0)</f>
        <v>#N/A</v>
      </c>
      <c r="AF32" s="70" t="e">
        <f aca="false">$AF$7*$J$2*$J$5*$N32</f>
        <v>#N/A</v>
      </c>
      <c r="AG32" s="70" t="e">
        <f aca="false">$AF$7*$J$2*$J$5*$O32</f>
        <v>#N/A</v>
      </c>
      <c r="AH32" s="70" t="e">
        <f aca="false">$AH$7*$J$2*$J$5*$N32</f>
        <v>#N/A</v>
      </c>
      <c r="AI32" s="70" t="e">
        <f aca="false">$AH$7*$J$2*$J$5*$O32</f>
        <v>#N/A</v>
      </c>
      <c r="AJ32" s="70" t="e">
        <f aca="false">$AJ$7*$J$2*$J$5*$N32</f>
        <v>#N/A</v>
      </c>
      <c r="AK32" s="70" t="e">
        <f aca="false">$AJ$7*$J$2*$J$5*$O32</f>
        <v>#N/A</v>
      </c>
      <c r="AL32" s="70" t="e">
        <f aca="false">$AL$7*$J$2*$J$5*$N32</f>
        <v>#N/A</v>
      </c>
      <c r="AM32" s="70" t="e">
        <f aca="false">$AL$7*$J$3*$J$5*$O32</f>
        <v>#N/A</v>
      </c>
      <c r="AN32" s="70" t="e">
        <f aca="false">$AN$7*$J$2*$J$5*$N32</f>
        <v>#N/A</v>
      </c>
      <c r="AO32" s="70" t="e">
        <f aca="false">$AN$7*$J$3*$J$5*$O32</f>
        <v>#N/A</v>
      </c>
      <c r="AT32" s="134" t="e">
        <f aca="false">SUM(AF32:AG32,AL32:AM32)</f>
        <v>#N/A</v>
      </c>
      <c r="AU32" s="161" t="e">
        <f aca="false">SUM(AF32:AM32,AP32:AS32)</f>
        <v>#N/A</v>
      </c>
      <c r="AV32" s="134" t="e">
        <f aca="false">SUM(AF32:AS32)</f>
        <v>#N/A</v>
      </c>
      <c r="AW32" s="70" t="e">
        <f aca="false">$AW$7*$J$2*$J$5*$S32</f>
        <v>#N/A</v>
      </c>
      <c r="AX32" s="70" t="e">
        <f aca="false">$AW$7*$J$3*$J$5*$T32</f>
        <v>#N/A</v>
      </c>
      <c r="AY32" s="70" t="e">
        <f aca="false">$AY$7*$J$2*$J$5*$S32</f>
        <v>#N/A</v>
      </c>
      <c r="AZ32" s="70" t="e">
        <f aca="false">$AY$7*$J$3*$J$5*$T32</f>
        <v>#N/A</v>
      </c>
      <c r="BA32" s="70" t="e">
        <f aca="false">$BA$7*$J$2*$J$5*$S32</f>
        <v>#N/A</v>
      </c>
      <c r="BB32" s="70" t="e">
        <f aca="false">$BA$7*$J$3*$J$5*$T32</f>
        <v>#N/A</v>
      </c>
      <c r="BC32" s="70" t="e">
        <f aca="false">$BC$7*$J$2*$J$5*$S32</f>
        <v>#N/A</v>
      </c>
      <c r="BD32" s="70" t="e">
        <f aca="false">$BC$7*$J$3*$J$5*$T32</f>
        <v>#N/A</v>
      </c>
      <c r="BE32" s="70" t="e">
        <f aca="false">$BE$7*$J$2*$J$5*$S32</f>
        <v>#N/A</v>
      </c>
      <c r="BF32" s="70" t="e">
        <f aca="false">$BE$7*$J$3*$J$5*$T32</f>
        <v>#N/A</v>
      </c>
      <c r="BG32" s="70" t="e">
        <f aca="false">$BG$7*$J$2*$J$5*$S32</f>
        <v>#N/A</v>
      </c>
      <c r="BH32" s="70" t="e">
        <f aca="false">$BG$7*$J$3*$J$5*$T32</f>
        <v>#N/A</v>
      </c>
      <c r="BI32" s="70" t="e">
        <f aca="false">$BI$7*$J$2*$J$5*$S32</f>
        <v>#N/A</v>
      </c>
      <c r="BJ32" s="70" t="e">
        <f aca="false">$BI$7*$J$3*$J$5*$T32</f>
        <v>#N/A</v>
      </c>
      <c r="BK32" s="70" t="e">
        <f aca="false">$BK$7*$J$2*$J$5*$S32</f>
        <v>#N/A</v>
      </c>
      <c r="BL32" s="70" t="e">
        <f aca="false">$BK$7*$J$3*$J$5*$T32</f>
        <v>#N/A</v>
      </c>
      <c r="BW32" s="385" t="e">
        <f aca="false">SUM(AW32:BD32,BG32:BJ32,BO32:BP32)</f>
        <v>#N/A</v>
      </c>
      <c r="BX32" s="386" t="e">
        <f aca="false">SUM(BS32:BV32)+BW32</f>
        <v>#N/A</v>
      </c>
      <c r="BY32" s="25" t="e">
        <f aca="false">SUM(AW32:BV32)</f>
        <v>#N/A</v>
      </c>
      <c r="BZ32" s="70" t="e">
        <f aca="false">$BZ$7*$J$2*$J$5*$N32</f>
        <v>#N/A</v>
      </c>
      <c r="CA32" s="70" t="e">
        <f aca="false">$BZ$7*$J$3*$J$5*$O32</f>
        <v>#N/A</v>
      </c>
      <c r="CB32" s="70" t="e">
        <f aca="false">$CB$7*$J$2*$J$5*$N32</f>
        <v>#N/A</v>
      </c>
      <c r="CC32" s="70" t="e">
        <f aca="false">$CB$7*$J$3*$J$5*$O32</f>
        <v>#N/A</v>
      </c>
      <c r="CF32" s="134" t="e">
        <f aca="false">SUM(BZ32:CA32)</f>
        <v>#N/A</v>
      </c>
      <c r="CG32" s="386" t="e">
        <f aca="false">SUM(BZ32:CC32)</f>
        <v>#N/A</v>
      </c>
      <c r="CH32" s="134" t="e">
        <f aca="false">SUM(BZ32:CE32)</f>
        <v>#N/A</v>
      </c>
      <c r="CI32" s="70" t="e">
        <f aca="false">$CI$7*$J$2*$J$5*$AB32</f>
        <v>#N/A</v>
      </c>
      <c r="CJ32" s="70" t="e">
        <f aca="false">$CI$7*$J$3*$J$5*$AC32</f>
        <v>#N/A</v>
      </c>
      <c r="CK32" s="70" t="e">
        <f aca="false">$CK$7*$J$2*$J$5*$AB32</f>
        <v>#N/A</v>
      </c>
      <c r="CL32" s="70" t="e">
        <f aca="false">$CK$7*$J$3*$J$5*$AC32</f>
        <v>#N/A</v>
      </c>
      <c r="CM32" s="70" t="e">
        <f aca="false">$CM$7*$J$2*$J$5*$AB32</f>
        <v>#N/A</v>
      </c>
      <c r="CN32" s="70" t="e">
        <f aca="false">$CM$7*$J$3*$J$5*$AC32</f>
        <v>#N/A</v>
      </c>
      <c r="CO32" s="70" t="e">
        <f aca="false">$CO$7*$J$2*$J$5*$AB32</f>
        <v>#N/A</v>
      </c>
      <c r="CP32" s="70" t="e">
        <f aca="false">$CO$7*$J$3*$J$5*$AC32</f>
        <v>#N/A</v>
      </c>
      <c r="CQ32" s="70" t="e">
        <f aca="false">$CQ$7*$J$2*$J$5*$AB32</f>
        <v>#N/A</v>
      </c>
      <c r="CR32" s="70" t="e">
        <f aca="false">$CQ$7*$J$3*$J$5*$AC32</f>
        <v>#N/A</v>
      </c>
      <c r="CS32" s="70" t="e">
        <f aca="false">$CS$7*$J$2*$J$5*$AB32</f>
        <v>#N/A</v>
      </c>
      <c r="CT32" s="70" t="e">
        <f aca="false">$CS$7*$J$3*$J$5*$AC32</f>
        <v>#N/A</v>
      </c>
      <c r="CU32" s="70" t="e">
        <f aca="false">$CU$7*$J$2*$J$5*$AB32</f>
        <v>#N/A</v>
      </c>
      <c r="CV32" s="70" t="e">
        <f aca="false">$CU$7*$J$3*$J$5*$AC32</f>
        <v>#N/A</v>
      </c>
      <c r="CY32" s="70" t="e">
        <f aca="false">$CY$7*$J$2*$J$5*$AB32</f>
        <v>#N/A</v>
      </c>
      <c r="CZ32" s="70" t="e">
        <f aca="false">$CY$7*$J$3*$J$5*$AC32</f>
        <v>#N/A</v>
      </c>
      <c r="DA32" s="70" t="e">
        <f aca="false">$DA$7*$J$2*$J$5*$AB32</f>
        <v>#N/A</v>
      </c>
      <c r="DB32" s="70" t="e">
        <f aca="false">$DA$7*$J$3*$J$5*$AC32</f>
        <v>#N/A</v>
      </c>
      <c r="DC32" s="70"/>
      <c r="DD32" s="70"/>
      <c r="DE32" s="70" t="e">
        <f aca="false">$DF$7*$J$2*$J$5*$AB32</f>
        <v>#N/A</v>
      </c>
      <c r="DF32" s="70" t="e">
        <f aca="false">$DF$7*$J$3*$J$5*$AC32</f>
        <v>#N/A</v>
      </c>
      <c r="DG32" s="70" t="e">
        <f aca="false">$DG$7*$J$2*$J$5*$AB32</f>
        <v>#N/A</v>
      </c>
      <c r="DH32" s="70" t="e">
        <f aca="false">$DG$7*$J$3*$J$5*$AC32</f>
        <v>#N/A</v>
      </c>
      <c r="DS32" s="134" t="e">
        <f aca="false">SUM(CI32:CR32,CW32:CX32,DG32:DH32)</f>
        <v>#N/A</v>
      </c>
      <c r="DT32" s="25" t="e">
        <f aca="false">SUM(CI32:CZ32,DC32:DL32)</f>
        <v>#N/A</v>
      </c>
      <c r="DU32" s="134" t="e">
        <f aca="false">SUM(CI32:DR32)</f>
        <v>#N/A</v>
      </c>
      <c r="DZ32" s="70" t="e">
        <f aca="false">$DZ$7*$J$2*$J$5*$AB32</f>
        <v>#N/A</v>
      </c>
      <c r="EA32" s="70" t="e">
        <f aca="false">$DZ$7*$J$3*$J$5*$AC32</f>
        <v>#N/A</v>
      </c>
      <c r="EB32" s="70" t="e">
        <f aca="false">$EB$7*$J$2*$J$5*$AB32</f>
        <v>#N/A</v>
      </c>
      <c r="EC32" s="70" t="e">
        <f aca="false">$EB$7*$J$3*$J$5*$AC32</f>
        <v>#N/A</v>
      </c>
      <c r="ED32" s="70" t="e">
        <f aca="false">$ED$7*$J$2*$J$5*$AB32</f>
        <v>#N/A</v>
      </c>
      <c r="EE32" s="70" t="e">
        <f aca="false">$ED$7*$J$3*$J$5*$AC32</f>
        <v>#N/A</v>
      </c>
      <c r="EN32" s="134" t="e">
        <f aca="false">SUM(EB32:EC32)</f>
        <v>#N/A</v>
      </c>
      <c r="EO32" s="25" t="e">
        <f aca="false">SUM(EB32:EE32,EJ32:EM32)</f>
        <v>#N/A</v>
      </c>
      <c r="EP32" s="25" t="e">
        <f aca="false">SUM(DZ32:EM32)</f>
        <v>#N/A</v>
      </c>
    </row>
    <row r="33" customFormat="false" ht="11.25" hidden="false" customHeight="false" outlineLevel="0" collapsed="false">
      <c r="A33" s="51" t="e">
        <f aca="false">VLOOKUP($D33,Curves!$A$2:$I$1700,9)</f>
        <v>#N/A</v>
      </c>
      <c r="B33" s="85" t="e">
        <f aca="false">(1+($A33/2))^(-2*($D33-$A$1)/365.25)</f>
        <v>#N/A</v>
      </c>
      <c r="C33" s="85" t="n">
        <f aca="false">D34-D33</f>
        <v>28</v>
      </c>
      <c r="D33" s="377" t="n">
        <v>37653</v>
      </c>
      <c r="E33" s="378" t="e">
        <f aca="false">VLOOKUP($D33,Curves!$A$2:$H$1700,2)*$B33</f>
        <v>#N/A</v>
      </c>
      <c r="F33" s="51" t="e">
        <f aca="false">VLOOKUP($D33,Curves!$A$2:$H$1700,3)*$B33</f>
        <v>#N/A</v>
      </c>
      <c r="G33" s="51" t="e">
        <f aca="false">VLOOKUP($D33,Curves!$A$2:$H$1700,7)*$B33</f>
        <v>#N/A</v>
      </c>
      <c r="H33" s="51" t="e">
        <f aca="false">VLOOKUP($D33,Curves!$A$2:$H$1700,5)*$B33</f>
        <v>#N/A</v>
      </c>
      <c r="I33" s="51" t="e">
        <f aca="false">VLOOKUP($D33,Curves!$A$2:$H$1700,4)*$B33</f>
        <v>#N/A</v>
      </c>
      <c r="J33" s="379" t="e">
        <f aca="false">VLOOKUP($D33,Curves!$A$2:$H$1700,8)*$B33</f>
        <v>#N/A</v>
      </c>
      <c r="K33" s="51" t="e">
        <f aca="false">($E33+$I33)*$J$5+$J$4</f>
        <v>#N/A</v>
      </c>
      <c r="L33" s="380" t="e">
        <f aca="false">VLOOKUP($D33,Curves!$N$2:$T$2600,2)*$B33</f>
        <v>#N/A</v>
      </c>
      <c r="M33" s="244" t="e">
        <f aca="false">VLOOKUP($D33,Curves!$N$2:$T$2600,3)*$B33</f>
        <v>#N/A</v>
      </c>
      <c r="N33" s="381" t="e">
        <f aca="false">IF($K33&lt;$L33,1,0)</f>
        <v>#N/A</v>
      </c>
      <c r="O33" s="382" t="e">
        <f aca="false">IF($K33&lt;$M33,1,0)</f>
        <v>#N/A</v>
      </c>
      <c r="P33" s="378" t="e">
        <f aca="false">($E33+J33)*$J$5+$J$4</f>
        <v>#N/A</v>
      </c>
      <c r="Q33" s="380" t="e">
        <f aca="false">VLOOKUP($D33,Curves!$N$2:$T$2600,4)*$B33</f>
        <v>#N/A</v>
      </c>
      <c r="R33" s="244" t="e">
        <f aca="false">VLOOKUP($D33,Curves!$N$2:$T$2600,5)*$B33</f>
        <v>#N/A</v>
      </c>
      <c r="S33" s="381" t="e">
        <f aca="false">IF($P33&lt;$Q33,1,0)</f>
        <v>#N/A</v>
      </c>
      <c r="T33" s="382" t="e">
        <f aca="false">IF($P33&lt;$R33,1,0)</f>
        <v>#N/A</v>
      </c>
      <c r="U33" s="383" t="e">
        <f aca="false">($E33+G33)*$J$5+$J$4</f>
        <v>#N/A</v>
      </c>
      <c r="V33" s="383" t="e">
        <f aca="false">($E33+H33)*$J$5+$J$4</f>
        <v>#N/A</v>
      </c>
      <c r="W33" s="383" t="e">
        <f aca="false">($E33+I33)*$J$5+$J$4</f>
        <v>#N/A</v>
      </c>
      <c r="X33" s="272" t="e">
        <f aca="false">VLOOKUP($D33,[6]CurveFetch!$D$8:$S$13000,16,0)*$B33</f>
        <v>#N/A</v>
      </c>
      <c r="Y33" s="244" t="e">
        <f aca="false">VLOOKUP($D33,Curves!$N$2:$T$2600,7)*$B33</f>
        <v>#N/A</v>
      </c>
      <c r="Z33" s="384" t="e">
        <f aca="false">IF($U33&lt;$X33,1,0)</f>
        <v>#N/A</v>
      </c>
      <c r="AA33" s="381" t="e">
        <f aca="false">IF($U33&lt;$Y33,1,0)</f>
        <v>#N/A</v>
      </c>
      <c r="AB33" s="381" t="e">
        <f aca="false">IF($V33&lt;$X33,1,0)</f>
        <v>#N/A</v>
      </c>
      <c r="AC33" s="381" t="e">
        <f aca="false">IF($V33&lt;$X33,1,0)</f>
        <v>#N/A</v>
      </c>
      <c r="AD33" s="381" t="e">
        <f aca="false">IF($W33&lt;$X33,1,0)</f>
        <v>#N/A</v>
      </c>
      <c r="AE33" s="382" t="e">
        <f aca="false">IF($W33&lt;$Y33,1,0)</f>
        <v>#N/A</v>
      </c>
      <c r="AF33" s="70" t="e">
        <f aca="false">$AF$7*$J$2*$J$5*$N33</f>
        <v>#N/A</v>
      </c>
      <c r="AG33" s="70" t="e">
        <f aca="false">$AF$7*$J$2*$J$5*$O33</f>
        <v>#N/A</v>
      </c>
      <c r="AH33" s="70" t="e">
        <f aca="false">$AH$7*$J$2*$J$5*$N33</f>
        <v>#N/A</v>
      </c>
      <c r="AI33" s="70" t="e">
        <f aca="false">$AH$7*$J$2*$J$5*$O33</f>
        <v>#N/A</v>
      </c>
      <c r="AJ33" s="70" t="e">
        <f aca="false">$AJ$7*$J$2*$J$5*$N33</f>
        <v>#N/A</v>
      </c>
      <c r="AK33" s="70" t="e">
        <f aca="false">$AJ$7*$J$2*$J$5*$O33</f>
        <v>#N/A</v>
      </c>
      <c r="AL33" s="70" t="e">
        <f aca="false">$AL$7*$J$2*$J$5*$N33</f>
        <v>#N/A</v>
      </c>
      <c r="AM33" s="70" t="e">
        <f aca="false">$AL$7*$J$3*$J$5*$O33</f>
        <v>#N/A</v>
      </c>
      <c r="AN33" s="70" t="e">
        <f aca="false">$AN$7*$J$2*$J$5*$N33</f>
        <v>#N/A</v>
      </c>
      <c r="AO33" s="70" t="e">
        <f aca="false">$AN$7*$J$3*$J$5*$O33</f>
        <v>#N/A</v>
      </c>
      <c r="AT33" s="134" t="e">
        <f aca="false">SUM(AF33:AG33,AL33:AM33)</f>
        <v>#N/A</v>
      </c>
      <c r="AU33" s="161" t="e">
        <f aca="false">SUM(AF33:AM33,AP33:AS33)</f>
        <v>#N/A</v>
      </c>
      <c r="AV33" s="134" t="e">
        <f aca="false">SUM(AF33:AS33)</f>
        <v>#N/A</v>
      </c>
      <c r="AW33" s="70" t="e">
        <f aca="false">$AW$7*$J$2*$J$5*$S33</f>
        <v>#N/A</v>
      </c>
      <c r="AX33" s="70" t="e">
        <f aca="false">$AW$7*$J$3*$J$5*$T33</f>
        <v>#N/A</v>
      </c>
      <c r="AY33" s="70" t="e">
        <f aca="false">$AY$7*$J$2*$J$5*$S33</f>
        <v>#N/A</v>
      </c>
      <c r="AZ33" s="70" t="e">
        <f aca="false">$AY$7*$J$3*$J$5*$T33</f>
        <v>#N/A</v>
      </c>
      <c r="BA33" s="70" t="e">
        <f aca="false">$BA$7*$J$2*$J$5*$S33</f>
        <v>#N/A</v>
      </c>
      <c r="BB33" s="70" t="e">
        <f aca="false">$BA$7*$J$3*$J$5*$T33</f>
        <v>#N/A</v>
      </c>
      <c r="BC33" s="70" t="e">
        <f aca="false">$BC$7*$J$2*$J$5*$S33</f>
        <v>#N/A</v>
      </c>
      <c r="BD33" s="70" t="e">
        <f aca="false">$BC$7*$J$3*$J$5*$T33</f>
        <v>#N/A</v>
      </c>
      <c r="BE33" s="70" t="e">
        <f aca="false">$BE$7*$J$2*$J$5*$S33</f>
        <v>#N/A</v>
      </c>
      <c r="BF33" s="70" t="e">
        <f aca="false">$BE$7*$J$3*$J$5*$T33</f>
        <v>#N/A</v>
      </c>
      <c r="BG33" s="70" t="e">
        <f aca="false">$BG$7*$J$2*$J$5*$S33</f>
        <v>#N/A</v>
      </c>
      <c r="BH33" s="70" t="e">
        <f aca="false">$BG$7*$J$3*$J$5*$T33</f>
        <v>#N/A</v>
      </c>
      <c r="BI33" s="70" t="e">
        <f aca="false">$BI$7*$J$2*$J$5*$S33</f>
        <v>#N/A</v>
      </c>
      <c r="BJ33" s="70" t="e">
        <f aca="false">$BI$7*$J$3*$J$5*$T33</f>
        <v>#N/A</v>
      </c>
      <c r="BK33" s="70" t="e">
        <f aca="false">$BK$7*$J$2*$J$5*$S33</f>
        <v>#N/A</v>
      </c>
      <c r="BL33" s="70" t="e">
        <f aca="false">$BK$7*$J$3*$J$5*$T33</f>
        <v>#N/A</v>
      </c>
      <c r="BW33" s="385" t="e">
        <f aca="false">SUM(AW33:BD33,BG33:BJ33,BO33:BP33)</f>
        <v>#N/A</v>
      </c>
      <c r="BX33" s="386" t="e">
        <f aca="false">SUM(BS33:BV33)+BW33</f>
        <v>#N/A</v>
      </c>
      <c r="BY33" s="25" t="e">
        <f aca="false">SUM(AW33:BV33)</f>
        <v>#N/A</v>
      </c>
      <c r="BZ33" s="70" t="e">
        <f aca="false">$BZ$7*$J$2*$J$5*$N33</f>
        <v>#N/A</v>
      </c>
      <c r="CA33" s="70" t="e">
        <f aca="false">$BZ$7*$J$3*$J$5*$O33</f>
        <v>#N/A</v>
      </c>
      <c r="CB33" s="70" t="e">
        <f aca="false">$CB$7*$J$2*$J$5*$N33</f>
        <v>#N/A</v>
      </c>
      <c r="CC33" s="70" t="e">
        <f aca="false">$CB$7*$J$3*$J$5*$O33</f>
        <v>#N/A</v>
      </c>
      <c r="CF33" s="134" t="e">
        <f aca="false">SUM(BZ33:CA33)</f>
        <v>#N/A</v>
      </c>
      <c r="CG33" s="386" t="e">
        <f aca="false">SUM(BZ33:CC33)</f>
        <v>#N/A</v>
      </c>
      <c r="CH33" s="134" t="e">
        <f aca="false">SUM(BZ33:CE33)</f>
        <v>#N/A</v>
      </c>
      <c r="CI33" s="70" t="e">
        <f aca="false">$CI$7*$J$2*$J$5*$AB33</f>
        <v>#N/A</v>
      </c>
      <c r="CJ33" s="70" t="e">
        <f aca="false">$CI$7*$J$3*$J$5*$AC33</f>
        <v>#N/A</v>
      </c>
      <c r="CK33" s="70" t="e">
        <f aca="false">$CK$7*$J$2*$J$5*$AB33</f>
        <v>#N/A</v>
      </c>
      <c r="CL33" s="70" t="e">
        <f aca="false">$CK$7*$J$3*$J$5*$AC33</f>
        <v>#N/A</v>
      </c>
      <c r="CM33" s="70" t="e">
        <f aca="false">$CM$7*$J$2*$J$5*$AB33</f>
        <v>#N/A</v>
      </c>
      <c r="CN33" s="70" t="e">
        <f aca="false">$CM$7*$J$3*$J$5*$AC33</f>
        <v>#N/A</v>
      </c>
      <c r="CO33" s="70" t="e">
        <f aca="false">$CO$7*$J$2*$J$5*$AB33</f>
        <v>#N/A</v>
      </c>
      <c r="CP33" s="70" t="e">
        <f aca="false">$CO$7*$J$3*$J$5*$AC33</f>
        <v>#N/A</v>
      </c>
      <c r="CQ33" s="70" t="e">
        <f aca="false">$CQ$7*$J$2*$J$5*$AB33</f>
        <v>#N/A</v>
      </c>
      <c r="CR33" s="70" t="e">
        <f aca="false">$CQ$7*$J$3*$J$5*$AC33</f>
        <v>#N/A</v>
      </c>
      <c r="CS33" s="70" t="e">
        <f aca="false">$CS$7*$J$2*$J$5*$AB33</f>
        <v>#N/A</v>
      </c>
      <c r="CT33" s="70" t="e">
        <f aca="false">$CS$7*$J$3*$J$5*$AC33</f>
        <v>#N/A</v>
      </c>
      <c r="CU33" s="70" t="e">
        <f aca="false">$CU$7*$J$2*$J$5*$AB33</f>
        <v>#N/A</v>
      </c>
      <c r="CV33" s="70" t="e">
        <f aca="false">$CU$7*$J$3*$J$5*$AC33</f>
        <v>#N/A</v>
      </c>
      <c r="CY33" s="70" t="e">
        <f aca="false">$CY$7*$J$2*$J$5*$AB33</f>
        <v>#N/A</v>
      </c>
      <c r="CZ33" s="70" t="e">
        <f aca="false">$CY$7*$J$3*$J$5*$AC33</f>
        <v>#N/A</v>
      </c>
      <c r="DA33" s="70" t="e">
        <f aca="false">$DA$7*$J$2*$J$5*$AB33</f>
        <v>#N/A</v>
      </c>
      <c r="DB33" s="70" t="e">
        <f aca="false">$DA$7*$J$3*$J$5*$AC33</f>
        <v>#N/A</v>
      </c>
      <c r="DC33" s="70"/>
      <c r="DD33" s="70"/>
      <c r="DE33" s="70" t="e">
        <f aca="false">$DF$7*$J$2*$J$5*$AB33</f>
        <v>#N/A</v>
      </c>
      <c r="DF33" s="70" t="e">
        <f aca="false">$DF$7*$J$3*$J$5*$AC33</f>
        <v>#N/A</v>
      </c>
      <c r="DG33" s="70" t="e">
        <f aca="false">$DG$7*$J$2*$J$5*$AB33</f>
        <v>#N/A</v>
      </c>
      <c r="DH33" s="70" t="e">
        <f aca="false">$DG$7*$J$3*$J$5*$AC33</f>
        <v>#N/A</v>
      </c>
      <c r="DS33" s="134" t="e">
        <f aca="false">SUM(CI33:CR33,CW33:CX33,DG33:DH33)</f>
        <v>#N/A</v>
      </c>
      <c r="DT33" s="25" t="e">
        <f aca="false">SUM(CI33:CZ33,DC33:DL33)</f>
        <v>#N/A</v>
      </c>
      <c r="DU33" s="134" t="e">
        <f aca="false">SUM(CI33:DR33)</f>
        <v>#N/A</v>
      </c>
      <c r="DZ33" s="70" t="e">
        <f aca="false">$DZ$7*$J$2*$J$5*$AB33</f>
        <v>#N/A</v>
      </c>
      <c r="EA33" s="70" t="e">
        <f aca="false">$DZ$7*$J$3*$J$5*$AC33</f>
        <v>#N/A</v>
      </c>
      <c r="EB33" s="70" t="e">
        <f aca="false">$EB$7*$J$2*$J$5*$AB33</f>
        <v>#N/A</v>
      </c>
      <c r="EC33" s="70" t="e">
        <f aca="false">$EB$7*$J$3*$J$5*$AC33</f>
        <v>#N/A</v>
      </c>
      <c r="ED33" s="70" t="e">
        <f aca="false">$ED$7*$J$2*$J$5*$AB33</f>
        <v>#N/A</v>
      </c>
      <c r="EE33" s="70" t="e">
        <f aca="false">$ED$7*$J$3*$J$5*$AC33</f>
        <v>#N/A</v>
      </c>
      <c r="EN33" s="134" t="e">
        <f aca="false">SUM(EB33:EC33)</f>
        <v>#N/A</v>
      </c>
      <c r="EO33" s="25" t="e">
        <f aca="false">SUM(EB33:EE33,EJ33:EM33)</f>
        <v>#N/A</v>
      </c>
      <c r="EP33" s="25" t="e">
        <f aca="false">SUM(DZ33:EM33)</f>
        <v>#N/A</v>
      </c>
    </row>
    <row r="34" customFormat="false" ht="11.25" hidden="false" customHeight="false" outlineLevel="0" collapsed="false">
      <c r="A34" s="51" t="e">
        <f aca="false">VLOOKUP($D34,Curves!$A$2:$I$1700,9)</f>
        <v>#N/A</v>
      </c>
      <c r="B34" s="85" t="e">
        <f aca="false">(1+($A34/2))^(-2*($D34-$A$1)/365.25)</f>
        <v>#N/A</v>
      </c>
      <c r="C34" s="85" t="n">
        <f aca="false">D35-D34</f>
        <v>31</v>
      </c>
      <c r="D34" s="377" t="n">
        <v>37681</v>
      </c>
      <c r="E34" s="378" t="e">
        <f aca="false">VLOOKUP($D34,Curves!$A$2:$H$1700,2)*$B34</f>
        <v>#N/A</v>
      </c>
      <c r="F34" s="51" t="e">
        <f aca="false">VLOOKUP($D34,Curves!$A$2:$H$1700,3)*$B34</f>
        <v>#N/A</v>
      </c>
      <c r="G34" s="51" t="e">
        <f aca="false">VLOOKUP($D34,Curves!$A$2:$H$1700,7)*$B34</f>
        <v>#N/A</v>
      </c>
      <c r="H34" s="51" t="e">
        <f aca="false">VLOOKUP($D34,Curves!$A$2:$H$1700,5)*$B34</f>
        <v>#N/A</v>
      </c>
      <c r="I34" s="51" t="e">
        <f aca="false">VLOOKUP($D34,Curves!$A$2:$H$1700,4)*$B34</f>
        <v>#N/A</v>
      </c>
      <c r="J34" s="379" t="e">
        <f aca="false">VLOOKUP($D34,Curves!$A$2:$H$1700,8)*$B34</f>
        <v>#N/A</v>
      </c>
      <c r="K34" s="51" t="e">
        <f aca="false">($E34+$I34)*$J$5+$J$4</f>
        <v>#N/A</v>
      </c>
      <c r="L34" s="380" t="e">
        <f aca="false">VLOOKUP($D34,Curves!$N$2:$T$2600,2)*$B34</f>
        <v>#N/A</v>
      </c>
      <c r="M34" s="244" t="e">
        <f aca="false">VLOOKUP($D34,Curves!$N$2:$T$2600,3)*$B34</f>
        <v>#N/A</v>
      </c>
      <c r="N34" s="381" t="e">
        <f aca="false">IF($K34&lt;$L34,1,0)</f>
        <v>#N/A</v>
      </c>
      <c r="O34" s="382" t="e">
        <f aca="false">IF($K34&lt;$M34,1,0)</f>
        <v>#N/A</v>
      </c>
      <c r="P34" s="378" t="e">
        <f aca="false">($E34+J34)*$J$5+$J$4</f>
        <v>#N/A</v>
      </c>
      <c r="Q34" s="380" t="e">
        <f aca="false">VLOOKUP($D34,Curves!$N$2:$T$2600,4)*$B34</f>
        <v>#N/A</v>
      </c>
      <c r="R34" s="244" t="e">
        <f aca="false">VLOOKUP($D34,Curves!$N$2:$T$2600,5)*$B34</f>
        <v>#N/A</v>
      </c>
      <c r="S34" s="381" t="e">
        <f aca="false">IF($P34&lt;$Q34,1,0)</f>
        <v>#N/A</v>
      </c>
      <c r="T34" s="382" t="e">
        <f aca="false">IF($P34&lt;$R34,1,0)</f>
        <v>#N/A</v>
      </c>
      <c r="U34" s="383" t="e">
        <f aca="false">($E34+G34)*$J$5+$J$4</f>
        <v>#N/A</v>
      </c>
      <c r="V34" s="383" t="e">
        <f aca="false">($E34+H34)*$J$5+$J$4</f>
        <v>#N/A</v>
      </c>
      <c r="W34" s="383" t="e">
        <f aca="false">($E34+I34)*$J$5+$J$4</f>
        <v>#N/A</v>
      </c>
      <c r="X34" s="272" t="e">
        <f aca="false">VLOOKUP($D34,[6]CurveFetch!$D$8:$S$13000,16,0)*$B34</f>
        <v>#N/A</v>
      </c>
      <c r="Y34" s="244" t="e">
        <f aca="false">VLOOKUP($D34,Curves!$N$2:$T$2600,7)*$B34</f>
        <v>#N/A</v>
      </c>
      <c r="Z34" s="384" t="e">
        <f aca="false">IF($U34&lt;$X34,1,0)</f>
        <v>#N/A</v>
      </c>
      <c r="AA34" s="381" t="e">
        <f aca="false">IF($U34&lt;$Y34,1,0)</f>
        <v>#N/A</v>
      </c>
      <c r="AB34" s="381" t="e">
        <f aca="false">IF($V34&lt;$X34,1,0)</f>
        <v>#N/A</v>
      </c>
      <c r="AC34" s="381" t="e">
        <f aca="false">IF($V34&lt;$X34,1,0)</f>
        <v>#N/A</v>
      </c>
      <c r="AD34" s="381" t="e">
        <f aca="false">IF($W34&lt;$X34,1,0)</f>
        <v>#N/A</v>
      </c>
      <c r="AE34" s="382" t="e">
        <f aca="false">IF($W34&lt;$Y34,1,0)</f>
        <v>#N/A</v>
      </c>
      <c r="AF34" s="70" t="e">
        <f aca="false">$AF$7*$J$2*$J$5*$N34</f>
        <v>#N/A</v>
      </c>
      <c r="AG34" s="70" t="e">
        <f aca="false">$AF$7*$J$2*$J$5*$O34</f>
        <v>#N/A</v>
      </c>
      <c r="AH34" s="70" t="e">
        <f aca="false">$AH$7*$J$2*$J$5*$N34</f>
        <v>#N/A</v>
      </c>
      <c r="AI34" s="70" t="e">
        <f aca="false">$AH$7*$J$2*$J$5*$O34</f>
        <v>#N/A</v>
      </c>
      <c r="AJ34" s="70" t="e">
        <f aca="false">$AJ$7*$J$2*$J$5*$N34</f>
        <v>#N/A</v>
      </c>
      <c r="AK34" s="70" t="e">
        <f aca="false">$AJ$7*$J$2*$J$5*$O34</f>
        <v>#N/A</v>
      </c>
      <c r="AL34" s="70" t="e">
        <f aca="false">$AL$7*$J$2*$J$5*$N34</f>
        <v>#N/A</v>
      </c>
      <c r="AM34" s="70" t="e">
        <f aca="false">$AL$7*$J$3*$J$5*$O34</f>
        <v>#N/A</v>
      </c>
      <c r="AN34" s="70" t="e">
        <f aca="false">$AN$7*$J$2*$J$5*$N34</f>
        <v>#N/A</v>
      </c>
      <c r="AO34" s="70" t="e">
        <f aca="false">$AN$7*$J$3*$J$5*$O34</f>
        <v>#N/A</v>
      </c>
      <c r="AT34" s="134" t="e">
        <f aca="false">SUM(AF34:AG34,AL34:AM34)</f>
        <v>#N/A</v>
      </c>
      <c r="AU34" s="161" t="e">
        <f aca="false">SUM(AF34:AM34,AP34:AS34)</f>
        <v>#N/A</v>
      </c>
      <c r="AV34" s="134" t="e">
        <f aca="false">SUM(AF34:AS34)</f>
        <v>#N/A</v>
      </c>
      <c r="AW34" s="70" t="e">
        <f aca="false">$AW$7*$J$2*$J$5*$S34</f>
        <v>#N/A</v>
      </c>
      <c r="AX34" s="70" t="e">
        <f aca="false">$AW$7*$J$3*$J$5*$T34</f>
        <v>#N/A</v>
      </c>
      <c r="AY34" s="70" t="e">
        <f aca="false">$AY$7*$J$2*$J$5*$S34</f>
        <v>#N/A</v>
      </c>
      <c r="AZ34" s="70" t="e">
        <f aca="false">$AY$7*$J$3*$J$5*$T34</f>
        <v>#N/A</v>
      </c>
      <c r="BA34" s="70" t="e">
        <f aca="false">$BA$7*$J$2*$J$5*$S34</f>
        <v>#N/A</v>
      </c>
      <c r="BB34" s="70" t="e">
        <f aca="false">$BA$7*$J$3*$J$5*$T34</f>
        <v>#N/A</v>
      </c>
      <c r="BC34" s="70" t="e">
        <f aca="false">$BC$7*$J$2*$J$5*$S34</f>
        <v>#N/A</v>
      </c>
      <c r="BD34" s="70" t="e">
        <f aca="false">$BC$7*$J$3*$J$5*$T34</f>
        <v>#N/A</v>
      </c>
      <c r="BE34" s="70" t="e">
        <f aca="false">$BE$7*$J$2*$J$5*$S34</f>
        <v>#N/A</v>
      </c>
      <c r="BF34" s="70" t="e">
        <f aca="false">$BE$7*$J$3*$J$5*$T34</f>
        <v>#N/A</v>
      </c>
      <c r="BG34" s="70" t="e">
        <f aca="false">$BG$7*$J$2*$J$5*$S34</f>
        <v>#N/A</v>
      </c>
      <c r="BH34" s="70" t="e">
        <f aca="false">$BG$7*$J$3*$J$5*$T34</f>
        <v>#N/A</v>
      </c>
      <c r="BI34" s="70" t="e">
        <f aca="false">$BI$7*$J$2*$J$5*$S34</f>
        <v>#N/A</v>
      </c>
      <c r="BJ34" s="70" t="e">
        <f aca="false">$BI$7*$J$3*$J$5*$T34</f>
        <v>#N/A</v>
      </c>
      <c r="BK34" s="70" t="e">
        <f aca="false">$BK$7*$J$2*$J$5*$S34</f>
        <v>#N/A</v>
      </c>
      <c r="BL34" s="70" t="e">
        <f aca="false">$BK$7*$J$3*$J$5*$T34</f>
        <v>#N/A</v>
      </c>
      <c r="BW34" s="385" t="e">
        <f aca="false">SUM(AW34:BD34,BG34:BJ34,BO34:BP34)</f>
        <v>#N/A</v>
      </c>
      <c r="BX34" s="386" t="e">
        <f aca="false">SUM(BS34:BV34)+BW34</f>
        <v>#N/A</v>
      </c>
      <c r="BY34" s="25" t="e">
        <f aca="false">SUM(AW34:BV34)</f>
        <v>#N/A</v>
      </c>
      <c r="BZ34" s="70" t="e">
        <f aca="false">$BZ$7*$J$2*$J$5*$N34</f>
        <v>#N/A</v>
      </c>
      <c r="CA34" s="70" t="e">
        <f aca="false">$BZ$7*$J$3*$J$5*$O34</f>
        <v>#N/A</v>
      </c>
      <c r="CB34" s="70" t="e">
        <f aca="false">$CB$7*$J$2*$J$5*$N34</f>
        <v>#N/A</v>
      </c>
      <c r="CC34" s="70" t="e">
        <f aca="false">$CB$7*$J$3*$J$5*$O34</f>
        <v>#N/A</v>
      </c>
      <c r="CF34" s="134" t="e">
        <f aca="false">SUM(BZ34:CA34)</f>
        <v>#N/A</v>
      </c>
      <c r="CG34" s="386" t="e">
        <f aca="false">SUM(BZ34:CC34)</f>
        <v>#N/A</v>
      </c>
      <c r="CH34" s="134" t="e">
        <f aca="false">SUM(BZ34:CE34)</f>
        <v>#N/A</v>
      </c>
      <c r="CI34" s="70" t="e">
        <f aca="false">$CI$7*$J$2*$J$5*$AB34</f>
        <v>#N/A</v>
      </c>
      <c r="CJ34" s="70" t="e">
        <f aca="false">$CI$7*$J$3*$J$5*$AC34</f>
        <v>#N/A</v>
      </c>
      <c r="CK34" s="70" t="e">
        <f aca="false">$CK$7*$J$2*$J$5*$AB34</f>
        <v>#N/A</v>
      </c>
      <c r="CL34" s="70" t="e">
        <f aca="false">$CK$7*$J$3*$J$5*$AC34</f>
        <v>#N/A</v>
      </c>
      <c r="CM34" s="70" t="e">
        <f aca="false">$CM$7*$J$2*$J$5*$AB34</f>
        <v>#N/A</v>
      </c>
      <c r="CN34" s="70" t="e">
        <f aca="false">$CM$7*$J$3*$J$5*$AC34</f>
        <v>#N/A</v>
      </c>
      <c r="CO34" s="70" t="e">
        <f aca="false">$CO$7*$J$2*$J$5*$AB34</f>
        <v>#N/A</v>
      </c>
      <c r="CP34" s="70" t="e">
        <f aca="false">$CO$7*$J$3*$J$5*$AC34</f>
        <v>#N/A</v>
      </c>
      <c r="CQ34" s="70" t="e">
        <f aca="false">$CQ$7*$J$2*$J$5*$AB34</f>
        <v>#N/A</v>
      </c>
      <c r="CR34" s="70" t="e">
        <f aca="false">$CQ$7*$J$3*$J$5*$AC34</f>
        <v>#N/A</v>
      </c>
      <c r="CS34" s="70" t="e">
        <f aca="false">$CS$7*$J$2*$J$5*$AB34</f>
        <v>#N/A</v>
      </c>
      <c r="CT34" s="70" t="e">
        <f aca="false">$CS$7*$J$3*$J$5*$AC34</f>
        <v>#N/A</v>
      </c>
      <c r="CU34" s="70" t="e">
        <f aca="false">$CU$7*$J$2*$J$5*$AB34</f>
        <v>#N/A</v>
      </c>
      <c r="CV34" s="70" t="e">
        <f aca="false">$CU$7*$J$3*$J$5*$AC34</f>
        <v>#N/A</v>
      </c>
      <c r="CY34" s="70" t="e">
        <f aca="false">$CY$7*$J$2*$J$5*$AB34</f>
        <v>#N/A</v>
      </c>
      <c r="CZ34" s="70" t="e">
        <f aca="false">$CY$7*$J$3*$J$5*$AC34</f>
        <v>#N/A</v>
      </c>
      <c r="DA34" s="70" t="e">
        <f aca="false">$DA$7*$J$2*$J$5*$AB34</f>
        <v>#N/A</v>
      </c>
      <c r="DB34" s="70" t="e">
        <f aca="false">$DA$7*$J$3*$J$5*$AC34</f>
        <v>#N/A</v>
      </c>
      <c r="DC34" s="70"/>
      <c r="DD34" s="70"/>
      <c r="DE34" s="70" t="e">
        <f aca="false">$DF$7*$J$2*$J$5*$AB34</f>
        <v>#N/A</v>
      </c>
      <c r="DF34" s="70" t="e">
        <f aca="false">$DF$7*$J$3*$J$5*$AC34</f>
        <v>#N/A</v>
      </c>
      <c r="DG34" s="70" t="e">
        <f aca="false">$DG$7*$J$2*$J$5*$AB34</f>
        <v>#N/A</v>
      </c>
      <c r="DH34" s="70" t="e">
        <f aca="false">$DG$7*$J$3*$J$5*$AC34</f>
        <v>#N/A</v>
      </c>
      <c r="DS34" s="134" t="e">
        <f aca="false">SUM(CI34:CR34,CW34:CX34,DG34:DH34)</f>
        <v>#N/A</v>
      </c>
      <c r="DT34" s="25" t="e">
        <f aca="false">SUM(CI34:CZ34,DC34:DL34)</f>
        <v>#N/A</v>
      </c>
      <c r="DU34" s="134" t="e">
        <f aca="false">SUM(CI34:DR34)</f>
        <v>#N/A</v>
      </c>
      <c r="DZ34" s="70" t="e">
        <f aca="false">$DZ$7*$J$2*$J$5*$AB34</f>
        <v>#N/A</v>
      </c>
      <c r="EA34" s="70" t="e">
        <f aca="false">$DZ$7*$J$3*$J$5*$AC34</f>
        <v>#N/A</v>
      </c>
      <c r="EB34" s="70" t="e">
        <f aca="false">$EB$7*$J$2*$J$5*$AB34</f>
        <v>#N/A</v>
      </c>
      <c r="EC34" s="70" t="e">
        <f aca="false">$EB$7*$J$3*$J$5*$AC34</f>
        <v>#N/A</v>
      </c>
      <c r="ED34" s="70" t="e">
        <f aca="false">$ED$7*$J$2*$J$5*$AB34</f>
        <v>#N/A</v>
      </c>
      <c r="EE34" s="70" t="e">
        <f aca="false">$ED$7*$J$3*$J$5*$AC34</f>
        <v>#N/A</v>
      </c>
      <c r="EN34" s="134" t="e">
        <f aca="false">SUM(EB34:EC34)</f>
        <v>#N/A</v>
      </c>
      <c r="EO34" s="25" t="e">
        <f aca="false">SUM(EB34:EE34,EJ34:EM34)</f>
        <v>#N/A</v>
      </c>
      <c r="EP34" s="25" t="e">
        <f aca="false">SUM(DZ34:EM34)</f>
        <v>#N/A</v>
      </c>
    </row>
    <row r="35" customFormat="false" ht="11.25" hidden="false" customHeight="false" outlineLevel="0" collapsed="false">
      <c r="A35" s="51" t="e">
        <f aca="false">VLOOKUP($D35,Curves!$A$2:$I$1700,9)</f>
        <v>#N/A</v>
      </c>
      <c r="B35" s="85" t="e">
        <f aca="false">(1+($A35/2))^(-2*($D35-$A$1)/365.25)</f>
        <v>#N/A</v>
      </c>
      <c r="C35" s="85" t="n">
        <f aca="false">D36-D35</f>
        <v>30</v>
      </c>
      <c r="D35" s="377" t="n">
        <v>37712</v>
      </c>
      <c r="E35" s="378" t="e">
        <f aca="false">VLOOKUP($D35,Curves!$A$2:$H$1700,2)*$B35</f>
        <v>#N/A</v>
      </c>
      <c r="F35" s="51" t="e">
        <f aca="false">VLOOKUP($D35,Curves!$A$2:$H$1700,3)*$B35</f>
        <v>#N/A</v>
      </c>
      <c r="G35" s="51" t="e">
        <f aca="false">VLOOKUP($D35,Curves!$A$2:$H$1700,7)*$B35</f>
        <v>#N/A</v>
      </c>
      <c r="H35" s="51" t="e">
        <f aca="false">VLOOKUP($D35,Curves!$A$2:$H$1700,5)*$B35</f>
        <v>#N/A</v>
      </c>
      <c r="I35" s="51" t="e">
        <f aca="false">VLOOKUP($D35,Curves!$A$2:$H$1700,4)*$B35</f>
        <v>#N/A</v>
      </c>
      <c r="J35" s="379" t="e">
        <f aca="false">VLOOKUP($D35,Curves!$A$2:$H$1700,8)*$B35</f>
        <v>#N/A</v>
      </c>
      <c r="K35" s="51" t="e">
        <f aca="false">($E35+$I35)*$J$5+$J$4</f>
        <v>#N/A</v>
      </c>
      <c r="L35" s="380" t="e">
        <f aca="false">VLOOKUP($D35,Curves!$N$2:$T$2600,2)*$B35</f>
        <v>#N/A</v>
      </c>
      <c r="M35" s="244" t="e">
        <f aca="false">VLOOKUP($D35,Curves!$N$2:$T$2600,3)*$B35</f>
        <v>#N/A</v>
      </c>
      <c r="N35" s="381" t="e">
        <f aca="false">IF($K35&lt;$L35,1,0)</f>
        <v>#N/A</v>
      </c>
      <c r="O35" s="382" t="e">
        <f aca="false">IF($K35&lt;$M35,1,0)</f>
        <v>#N/A</v>
      </c>
      <c r="P35" s="378" t="e">
        <f aca="false">($E35+J35)*$J$5+$J$4</f>
        <v>#N/A</v>
      </c>
      <c r="Q35" s="380" t="e">
        <f aca="false">VLOOKUP($D35,Curves!$N$2:$T$2600,4)*$B35</f>
        <v>#N/A</v>
      </c>
      <c r="R35" s="244" t="e">
        <f aca="false">VLOOKUP($D35,Curves!$N$2:$T$2600,5)*$B35</f>
        <v>#N/A</v>
      </c>
      <c r="S35" s="381" t="e">
        <f aca="false">IF($P35&lt;$Q35,1,0)</f>
        <v>#N/A</v>
      </c>
      <c r="T35" s="382" t="e">
        <f aca="false">IF($P35&lt;$R35,1,0)</f>
        <v>#N/A</v>
      </c>
      <c r="U35" s="383" t="e">
        <f aca="false">($E35+G35)*$J$5+$J$4</f>
        <v>#N/A</v>
      </c>
      <c r="V35" s="383" t="e">
        <f aca="false">($E35+H35)*$J$5+$J$4</f>
        <v>#N/A</v>
      </c>
      <c r="W35" s="383" t="e">
        <f aca="false">($E35+I35)*$J$5+$J$4</f>
        <v>#N/A</v>
      </c>
      <c r="X35" s="272" t="e">
        <f aca="false">VLOOKUP($D35,[6]CurveFetch!$D$8:$S$13000,16,0)*$B35</f>
        <v>#N/A</v>
      </c>
      <c r="Y35" s="244" t="e">
        <f aca="false">VLOOKUP($D35,Curves!$N$2:$T$2600,7)*$B35</f>
        <v>#N/A</v>
      </c>
      <c r="Z35" s="384" t="e">
        <f aca="false">IF($U35&lt;$X35,1,0)</f>
        <v>#N/A</v>
      </c>
      <c r="AA35" s="381" t="e">
        <f aca="false">IF($U35&lt;$Y35,1,0)</f>
        <v>#N/A</v>
      </c>
      <c r="AB35" s="381" t="e">
        <f aca="false">IF($V35&lt;$X35,1,0)</f>
        <v>#N/A</v>
      </c>
      <c r="AC35" s="381" t="e">
        <f aca="false">IF($V35&lt;$X35,1,0)</f>
        <v>#N/A</v>
      </c>
      <c r="AD35" s="381" t="e">
        <f aca="false">IF($W35&lt;$X35,1,0)</f>
        <v>#N/A</v>
      </c>
      <c r="AE35" s="382" t="e">
        <f aca="false">IF($W35&lt;$Y35,1,0)</f>
        <v>#N/A</v>
      </c>
      <c r="AF35" s="70" t="e">
        <f aca="false">$AF$7*$J$2*$J$5*$N35</f>
        <v>#N/A</v>
      </c>
      <c r="AG35" s="70" t="e">
        <f aca="false">$AF$7*$J$2*$J$5*$O35</f>
        <v>#N/A</v>
      </c>
      <c r="AH35" s="70" t="e">
        <f aca="false">$AH$7*$J$2*$J$5*$N35</f>
        <v>#N/A</v>
      </c>
      <c r="AI35" s="70" t="e">
        <f aca="false">$AH$7*$J$2*$J$5*$O35</f>
        <v>#N/A</v>
      </c>
      <c r="AJ35" s="70" t="e">
        <f aca="false">$AJ$7*$J$2*$J$5*$N35</f>
        <v>#N/A</v>
      </c>
      <c r="AK35" s="70" t="e">
        <f aca="false">$AJ$7*$J$2*$J$5*$O35</f>
        <v>#N/A</v>
      </c>
      <c r="AL35" s="70" t="e">
        <f aca="false">$AL$7*$J$2*$J$5*$N35</f>
        <v>#N/A</v>
      </c>
      <c r="AM35" s="70" t="e">
        <f aca="false">$AL$7*$J$3*$J$5*$O35</f>
        <v>#N/A</v>
      </c>
      <c r="AN35" s="70" t="e">
        <f aca="false">$AN$7*$J$2*$J$5*$N35</f>
        <v>#N/A</v>
      </c>
      <c r="AO35" s="70" t="e">
        <f aca="false">$AN$7*$J$3*$J$5*$O35</f>
        <v>#N/A</v>
      </c>
      <c r="AT35" s="134" t="e">
        <f aca="false">SUM(AF35:AG35,AL35:AM35)</f>
        <v>#N/A</v>
      </c>
      <c r="AU35" s="161" t="e">
        <f aca="false">SUM(AF35:AM35,AP35:AS35)</f>
        <v>#N/A</v>
      </c>
      <c r="AV35" s="134" t="e">
        <f aca="false">SUM(AF35:AS35)</f>
        <v>#N/A</v>
      </c>
      <c r="AW35" s="70" t="e">
        <f aca="false">$AW$7*$J$2*$J$5*$S35</f>
        <v>#N/A</v>
      </c>
      <c r="AX35" s="70" t="e">
        <f aca="false">$AW$7*$J$3*$J$5*$T35</f>
        <v>#N/A</v>
      </c>
      <c r="AY35" s="70" t="e">
        <f aca="false">$AY$7*$J$2*$J$5*$S35</f>
        <v>#N/A</v>
      </c>
      <c r="AZ35" s="70" t="e">
        <f aca="false">$AY$7*$J$3*$J$5*$T35</f>
        <v>#N/A</v>
      </c>
      <c r="BA35" s="70" t="e">
        <f aca="false">$BA$7*$J$2*$J$5*$S35</f>
        <v>#N/A</v>
      </c>
      <c r="BB35" s="70" t="e">
        <f aca="false">$BA$7*$J$3*$J$5*$T35</f>
        <v>#N/A</v>
      </c>
      <c r="BC35" s="70" t="e">
        <f aca="false">$BC$7*$J$2*$J$5*$S35</f>
        <v>#N/A</v>
      </c>
      <c r="BD35" s="70" t="e">
        <f aca="false">$BC$7*$J$3*$J$5*$T35</f>
        <v>#N/A</v>
      </c>
      <c r="BE35" s="70" t="e">
        <f aca="false">$BE$7*$J$2*$J$5*$S35</f>
        <v>#N/A</v>
      </c>
      <c r="BF35" s="70" t="e">
        <f aca="false">$BE$7*$J$3*$J$5*$T35</f>
        <v>#N/A</v>
      </c>
      <c r="BG35" s="70" t="e">
        <f aca="false">$BG$7*$J$2*$J$5*$S35</f>
        <v>#N/A</v>
      </c>
      <c r="BH35" s="70" t="e">
        <f aca="false">$BG$7*$J$3*$J$5*$T35</f>
        <v>#N/A</v>
      </c>
      <c r="BI35" s="70" t="e">
        <f aca="false">$BI$7*$J$2*$J$5*$S35</f>
        <v>#N/A</v>
      </c>
      <c r="BJ35" s="70" t="e">
        <f aca="false">$BI$7*$J$3*$J$5*$T35</f>
        <v>#N/A</v>
      </c>
      <c r="BK35" s="70" t="e">
        <f aca="false">$BK$7*$J$2*$J$5*$S35</f>
        <v>#N/A</v>
      </c>
      <c r="BL35" s="70" t="e">
        <f aca="false">$BK$7*$J$3*$J$5*$T35</f>
        <v>#N/A</v>
      </c>
      <c r="BM35" s="70" t="e">
        <f aca="false">$BM$7*$J$2*$J$5*$S35</f>
        <v>#N/A</v>
      </c>
      <c r="BN35" s="70" t="e">
        <f aca="false">$BM$7*$J$3*$J$5*$T35</f>
        <v>#N/A</v>
      </c>
      <c r="BO35" s="70"/>
      <c r="BP35" s="70"/>
      <c r="BW35" s="385" t="e">
        <f aca="false">SUM(AW35:BD35,BG35:BJ35,BO35:BP35)</f>
        <v>#N/A</v>
      </c>
      <c r="BX35" s="386" t="e">
        <f aca="false">SUM(BS35:BV35)+BW35</f>
        <v>#N/A</v>
      </c>
      <c r="BY35" s="25" t="e">
        <f aca="false">SUM(AW35:BV35)</f>
        <v>#N/A</v>
      </c>
      <c r="BZ35" s="70" t="e">
        <f aca="false">$BZ$7*$J$2*$J$5*$N35</f>
        <v>#N/A</v>
      </c>
      <c r="CA35" s="70" t="e">
        <f aca="false">$BZ$7*$J$3*$J$5*$O35</f>
        <v>#N/A</v>
      </c>
      <c r="CB35" s="70" t="e">
        <f aca="false">$CB$7*$J$2*$J$5*$N35</f>
        <v>#N/A</v>
      </c>
      <c r="CC35" s="70" t="e">
        <f aca="false">$CB$7*$J$3*$J$5*$O35</f>
        <v>#N/A</v>
      </c>
      <c r="CF35" s="134" t="e">
        <f aca="false">SUM(BZ35:CA35)</f>
        <v>#N/A</v>
      </c>
      <c r="CG35" s="386" t="e">
        <f aca="false">SUM(BZ35:CC35)</f>
        <v>#N/A</v>
      </c>
      <c r="CH35" s="134" t="e">
        <f aca="false">SUM(BZ35:CE35)</f>
        <v>#N/A</v>
      </c>
      <c r="CI35" s="70" t="e">
        <f aca="false">$CI$7*$J$2*$J$5*$AB35</f>
        <v>#N/A</v>
      </c>
      <c r="CJ35" s="70" t="e">
        <f aca="false">$CI$7*$J$3*$J$5*$AC35</f>
        <v>#N/A</v>
      </c>
      <c r="CK35" s="70" t="e">
        <f aca="false">$CK$7*$J$2*$J$5*$AB35</f>
        <v>#N/A</v>
      </c>
      <c r="CL35" s="70" t="e">
        <f aca="false">$CK$7*$J$3*$J$5*$AC35</f>
        <v>#N/A</v>
      </c>
      <c r="CM35" s="70" t="e">
        <f aca="false">$CM$7*$J$2*$J$5*$AB35</f>
        <v>#N/A</v>
      </c>
      <c r="CN35" s="70" t="e">
        <f aca="false">$CM$7*$J$3*$J$5*$AC35</f>
        <v>#N/A</v>
      </c>
      <c r="CO35" s="70" t="e">
        <f aca="false">$CO$7*$J$2*$J$5*$AB35</f>
        <v>#N/A</v>
      </c>
      <c r="CP35" s="70" t="e">
        <f aca="false">$CO$7*$J$3*$J$5*$AC35</f>
        <v>#N/A</v>
      </c>
      <c r="CQ35" s="70" t="e">
        <f aca="false">$CQ$7*$J$2*$J$5*$AB35</f>
        <v>#N/A</v>
      </c>
      <c r="CR35" s="70" t="e">
        <f aca="false">$CQ$7*$J$3*$J$5*$AC35</f>
        <v>#N/A</v>
      </c>
      <c r="CS35" s="70" t="e">
        <f aca="false">$CS$7*$J$2*$J$5*$AB35</f>
        <v>#N/A</v>
      </c>
      <c r="CT35" s="70" t="e">
        <f aca="false">$CS$7*$J$3*$J$5*$AC35</f>
        <v>#N/A</v>
      </c>
      <c r="CU35" s="70" t="e">
        <f aca="false">$CU$7*$J$2*$J$5*$AB35</f>
        <v>#N/A</v>
      </c>
      <c r="CV35" s="70" t="e">
        <f aca="false">$CU$7*$J$3*$J$5*$AC35</f>
        <v>#N/A</v>
      </c>
      <c r="CY35" s="70" t="e">
        <f aca="false">$CY$7*$J$2*$J$5*$AB35</f>
        <v>#N/A</v>
      </c>
      <c r="CZ35" s="70" t="e">
        <f aca="false">$CY$7*$J$3*$J$5*$AC35</f>
        <v>#N/A</v>
      </c>
      <c r="DA35" s="70" t="e">
        <f aca="false">$DA$7*$J$2*$J$5*$AB35</f>
        <v>#N/A</v>
      </c>
      <c r="DB35" s="70" t="e">
        <f aca="false">$DA$7*$J$3*$J$5*$AC35</f>
        <v>#N/A</v>
      </c>
      <c r="DC35" s="70"/>
      <c r="DD35" s="70"/>
      <c r="DE35" s="70" t="e">
        <f aca="false">$DF$7*$J$2*$J$5*$AB35</f>
        <v>#N/A</v>
      </c>
      <c r="DF35" s="70" t="e">
        <f aca="false">$DF$7*$J$3*$J$5*$AC35</f>
        <v>#N/A</v>
      </c>
      <c r="DG35" s="70" t="e">
        <f aca="false">$DG$7*$J$2*$J$5*$AB35</f>
        <v>#N/A</v>
      </c>
      <c r="DH35" s="70" t="e">
        <f aca="false">$DG$7*$J$3*$J$5*$AC35</f>
        <v>#N/A</v>
      </c>
      <c r="DS35" s="134" t="e">
        <f aca="false">SUM(CI35:CR35,CW35:CX35,DG35:DH35)</f>
        <v>#N/A</v>
      </c>
      <c r="DT35" s="25" t="e">
        <f aca="false">SUM(CI35:CZ35,DC35:DL35)</f>
        <v>#N/A</v>
      </c>
      <c r="DU35" s="134" t="e">
        <f aca="false">SUM(CI35:DR35)</f>
        <v>#N/A</v>
      </c>
      <c r="DZ35" s="70" t="e">
        <f aca="false">$DZ$7*$J$2*$J$5*$AB35</f>
        <v>#N/A</v>
      </c>
      <c r="EA35" s="70" t="e">
        <f aca="false">$DZ$7*$J$3*$J$5*$AC35</f>
        <v>#N/A</v>
      </c>
      <c r="EB35" s="70" t="e">
        <f aca="false">$EB$7*$J$2*$J$5*$AB35</f>
        <v>#N/A</v>
      </c>
      <c r="EC35" s="70" t="e">
        <f aca="false">$EB$7*$J$3*$J$5*$AC35</f>
        <v>#N/A</v>
      </c>
      <c r="ED35" s="70" t="e">
        <f aca="false">$ED$7*$J$2*$J$5*$AB35</f>
        <v>#N/A</v>
      </c>
      <c r="EE35" s="70" t="e">
        <f aca="false">$ED$7*$J$3*$J$5*$AC35</f>
        <v>#N/A</v>
      </c>
      <c r="EN35" s="134" t="e">
        <f aca="false">SUM(EB35:EC35)</f>
        <v>#N/A</v>
      </c>
      <c r="EO35" s="25" t="e">
        <f aca="false">SUM(EB35:EE35,EJ35:EM35)</f>
        <v>#N/A</v>
      </c>
      <c r="EP35" s="25" t="e">
        <f aca="false">SUM(DZ35:EM35)</f>
        <v>#N/A</v>
      </c>
    </row>
    <row r="36" customFormat="false" ht="11.25" hidden="false" customHeight="false" outlineLevel="0" collapsed="false">
      <c r="A36" s="51" t="e">
        <f aca="false">VLOOKUP($D36,Curves!$A$2:$I$1700,9)</f>
        <v>#N/A</v>
      </c>
      <c r="B36" s="85" t="e">
        <f aca="false">(1+($A36/2))^(-2*($D36-$A$1)/365.25)</f>
        <v>#N/A</v>
      </c>
      <c r="C36" s="85" t="n">
        <f aca="false">D37-D36</f>
        <v>31</v>
      </c>
      <c r="D36" s="377" t="n">
        <v>37742</v>
      </c>
      <c r="E36" s="378" t="e">
        <f aca="false">VLOOKUP($D36,Curves!$A$2:$H$1700,2)*$B36</f>
        <v>#N/A</v>
      </c>
      <c r="F36" s="51" t="e">
        <f aca="false">VLOOKUP($D36,Curves!$A$2:$H$1700,3)*$B36</f>
        <v>#N/A</v>
      </c>
      <c r="G36" s="51" t="e">
        <f aca="false">VLOOKUP($D36,Curves!$A$2:$H$1700,7)*$B36</f>
        <v>#N/A</v>
      </c>
      <c r="H36" s="51" t="e">
        <f aca="false">VLOOKUP($D36,Curves!$A$2:$H$1700,5)*$B36</f>
        <v>#N/A</v>
      </c>
      <c r="I36" s="51" t="e">
        <f aca="false">VLOOKUP($D36,Curves!$A$2:$H$1700,4)*$B36</f>
        <v>#N/A</v>
      </c>
      <c r="J36" s="379" t="e">
        <f aca="false">VLOOKUP($D36,Curves!$A$2:$H$1700,8)*$B36</f>
        <v>#N/A</v>
      </c>
      <c r="K36" s="51" t="e">
        <f aca="false">($E36+$I36)*$J$5+$J$4</f>
        <v>#N/A</v>
      </c>
      <c r="L36" s="380" t="e">
        <f aca="false">VLOOKUP($D36,Curves!$N$2:$T$2600,2)*$B36</f>
        <v>#N/A</v>
      </c>
      <c r="M36" s="244" t="e">
        <f aca="false">VLOOKUP($D36,Curves!$N$2:$T$2600,3)*$B36</f>
        <v>#N/A</v>
      </c>
      <c r="N36" s="381" t="e">
        <f aca="false">IF($K36&lt;$L36,1,0)</f>
        <v>#N/A</v>
      </c>
      <c r="O36" s="382" t="e">
        <f aca="false">IF($K36&lt;$M36,1,0)</f>
        <v>#N/A</v>
      </c>
      <c r="P36" s="378" t="e">
        <f aca="false">($E36+J36)*$J$5+$J$4</f>
        <v>#N/A</v>
      </c>
      <c r="Q36" s="380" t="e">
        <f aca="false">VLOOKUP($D36,Curves!$N$2:$T$2600,4)*$B36</f>
        <v>#N/A</v>
      </c>
      <c r="R36" s="244" t="e">
        <f aca="false">VLOOKUP($D36,Curves!$N$2:$T$2600,5)*$B36</f>
        <v>#N/A</v>
      </c>
      <c r="S36" s="381" t="e">
        <f aca="false">IF($P36&lt;$Q36,1,0)</f>
        <v>#N/A</v>
      </c>
      <c r="T36" s="382" t="e">
        <f aca="false">IF($P36&lt;$R36,1,0)</f>
        <v>#N/A</v>
      </c>
      <c r="U36" s="383" t="e">
        <f aca="false">($E36+G36)*$J$5+$J$4</f>
        <v>#N/A</v>
      </c>
      <c r="V36" s="383" t="e">
        <f aca="false">($E36+H36)*$J$5+$J$4</f>
        <v>#N/A</v>
      </c>
      <c r="W36" s="383" t="e">
        <f aca="false">($E36+I36)*$J$5+$J$4</f>
        <v>#N/A</v>
      </c>
      <c r="X36" s="272" t="e">
        <f aca="false">VLOOKUP($D36,[6]CurveFetch!$D$8:$S$13000,16,0)*$B36</f>
        <v>#N/A</v>
      </c>
      <c r="Y36" s="244" t="e">
        <f aca="false">VLOOKUP($D36,Curves!$N$2:$T$2600,7)*$B36</f>
        <v>#N/A</v>
      </c>
      <c r="Z36" s="384" t="e">
        <f aca="false">IF($U36&lt;$X36,1,0)</f>
        <v>#N/A</v>
      </c>
      <c r="AA36" s="381" t="e">
        <f aca="false">IF($U36&lt;$Y36,1,0)</f>
        <v>#N/A</v>
      </c>
      <c r="AB36" s="381" t="e">
        <f aca="false">IF($V36&lt;$X36,1,0)</f>
        <v>#N/A</v>
      </c>
      <c r="AC36" s="381" t="e">
        <f aca="false">IF($V36&lt;$X36,1,0)</f>
        <v>#N/A</v>
      </c>
      <c r="AD36" s="381" t="e">
        <f aca="false">IF($W36&lt;$X36,1,0)</f>
        <v>#N/A</v>
      </c>
      <c r="AE36" s="382" t="e">
        <f aca="false">IF($W36&lt;$Y36,1,0)</f>
        <v>#N/A</v>
      </c>
      <c r="AF36" s="70" t="e">
        <f aca="false">$AF$7*$J$2*$J$5*$N36</f>
        <v>#N/A</v>
      </c>
      <c r="AG36" s="70" t="e">
        <f aca="false">$AF$7*$J$2*$J$5*$O36</f>
        <v>#N/A</v>
      </c>
      <c r="AH36" s="70" t="e">
        <f aca="false">$AH$7*$J$2*$J$5*$N36</f>
        <v>#N/A</v>
      </c>
      <c r="AI36" s="70" t="e">
        <f aca="false">$AH$7*$J$2*$J$5*$O36</f>
        <v>#N/A</v>
      </c>
      <c r="AJ36" s="70" t="e">
        <f aca="false">$AJ$7*$J$2*$J$5*$N36</f>
        <v>#N/A</v>
      </c>
      <c r="AK36" s="70" t="e">
        <f aca="false">$AJ$7*$J$2*$J$5*$O36</f>
        <v>#N/A</v>
      </c>
      <c r="AL36" s="70" t="e">
        <f aca="false">$AL$7*$J$2*$J$5*$N36</f>
        <v>#N/A</v>
      </c>
      <c r="AM36" s="70" t="e">
        <f aca="false">$AL$7*$J$3*$J$5*$O36</f>
        <v>#N/A</v>
      </c>
      <c r="AN36" s="70" t="e">
        <f aca="false">$AN$7*$J$2*$J$5*$N36</f>
        <v>#N/A</v>
      </c>
      <c r="AO36" s="70" t="e">
        <f aca="false">$AN$7*$J$3*$J$5*$O36</f>
        <v>#N/A</v>
      </c>
      <c r="AT36" s="134" t="e">
        <f aca="false">SUM(AF36:AG36,AL36:AM36)</f>
        <v>#N/A</v>
      </c>
      <c r="AU36" s="161" t="e">
        <f aca="false">SUM(AF36:AM36,AP36:AS36)</f>
        <v>#N/A</v>
      </c>
      <c r="AV36" s="134" t="e">
        <f aca="false">SUM(AF36:AS36)</f>
        <v>#N/A</v>
      </c>
      <c r="AW36" s="70" t="e">
        <f aca="false">$AW$7*$J$2*$J$5*$S36</f>
        <v>#N/A</v>
      </c>
      <c r="AX36" s="70" t="e">
        <f aca="false">$AW$7*$J$3*$J$5*$T36</f>
        <v>#N/A</v>
      </c>
      <c r="AY36" s="70" t="e">
        <f aca="false">$AY$7*$J$2*$J$5*$S36</f>
        <v>#N/A</v>
      </c>
      <c r="AZ36" s="70" t="e">
        <f aca="false">$AY$7*$J$3*$J$5*$T36</f>
        <v>#N/A</v>
      </c>
      <c r="BA36" s="70" t="e">
        <f aca="false">$BA$7*$J$2*$J$5*$S36</f>
        <v>#N/A</v>
      </c>
      <c r="BB36" s="70" t="e">
        <f aca="false">$BA$7*$J$3*$J$5*$T36</f>
        <v>#N/A</v>
      </c>
      <c r="BC36" s="70" t="e">
        <f aca="false">$BC$7*$J$2*$J$5*$S36</f>
        <v>#N/A</v>
      </c>
      <c r="BD36" s="70" t="e">
        <f aca="false">$BC$7*$J$3*$J$5*$T36</f>
        <v>#N/A</v>
      </c>
      <c r="BE36" s="70" t="e">
        <f aca="false">$BE$7*$J$2*$J$5*$S36</f>
        <v>#N/A</v>
      </c>
      <c r="BF36" s="70" t="e">
        <f aca="false">$BE$7*$J$3*$J$5*$T36</f>
        <v>#N/A</v>
      </c>
      <c r="BG36" s="70" t="e">
        <f aca="false">$BG$7*$J$2*$J$5*$S36</f>
        <v>#N/A</v>
      </c>
      <c r="BH36" s="70" t="e">
        <f aca="false">$BG$7*$J$3*$J$5*$T36</f>
        <v>#N/A</v>
      </c>
      <c r="BI36" s="70" t="e">
        <f aca="false">$BI$7*$J$2*$J$5*$S36</f>
        <v>#N/A</v>
      </c>
      <c r="BJ36" s="70" t="e">
        <f aca="false">$BI$7*$J$3*$J$5*$T36</f>
        <v>#N/A</v>
      </c>
      <c r="BK36" s="70" t="e">
        <f aca="false">$BK$7*$J$2*$J$5*$S36</f>
        <v>#N/A</v>
      </c>
      <c r="BL36" s="70" t="e">
        <f aca="false">$BK$7*$J$3*$J$5*$T36</f>
        <v>#N/A</v>
      </c>
      <c r="BM36" s="70" t="e">
        <f aca="false">$BM$7*$J$2*$J$5*$S36</f>
        <v>#N/A</v>
      </c>
      <c r="BN36" s="70" t="e">
        <f aca="false">$BM$7*$J$3*$J$5*$T36</f>
        <v>#N/A</v>
      </c>
      <c r="BO36" s="70"/>
      <c r="BP36" s="70"/>
      <c r="BW36" s="385" t="e">
        <f aca="false">SUM(AW36:BD36,BG36:BJ36,BO36:BP36)</f>
        <v>#N/A</v>
      </c>
      <c r="BX36" s="386" t="e">
        <f aca="false">SUM(BS36:BV36)+BW36</f>
        <v>#N/A</v>
      </c>
      <c r="BY36" s="25" t="e">
        <f aca="false">SUM(AW36:BV36)</f>
        <v>#N/A</v>
      </c>
      <c r="BZ36" s="70" t="e">
        <f aca="false">$BZ$7*$J$2*$J$5*$N36</f>
        <v>#N/A</v>
      </c>
      <c r="CA36" s="70" t="e">
        <f aca="false">$BZ$7*$J$3*$J$5*$O36</f>
        <v>#N/A</v>
      </c>
      <c r="CB36" s="70" t="e">
        <f aca="false">$CB$7*$J$2*$J$5*$N36</f>
        <v>#N/A</v>
      </c>
      <c r="CC36" s="70" t="e">
        <f aca="false">$CB$7*$J$3*$J$5*$O36</f>
        <v>#N/A</v>
      </c>
      <c r="CF36" s="134" t="e">
        <f aca="false">SUM(BZ36:CA36)</f>
        <v>#N/A</v>
      </c>
      <c r="CG36" s="386" t="e">
        <f aca="false">SUM(BZ36:CC36)</f>
        <v>#N/A</v>
      </c>
      <c r="CH36" s="134" t="e">
        <f aca="false">SUM(BZ36:CE36)</f>
        <v>#N/A</v>
      </c>
      <c r="CI36" s="70" t="e">
        <f aca="false">$CI$7*$J$2*$J$5*$AB36</f>
        <v>#N/A</v>
      </c>
      <c r="CJ36" s="70" t="e">
        <f aca="false">$CI$7*$J$3*$J$5*$AC36</f>
        <v>#N/A</v>
      </c>
      <c r="CK36" s="70" t="e">
        <f aca="false">$CK$7*$J$2*$J$5*$AB36</f>
        <v>#N/A</v>
      </c>
      <c r="CL36" s="70" t="e">
        <f aca="false">$CK$7*$J$3*$J$5*$AC36</f>
        <v>#N/A</v>
      </c>
      <c r="CM36" s="70" t="e">
        <f aca="false">$CM$7*$J$2*$J$5*$AB36</f>
        <v>#N/A</v>
      </c>
      <c r="CN36" s="70" t="e">
        <f aca="false">$CM$7*$J$3*$J$5*$AC36</f>
        <v>#N/A</v>
      </c>
      <c r="CO36" s="70" t="e">
        <f aca="false">$CO$7*$J$2*$J$5*$AB36</f>
        <v>#N/A</v>
      </c>
      <c r="CP36" s="70" t="e">
        <f aca="false">$CO$7*$J$3*$J$5*$AC36</f>
        <v>#N/A</v>
      </c>
      <c r="CQ36" s="70" t="e">
        <f aca="false">$CQ$7*$J$2*$J$5*$AB36</f>
        <v>#N/A</v>
      </c>
      <c r="CR36" s="70" t="e">
        <f aca="false">$CQ$7*$J$3*$J$5*$AC36</f>
        <v>#N/A</v>
      </c>
      <c r="CS36" s="70" t="e">
        <f aca="false">$CS$7*$J$2*$J$5*$AB36</f>
        <v>#N/A</v>
      </c>
      <c r="CT36" s="70" t="e">
        <f aca="false">$CS$7*$J$3*$J$5*$AC36</f>
        <v>#N/A</v>
      </c>
      <c r="CU36" s="70" t="e">
        <f aca="false">$CU$7*$J$2*$J$5*$AB36</f>
        <v>#N/A</v>
      </c>
      <c r="CV36" s="70" t="e">
        <f aca="false">$CU$7*$J$3*$J$5*$AC36</f>
        <v>#N/A</v>
      </c>
      <c r="CY36" s="70" t="e">
        <f aca="false">$CY$7*$J$2*$J$5*$AB36</f>
        <v>#N/A</v>
      </c>
      <c r="CZ36" s="70" t="e">
        <f aca="false">$CY$7*$J$3*$J$5*$AC36</f>
        <v>#N/A</v>
      </c>
      <c r="DA36" s="70" t="e">
        <f aca="false">$DA$7*$J$2*$J$5*$AB36</f>
        <v>#N/A</v>
      </c>
      <c r="DB36" s="70" t="e">
        <f aca="false">$DA$7*$J$3*$J$5*$AC36</f>
        <v>#N/A</v>
      </c>
      <c r="DC36" s="70"/>
      <c r="DD36" s="70"/>
      <c r="DE36" s="70" t="e">
        <f aca="false">$DF$7*$J$2*$J$5*$AB36</f>
        <v>#N/A</v>
      </c>
      <c r="DF36" s="70" t="e">
        <f aca="false">$DF$7*$J$3*$J$5*$AC36</f>
        <v>#N/A</v>
      </c>
      <c r="DG36" s="70" t="e">
        <f aca="false">$DG$7*$J$2*$J$5*$AB36</f>
        <v>#N/A</v>
      </c>
      <c r="DH36" s="70" t="e">
        <f aca="false">$DG$7*$J$3*$J$5*$AC36</f>
        <v>#N/A</v>
      </c>
      <c r="DS36" s="134" t="e">
        <f aca="false">SUM(CI36:CR36,CW36:CX36,DG36:DH36)</f>
        <v>#N/A</v>
      </c>
      <c r="DT36" s="25" t="e">
        <f aca="false">SUM(CI36:CZ36,DC36:DL36)</f>
        <v>#N/A</v>
      </c>
      <c r="DU36" s="134" t="e">
        <f aca="false">SUM(CI36:DR36)</f>
        <v>#N/A</v>
      </c>
      <c r="DZ36" s="70" t="e">
        <f aca="false">$DZ$7*$J$2*$J$5*$AB36</f>
        <v>#N/A</v>
      </c>
      <c r="EA36" s="70" t="e">
        <f aca="false">$DZ$7*$J$3*$J$5*$AC36</f>
        <v>#N/A</v>
      </c>
      <c r="EB36" s="70" t="e">
        <f aca="false">$EB$7*$J$2*$J$5*$AB36</f>
        <v>#N/A</v>
      </c>
      <c r="EC36" s="70" t="e">
        <f aca="false">$EB$7*$J$3*$J$5*$AC36</f>
        <v>#N/A</v>
      </c>
      <c r="ED36" s="70" t="e">
        <f aca="false">$ED$7*$J$2*$J$5*$AB36</f>
        <v>#N/A</v>
      </c>
      <c r="EE36" s="70" t="e">
        <f aca="false">$ED$7*$J$3*$J$5*$AC36</f>
        <v>#N/A</v>
      </c>
      <c r="EN36" s="134" t="e">
        <f aca="false">SUM(EB36:EC36)</f>
        <v>#N/A</v>
      </c>
      <c r="EO36" s="25" t="e">
        <f aca="false">SUM(EB36:EE36,EJ36:EM36)</f>
        <v>#N/A</v>
      </c>
      <c r="EP36" s="25" t="e">
        <f aca="false">SUM(DZ36:EM36)</f>
        <v>#N/A</v>
      </c>
    </row>
    <row r="37" customFormat="false" ht="11.25" hidden="false" customHeight="false" outlineLevel="0" collapsed="false">
      <c r="A37" s="51" t="e">
        <f aca="false">VLOOKUP($D37,Curves!$A$2:$I$1700,9)</f>
        <v>#N/A</v>
      </c>
      <c r="B37" s="85" t="e">
        <f aca="false">(1+($A37/2))^(-2*($D37-$A$1)/365.25)</f>
        <v>#N/A</v>
      </c>
      <c r="C37" s="85" t="n">
        <f aca="false">D38-D37</f>
        <v>30</v>
      </c>
      <c r="D37" s="377" t="n">
        <v>37773</v>
      </c>
      <c r="E37" s="378" t="e">
        <f aca="false">VLOOKUP($D37,Curves!$A$2:$H$1700,2)*$B37</f>
        <v>#N/A</v>
      </c>
      <c r="F37" s="51" t="e">
        <f aca="false">VLOOKUP($D37,Curves!$A$2:$H$1700,3)*$B37</f>
        <v>#N/A</v>
      </c>
      <c r="G37" s="51" t="e">
        <f aca="false">VLOOKUP($D37,Curves!$A$2:$H$1700,7)*$B37</f>
        <v>#N/A</v>
      </c>
      <c r="H37" s="51" t="e">
        <f aca="false">VLOOKUP($D37,Curves!$A$2:$H$1700,5)*$B37</f>
        <v>#N/A</v>
      </c>
      <c r="I37" s="51" t="e">
        <f aca="false">VLOOKUP($D37,Curves!$A$2:$H$1700,4)*$B37</f>
        <v>#N/A</v>
      </c>
      <c r="J37" s="379" t="e">
        <f aca="false">VLOOKUP($D37,Curves!$A$2:$H$1700,8)*$B37</f>
        <v>#N/A</v>
      </c>
      <c r="K37" s="51" t="e">
        <f aca="false">($E37+$I37)*$J$5+$J$4</f>
        <v>#N/A</v>
      </c>
      <c r="L37" s="380" t="e">
        <f aca="false">VLOOKUP($D37,Curves!$N$2:$T$2600,2)*$B37</f>
        <v>#N/A</v>
      </c>
      <c r="M37" s="244" t="e">
        <f aca="false">VLOOKUP($D37,Curves!$N$2:$T$2600,3)*$B37</f>
        <v>#N/A</v>
      </c>
      <c r="N37" s="381" t="e">
        <f aca="false">IF($K37&lt;$L37,1,0)</f>
        <v>#N/A</v>
      </c>
      <c r="O37" s="382" t="e">
        <f aca="false">IF($K37&lt;$M37,1,0)</f>
        <v>#N/A</v>
      </c>
      <c r="P37" s="378" t="e">
        <f aca="false">($E37+J37)*$J$5+$J$4</f>
        <v>#N/A</v>
      </c>
      <c r="Q37" s="380" t="e">
        <f aca="false">VLOOKUP($D37,Curves!$N$2:$T$2600,4)*$B37</f>
        <v>#N/A</v>
      </c>
      <c r="R37" s="244" t="e">
        <f aca="false">VLOOKUP($D37,Curves!$N$2:$T$2600,5)*$B37</f>
        <v>#N/A</v>
      </c>
      <c r="S37" s="381" t="e">
        <f aca="false">IF($P37&lt;$Q37,1,0)</f>
        <v>#N/A</v>
      </c>
      <c r="T37" s="382" t="e">
        <f aca="false">IF($P37&lt;$R37,1,0)</f>
        <v>#N/A</v>
      </c>
      <c r="U37" s="383" t="e">
        <f aca="false">($E37+G37)*$J$5+$J$4</f>
        <v>#N/A</v>
      </c>
      <c r="V37" s="383" t="e">
        <f aca="false">($E37+H37)*$J$5+$J$4</f>
        <v>#N/A</v>
      </c>
      <c r="W37" s="383" t="e">
        <f aca="false">($E37+I37)*$J$5+$J$4</f>
        <v>#N/A</v>
      </c>
      <c r="X37" s="272" t="e">
        <f aca="false">VLOOKUP($D37,[6]CurveFetch!$D$8:$S$13000,16,0)*$B37</f>
        <v>#N/A</v>
      </c>
      <c r="Y37" s="244" t="e">
        <f aca="false">VLOOKUP($D37,Curves!$N$2:$T$2600,7)*$B37</f>
        <v>#N/A</v>
      </c>
      <c r="Z37" s="384" t="e">
        <f aca="false">IF($U37&lt;$X37,1,0)</f>
        <v>#N/A</v>
      </c>
      <c r="AA37" s="381" t="e">
        <f aca="false">IF($U37&lt;$Y37,1,0)</f>
        <v>#N/A</v>
      </c>
      <c r="AB37" s="381" t="e">
        <f aca="false">IF($V37&lt;$X37,1,0)</f>
        <v>#N/A</v>
      </c>
      <c r="AC37" s="381" t="e">
        <f aca="false">IF($V37&lt;$X37,1,0)</f>
        <v>#N/A</v>
      </c>
      <c r="AD37" s="381" t="e">
        <f aca="false">IF($W37&lt;$X37,1,0)</f>
        <v>#N/A</v>
      </c>
      <c r="AE37" s="382" t="e">
        <f aca="false">IF($W37&lt;$Y37,1,0)</f>
        <v>#N/A</v>
      </c>
      <c r="AF37" s="70" t="e">
        <f aca="false">$AF$7*$J$2*$J$5*$N37</f>
        <v>#N/A</v>
      </c>
      <c r="AG37" s="70" t="e">
        <f aca="false">$AF$7*$J$2*$J$5*$O37</f>
        <v>#N/A</v>
      </c>
      <c r="AH37" s="70" t="e">
        <f aca="false">$AH$7*$J$2*$J$5*$N37</f>
        <v>#N/A</v>
      </c>
      <c r="AI37" s="70" t="e">
        <f aca="false">$AH$7*$J$2*$J$5*$O37</f>
        <v>#N/A</v>
      </c>
      <c r="AJ37" s="70" t="e">
        <f aca="false">$AJ$7*$J$2*$J$5*$N37</f>
        <v>#N/A</v>
      </c>
      <c r="AK37" s="70" t="e">
        <f aca="false">$AJ$7*$J$2*$J$5*$O37</f>
        <v>#N/A</v>
      </c>
      <c r="AL37" s="70" t="e">
        <f aca="false">$AL$7*$J$2*$J$5*$N37</f>
        <v>#N/A</v>
      </c>
      <c r="AM37" s="70" t="e">
        <f aca="false">$AL$7*$J$3*$J$5*$O37</f>
        <v>#N/A</v>
      </c>
      <c r="AN37" s="70" t="e">
        <f aca="false">$AN$7*$J$2*$J$5*$N37</f>
        <v>#N/A</v>
      </c>
      <c r="AO37" s="70" t="e">
        <f aca="false">$AN$7*$J$3*$J$5*$O37</f>
        <v>#N/A</v>
      </c>
      <c r="AP37" s="70" t="e">
        <f aca="false">$AP$7*$J$2*$J$5*$N37</f>
        <v>#N/A</v>
      </c>
      <c r="AQ37" s="70" t="e">
        <f aca="false">$AP$7*$J$3*$J$5*$O37</f>
        <v>#N/A</v>
      </c>
      <c r="AT37" s="134" t="e">
        <f aca="false">SUM(AF37:AG37,AL37:AM37)</f>
        <v>#N/A</v>
      </c>
      <c r="AU37" s="161" t="e">
        <f aca="false">SUM(AF37:AM37,AP37:AS37)</f>
        <v>#N/A</v>
      </c>
      <c r="AV37" s="134" t="e">
        <f aca="false">SUM(AF37:AS37)</f>
        <v>#N/A</v>
      </c>
      <c r="AW37" s="70" t="e">
        <f aca="false">$AW$7*$J$2*$J$5*$S37</f>
        <v>#N/A</v>
      </c>
      <c r="AX37" s="70" t="e">
        <f aca="false">$AW$7*$J$3*$J$5*$T37</f>
        <v>#N/A</v>
      </c>
      <c r="AY37" s="70" t="e">
        <f aca="false">$AY$7*$J$2*$J$5*$S37</f>
        <v>#N/A</v>
      </c>
      <c r="AZ37" s="70" t="e">
        <f aca="false">$AY$7*$J$3*$J$5*$T37</f>
        <v>#N/A</v>
      </c>
      <c r="BA37" s="70" t="e">
        <f aca="false">$BA$7*$J$2*$J$5*$S37</f>
        <v>#N/A</v>
      </c>
      <c r="BB37" s="70" t="e">
        <f aca="false">$BA$7*$J$3*$J$5*$T37</f>
        <v>#N/A</v>
      </c>
      <c r="BC37" s="70" t="e">
        <f aca="false">$BC$7*$J$2*$J$5*$S37</f>
        <v>#N/A</v>
      </c>
      <c r="BD37" s="70" t="e">
        <f aca="false">$BC$7*$J$3*$J$5*$T37</f>
        <v>#N/A</v>
      </c>
      <c r="BE37" s="70" t="e">
        <f aca="false">$BE$7*$J$2*$J$5*$S37</f>
        <v>#N/A</v>
      </c>
      <c r="BF37" s="70" t="e">
        <f aca="false">$BE$7*$J$3*$J$5*$T37</f>
        <v>#N/A</v>
      </c>
      <c r="BG37" s="70" t="e">
        <f aca="false">$BG$7*$J$2*$J$5*$S37</f>
        <v>#N/A</v>
      </c>
      <c r="BH37" s="70" t="e">
        <f aca="false">$BG$7*$J$3*$J$5*$T37</f>
        <v>#N/A</v>
      </c>
      <c r="BI37" s="70" t="e">
        <f aca="false">$BI$7*$J$2*$J$5*$S37</f>
        <v>#N/A</v>
      </c>
      <c r="BJ37" s="70" t="e">
        <f aca="false">$BI$7*$J$3*$J$5*$T37</f>
        <v>#N/A</v>
      </c>
      <c r="BK37" s="70" t="e">
        <f aca="false">$BK$7*$J$2*$J$5*$S37</f>
        <v>#N/A</v>
      </c>
      <c r="BL37" s="70" t="e">
        <f aca="false">$BK$7*$J$3*$J$5*$T37</f>
        <v>#N/A</v>
      </c>
      <c r="BM37" s="70" t="e">
        <f aca="false">$BM$7*$J$2*$J$5*$S37</f>
        <v>#N/A</v>
      </c>
      <c r="BN37" s="70" t="e">
        <f aca="false">$BM$7*$J$3*$J$5*$T37</f>
        <v>#N/A</v>
      </c>
      <c r="BO37" s="70" t="e">
        <f aca="false">$BO$7*$J$2*$J$5*$S37</f>
        <v>#N/A</v>
      </c>
      <c r="BP37" s="70" t="e">
        <f aca="false">$BO$7*$J$3*$J$5*$T37</f>
        <v>#N/A</v>
      </c>
      <c r="BW37" s="385" t="e">
        <f aca="false">SUM(AW37:BD37,BG37:BJ37,BO37:BP37)</f>
        <v>#N/A</v>
      </c>
      <c r="BX37" s="386" t="e">
        <f aca="false">SUM(BS37:BV37)+BW37</f>
        <v>#N/A</v>
      </c>
      <c r="BY37" s="25" t="e">
        <f aca="false">SUM(AW37:BV37)</f>
        <v>#N/A</v>
      </c>
      <c r="BZ37" s="70" t="e">
        <f aca="false">$BZ$7*$J$2*$J$5*$N37</f>
        <v>#N/A</v>
      </c>
      <c r="CA37" s="70" t="e">
        <f aca="false">$BZ$7*$J$3*$J$5*$O37</f>
        <v>#N/A</v>
      </c>
      <c r="CB37" s="70" t="e">
        <f aca="false">$CB$7*$J$2*$J$5*$N37</f>
        <v>#N/A</v>
      </c>
      <c r="CC37" s="70" t="e">
        <f aca="false">$CB$7*$J$3*$J$5*$O37</f>
        <v>#N/A</v>
      </c>
      <c r="CF37" s="134" t="e">
        <f aca="false">SUM(BZ37:CA37)</f>
        <v>#N/A</v>
      </c>
      <c r="CG37" s="386" t="e">
        <f aca="false">SUM(BZ37:CC37)</f>
        <v>#N/A</v>
      </c>
      <c r="CH37" s="134" t="e">
        <f aca="false">SUM(BZ37:CE37)</f>
        <v>#N/A</v>
      </c>
      <c r="CI37" s="70" t="e">
        <f aca="false">$CI$7*$J$2*$J$5*$AB37</f>
        <v>#N/A</v>
      </c>
      <c r="CJ37" s="70" t="e">
        <f aca="false">$CI$7*$J$3*$J$5*$AC37</f>
        <v>#N/A</v>
      </c>
      <c r="CK37" s="70" t="e">
        <f aca="false">$CK$7*$J$2*$J$5*$AB37</f>
        <v>#N/A</v>
      </c>
      <c r="CL37" s="70" t="e">
        <f aca="false">$CK$7*$J$3*$J$5*$AC37</f>
        <v>#N/A</v>
      </c>
      <c r="CM37" s="70" t="e">
        <f aca="false">$CM$7*$J$2*$J$5*$AB37</f>
        <v>#N/A</v>
      </c>
      <c r="CN37" s="70" t="e">
        <f aca="false">$CM$7*$J$3*$J$5*$AC37</f>
        <v>#N/A</v>
      </c>
      <c r="CO37" s="70" t="e">
        <f aca="false">$CO$7*$J$2*$J$5*$AB37</f>
        <v>#N/A</v>
      </c>
      <c r="CP37" s="70" t="e">
        <f aca="false">$CO$7*$J$3*$J$5*$AC37</f>
        <v>#N/A</v>
      </c>
      <c r="CQ37" s="70" t="e">
        <f aca="false">$CQ$7*$J$2*$J$5*$AB37</f>
        <v>#N/A</v>
      </c>
      <c r="CR37" s="70" t="e">
        <f aca="false">$CQ$7*$J$3*$J$5*$AC37</f>
        <v>#N/A</v>
      </c>
      <c r="CS37" s="70" t="e">
        <f aca="false">$CS$7*$J$2*$J$5*$AB37</f>
        <v>#N/A</v>
      </c>
      <c r="CT37" s="70" t="e">
        <f aca="false">$CS$7*$J$3*$J$5*$AC37</f>
        <v>#N/A</v>
      </c>
      <c r="CU37" s="70" t="e">
        <f aca="false">$CU$7*$J$2*$J$5*$AB37</f>
        <v>#N/A</v>
      </c>
      <c r="CV37" s="70" t="e">
        <f aca="false">$CU$7*$J$3*$J$5*$AC37</f>
        <v>#N/A</v>
      </c>
      <c r="CY37" s="70" t="e">
        <f aca="false">$CY$7*$J$2*$J$5*$AB37</f>
        <v>#N/A</v>
      </c>
      <c r="CZ37" s="70" t="e">
        <f aca="false">$CY$7*$J$3*$J$5*$AC37</f>
        <v>#N/A</v>
      </c>
      <c r="DA37" s="70" t="e">
        <f aca="false">$DA$7*$J$2*$J$5*$AB37</f>
        <v>#N/A</v>
      </c>
      <c r="DB37" s="70" t="e">
        <f aca="false">$DA$7*$J$3*$J$5*$AC37</f>
        <v>#N/A</v>
      </c>
      <c r="DC37" s="70"/>
      <c r="DD37" s="70"/>
      <c r="DE37" s="70" t="e">
        <f aca="false">$DF$7*$J$2*$J$5*$AB37</f>
        <v>#N/A</v>
      </c>
      <c r="DF37" s="70" t="e">
        <f aca="false">$DF$7*$J$3*$J$5*$AC37</f>
        <v>#N/A</v>
      </c>
      <c r="DG37" s="70" t="e">
        <f aca="false">$DG$7*$J$2*$J$5*$AB37</f>
        <v>#N/A</v>
      </c>
      <c r="DH37" s="70" t="e">
        <f aca="false">$DG$7*$J$3*$J$5*$AC37</f>
        <v>#N/A</v>
      </c>
      <c r="DI37" s="70" t="e">
        <f aca="false">$DI$7*$J$2*$J$5*$AB37</f>
        <v>#N/A</v>
      </c>
      <c r="DJ37" s="70" t="e">
        <f aca="false">$DI$7*$J$3*$J$5*$AC37</f>
        <v>#N/A</v>
      </c>
      <c r="DS37" s="134" t="e">
        <f aca="false">SUM(CI37:CR37,CW37:CX37,DG37:DH37)</f>
        <v>#N/A</v>
      </c>
      <c r="DT37" s="25" t="e">
        <f aca="false">SUM(CI37:CZ37,DC37:DL37)</f>
        <v>#N/A</v>
      </c>
      <c r="DU37" s="134" t="e">
        <f aca="false">SUM(CI37:DR37)</f>
        <v>#N/A</v>
      </c>
      <c r="DZ37" s="70" t="e">
        <f aca="false">$DZ$7*$J$2*$J$5*$AB37</f>
        <v>#N/A</v>
      </c>
      <c r="EA37" s="70" t="e">
        <f aca="false">$DZ$7*$J$3*$J$5*$AC37</f>
        <v>#N/A</v>
      </c>
      <c r="EB37" s="70" t="e">
        <f aca="false">$EB$7*$J$2*$J$5*$AB37</f>
        <v>#N/A</v>
      </c>
      <c r="EC37" s="70" t="e">
        <f aca="false">$EB$7*$J$3*$J$5*$AC37</f>
        <v>#N/A</v>
      </c>
      <c r="ED37" s="70" t="e">
        <f aca="false">$ED$7*$J$2*$J$5*$AB37</f>
        <v>#N/A</v>
      </c>
      <c r="EE37" s="70" t="e">
        <f aca="false">$ED$7*$J$3*$J$5*$AC37</f>
        <v>#N/A</v>
      </c>
      <c r="EH37" s="70" t="e">
        <f aca="false">$EH$7*$J$2*$J$5*$AB37</f>
        <v>#N/A</v>
      </c>
      <c r="EI37" s="70" t="e">
        <f aca="false">$EH$7*$J$3*$J$5*$AC37</f>
        <v>#N/A</v>
      </c>
      <c r="EN37" s="134" t="e">
        <f aca="false">SUM(EB37:EC37)</f>
        <v>#N/A</v>
      </c>
      <c r="EO37" s="25" t="e">
        <f aca="false">SUM(EB37:EE37,EJ37:EM37)</f>
        <v>#N/A</v>
      </c>
      <c r="EP37" s="25" t="e">
        <f aca="false">SUM(DZ37:EM37)</f>
        <v>#N/A</v>
      </c>
    </row>
    <row r="38" customFormat="false" ht="11.25" hidden="false" customHeight="false" outlineLevel="0" collapsed="false">
      <c r="A38" s="51" t="e">
        <f aca="false">VLOOKUP($D38,Curves!$A$2:$I$1700,9)</f>
        <v>#N/A</v>
      </c>
      <c r="B38" s="85" t="e">
        <f aca="false">(1+($A38/2))^(-2*($D38-$A$1)/365.25)</f>
        <v>#N/A</v>
      </c>
      <c r="C38" s="85" t="n">
        <f aca="false">D39-D38</f>
        <v>31</v>
      </c>
      <c r="D38" s="377" t="n">
        <v>37803</v>
      </c>
      <c r="E38" s="378" t="e">
        <f aca="false">VLOOKUP($D38,Curves!$A$2:$H$1700,2)*$B38</f>
        <v>#N/A</v>
      </c>
      <c r="F38" s="51" t="e">
        <f aca="false">VLOOKUP($D38,Curves!$A$2:$H$1700,3)*$B38</f>
        <v>#N/A</v>
      </c>
      <c r="G38" s="51" t="e">
        <f aca="false">VLOOKUP($D38,Curves!$A$2:$H$1700,7)*$B38</f>
        <v>#N/A</v>
      </c>
      <c r="H38" s="51" t="e">
        <f aca="false">VLOOKUP($D38,Curves!$A$2:$H$1700,5)*$B38</f>
        <v>#N/A</v>
      </c>
      <c r="I38" s="51" t="e">
        <f aca="false">VLOOKUP($D38,Curves!$A$2:$H$1700,4)*$B38</f>
        <v>#N/A</v>
      </c>
      <c r="J38" s="379" t="e">
        <f aca="false">VLOOKUP($D38,Curves!$A$2:$H$1700,8)*$B38</f>
        <v>#N/A</v>
      </c>
      <c r="K38" s="51" t="e">
        <f aca="false">($E38+$I38)*$J$5+$J$4</f>
        <v>#N/A</v>
      </c>
      <c r="L38" s="380" t="e">
        <f aca="false">VLOOKUP($D38,Curves!$N$2:$T$2600,2)*$B38</f>
        <v>#N/A</v>
      </c>
      <c r="M38" s="244" t="e">
        <f aca="false">VLOOKUP($D38,Curves!$N$2:$T$2600,3)*$B38</f>
        <v>#N/A</v>
      </c>
      <c r="N38" s="381" t="e">
        <f aca="false">IF($K38&lt;$L38,1,0)</f>
        <v>#N/A</v>
      </c>
      <c r="O38" s="382" t="e">
        <f aca="false">IF($K38&lt;$M38,1,0)</f>
        <v>#N/A</v>
      </c>
      <c r="P38" s="378" t="e">
        <f aca="false">($E38+J38)*$J$5+$J$4</f>
        <v>#N/A</v>
      </c>
      <c r="Q38" s="380" t="e">
        <f aca="false">VLOOKUP($D38,Curves!$N$2:$T$2600,4)*$B38</f>
        <v>#N/A</v>
      </c>
      <c r="R38" s="244" t="e">
        <f aca="false">VLOOKUP($D38,Curves!$N$2:$T$2600,5)*$B38</f>
        <v>#N/A</v>
      </c>
      <c r="S38" s="381" t="e">
        <f aca="false">IF($P38&lt;$Q38,1,0)</f>
        <v>#N/A</v>
      </c>
      <c r="T38" s="382" t="e">
        <f aca="false">IF($P38&lt;$R38,1,0)</f>
        <v>#N/A</v>
      </c>
      <c r="U38" s="383" t="e">
        <f aca="false">($E38+G38)*$J$5+$J$4</f>
        <v>#N/A</v>
      </c>
      <c r="V38" s="383" t="e">
        <f aca="false">($E38+H38)*$J$5+$J$4</f>
        <v>#N/A</v>
      </c>
      <c r="W38" s="383" t="e">
        <f aca="false">($E38+I38)*$J$5+$J$4</f>
        <v>#N/A</v>
      </c>
      <c r="X38" s="272" t="e">
        <f aca="false">VLOOKUP($D38,[6]CurveFetch!$D$8:$S$13000,16,0)*$B38</f>
        <v>#N/A</v>
      </c>
      <c r="Y38" s="244" t="e">
        <f aca="false">VLOOKUP($D38,Curves!$N$2:$T$2600,7)*$B38</f>
        <v>#N/A</v>
      </c>
      <c r="Z38" s="384" t="e">
        <f aca="false">IF($U38&lt;$X38,1,0)</f>
        <v>#N/A</v>
      </c>
      <c r="AA38" s="381" t="e">
        <f aca="false">IF($U38&lt;$Y38,1,0)</f>
        <v>#N/A</v>
      </c>
      <c r="AB38" s="381" t="e">
        <f aca="false">IF($V38&lt;$X38,1,0)</f>
        <v>#N/A</v>
      </c>
      <c r="AC38" s="381" t="e">
        <f aca="false">IF($V38&lt;$X38,1,0)</f>
        <v>#N/A</v>
      </c>
      <c r="AD38" s="381" t="e">
        <f aca="false">IF($W38&lt;$X38,1,0)</f>
        <v>#N/A</v>
      </c>
      <c r="AE38" s="382" t="e">
        <f aca="false">IF($W38&lt;$Y38,1,0)</f>
        <v>#N/A</v>
      </c>
      <c r="AF38" s="70" t="e">
        <f aca="false">$AF$7*$J$2*$J$5*$N38</f>
        <v>#N/A</v>
      </c>
      <c r="AG38" s="70" t="e">
        <f aca="false">$AF$7*$J$2*$J$5*$O38</f>
        <v>#N/A</v>
      </c>
      <c r="AH38" s="70" t="e">
        <f aca="false">$AH$7*$J$2*$J$5*$N38</f>
        <v>#N/A</v>
      </c>
      <c r="AI38" s="70" t="e">
        <f aca="false">$AH$7*$J$2*$J$5*$O38</f>
        <v>#N/A</v>
      </c>
      <c r="AJ38" s="70" t="e">
        <f aca="false">$AJ$7*$J$2*$J$5*$N38</f>
        <v>#N/A</v>
      </c>
      <c r="AK38" s="70" t="e">
        <f aca="false">$AJ$7*$J$2*$J$5*$O38</f>
        <v>#N/A</v>
      </c>
      <c r="AL38" s="70" t="e">
        <f aca="false">$AL$7*$J$2*$J$5*$N38</f>
        <v>#N/A</v>
      </c>
      <c r="AM38" s="70" t="e">
        <f aca="false">$AL$7*$J$3*$J$5*$O38</f>
        <v>#N/A</v>
      </c>
      <c r="AN38" s="70" t="e">
        <f aca="false">$AN$7*$J$2*$J$5*$N38</f>
        <v>#N/A</v>
      </c>
      <c r="AO38" s="70" t="e">
        <f aca="false">$AN$7*$J$3*$J$5*$O38</f>
        <v>#N/A</v>
      </c>
      <c r="AP38" s="70" t="e">
        <f aca="false">$AP$7*$J$2*$J$5*$N38</f>
        <v>#N/A</v>
      </c>
      <c r="AQ38" s="70" t="e">
        <f aca="false">$AP$7*$J$3*$J$5*$O38</f>
        <v>#N/A</v>
      </c>
      <c r="AT38" s="134" t="e">
        <f aca="false">SUM(AF38:AG38,AL38:AM38)</f>
        <v>#N/A</v>
      </c>
      <c r="AU38" s="161" t="e">
        <f aca="false">SUM(AF38:AM38,AP38:AS38)</f>
        <v>#N/A</v>
      </c>
      <c r="AV38" s="134" t="e">
        <f aca="false">SUM(AF38:AS38)</f>
        <v>#N/A</v>
      </c>
      <c r="AW38" s="70" t="e">
        <f aca="false">$AW$7*$J$2*$J$5*$S38</f>
        <v>#N/A</v>
      </c>
      <c r="AX38" s="70" t="e">
        <f aca="false">$AW$7*$J$3*$J$5*$T38</f>
        <v>#N/A</v>
      </c>
      <c r="AY38" s="70" t="e">
        <f aca="false">$AY$7*$J$2*$J$5*$S38</f>
        <v>#N/A</v>
      </c>
      <c r="AZ38" s="70" t="e">
        <f aca="false">$AY$7*$J$3*$J$5*$T38</f>
        <v>#N/A</v>
      </c>
      <c r="BA38" s="70" t="e">
        <f aca="false">$BA$7*$J$2*$J$5*$S38</f>
        <v>#N/A</v>
      </c>
      <c r="BB38" s="70" t="e">
        <f aca="false">$BA$7*$J$3*$J$5*$T38</f>
        <v>#N/A</v>
      </c>
      <c r="BC38" s="70" t="e">
        <f aca="false">$BC$7*$J$2*$J$5*$S38</f>
        <v>#N/A</v>
      </c>
      <c r="BD38" s="70" t="e">
        <f aca="false">$BC$7*$J$3*$J$5*$T38</f>
        <v>#N/A</v>
      </c>
      <c r="BE38" s="70" t="e">
        <f aca="false">$BE$7*$J$2*$J$5*$S38</f>
        <v>#N/A</v>
      </c>
      <c r="BF38" s="70" t="e">
        <f aca="false">$BE$7*$J$3*$J$5*$T38</f>
        <v>#N/A</v>
      </c>
      <c r="BG38" s="70" t="e">
        <f aca="false">$BG$7*$J$2*$J$5*$S38</f>
        <v>#N/A</v>
      </c>
      <c r="BH38" s="70" t="e">
        <f aca="false">$BG$7*$J$3*$J$5*$T38</f>
        <v>#N/A</v>
      </c>
      <c r="BI38" s="70" t="e">
        <f aca="false">$BI$7*$J$2*$J$5*$S38</f>
        <v>#N/A</v>
      </c>
      <c r="BJ38" s="70" t="e">
        <f aca="false">$BI$7*$J$3*$J$5*$T38</f>
        <v>#N/A</v>
      </c>
      <c r="BK38" s="70" t="e">
        <f aca="false">$BK$7*$J$2*$J$5*$S38</f>
        <v>#N/A</v>
      </c>
      <c r="BL38" s="70" t="e">
        <f aca="false">$BK$7*$J$3*$J$5*$T38</f>
        <v>#N/A</v>
      </c>
      <c r="BM38" s="70" t="e">
        <f aca="false">$BM$7*$J$2*$J$5*$S38</f>
        <v>#N/A</v>
      </c>
      <c r="BN38" s="70" t="e">
        <f aca="false">$BM$7*$J$3*$J$5*$T38</f>
        <v>#N/A</v>
      </c>
      <c r="BO38" s="70" t="e">
        <f aca="false">$BO$7*$J$2*$J$5*$S38</f>
        <v>#N/A</v>
      </c>
      <c r="BP38" s="70" t="e">
        <f aca="false">$BO$7*$J$3*$J$5*$T38</f>
        <v>#N/A</v>
      </c>
      <c r="BW38" s="385" t="e">
        <f aca="false">SUM(AW38:BD38,BG38:BJ38,BO38:BP38)</f>
        <v>#N/A</v>
      </c>
      <c r="BX38" s="386" t="e">
        <f aca="false">SUM(BS38:BV38)+BW38</f>
        <v>#N/A</v>
      </c>
      <c r="BY38" s="25" t="e">
        <f aca="false">SUM(AW38:BV38)</f>
        <v>#N/A</v>
      </c>
      <c r="BZ38" s="70" t="e">
        <f aca="false">$BZ$7*$J$2*$J$5*$N38</f>
        <v>#N/A</v>
      </c>
      <c r="CA38" s="70" t="e">
        <f aca="false">$BZ$7*$J$3*$J$5*$O38</f>
        <v>#N/A</v>
      </c>
      <c r="CB38" s="70" t="e">
        <f aca="false">$CB$7*$J$2*$J$5*$N38</f>
        <v>#N/A</v>
      </c>
      <c r="CC38" s="70" t="e">
        <f aca="false">$CB$7*$J$3*$J$5*$O38</f>
        <v>#N/A</v>
      </c>
      <c r="CF38" s="134" t="e">
        <f aca="false">SUM(BZ38:CA38)</f>
        <v>#N/A</v>
      </c>
      <c r="CG38" s="386" t="e">
        <f aca="false">SUM(BZ38:CC38)</f>
        <v>#N/A</v>
      </c>
      <c r="CH38" s="134" t="e">
        <f aca="false">SUM(BZ38:CE38)</f>
        <v>#N/A</v>
      </c>
      <c r="CI38" s="70" t="e">
        <f aca="false">$CI$7*$J$2*$J$5*$AB38</f>
        <v>#N/A</v>
      </c>
      <c r="CJ38" s="70" t="e">
        <f aca="false">$CI$7*$J$3*$J$5*$AC38</f>
        <v>#N/A</v>
      </c>
      <c r="CK38" s="70" t="e">
        <f aca="false">$CK$7*$J$2*$J$5*$AB38</f>
        <v>#N/A</v>
      </c>
      <c r="CL38" s="70" t="e">
        <f aca="false">$CK$7*$J$3*$J$5*$AC38</f>
        <v>#N/A</v>
      </c>
      <c r="CM38" s="70" t="e">
        <f aca="false">$CM$7*$J$2*$J$5*$AB38</f>
        <v>#N/A</v>
      </c>
      <c r="CN38" s="70" t="e">
        <f aca="false">$CM$7*$J$3*$J$5*$AC38</f>
        <v>#N/A</v>
      </c>
      <c r="CO38" s="70" t="e">
        <f aca="false">$CO$7*$J$2*$J$5*$AB38</f>
        <v>#N/A</v>
      </c>
      <c r="CP38" s="70" t="e">
        <f aca="false">$CO$7*$J$3*$J$5*$AC38</f>
        <v>#N/A</v>
      </c>
      <c r="CQ38" s="70" t="e">
        <f aca="false">$CQ$7*$J$2*$J$5*$AB38</f>
        <v>#N/A</v>
      </c>
      <c r="CR38" s="70" t="e">
        <f aca="false">$CQ$7*$J$3*$J$5*$AC38</f>
        <v>#N/A</v>
      </c>
      <c r="CS38" s="70" t="e">
        <f aca="false">$CS$7*$J$2*$J$5*$AB38</f>
        <v>#N/A</v>
      </c>
      <c r="CT38" s="70" t="e">
        <f aca="false">$CS$7*$J$3*$J$5*$AC38</f>
        <v>#N/A</v>
      </c>
      <c r="CU38" s="70" t="e">
        <f aca="false">$CU$7*$J$2*$J$5*$AB38</f>
        <v>#N/A</v>
      </c>
      <c r="CV38" s="70" t="e">
        <f aca="false">$CU$7*$J$3*$J$5*$AC38</f>
        <v>#N/A</v>
      </c>
      <c r="CY38" s="70" t="e">
        <f aca="false">$CY$7*$J$2*$J$5*$AB38</f>
        <v>#N/A</v>
      </c>
      <c r="CZ38" s="70" t="e">
        <f aca="false">$CY$7*$J$3*$J$5*$AC38</f>
        <v>#N/A</v>
      </c>
      <c r="DA38" s="70" t="e">
        <f aca="false">$DA$7*$J$2*$J$5*$AB38</f>
        <v>#N/A</v>
      </c>
      <c r="DB38" s="70" t="e">
        <f aca="false">$DA$7*$J$3*$J$5*$AC38</f>
        <v>#N/A</v>
      </c>
      <c r="DC38" s="70"/>
      <c r="DD38" s="70"/>
      <c r="DE38" s="70" t="e">
        <f aca="false">$DF$7*$J$2*$J$5*$AB38</f>
        <v>#N/A</v>
      </c>
      <c r="DF38" s="70" t="e">
        <f aca="false">$DF$7*$J$3*$J$5*$AC38</f>
        <v>#N/A</v>
      </c>
      <c r="DG38" s="70" t="e">
        <f aca="false">$DG$7*$J$2*$J$5*$AB38</f>
        <v>#N/A</v>
      </c>
      <c r="DH38" s="70" t="e">
        <f aca="false">$DG$7*$J$3*$J$5*$AC38</f>
        <v>#N/A</v>
      </c>
      <c r="DI38" s="70" t="e">
        <f aca="false">$DI$7*$J$2*$J$5*$AB38</f>
        <v>#N/A</v>
      </c>
      <c r="DJ38" s="70" t="e">
        <f aca="false">$DI$7*$J$3*$J$5*$AC38</f>
        <v>#N/A</v>
      </c>
      <c r="DS38" s="134" t="e">
        <f aca="false">SUM(CI38:CR38,CW38:CX38,DG38:DH38)</f>
        <v>#N/A</v>
      </c>
      <c r="DT38" s="25" t="e">
        <f aca="false">SUM(CI38:CZ38,DC38:DL38)</f>
        <v>#N/A</v>
      </c>
      <c r="DU38" s="134" t="e">
        <f aca="false">SUM(CI38:DR38)</f>
        <v>#N/A</v>
      </c>
      <c r="DZ38" s="70" t="e">
        <f aca="false">$DZ$7*$J$2*$J$5*$AB38</f>
        <v>#N/A</v>
      </c>
      <c r="EA38" s="70" t="e">
        <f aca="false">$DZ$7*$J$3*$J$5*$AC38</f>
        <v>#N/A</v>
      </c>
      <c r="EB38" s="70" t="e">
        <f aca="false">$EB$7*$J$2*$J$5*$AB38</f>
        <v>#N/A</v>
      </c>
      <c r="EC38" s="70" t="e">
        <f aca="false">$EB$7*$J$3*$J$5*$AC38</f>
        <v>#N/A</v>
      </c>
      <c r="ED38" s="70" t="e">
        <f aca="false">$ED$7*$J$2*$J$5*$AB38</f>
        <v>#N/A</v>
      </c>
      <c r="EE38" s="70" t="e">
        <f aca="false">$ED$7*$J$3*$J$5*$AC38</f>
        <v>#N/A</v>
      </c>
      <c r="EH38" s="70" t="e">
        <f aca="false">$EH$7*$J$2*$J$5*$AB38</f>
        <v>#N/A</v>
      </c>
      <c r="EI38" s="70" t="e">
        <f aca="false">$EH$7*$J$3*$J$5*$AC38</f>
        <v>#N/A</v>
      </c>
      <c r="EN38" s="134" t="e">
        <f aca="false">SUM(EB38:EC38)</f>
        <v>#N/A</v>
      </c>
      <c r="EO38" s="25" t="e">
        <f aca="false">SUM(EB38:EE38,EJ38:EM38)</f>
        <v>#N/A</v>
      </c>
      <c r="EP38" s="25" t="e">
        <f aca="false">SUM(DZ38:EM38)</f>
        <v>#N/A</v>
      </c>
    </row>
    <row r="39" customFormat="false" ht="11.25" hidden="false" customHeight="false" outlineLevel="0" collapsed="false">
      <c r="A39" s="51" t="e">
        <f aca="false">VLOOKUP($D39,Curves!$A$2:$I$1700,9)</f>
        <v>#N/A</v>
      </c>
      <c r="B39" s="85" t="e">
        <f aca="false">(1+($A39/2))^(-2*($D39-$A$1)/365.25)</f>
        <v>#N/A</v>
      </c>
      <c r="C39" s="85" t="n">
        <f aca="false">D40-D39</f>
        <v>31</v>
      </c>
      <c r="D39" s="377" t="n">
        <v>37834</v>
      </c>
      <c r="E39" s="378" t="e">
        <f aca="false">VLOOKUP($D39,Curves!$A$2:$H$1700,2)*$B39</f>
        <v>#N/A</v>
      </c>
      <c r="F39" s="51" t="e">
        <f aca="false">VLOOKUP($D39,Curves!$A$2:$H$1700,3)*$B39</f>
        <v>#N/A</v>
      </c>
      <c r="G39" s="51" t="e">
        <f aca="false">VLOOKUP($D39,Curves!$A$2:$H$1700,7)*$B39</f>
        <v>#N/A</v>
      </c>
      <c r="H39" s="51" t="e">
        <f aca="false">VLOOKUP($D39,Curves!$A$2:$H$1700,5)*$B39</f>
        <v>#N/A</v>
      </c>
      <c r="I39" s="51" t="e">
        <f aca="false">VLOOKUP($D39,Curves!$A$2:$H$1700,4)*$B39</f>
        <v>#N/A</v>
      </c>
      <c r="J39" s="379" t="e">
        <f aca="false">VLOOKUP($D39,Curves!$A$2:$H$1700,8)*$B39</f>
        <v>#N/A</v>
      </c>
      <c r="K39" s="51" t="e">
        <f aca="false">($E39+$I39)*$J$5+$J$4</f>
        <v>#N/A</v>
      </c>
      <c r="L39" s="380" t="e">
        <f aca="false">VLOOKUP($D39,Curves!$N$2:$T$2600,2)*$B39</f>
        <v>#N/A</v>
      </c>
      <c r="M39" s="244" t="e">
        <f aca="false">VLOOKUP($D39,Curves!$N$2:$T$2600,3)*$B39</f>
        <v>#N/A</v>
      </c>
      <c r="N39" s="381" t="e">
        <f aca="false">IF($K39&lt;$L39,1,0)</f>
        <v>#N/A</v>
      </c>
      <c r="O39" s="382" t="e">
        <f aca="false">IF($K39&lt;$M39,1,0)</f>
        <v>#N/A</v>
      </c>
      <c r="P39" s="378" t="e">
        <f aca="false">($E39+J39)*$J$5+$J$4</f>
        <v>#N/A</v>
      </c>
      <c r="Q39" s="380" t="e">
        <f aca="false">VLOOKUP($D39,Curves!$N$2:$T$2600,4)*$B39</f>
        <v>#N/A</v>
      </c>
      <c r="R39" s="244" t="e">
        <f aca="false">VLOOKUP($D39,Curves!$N$2:$T$2600,5)*$B39</f>
        <v>#N/A</v>
      </c>
      <c r="S39" s="381" t="e">
        <f aca="false">IF($P39&lt;$Q39,1,0)</f>
        <v>#N/A</v>
      </c>
      <c r="T39" s="382" t="e">
        <f aca="false">IF($P39&lt;$R39,1,0)</f>
        <v>#N/A</v>
      </c>
      <c r="U39" s="383" t="e">
        <f aca="false">($E39+G39)*$J$5+$J$4</f>
        <v>#N/A</v>
      </c>
      <c r="V39" s="383" t="e">
        <f aca="false">($E39+H39)*$J$5+$J$4</f>
        <v>#N/A</v>
      </c>
      <c r="W39" s="383" t="e">
        <f aca="false">($E39+I39)*$J$5+$J$4</f>
        <v>#N/A</v>
      </c>
      <c r="X39" s="272" t="e">
        <f aca="false">VLOOKUP($D39,[6]CurveFetch!$D$8:$S$13000,16,0)*$B39</f>
        <v>#N/A</v>
      </c>
      <c r="Y39" s="244" t="e">
        <f aca="false">VLOOKUP($D39,Curves!$N$2:$T$2600,7)*$B39</f>
        <v>#N/A</v>
      </c>
      <c r="Z39" s="384" t="e">
        <f aca="false">IF($U39&lt;$X39,1,0)</f>
        <v>#N/A</v>
      </c>
      <c r="AA39" s="381" t="e">
        <f aca="false">IF($U39&lt;$Y39,1,0)</f>
        <v>#N/A</v>
      </c>
      <c r="AB39" s="381" t="e">
        <f aca="false">IF($V39&lt;$X39,1,0)</f>
        <v>#N/A</v>
      </c>
      <c r="AC39" s="381" t="e">
        <f aca="false">IF($V39&lt;$X39,1,0)</f>
        <v>#N/A</v>
      </c>
      <c r="AD39" s="381" t="e">
        <f aca="false">IF($W39&lt;$X39,1,0)</f>
        <v>#N/A</v>
      </c>
      <c r="AE39" s="382" t="e">
        <f aca="false">IF($W39&lt;$Y39,1,0)</f>
        <v>#N/A</v>
      </c>
      <c r="AF39" s="70" t="e">
        <f aca="false">$AF$7*$J$2*$J$5*$N39</f>
        <v>#N/A</v>
      </c>
      <c r="AG39" s="70" t="e">
        <f aca="false">$AF$7*$J$2*$J$5*$O39</f>
        <v>#N/A</v>
      </c>
      <c r="AH39" s="70" t="e">
        <f aca="false">$AH$7*$J$2*$J$5*$N39</f>
        <v>#N/A</v>
      </c>
      <c r="AI39" s="70" t="e">
        <f aca="false">$AH$7*$J$2*$J$5*$O39</f>
        <v>#N/A</v>
      </c>
      <c r="AJ39" s="70" t="e">
        <f aca="false">$AJ$7*$J$2*$J$5*$N39</f>
        <v>#N/A</v>
      </c>
      <c r="AK39" s="70" t="e">
        <f aca="false">$AJ$7*$J$2*$J$5*$O39</f>
        <v>#N/A</v>
      </c>
      <c r="AL39" s="70" t="e">
        <f aca="false">$AL$7*$J$2*$J$5*$N39</f>
        <v>#N/A</v>
      </c>
      <c r="AM39" s="70" t="e">
        <f aca="false">$AL$7*$J$3*$J$5*$O39</f>
        <v>#N/A</v>
      </c>
      <c r="AN39" s="70" t="e">
        <f aca="false">$AN$7*$J$2*$J$5*$N39</f>
        <v>#N/A</v>
      </c>
      <c r="AO39" s="70" t="e">
        <f aca="false">$AN$7*$J$3*$J$5*$O39</f>
        <v>#N/A</v>
      </c>
      <c r="AP39" s="70" t="e">
        <f aca="false">$AP$7*$J$2*$J$5*$N39</f>
        <v>#N/A</v>
      </c>
      <c r="AQ39" s="70" t="e">
        <f aca="false">$AP$7*$J$3*$J$5*$O39</f>
        <v>#N/A</v>
      </c>
      <c r="AT39" s="134" t="e">
        <f aca="false">SUM(AF39:AG39,AL39:AM39)</f>
        <v>#N/A</v>
      </c>
      <c r="AU39" s="161" t="e">
        <f aca="false">SUM(AF39:AM39,AP39:AS39)</f>
        <v>#N/A</v>
      </c>
      <c r="AV39" s="134" t="e">
        <f aca="false">SUM(AF39:AS39)</f>
        <v>#N/A</v>
      </c>
      <c r="AW39" s="70" t="e">
        <f aca="false">$AW$7*$J$2*$J$5*$S39</f>
        <v>#N/A</v>
      </c>
      <c r="AX39" s="70" t="e">
        <f aca="false">$AW$7*$J$3*$J$5*$T39</f>
        <v>#N/A</v>
      </c>
      <c r="AY39" s="70" t="e">
        <f aca="false">$AY$7*$J$2*$J$5*$S39</f>
        <v>#N/A</v>
      </c>
      <c r="AZ39" s="70" t="e">
        <f aca="false">$AY$7*$J$3*$J$5*$T39</f>
        <v>#N/A</v>
      </c>
      <c r="BA39" s="70" t="e">
        <f aca="false">$BA$7*$J$2*$J$5*$S39</f>
        <v>#N/A</v>
      </c>
      <c r="BB39" s="70" t="e">
        <f aca="false">$BA$7*$J$3*$J$5*$T39</f>
        <v>#N/A</v>
      </c>
      <c r="BC39" s="70" t="e">
        <f aca="false">$BC$7*$J$2*$J$5*$S39</f>
        <v>#N/A</v>
      </c>
      <c r="BD39" s="70" t="e">
        <f aca="false">$BC$7*$J$3*$J$5*$T39</f>
        <v>#N/A</v>
      </c>
      <c r="BE39" s="70" t="e">
        <f aca="false">$BE$7*$J$2*$J$5*$S39</f>
        <v>#N/A</v>
      </c>
      <c r="BF39" s="70" t="e">
        <f aca="false">$BE$7*$J$3*$J$5*$T39</f>
        <v>#N/A</v>
      </c>
      <c r="BG39" s="70" t="e">
        <f aca="false">$BG$7*$J$2*$J$5*$S39</f>
        <v>#N/A</v>
      </c>
      <c r="BH39" s="70" t="e">
        <f aca="false">$BG$7*$J$3*$J$5*$T39</f>
        <v>#N/A</v>
      </c>
      <c r="BI39" s="70" t="e">
        <f aca="false">$BI$7*$J$2*$J$5*$S39</f>
        <v>#N/A</v>
      </c>
      <c r="BJ39" s="70" t="e">
        <f aca="false">$BI$7*$J$3*$J$5*$T39</f>
        <v>#N/A</v>
      </c>
      <c r="BK39" s="70" t="e">
        <f aca="false">$BK$7*$J$2*$J$5*$S39</f>
        <v>#N/A</v>
      </c>
      <c r="BL39" s="70" t="e">
        <f aca="false">$BK$7*$J$3*$J$5*$T39</f>
        <v>#N/A</v>
      </c>
      <c r="BM39" s="70" t="e">
        <f aca="false">$BM$7*$J$2*$J$5*$S39</f>
        <v>#N/A</v>
      </c>
      <c r="BN39" s="70" t="e">
        <f aca="false">$BM$7*$J$3*$J$5*$T39</f>
        <v>#N/A</v>
      </c>
      <c r="BO39" s="70" t="e">
        <f aca="false">$BO$7*$J$2*$J$5*$S39</f>
        <v>#N/A</v>
      </c>
      <c r="BP39" s="70" t="e">
        <f aca="false">$BO$7*$J$3*$J$5*$T39</f>
        <v>#N/A</v>
      </c>
      <c r="BW39" s="385" t="e">
        <f aca="false">SUM(AW39:BD39,BG39:BJ39,BO39:BP39)</f>
        <v>#N/A</v>
      </c>
      <c r="BX39" s="386" t="e">
        <f aca="false">SUM(BS39:BV39)+BW39</f>
        <v>#N/A</v>
      </c>
      <c r="BY39" s="25" t="e">
        <f aca="false">SUM(AW39:BV39)</f>
        <v>#N/A</v>
      </c>
      <c r="BZ39" s="70" t="e">
        <f aca="false">$BZ$7*$J$2*$J$5*$N39</f>
        <v>#N/A</v>
      </c>
      <c r="CA39" s="70" t="e">
        <f aca="false">$BZ$7*$J$3*$J$5*$O39</f>
        <v>#N/A</v>
      </c>
      <c r="CB39" s="70" t="e">
        <f aca="false">$CB$7*$J$2*$J$5*$N39</f>
        <v>#N/A</v>
      </c>
      <c r="CC39" s="70" t="e">
        <f aca="false">$CB$7*$J$3*$J$5*$O39</f>
        <v>#N/A</v>
      </c>
      <c r="CF39" s="134" t="e">
        <f aca="false">SUM(BZ39:CA39)</f>
        <v>#N/A</v>
      </c>
      <c r="CG39" s="386" t="e">
        <f aca="false">SUM(BZ39:CC39)</f>
        <v>#N/A</v>
      </c>
      <c r="CH39" s="134" t="e">
        <f aca="false">SUM(BZ39:CE39)</f>
        <v>#N/A</v>
      </c>
      <c r="CI39" s="70" t="e">
        <f aca="false">$CI$7*$J$2*$J$5*$AB39</f>
        <v>#N/A</v>
      </c>
      <c r="CJ39" s="70" t="e">
        <f aca="false">$CI$7*$J$3*$J$5*$AC39</f>
        <v>#N/A</v>
      </c>
      <c r="CK39" s="70" t="e">
        <f aca="false">$CK$7*$J$2*$J$5*$AB39</f>
        <v>#N/A</v>
      </c>
      <c r="CL39" s="70" t="e">
        <f aca="false">$CK$7*$J$3*$J$5*$AC39</f>
        <v>#N/A</v>
      </c>
      <c r="CM39" s="70" t="e">
        <f aca="false">$CM$7*$J$2*$J$5*$AB39</f>
        <v>#N/A</v>
      </c>
      <c r="CN39" s="70" t="e">
        <f aca="false">$CM$7*$J$3*$J$5*$AC39</f>
        <v>#N/A</v>
      </c>
      <c r="CO39" s="70" t="e">
        <f aca="false">$CO$7*$J$2*$J$5*$AB39</f>
        <v>#N/A</v>
      </c>
      <c r="CP39" s="70" t="e">
        <f aca="false">$CO$7*$J$3*$J$5*$AC39</f>
        <v>#N/A</v>
      </c>
      <c r="CQ39" s="70" t="e">
        <f aca="false">$CQ$7*$J$2*$J$5*$AB39</f>
        <v>#N/A</v>
      </c>
      <c r="CR39" s="70" t="e">
        <f aca="false">$CQ$7*$J$3*$J$5*$AC39</f>
        <v>#N/A</v>
      </c>
      <c r="CS39" s="70" t="e">
        <f aca="false">$CS$7*$J$2*$J$5*$AB39</f>
        <v>#N/A</v>
      </c>
      <c r="CT39" s="70" t="e">
        <f aca="false">$CS$7*$J$3*$J$5*$AC39</f>
        <v>#N/A</v>
      </c>
      <c r="CU39" s="70" t="e">
        <f aca="false">$CU$7*$J$2*$J$5*$AB39</f>
        <v>#N/A</v>
      </c>
      <c r="CV39" s="70" t="e">
        <f aca="false">$CU$7*$J$3*$J$5*$AC39</f>
        <v>#N/A</v>
      </c>
      <c r="CY39" s="70" t="e">
        <f aca="false">$CY$7*$J$2*$J$5*$AB39</f>
        <v>#N/A</v>
      </c>
      <c r="CZ39" s="70" t="e">
        <f aca="false">$CY$7*$J$3*$J$5*$AC39</f>
        <v>#N/A</v>
      </c>
      <c r="DA39" s="70" t="e">
        <f aca="false">$DA$7*$J$2*$J$5*$AB39</f>
        <v>#N/A</v>
      </c>
      <c r="DB39" s="70" t="e">
        <f aca="false">$DA$7*$J$3*$J$5*$AC39</f>
        <v>#N/A</v>
      </c>
      <c r="DC39" s="70"/>
      <c r="DD39" s="70"/>
      <c r="DE39" s="70" t="e">
        <f aca="false">$DF$7*$J$2*$J$5*$AB39</f>
        <v>#N/A</v>
      </c>
      <c r="DF39" s="70" t="e">
        <f aca="false">$DF$7*$J$3*$J$5*$AC39</f>
        <v>#N/A</v>
      </c>
      <c r="DG39" s="70" t="e">
        <f aca="false">$DG$7*$J$2*$J$5*$AB39</f>
        <v>#N/A</v>
      </c>
      <c r="DH39" s="70" t="e">
        <f aca="false">$DG$7*$J$3*$J$5*$AC39</f>
        <v>#N/A</v>
      </c>
      <c r="DI39" s="70" t="e">
        <f aca="false">$DI$7*$J$2*$J$5*$AB39</f>
        <v>#N/A</v>
      </c>
      <c r="DJ39" s="70" t="e">
        <f aca="false">$DI$7*$J$3*$J$5*$AC39</f>
        <v>#N/A</v>
      </c>
      <c r="DS39" s="134" t="e">
        <f aca="false">SUM(CI39:CR39,CW39:CX39,DG39:DH39)</f>
        <v>#N/A</v>
      </c>
      <c r="DT39" s="25" t="e">
        <f aca="false">SUM(CI39:CZ39,DC39:DL39)</f>
        <v>#N/A</v>
      </c>
      <c r="DU39" s="134" t="e">
        <f aca="false">SUM(CI39:DR39)</f>
        <v>#N/A</v>
      </c>
      <c r="DZ39" s="70" t="e">
        <f aca="false">$DZ$7*$J$2*$J$5*$AB39</f>
        <v>#N/A</v>
      </c>
      <c r="EA39" s="70" t="e">
        <f aca="false">$DZ$7*$J$3*$J$5*$AC39</f>
        <v>#N/A</v>
      </c>
      <c r="EB39" s="70" t="e">
        <f aca="false">$EB$7*$J$2*$J$5*$AB39</f>
        <v>#N/A</v>
      </c>
      <c r="EC39" s="70" t="e">
        <f aca="false">$EB$7*$J$3*$J$5*$AC39</f>
        <v>#N/A</v>
      </c>
      <c r="ED39" s="70" t="e">
        <f aca="false">$ED$7*$J$2*$J$5*$AB39</f>
        <v>#N/A</v>
      </c>
      <c r="EE39" s="70" t="e">
        <f aca="false">$ED$7*$J$3*$J$5*$AC39</f>
        <v>#N/A</v>
      </c>
      <c r="EH39" s="70" t="e">
        <f aca="false">$EH$7*$J$2*$J$5*$AB39</f>
        <v>#N/A</v>
      </c>
      <c r="EI39" s="70" t="e">
        <f aca="false">$EH$7*$J$3*$J$5*$AC39</f>
        <v>#N/A</v>
      </c>
      <c r="EN39" s="134" t="e">
        <f aca="false">SUM(EB39:EC39)</f>
        <v>#N/A</v>
      </c>
      <c r="EO39" s="25" t="e">
        <f aca="false">SUM(EB39:EE39,EJ39:EM39)</f>
        <v>#N/A</v>
      </c>
      <c r="EP39" s="25" t="e">
        <f aca="false">SUM(DZ39:EM39)</f>
        <v>#N/A</v>
      </c>
    </row>
    <row r="40" customFormat="false" ht="11.25" hidden="false" customHeight="false" outlineLevel="0" collapsed="false">
      <c r="A40" s="51" t="e">
        <f aca="false">VLOOKUP($D40,Curves!$A$2:$I$1700,9)</f>
        <v>#N/A</v>
      </c>
      <c r="B40" s="85" t="e">
        <f aca="false">(1+($A40/2))^(-2*($D40-$A$1)/365.25)</f>
        <v>#N/A</v>
      </c>
      <c r="C40" s="85" t="n">
        <f aca="false">D41-D40</f>
        <v>30</v>
      </c>
      <c r="D40" s="377" t="n">
        <v>37865</v>
      </c>
      <c r="E40" s="378" t="e">
        <f aca="false">VLOOKUP($D40,Curves!$A$2:$H$1700,2)*$B40</f>
        <v>#N/A</v>
      </c>
      <c r="F40" s="51" t="e">
        <f aca="false">VLOOKUP($D40,Curves!$A$2:$H$1700,3)*$B40</f>
        <v>#N/A</v>
      </c>
      <c r="G40" s="51" t="e">
        <f aca="false">VLOOKUP($D40,Curves!$A$2:$H$1700,7)*$B40</f>
        <v>#N/A</v>
      </c>
      <c r="H40" s="51" t="e">
        <f aca="false">VLOOKUP($D40,Curves!$A$2:$H$1700,5)*$B40</f>
        <v>#N/A</v>
      </c>
      <c r="I40" s="51" t="e">
        <f aca="false">VLOOKUP($D40,Curves!$A$2:$H$1700,4)*$B40</f>
        <v>#N/A</v>
      </c>
      <c r="J40" s="379" t="e">
        <f aca="false">VLOOKUP($D40,Curves!$A$2:$H$1700,8)*$B40</f>
        <v>#N/A</v>
      </c>
      <c r="K40" s="51" t="e">
        <f aca="false">($E40+$I40)*$J$5+$J$4</f>
        <v>#N/A</v>
      </c>
      <c r="L40" s="380" t="e">
        <f aca="false">VLOOKUP($D40,Curves!$N$2:$T$2600,2)*$B40</f>
        <v>#N/A</v>
      </c>
      <c r="M40" s="244" t="e">
        <f aca="false">VLOOKUP($D40,Curves!$N$2:$T$2600,3)*$B40</f>
        <v>#N/A</v>
      </c>
      <c r="N40" s="381" t="e">
        <f aca="false">IF($K40&lt;$L40,1,0)</f>
        <v>#N/A</v>
      </c>
      <c r="O40" s="382" t="e">
        <f aca="false">IF($K40&lt;$M40,1,0)</f>
        <v>#N/A</v>
      </c>
      <c r="P40" s="378" t="e">
        <f aca="false">($E40+J40)*$J$5+$J$4</f>
        <v>#N/A</v>
      </c>
      <c r="Q40" s="380" t="e">
        <f aca="false">VLOOKUP($D40,Curves!$N$2:$T$2600,4)*$B40</f>
        <v>#N/A</v>
      </c>
      <c r="R40" s="244" t="e">
        <f aca="false">VLOOKUP($D40,Curves!$N$2:$T$2600,5)*$B40</f>
        <v>#N/A</v>
      </c>
      <c r="S40" s="381" t="e">
        <f aca="false">IF($P40&lt;$Q40,1,0)</f>
        <v>#N/A</v>
      </c>
      <c r="T40" s="382" t="e">
        <f aca="false">IF($P40&lt;$R40,1,0)</f>
        <v>#N/A</v>
      </c>
      <c r="U40" s="383" t="e">
        <f aca="false">($E40+G40)*$J$5+$J$4</f>
        <v>#N/A</v>
      </c>
      <c r="V40" s="383" t="e">
        <f aca="false">($E40+H40)*$J$5+$J$4</f>
        <v>#N/A</v>
      </c>
      <c r="W40" s="383" t="e">
        <f aca="false">($E40+I40)*$J$5+$J$4</f>
        <v>#N/A</v>
      </c>
      <c r="X40" s="272" t="e">
        <f aca="false">VLOOKUP($D40,[6]CurveFetch!$D$8:$S$13000,16,0)*$B40</f>
        <v>#N/A</v>
      </c>
      <c r="Y40" s="244" t="e">
        <f aca="false">VLOOKUP($D40,Curves!$N$2:$T$2600,7)*$B40</f>
        <v>#N/A</v>
      </c>
      <c r="Z40" s="384" t="e">
        <f aca="false">IF($U40&lt;$X40,1,0)</f>
        <v>#N/A</v>
      </c>
      <c r="AA40" s="381" t="e">
        <f aca="false">IF($U40&lt;$Y40,1,0)</f>
        <v>#N/A</v>
      </c>
      <c r="AB40" s="381" t="e">
        <f aca="false">IF($V40&lt;$X40,1,0)</f>
        <v>#N/A</v>
      </c>
      <c r="AC40" s="381" t="e">
        <f aca="false">IF($V40&lt;$X40,1,0)</f>
        <v>#N/A</v>
      </c>
      <c r="AD40" s="381" t="e">
        <f aca="false">IF($W40&lt;$X40,1,0)</f>
        <v>#N/A</v>
      </c>
      <c r="AE40" s="382" t="e">
        <f aca="false">IF($W40&lt;$Y40,1,0)</f>
        <v>#N/A</v>
      </c>
      <c r="AF40" s="70" t="e">
        <f aca="false">$AF$7*$J$2*$J$5*$N40</f>
        <v>#N/A</v>
      </c>
      <c r="AG40" s="70" t="e">
        <f aca="false">$AF$7*$J$2*$J$5*$O40</f>
        <v>#N/A</v>
      </c>
      <c r="AH40" s="70" t="e">
        <f aca="false">$AH$7*$J$2*$J$5*$N40</f>
        <v>#N/A</v>
      </c>
      <c r="AI40" s="70" t="e">
        <f aca="false">$AH$7*$J$2*$J$5*$O40</f>
        <v>#N/A</v>
      </c>
      <c r="AJ40" s="70" t="e">
        <f aca="false">$AJ$7*$J$2*$J$5*$N40</f>
        <v>#N/A</v>
      </c>
      <c r="AK40" s="70" t="e">
        <f aca="false">$AJ$7*$J$2*$J$5*$O40</f>
        <v>#N/A</v>
      </c>
      <c r="AL40" s="70" t="e">
        <f aca="false">$AL$7*$J$2*$J$5*$N40</f>
        <v>#N/A</v>
      </c>
      <c r="AM40" s="70" t="e">
        <f aca="false">$AL$7*$J$3*$J$5*$O40</f>
        <v>#N/A</v>
      </c>
      <c r="AN40" s="70" t="e">
        <f aca="false">$AN$7*$J$2*$J$5*$N40</f>
        <v>#N/A</v>
      </c>
      <c r="AO40" s="70" t="e">
        <f aca="false">$AN$7*$J$3*$J$5*$O40</f>
        <v>#N/A</v>
      </c>
      <c r="AP40" s="70" t="e">
        <f aca="false">$AP$7*$J$2*$J$5*$N40</f>
        <v>#N/A</v>
      </c>
      <c r="AQ40" s="70" t="e">
        <f aca="false">$AP$7*$J$3*$J$5*$O40</f>
        <v>#N/A</v>
      </c>
      <c r="AT40" s="134" t="e">
        <f aca="false">SUM(AF40:AG40,AL40:AM40)</f>
        <v>#N/A</v>
      </c>
      <c r="AU40" s="161" t="e">
        <f aca="false">SUM(AF40:AM40,AP40:AS40)</f>
        <v>#N/A</v>
      </c>
      <c r="AV40" s="134" t="e">
        <f aca="false">SUM(AF40:AS40)</f>
        <v>#N/A</v>
      </c>
      <c r="AW40" s="70" t="e">
        <f aca="false">$AW$7*$J$2*$J$5*$S40</f>
        <v>#N/A</v>
      </c>
      <c r="AX40" s="70" t="e">
        <f aca="false">$AW$7*$J$3*$J$5*$T40</f>
        <v>#N/A</v>
      </c>
      <c r="AY40" s="70" t="e">
        <f aca="false">$AY$7*$J$2*$J$5*$S40</f>
        <v>#N/A</v>
      </c>
      <c r="AZ40" s="70" t="e">
        <f aca="false">$AY$7*$J$3*$J$5*$T40</f>
        <v>#N/A</v>
      </c>
      <c r="BA40" s="70" t="e">
        <f aca="false">$BA$7*$J$2*$J$5*$S40</f>
        <v>#N/A</v>
      </c>
      <c r="BB40" s="70" t="e">
        <f aca="false">$BA$7*$J$3*$J$5*$T40</f>
        <v>#N/A</v>
      </c>
      <c r="BC40" s="70" t="e">
        <f aca="false">$BC$7*$J$2*$J$5*$S40</f>
        <v>#N/A</v>
      </c>
      <c r="BD40" s="70" t="e">
        <f aca="false">$BC$7*$J$3*$J$5*$T40</f>
        <v>#N/A</v>
      </c>
      <c r="BE40" s="70" t="e">
        <f aca="false">$BE$7*$J$2*$J$5*$S40</f>
        <v>#N/A</v>
      </c>
      <c r="BF40" s="70" t="e">
        <f aca="false">$BE$7*$J$3*$J$5*$T40</f>
        <v>#N/A</v>
      </c>
      <c r="BG40" s="70" t="e">
        <f aca="false">$BG$7*$J$2*$J$5*$S40</f>
        <v>#N/A</v>
      </c>
      <c r="BH40" s="70" t="e">
        <f aca="false">$BG$7*$J$3*$J$5*$T40</f>
        <v>#N/A</v>
      </c>
      <c r="BI40" s="70" t="e">
        <f aca="false">$BI$7*$J$2*$J$5*$S40</f>
        <v>#N/A</v>
      </c>
      <c r="BJ40" s="70" t="e">
        <f aca="false">$BI$7*$J$3*$J$5*$T40</f>
        <v>#N/A</v>
      </c>
      <c r="BK40" s="70" t="e">
        <f aca="false">$BK$7*$J$2*$J$5*$S40</f>
        <v>#N/A</v>
      </c>
      <c r="BL40" s="70" t="e">
        <f aca="false">$BK$7*$J$3*$J$5*$T40</f>
        <v>#N/A</v>
      </c>
      <c r="BM40" s="70" t="e">
        <f aca="false">$BM$7*$J$2*$J$5*$S40</f>
        <v>#N/A</v>
      </c>
      <c r="BN40" s="70" t="e">
        <f aca="false">$BM$7*$J$3*$J$5*$T40</f>
        <v>#N/A</v>
      </c>
      <c r="BO40" s="70" t="e">
        <f aca="false">$BO$7*$J$2*$J$5*$S40</f>
        <v>#N/A</v>
      </c>
      <c r="BP40" s="70" t="e">
        <f aca="false">$BO$7*$J$3*$J$5*$T40</f>
        <v>#N/A</v>
      </c>
      <c r="BQ40" s="70" t="e">
        <f aca="false">$BQ$7*$J$2*$J$5*$S40</f>
        <v>#N/A</v>
      </c>
      <c r="BR40" s="70" t="e">
        <f aca="false">$BQ$7*$J$3*$J$5*$T40</f>
        <v>#N/A</v>
      </c>
      <c r="BS40" s="70"/>
      <c r="BT40" s="70"/>
      <c r="BU40" s="70"/>
      <c r="BV40" s="70"/>
      <c r="BW40" s="385" t="e">
        <f aca="false">SUM(AW40:BD40,BG40:BJ40,BO40:BP40)</f>
        <v>#N/A</v>
      </c>
      <c r="BX40" s="386" t="e">
        <f aca="false">SUM(BS40:BV40)+BW40</f>
        <v>#N/A</v>
      </c>
      <c r="BY40" s="25" t="e">
        <f aca="false">SUM(AW40:BV40)</f>
        <v>#N/A</v>
      </c>
      <c r="BZ40" s="70" t="e">
        <f aca="false">$BZ$7*$J$2*$J$5*$N40</f>
        <v>#N/A</v>
      </c>
      <c r="CA40" s="70" t="e">
        <f aca="false">$BZ$7*$J$3*$J$5*$O40</f>
        <v>#N/A</v>
      </c>
      <c r="CB40" s="70" t="e">
        <f aca="false">$CB$7*$J$2*$J$5*$N40</f>
        <v>#N/A</v>
      </c>
      <c r="CC40" s="70" t="e">
        <f aca="false">$CB$7*$J$3*$J$5*$O40</f>
        <v>#N/A</v>
      </c>
      <c r="CD40" s="70"/>
      <c r="CE40" s="70"/>
      <c r="CF40" s="134" t="e">
        <f aca="false">SUM(BZ40:CA40)</f>
        <v>#N/A</v>
      </c>
      <c r="CG40" s="386" t="e">
        <f aca="false">SUM(BZ40:CC40)</f>
        <v>#N/A</v>
      </c>
      <c r="CH40" s="134" t="e">
        <f aca="false">SUM(BZ40:CE40)</f>
        <v>#N/A</v>
      </c>
      <c r="CI40" s="70" t="e">
        <f aca="false">$CI$7*$J$2*$J$5*$AB40</f>
        <v>#N/A</v>
      </c>
      <c r="CJ40" s="70" t="e">
        <f aca="false">$CI$7*$J$3*$J$5*$AC40</f>
        <v>#N/A</v>
      </c>
      <c r="CK40" s="70" t="e">
        <f aca="false">$CK$7*$J$2*$J$5*$AB40</f>
        <v>#N/A</v>
      </c>
      <c r="CL40" s="70" t="e">
        <f aca="false">$CK$7*$J$3*$J$5*$AC40</f>
        <v>#N/A</v>
      </c>
      <c r="CM40" s="70" t="e">
        <f aca="false">$CM$7*$J$2*$J$5*$AB40</f>
        <v>#N/A</v>
      </c>
      <c r="CN40" s="70" t="e">
        <f aca="false">$CM$7*$J$3*$J$5*$AC40</f>
        <v>#N/A</v>
      </c>
      <c r="CO40" s="70" t="e">
        <f aca="false">$CO$7*$J$2*$J$5*$AB40</f>
        <v>#N/A</v>
      </c>
      <c r="CP40" s="70" t="e">
        <f aca="false">$CO$7*$J$3*$J$5*$AC40</f>
        <v>#N/A</v>
      </c>
      <c r="CQ40" s="70" t="e">
        <f aca="false">$CQ$7*$J$2*$J$5*$AB40</f>
        <v>#N/A</v>
      </c>
      <c r="CR40" s="70" t="e">
        <f aca="false">$CQ$7*$J$3*$J$5*$AC40</f>
        <v>#N/A</v>
      </c>
      <c r="CS40" s="70" t="e">
        <f aca="false">$CS$7*$J$2*$J$5*$AB40</f>
        <v>#N/A</v>
      </c>
      <c r="CT40" s="70" t="e">
        <f aca="false">$CS$7*$J$3*$J$5*$AC40</f>
        <v>#N/A</v>
      </c>
      <c r="CU40" s="70" t="e">
        <f aca="false">$CU$7*$J$2*$J$5*$AB40</f>
        <v>#N/A</v>
      </c>
      <c r="CV40" s="70" t="e">
        <f aca="false">$CU$7*$J$3*$J$5*$AC40</f>
        <v>#N/A</v>
      </c>
      <c r="CY40" s="70" t="e">
        <f aca="false">$CY$7*$J$2*$J$5*$AB40</f>
        <v>#N/A</v>
      </c>
      <c r="CZ40" s="70" t="e">
        <f aca="false">$CY$7*$J$3*$J$5*$AC40</f>
        <v>#N/A</v>
      </c>
      <c r="DA40" s="70" t="e">
        <f aca="false">$DA$7*$J$2*$J$5*$AB40</f>
        <v>#N/A</v>
      </c>
      <c r="DB40" s="70" t="e">
        <f aca="false">$DA$7*$J$3*$J$5*$AC40</f>
        <v>#N/A</v>
      </c>
      <c r="DC40" s="70"/>
      <c r="DD40" s="70"/>
      <c r="DE40" s="70" t="e">
        <f aca="false">$DF$7*$J$2*$J$5*$AB40</f>
        <v>#N/A</v>
      </c>
      <c r="DF40" s="70" t="e">
        <f aca="false">$DF$7*$J$3*$J$5*$AC40</f>
        <v>#N/A</v>
      </c>
      <c r="DG40" s="70" t="e">
        <f aca="false">$DG$7*$J$2*$J$5*$AB40</f>
        <v>#N/A</v>
      </c>
      <c r="DH40" s="70" t="e">
        <f aca="false">$DG$7*$J$3*$J$5*$AC40</f>
        <v>#N/A</v>
      </c>
      <c r="DI40" s="70" t="e">
        <f aca="false">$DI$7*$J$2*$J$5*$AB40</f>
        <v>#N/A</v>
      </c>
      <c r="DJ40" s="70" t="e">
        <f aca="false">$DI$7*$J$3*$J$5*$AC40</f>
        <v>#N/A</v>
      </c>
      <c r="DS40" s="134" t="e">
        <f aca="false">SUM(CI40:CR40,CW40:CX40,DG40:DH40)</f>
        <v>#N/A</v>
      </c>
      <c r="DT40" s="25" t="e">
        <f aca="false">SUM(CI40:CZ40,DC40:DL40)</f>
        <v>#N/A</v>
      </c>
      <c r="DU40" s="134" t="e">
        <f aca="false">SUM(CI40:DR40)</f>
        <v>#N/A</v>
      </c>
      <c r="DZ40" s="70" t="e">
        <f aca="false">$DZ$7*$J$2*$J$5*$AB40</f>
        <v>#N/A</v>
      </c>
      <c r="EA40" s="70" t="e">
        <f aca="false">$DZ$7*$J$3*$J$5*$AC40</f>
        <v>#N/A</v>
      </c>
      <c r="EB40" s="70" t="e">
        <f aca="false">$EB$7*$J$2*$J$5*$AB40</f>
        <v>#N/A</v>
      </c>
      <c r="EC40" s="70" t="e">
        <f aca="false">$EB$7*$J$3*$J$5*$AC40</f>
        <v>#N/A</v>
      </c>
      <c r="ED40" s="70" t="e">
        <f aca="false">$ED$7*$J$2*$J$5*$AB40</f>
        <v>#N/A</v>
      </c>
      <c r="EE40" s="70" t="e">
        <f aca="false">$ED$7*$J$3*$J$5*$AC40</f>
        <v>#N/A</v>
      </c>
      <c r="EH40" s="70" t="e">
        <f aca="false">$EH$7*$J$2*$J$5*$AB40</f>
        <v>#N/A</v>
      </c>
      <c r="EI40" s="70" t="e">
        <f aca="false">$EH$7*$J$3*$J$5*$AC40</f>
        <v>#N/A</v>
      </c>
      <c r="EN40" s="134" t="e">
        <f aca="false">SUM(EB40:EC40)</f>
        <v>#N/A</v>
      </c>
      <c r="EO40" s="25" t="e">
        <f aca="false">SUM(EB40:EE40,EJ40:EM40)</f>
        <v>#N/A</v>
      </c>
      <c r="EP40" s="25" t="e">
        <f aca="false">SUM(DZ40:EM40)</f>
        <v>#N/A</v>
      </c>
    </row>
    <row r="41" customFormat="false" ht="11.25" hidden="false" customHeight="false" outlineLevel="0" collapsed="false">
      <c r="A41" s="51" t="e">
        <f aca="false">VLOOKUP($D41,Curves!$A$2:$I$1700,9)</f>
        <v>#N/A</v>
      </c>
      <c r="B41" s="85" t="e">
        <f aca="false">(1+($A41/2))^(-2*($D41-$A$1)/365.25)</f>
        <v>#N/A</v>
      </c>
      <c r="C41" s="85" t="n">
        <f aca="false">D42-D41</f>
        <v>31</v>
      </c>
      <c r="D41" s="377" t="n">
        <v>37895</v>
      </c>
      <c r="E41" s="378" t="e">
        <f aca="false">VLOOKUP($D41,Curves!$A$2:$H$1700,2)*$B41</f>
        <v>#N/A</v>
      </c>
      <c r="F41" s="51" t="e">
        <f aca="false">VLOOKUP($D41,Curves!$A$2:$H$1700,3)*$B41</f>
        <v>#N/A</v>
      </c>
      <c r="G41" s="51" t="e">
        <f aca="false">VLOOKUP($D41,Curves!$A$2:$H$1700,7)*$B41</f>
        <v>#N/A</v>
      </c>
      <c r="H41" s="51" t="e">
        <f aca="false">VLOOKUP($D41,Curves!$A$2:$H$1700,5)*$B41</f>
        <v>#N/A</v>
      </c>
      <c r="I41" s="51" t="e">
        <f aca="false">VLOOKUP($D41,Curves!$A$2:$H$1700,4)*$B41</f>
        <v>#N/A</v>
      </c>
      <c r="J41" s="379" t="e">
        <f aca="false">VLOOKUP($D41,Curves!$A$2:$H$1700,8)*$B41</f>
        <v>#N/A</v>
      </c>
      <c r="K41" s="51" t="e">
        <f aca="false">($E41+$I41)*$J$5+$J$4</f>
        <v>#N/A</v>
      </c>
      <c r="L41" s="380" t="e">
        <f aca="false">VLOOKUP($D41,Curves!$N$2:$T$2600,2)*$B41</f>
        <v>#N/A</v>
      </c>
      <c r="M41" s="244" t="e">
        <f aca="false">VLOOKUP($D41,Curves!$N$2:$T$2600,3)*$B41</f>
        <v>#N/A</v>
      </c>
      <c r="N41" s="381" t="e">
        <f aca="false">IF($K41&lt;$L41,1,0)</f>
        <v>#N/A</v>
      </c>
      <c r="O41" s="382" t="e">
        <f aca="false">IF($K41&lt;$M41,1,0)</f>
        <v>#N/A</v>
      </c>
      <c r="P41" s="378" t="e">
        <f aca="false">($E41+J41)*$J$5+$J$4</f>
        <v>#N/A</v>
      </c>
      <c r="Q41" s="380" t="e">
        <f aca="false">VLOOKUP($D41,Curves!$N$2:$T$2600,4)*$B41</f>
        <v>#N/A</v>
      </c>
      <c r="R41" s="244" t="e">
        <f aca="false">VLOOKUP($D41,Curves!$N$2:$T$2600,5)*$B41</f>
        <v>#N/A</v>
      </c>
      <c r="S41" s="381" t="e">
        <f aca="false">IF($P41&lt;$Q41,1,0)</f>
        <v>#N/A</v>
      </c>
      <c r="T41" s="382" t="e">
        <f aca="false">IF($P41&lt;$R41,1,0)</f>
        <v>#N/A</v>
      </c>
      <c r="U41" s="383" t="e">
        <f aca="false">($E41+G41)*$J$5+$J$4</f>
        <v>#N/A</v>
      </c>
      <c r="V41" s="383" t="e">
        <f aca="false">($E41+H41)*$J$5+$J$4</f>
        <v>#N/A</v>
      </c>
      <c r="W41" s="383" t="e">
        <f aca="false">($E41+I41)*$J$5+$J$4</f>
        <v>#N/A</v>
      </c>
      <c r="X41" s="272" t="e">
        <f aca="false">VLOOKUP($D41,[6]CurveFetch!$D$8:$S$13000,16,0)*$B41</f>
        <v>#N/A</v>
      </c>
      <c r="Y41" s="244" t="e">
        <f aca="false">VLOOKUP($D41,Curves!$N$2:$T$2600,7)*$B41</f>
        <v>#N/A</v>
      </c>
      <c r="Z41" s="384" t="e">
        <f aca="false">IF($U41&lt;$X41,1,0)</f>
        <v>#N/A</v>
      </c>
      <c r="AA41" s="381" t="e">
        <f aca="false">IF($U41&lt;$Y41,1,0)</f>
        <v>#N/A</v>
      </c>
      <c r="AB41" s="381" t="e">
        <f aca="false">IF($V41&lt;$X41,1,0)</f>
        <v>#N/A</v>
      </c>
      <c r="AC41" s="381" t="e">
        <f aca="false">IF($V41&lt;$X41,1,0)</f>
        <v>#N/A</v>
      </c>
      <c r="AD41" s="381" t="e">
        <f aca="false">IF($W41&lt;$X41,1,0)</f>
        <v>#N/A</v>
      </c>
      <c r="AE41" s="382" t="e">
        <f aca="false">IF($W41&lt;$Y41,1,0)</f>
        <v>#N/A</v>
      </c>
      <c r="AF41" s="70" t="e">
        <f aca="false">$AF$7*$J$2*$J$5*$N41</f>
        <v>#N/A</v>
      </c>
      <c r="AG41" s="70" t="e">
        <f aca="false">$AF$7*$J$2*$J$5*$O41</f>
        <v>#N/A</v>
      </c>
      <c r="AH41" s="70" t="e">
        <f aca="false">$AH$7*$J$2*$J$5*$N41</f>
        <v>#N/A</v>
      </c>
      <c r="AI41" s="70" t="e">
        <f aca="false">$AH$7*$J$2*$J$5*$O41</f>
        <v>#N/A</v>
      </c>
      <c r="AJ41" s="70" t="e">
        <f aca="false">$AJ$7*$J$2*$J$5*$N41</f>
        <v>#N/A</v>
      </c>
      <c r="AK41" s="70" t="e">
        <f aca="false">$AJ$7*$J$2*$J$5*$O41</f>
        <v>#N/A</v>
      </c>
      <c r="AL41" s="70" t="e">
        <f aca="false">$AL$7*$J$2*$J$5*$N41</f>
        <v>#N/A</v>
      </c>
      <c r="AM41" s="70" t="e">
        <f aca="false">$AL$7*$J$3*$J$5*$O41</f>
        <v>#N/A</v>
      </c>
      <c r="AN41" s="70" t="e">
        <f aca="false">$AN$7*$J$2*$J$5*$N41</f>
        <v>#N/A</v>
      </c>
      <c r="AO41" s="70" t="e">
        <f aca="false">$AN$7*$J$3*$J$5*$O41</f>
        <v>#N/A</v>
      </c>
      <c r="AP41" s="70" t="e">
        <f aca="false">$AP$7*$J$2*$J$5*$N41</f>
        <v>#N/A</v>
      </c>
      <c r="AQ41" s="70" t="e">
        <f aca="false">$AP$7*$J$3*$J$5*$O41</f>
        <v>#N/A</v>
      </c>
      <c r="AT41" s="134" t="e">
        <f aca="false">SUM(AF41:AG41,AL41:AM41)</f>
        <v>#N/A</v>
      </c>
      <c r="AU41" s="161" t="e">
        <f aca="false">SUM(AF41:AM41,AP41:AS41)</f>
        <v>#N/A</v>
      </c>
      <c r="AV41" s="134" t="e">
        <f aca="false">SUM(AF41:AS41)</f>
        <v>#N/A</v>
      </c>
      <c r="AW41" s="70" t="e">
        <f aca="false">$AW$7*$J$2*$J$5*$S41</f>
        <v>#N/A</v>
      </c>
      <c r="AX41" s="70" t="e">
        <f aca="false">$AW$7*$J$3*$J$5*$T41</f>
        <v>#N/A</v>
      </c>
      <c r="AY41" s="70" t="e">
        <f aca="false">$AY$7*$J$2*$J$5*$S41</f>
        <v>#N/A</v>
      </c>
      <c r="AZ41" s="70" t="e">
        <f aca="false">$AY$7*$J$3*$J$5*$T41</f>
        <v>#N/A</v>
      </c>
      <c r="BA41" s="70" t="e">
        <f aca="false">$BA$7*$J$2*$J$5*$S41</f>
        <v>#N/A</v>
      </c>
      <c r="BB41" s="70" t="e">
        <f aca="false">$BA$7*$J$3*$J$5*$T41</f>
        <v>#N/A</v>
      </c>
      <c r="BC41" s="70" t="e">
        <f aca="false">$BC$7*$J$2*$J$5*$S41</f>
        <v>#N/A</v>
      </c>
      <c r="BD41" s="70" t="e">
        <f aca="false">$BC$7*$J$3*$J$5*$T41</f>
        <v>#N/A</v>
      </c>
      <c r="BE41" s="70" t="e">
        <f aca="false">$BE$7*$J$2*$J$5*$S41</f>
        <v>#N/A</v>
      </c>
      <c r="BF41" s="70" t="e">
        <f aca="false">$BE$7*$J$3*$J$5*$T41</f>
        <v>#N/A</v>
      </c>
      <c r="BG41" s="70" t="e">
        <f aca="false">$BG$7*$J$2*$J$5*$S41</f>
        <v>#N/A</v>
      </c>
      <c r="BH41" s="70" t="e">
        <f aca="false">$BG$7*$J$3*$J$5*$T41</f>
        <v>#N/A</v>
      </c>
      <c r="BI41" s="70" t="e">
        <f aca="false">$BI$7*$J$2*$J$5*$S41</f>
        <v>#N/A</v>
      </c>
      <c r="BJ41" s="70" t="e">
        <f aca="false">$BI$7*$J$3*$J$5*$T41</f>
        <v>#N/A</v>
      </c>
      <c r="BK41" s="70" t="e">
        <f aca="false">$BK$7*$J$2*$J$5*$S41</f>
        <v>#N/A</v>
      </c>
      <c r="BL41" s="70" t="e">
        <f aca="false">$BK$7*$J$3*$J$5*$T41</f>
        <v>#N/A</v>
      </c>
      <c r="BM41" s="70" t="e">
        <f aca="false">$BM$7*$J$2*$J$5*$S41</f>
        <v>#N/A</v>
      </c>
      <c r="BN41" s="70" t="e">
        <f aca="false">$BM$7*$J$3*$J$5*$T41</f>
        <v>#N/A</v>
      </c>
      <c r="BO41" s="70" t="e">
        <f aca="false">$BO$7*$J$2*$J$5*$S41</f>
        <v>#N/A</v>
      </c>
      <c r="BP41" s="70" t="e">
        <f aca="false">$BO$7*$J$3*$J$5*$T41</f>
        <v>#N/A</v>
      </c>
      <c r="BQ41" s="70" t="e">
        <f aca="false">$BQ$7*$J$2*$J$5*$S41</f>
        <v>#N/A</v>
      </c>
      <c r="BR41" s="70" t="e">
        <f aca="false">$BQ$7*$J$3*$J$5*$T41</f>
        <v>#N/A</v>
      </c>
      <c r="BS41" s="70"/>
      <c r="BT41" s="70"/>
      <c r="BU41" s="70"/>
      <c r="BV41" s="70"/>
      <c r="BW41" s="385" t="e">
        <f aca="false">SUM(AW41:BD41,BG41:BJ41,BO41:BP41)</f>
        <v>#N/A</v>
      </c>
      <c r="BX41" s="386" t="e">
        <f aca="false">SUM(BS41:BV41)+BW41</f>
        <v>#N/A</v>
      </c>
      <c r="BY41" s="25" t="e">
        <f aca="false">SUM(AW41:BV41)</f>
        <v>#N/A</v>
      </c>
      <c r="BZ41" s="70" t="e">
        <f aca="false">$BZ$7*$J$2*$J$5*$N41</f>
        <v>#N/A</v>
      </c>
      <c r="CA41" s="70" t="e">
        <f aca="false">$BZ$7*$J$3*$J$5*$O41</f>
        <v>#N/A</v>
      </c>
      <c r="CB41" s="70" t="e">
        <f aca="false">$CB$7*$J$2*$J$5*$N41</f>
        <v>#N/A</v>
      </c>
      <c r="CC41" s="70" t="e">
        <f aca="false">$CB$7*$J$3*$J$5*$O41</f>
        <v>#N/A</v>
      </c>
      <c r="CD41" s="70"/>
      <c r="CE41" s="70"/>
      <c r="CF41" s="134" t="e">
        <f aca="false">SUM(BZ41:CA41)</f>
        <v>#N/A</v>
      </c>
      <c r="CG41" s="386" t="e">
        <f aca="false">SUM(BZ41:CC41)</f>
        <v>#N/A</v>
      </c>
      <c r="CH41" s="134" t="e">
        <f aca="false">SUM(BZ41:CE41)</f>
        <v>#N/A</v>
      </c>
      <c r="CI41" s="70" t="e">
        <f aca="false">$CI$7*$J$2*$J$5*$AB41</f>
        <v>#N/A</v>
      </c>
      <c r="CJ41" s="70" t="e">
        <f aca="false">$CI$7*$J$3*$J$5*$AC41</f>
        <v>#N/A</v>
      </c>
      <c r="CK41" s="70" t="e">
        <f aca="false">$CK$7*$J$2*$J$5*$AB41</f>
        <v>#N/A</v>
      </c>
      <c r="CL41" s="70" t="e">
        <f aca="false">$CK$7*$J$3*$J$5*$AC41</f>
        <v>#N/A</v>
      </c>
      <c r="CM41" s="70" t="e">
        <f aca="false">$CM$7*$J$2*$J$5*$AB41</f>
        <v>#N/A</v>
      </c>
      <c r="CN41" s="70" t="e">
        <f aca="false">$CM$7*$J$3*$J$5*$AC41</f>
        <v>#N/A</v>
      </c>
      <c r="CO41" s="70" t="e">
        <f aca="false">$CO$7*$J$2*$J$5*$AB41</f>
        <v>#N/A</v>
      </c>
      <c r="CP41" s="70" t="e">
        <f aca="false">$CO$7*$J$3*$J$5*$AC41</f>
        <v>#N/A</v>
      </c>
      <c r="CQ41" s="70" t="e">
        <f aca="false">$CQ$7*$J$2*$J$5*$AB41</f>
        <v>#N/A</v>
      </c>
      <c r="CR41" s="70" t="e">
        <f aca="false">$CQ$7*$J$3*$J$5*$AC41</f>
        <v>#N/A</v>
      </c>
      <c r="CS41" s="70" t="e">
        <f aca="false">$CS$7*$J$2*$J$5*$AB41</f>
        <v>#N/A</v>
      </c>
      <c r="CT41" s="70" t="e">
        <f aca="false">$CS$7*$J$3*$J$5*$AC41</f>
        <v>#N/A</v>
      </c>
      <c r="CU41" s="70" t="e">
        <f aca="false">$CU$7*$J$2*$J$5*$AB41</f>
        <v>#N/A</v>
      </c>
      <c r="CV41" s="70" t="e">
        <f aca="false">$CU$7*$J$3*$J$5*$AC41</f>
        <v>#N/A</v>
      </c>
      <c r="CY41" s="70" t="e">
        <f aca="false">$CY$7*$J$2*$J$5*$AB41</f>
        <v>#N/A</v>
      </c>
      <c r="CZ41" s="70" t="e">
        <f aca="false">$CY$7*$J$3*$J$5*$AC41</f>
        <v>#N/A</v>
      </c>
      <c r="DA41" s="70" t="e">
        <f aca="false">$DA$7*$J$2*$J$5*$AB41</f>
        <v>#N/A</v>
      </c>
      <c r="DB41" s="70" t="e">
        <f aca="false">$DA$7*$J$3*$J$5*$AC41</f>
        <v>#N/A</v>
      </c>
      <c r="DC41" s="70"/>
      <c r="DD41" s="70"/>
      <c r="DE41" s="70" t="e">
        <f aca="false">$DF$7*$J$2*$J$5*$AB41</f>
        <v>#N/A</v>
      </c>
      <c r="DF41" s="70" t="e">
        <f aca="false">$DF$7*$J$3*$J$5*$AC41</f>
        <v>#N/A</v>
      </c>
      <c r="DG41" s="70" t="e">
        <f aca="false">$DG$7*$J$2*$J$5*$AB41</f>
        <v>#N/A</v>
      </c>
      <c r="DH41" s="70" t="e">
        <f aca="false">$DG$7*$J$3*$J$5*$AC41</f>
        <v>#N/A</v>
      </c>
      <c r="DI41" s="70" t="e">
        <f aca="false">$DI$7*$J$2*$J$5*$AB41</f>
        <v>#N/A</v>
      </c>
      <c r="DJ41" s="70" t="e">
        <f aca="false">$DI$7*$J$3*$J$5*$AC41</f>
        <v>#N/A</v>
      </c>
      <c r="DS41" s="134" t="e">
        <f aca="false">SUM(CI41:CR41,CW41:CX41,DG41:DH41)</f>
        <v>#N/A</v>
      </c>
      <c r="DT41" s="25" t="e">
        <f aca="false">SUM(CI41:CZ41,DC41:DL41)</f>
        <v>#N/A</v>
      </c>
      <c r="DU41" s="134" t="e">
        <f aca="false">SUM(CI41:DR41)</f>
        <v>#N/A</v>
      </c>
      <c r="DZ41" s="70" t="e">
        <f aca="false">$DZ$7*$J$2*$J$5*$AB41</f>
        <v>#N/A</v>
      </c>
      <c r="EA41" s="70" t="e">
        <f aca="false">$DZ$7*$J$3*$J$5*$AC41</f>
        <v>#N/A</v>
      </c>
      <c r="EB41" s="70" t="e">
        <f aca="false">$EB$7*$J$2*$J$5*$AB41</f>
        <v>#N/A</v>
      </c>
      <c r="EC41" s="70" t="e">
        <f aca="false">$EB$7*$J$3*$J$5*$AC41</f>
        <v>#N/A</v>
      </c>
      <c r="ED41" s="70" t="e">
        <f aca="false">$ED$7*$J$2*$J$5*$AB41</f>
        <v>#N/A</v>
      </c>
      <c r="EE41" s="70" t="e">
        <f aca="false">$ED$7*$J$3*$J$5*$AC41</f>
        <v>#N/A</v>
      </c>
      <c r="EH41" s="70" t="e">
        <f aca="false">$EH$7*$J$2*$J$5*$AB41</f>
        <v>#N/A</v>
      </c>
      <c r="EI41" s="70" t="e">
        <f aca="false">$EH$7*$J$3*$J$5*$AC41</f>
        <v>#N/A</v>
      </c>
      <c r="EN41" s="134" t="e">
        <f aca="false">SUM(EB41:EC41)</f>
        <v>#N/A</v>
      </c>
      <c r="EO41" s="25" t="e">
        <f aca="false">SUM(EB41:EE41,EJ41:EM41)</f>
        <v>#N/A</v>
      </c>
      <c r="EP41" s="25" t="e">
        <f aca="false">SUM(DZ41:EM41)</f>
        <v>#N/A</v>
      </c>
    </row>
    <row r="42" customFormat="false" ht="11.25" hidden="false" customHeight="false" outlineLevel="0" collapsed="false">
      <c r="A42" s="51" t="e">
        <f aca="false">VLOOKUP($D42,Curves!$A$2:$I$1700,9)</f>
        <v>#N/A</v>
      </c>
      <c r="B42" s="85" t="e">
        <f aca="false">(1+($A42/2))^(-2*($D42-$A$1)/365.25)</f>
        <v>#N/A</v>
      </c>
      <c r="C42" s="85" t="n">
        <f aca="false">D43-D42</f>
        <v>30</v>
      </c>
      <c r="D42" s="377" t="n">
        <v>37926</v>
      </c>
      <c r="E42" s="378" t="e">
        <f aca="false">VLOOKUP($D42,Curves!$A$2:$H$1700,2)*$B42</f>
        <v>#N/A</v>
      </c>
      <c r="F42" s="51" t="e">
        <f aca="false">VLOOKUP($D42,Curves!$A$2:$H$1700,3)*$B42</f>
        <v>#N/A</v>
      </c>
      <c r="G42" s="51" t="e">
        <f aca="false">VLOOKUP($D42,Curves!$A$2:$H$1700,7)*$B42</f>
        <v>#N/A</v>
      </c>
      <c r="H42" s="51" t="e">
        <f aca="false">VLOOKUP($D42,Curves!$A$2:$H$1700,5)*$B42</f>
        <v>#N/A</v>
      </c>
      <c r="I42" s="51" t="e">
        <f aca="false">VLOOKUP($D42,Curves!$A$2:$H$1700,4)*$B42</f>
        <v>#N/A</v>
      </c>
      <c r="J42" s="379" t="e">
        <f aca="false">VLOOKUP($D42,Curves!$A$2:$H$1700,8)*$B42</f>
        <v>#N/A</v>
      </c>
      <c r="K42" s="51" t="e">
        <f aca="false">($E42+$I42)*$J$5+$J$4</f>
        <v>#N/A</v>
      </c>
      <c r="L42" s="380" t="e">
        <f aca="false">VLOOKUP($D42,Curves!$N$2:$T$2600,2)*$B42</f>
        <v>#N/A</v>
      </c>
      <c r="M42" s="244" t="e">
        <f aca="false">VLOOKUP($D42,Curves!$N$2:$T$2600,3)*$B42</f>
        <v>#N/A</v>
      </c>
      <c r="N42" s="381" t="e">
        <f aca="false">IF($K42&lt;$L42,1,0)</f>
        <v>#N/A</v>
      </c>
      <c r="O42" s="382" t="e">
        <f aca="false">IF($K42&lt;$M42,1,0)</f>
        <v>#N/A</v>
      </c>
      <c r="P42" s="378" t="e">
        <f aca="false">($E42+J42)*$J$5+$J$4</f>
        <v>#N/A</v>
      </c>
      <c r="Q42" s="380" t="e">
        <f aca="false">VLOOKUP($D42,Curves!$N$2:$T$2600,4)*$B42</f>
        <v>#N/A</v>
      </c>
      <c r="R42" s="244" t="e">
        <f aca="false">VLOOKUP($D42,Curves!$N$2:$T$2600,5)*$B42</f>
        <v>#N/A</v>
      </c>
      <c r="S42" s="381" t="e">
        <f aca="false">IF($P42&lt;$Q42,1,0)</f>
        <v>#N/A</v>
      </c>
      <c r="T42" s="382" t="e">
        <f aca="false">IF($P42&lt;$R42,1,0)</f>
        <v>#N/A</v>
      </c>
      <c r="U42" s="383" t="e">
        <f aca="false">($E42+G42)*$J$5+$J$4</f>
        <v>#N/A</v>
      </c>
      <c r="V42" s="383" t="e">
        <f aca="false">($E42+H42)*$J$5+$J$4</f>
        <v>#N/A</v>
      </c>
      <c r="W42" s="383" t="e">
        <f aca="false">($E42+I42)*$J$5+$J$4</f>
        <v>#N/A</v>
      </c>
      <c r="X42" s="272" t="e">
        <f aca="false">VLOOKUP($D42,[6]CurveFetch!$D$8:$S$13000,16,0)*$B42</f>
        <v>#N/A</v>
      </c>
      <c r="Y42" s="244" t="e">
        <f aca="false">VLOOKUP($D42,Curves!$N$2:$T$2600,7)*$B42</f>
        <v>#N/A</v>
      </c>
      <c r="Z42" s="384" t="e">
        <f aca="false">IF($U42&lt;$X42,1,0)</f>
        <v>#N/A</v>
      </c>
      <c r="AA42" s="381" t="e">
        <f aca="false">IF($U42&lt;$Y42,1,0)</f>
        <v>#N/A</v>
      </c>
      <c r="AB42" s="381" t="e">
        <f aca="false">IF($V42&lt;$X42,1,0)</f>
        <v>#N/A</v>
      </c>
      <c r="AC42" s="381" t="e">
        <f aca="false">IF($V42&lt;$X42,1,0)</f>
        <v>#N/A</v>
      </c>
      <c r="AD42" s="381" t="e">
        <f aca="false">IF($W42&lt;$X42,1,0)</f>
        <v>#N/A</v>
      </c>
      <c r="AE42" s="382" t="e">
        <f aca="false">IF($W42&lt;$Y42,1,0)</f>
        <v>#N/A</v>
      </c>
      <c r="AF42" s="70" t="e">
        <f aca="false">$AF$7*$J$2*$J$5*$N42</f>
        <v>#N/A</v>
      </c>
      <c r="AG42" s="70" t="e">
        <f aca="false">$AF$7*$J$2*$J$5*$O42</f>
        <v>#N/A</v>
      </c>
      <c r="AH42" s="70" t="e">
        <f aca="false">$AH$7*$J$2*$J$5*$N42</f>
        <v>#N/A</v>
      </c>
      <c r="AI42" s="70" t="e">
        <f aca="false">$AH$7*$J$2*$J$5*$O42</f>
        <v>#N/A</v>
      </c>
      <c r="AJ42" s="70" t="e">
        <f aca="false">$AJ$7*$J$2*$J$5*$N42</f>
        <v>#N/A</v>
      </c>
      <c r="AK42" s="70" t="e">
        <f aca="false">$AJ$7*$J$2*$J$5*$O42</f>
        <v>#N/A</v>
      </c>
      <c r="AL42" s="70" t="e">
        <f aca="false">$AL$7*$J$2*$J$5*$N42</f>
        <v>#N/A</v>
      </c>
      <c r="AM42" s="70" t="e">
        <f aca="false">$AL$7*$J$3*$J$5*$O42</f>
        <v>#N/A</v>
      </c>
      <c r="AN42" s="70" t="e">
        <f aca="false">$AN$7*$J$2*$J$5*$N42</f>
        <v>#N/A</v>
      </c>
      <c r="AO42" s="70" t="e">
        <f aca="false">$AN$7*$J$3*$J$5*$O42</f>
        <v>#N/A</v>
      </c>
      <c r="AP42" s="70" t="e">
        <f aca="false">$AP$7*$J$2*$J$5*$N42</f>
        <v>#N/A</v>
      </c>
      <c r="AQ42" s="70" t="e">
        <f aca="false">$AP$7*$J$3*$J$5*$O42</f>
        <v>#N/A</v>
      </c>
      <c r="AT42" s="134" t="e">
        <f aca="false">SUM(AF42:AG42,AL42:AM42)</f>
        <v>#N/A</v>
      </c>
      <c r="AU42" s="161" t="e">
        <f aca="false">SUM(AF42:AM42,AP42:AS42)</f>
        <v>#N/A</v>
      </c>
      <c r="AV42" s="134" t="e">
        <f aca="false">SUM(AF42:AS42)</f>
        <v>#N/A</v>
      </c>
      <c r="AW42" s="70" t="e">
        <f aca="false">$AW$7*$J$2*$J$5*$S42</f>
        <v>#N/A</v>
      </c>
      <c r="AX42" s="70" t="e">
        <f aca="false">$AW$7*$J$3*$J$5*$T42</f>
        <v>#N/A</v>
      </c>
      <c r="AY42" s="70" t="e">
        <f aca="false">$AY$7*$J$2*$J$5*$S42</f>
        <v>#N/A</v>
      </c>
      <c r="AZ42" s="70" t="e">
        <f aca="false">$AY$7*$J$3*$J$5*$T42</f>
        <v>#N/A</v>
      </c>
      <c r="BA42" s="70" t="e">
        <f aca="false">$BA$7*$J$2*$J$5*$S42</f>
        <v>#N/A</v>
      </c>
      <c r="BB42" s="70" t="e">
        <f aca="false">$BA$7*$J$3*$J$5*$T42</f>
        <v>#N/A</v>
      </c>
      <c r="BC42" s="70" t="e">
        <f aca="false">$BC$7*$J$2*$J$5*$S42</f>
        <v>#N/A</v>
      </c>
      <c r="BD42" s="70" t="e">
        <f aca="false">$BC$7*$J$3*$J$5*$T42</f>
        <v>#N/A</v>
      </c>
      <c r="BE42" s="70" t="e">
        <f aca="false">$BE$7*$J$2*$J$5*$S42</f>
        <v>#N/A</v>
      </c>
      <c r="BF42" s="70" t="e">
        <f aca="false">$BE$7*$J$3*$J$5*$T42</f>
        <v>#N/A</v>
      </c>
      <c r="BG42" s="70" t="e">
        <f aca="false">$BG$7*$J$2*$J$5*$S42</f>
        <v>#N/A</v>
      </c>
      <c r="BH42" s="70" t="e">
        <f aca="false">$BG$7*$J$3*$J$5*$T42</f>
        <v>#N/A</v>
      </c>
      <c r="BI42" s="70" t="e">
        <f aca="false">$BI$7*$J$2*$J$5*$S42</f>
        <v>#N/A</v>
      </c>
      <c r="BJ42" s="70" t="e">
        <f aca="false">$BI$7*$J$3*$J$5*$T42</f>
        <v>#N/A</v>
      </c>
      <c r="BK42" s="70" t="e">
        <f aca="false">$BK$7*$J$2*$J$5*$S42</f>
        <v>#N/A</v>
      </c>
      <c r="BL42" s="70" t="e">
        <f aca="false">$BK$7*$J$3*$J$5*$T42</f>
        <v>#N/A</v>
      </c>
      <c r="BM42" s="70" t="e">
        <f aca="false">$BM$7*$J$2*$J$5*$S42</f>
        <v>#N/A</v>
      </c>
      <c r="BN42" s="70" t="e">
        <f aca="false">$BM$7*$J$3*$J$5*$T42</f>
        <v>#N/A</v>
      </c>
      <c r="BO42" s="70" t="e">
        <f aca="false">$BO$7*$J$2*$J$5*$S42</f>
        <v>#N/A</v>
      </c>
      <c r="BP42" s="70" t="e">
        <f aca="false">$BO$7*$J$3*$J$5*$T42</f>
        <v>#N/A</v>
      </c>
      <c r="BQ42" s="70" t="e">
        <f aca="false">$BQ$7*$J$2*$J$5*$S42</f>
        <v>#N/A</v>
      </c>
      <c r="BR42" s="70" t="e">
        <f aca="false">$BQ$7*$J$3*$J$5*$T42</f>
        <v>#N/A</v>
      </c>
      <c r="BS42" s="70"/>
      <c r="BT42" s="70"/>
      <c r="BU42" s="70"/>
      <c r="BV42" s="70"/>
      <c r="BW42" s="385" t="e">
        <f aca="false">SUM(AW42:BD42,BG42:BJ42,BO42:BP42)</f>
        <v>#N/A</v>
      </c>
      <c r="BX42" s="386" t="e">
        <f aca="false">SUM(BS42:BV42)+BW42</f>
        <v>#N/A</v>
      </c>
      <c r="BY42" s="25" t="e">
        <f aca="false">SUM(AW42:BV42)</f>
        <v>#N/A</v>
      </c>
      <c r="BZ42" s="70" t="e">
        <f aca="false">$BZ$7*$J$2*$J$5*$N42</f>
        <v>#N/A</v>
      </c>
      <c r="CA42" s="70" t="e">
        <f aca="false">$BZ$7*$J$3*$J$5*$O42</f>
        <v>#N/A</v>
      </c>
      <c r="CB42" s="70" t="e">
        <f aca="false">$CB$7*$J$2*$J$5*$N42</f>
        <v>#N/A</v>
      </c>
      <c r="CC42" s="70" t="e">
        <f aca="false">$CB$7*$J$3*$J$5*$O42</f>
        <v>#N/A</v>
      </c>
      <c r="CD42" s="70"/>
      <c r="CE42" s="70"/>
      <c r="CF42" s="134" t="e">
        <f aca="false">SUM(BZ42:CA42)</f>
        <v>#N/A</v>
      </c>
      <c r="CG42" s="386" t="e">
        <f aca="false">SUM(BZ42:CC42)</f>
        <v>#N/A</v>
      </c>
      <c r="CH42" s="134" t="e">
        <f aca="false">SUM(BZ42:CE42)</f>
        <v>#N/A</v>
      </c>
      <c r="CI42" s="70" t="e">
        <f aca="false">$CI$7*$J$2*$J$5*$AB42</f>
        <v>#N/A</v>
      </c>
      <c r="CJ42" s="70" t="e">
        <f aca="false">$CI$7*$J$3*$J$5*$AC42</f>
        <v>#N/A</v>
      </c>
      <c r="CK42" s="70" t="e">
        <f aca="false">$CK$7*$J$2*$J$5*$AB42</f>
        <v>#N/A</v>
      </c>
      <c r="CL42" s="70" t="e">
        <f aca="false">$CK$7*$J$3*$J$5*$AC42</f>
        <v>#N/A</v>
      </c>
      <c r="CM42" s="70" t="e">
        <f aca="false">$CM$7*$J$2*$J$5*$AB42</f>
        <v>#N/A</v>
      </c>
      <c r="CN42" s="70" t="e">
        <f aca="false">$CM$7*$J$3*$J$5*$AC42</f>
        <v>#N/A</v>
      </c>
      <c r="CO42" s="70" t="e">
        <f aca="false">$CO$7*$J$2*$J$5*$AB42</f>
        <v>#N/A</v>
      </c>
      <c r="CP42" s="70" t="e">
        <f aca="false">$CO$7*$J$3*$J$5*$AC42</f>
        <v>#N/A</v>
      </c>
      <c r="CQ42" s="70" t="e">
        <f aca="false">$CQ$7*$J$2*$J$5*$AB42</f>
        <v>#N/A</v>
      </c>
      <c r="CR42" s="70" t="e">
        <f aca="false">$CQ$7*$J$3*$J$5*$AC42</f>
        <v>#N/A</v>
      </c>
      <c r="CS42" s="70" t="e">
        <f aca="false">$CS$7*$J$2*$J$5*$AB42</f>
        <v>#N/A</v>
      </c>
      <c r="CT42" s="70" t="e">
        <f aca="false">$CS$7*$J$3*$J$5*$AC42</f>
        <v>#N/A</v>
      </c>
      <c r="CU42" s="70" t="e">
        <f aca="false">$CU$7*$J$2*$J$5*$AB42</f>
        <v>#N/A</v>
      </c>
      <c r="CV42" s="70" t="e">
        <f aca="false">$CU$7*$J$3*$J$5*$AC42</f>
        <v>#N/A</v>
      </c>
      <c r="CY42" s="70" t="e">
        <f aca="false">$CY$7*$J$2*$J$5*$AB42</f>
        <v>#N/A</v>
      </c>
      <c r="CZ42" s="70" t="e">
        <f aca="false">$CY$7*$J$3*$J$5*$AC42</f>
        <v>#N/A</v>
      </c>
      <c r="DA42" s="70" t="e">
        <f aca="false">$DA$7*$J$2*$J$5*$AB42</f>
        <v>#N/A</v>
      </c>
      <c r="DB42" s="70" t="e">
        <f aca="false">$DA$7*$J$3*$J$5*$AC42</f>
        <v>#N/A</v>
      </c>
      <c r="DC42" s="70"/>
      <c r="DD42" s="70"/>
      <c r="DE42" s="70" t="e">
        <f aca="false">$DF$7*$J$2*$J$5*$AB42</f>
        <v>#N/A</v>
      </c>
      <c r="DF42" s="70" t="e">
        <f aca="false">$DF$7*$J$3*$J$5*$AC42</f>
        <v>#N/A</v>
      </c>
      <c r="DG42" s="70" t="e">
        <f aca="false">$DG$7*$J$2*$J$5*$AB42</f>
        <v>#N/A</v>
      </c>
      <c r="DH42" s="70" t="e">
        <f aca="false">$DG$7*$J$3*$J$5*$AC42</f>
        <v>#N/A</v>
      </c>
      <c r="DI42" s="70" t="e">
        <f aca="false">$DI$7*$J$2*$J$5*$AB42</f>
        <v>#N/A</v>
      </c>
      <c r="DJ42" s="70" t="e">
        <f aca="false">$DI$7*$J$3*$J$5*$AC42</f>
        <v>#N/A</v>
      </c>
      <c r="DK42" s="70" t="e">
        <f aca="false">$DK$7*$J$2*$J$5*$AB42</f>
        <v>#N/A</v>
      </c>
      <c r="DL42" s="70" t="e">
        <f aca="false">$DK$7*$J$3*$J$5*$AC42</f>
        <v>#N/A</v>
      </c>
      <c r="DM42" s="70"/>
      <c r="DN42" s="70"/>
      <c r="DO42" s="70"/>
      <c r="DP42" s="70"/>
      <c r="DQ42" s="70"/>
      <c r="DR42" s="70"/>
      <c r="DS42" s="134" t="e">
        <f aca="false">SUM(CI42:CR42,CW42:CX42,DG42:DH42)</f>
        <v>#N/A</v>
      </c>
      <c r="DT42" s="25" t="e">
        <f aca="false">SUM(CI42:CZ42,DC42:DL42)</f>
        <v>#N/A</v>
      </c>
      <c r="DU42" s="134" t="e">
        <f aca="false">SUM(CI42:DR42)</f>
        <v>#N/A</v>
      </c>
      <c r="DZ42" s="70" t="e">
        <f aca="false">$DZ$7*$J$2*$J$5*$AB42</f>
        <v>#N/A</v>
      </c>
      <c r="EA42" s="70" t="e">
        <f aca="false">$DZ$7*$J$3*$J$5*$AC42</f>
        <v>#N/A</v>
      </c>
      <c r="EB42" s="70" t="e">
        <f aca="false">$EB$7*$J$2*$J$5*$AB42</f>
        <v>#N/A</v>
      </c>
      <c r="EC42" s="70" t="e">
        <f aca="false">$EB$7*$J$3*$J$5*$AC42</f>
        <v>#N/A</v>
      </c>
      <c r="ED42" s="70" t="e">
        <f aca="false">$ED$7*$J$2*$J$5*$AB42</f>
        <v>#N/A</v>
      </c>
      <c r="EE42" s="70" t="e">
        <f aca="false">$ED$7*$J$3*$J$5*$AC42</f>
        <v>#N/A</v>
      </c>
      <c r="EH42" s="70" t="e">
        <f aca="false">$EH$7*$J$2*$J$5*$AB42</f>
        <v>#N/A</v>
      </c>
      <c r="EI42" s="70" t="e">
        <f aca="false">$EH$7*$J$3*$J$5*$AC42</f>
        <v>#N/A</v>
      </c>
      <c r="EN42" s="134" t="e">
        <f aca="false">SUM(EB42:EC42)</f>
        <v>#N/A</v>
      </c>
      <c r="EO42" s="25" t="e">
        <f aca="false">SUM(EB42:EE42,EJ42:EM42)</f>
        <v>#N/A</v>
      </c>
      <c r="EP42" s="25" t="e">
        <f aca="false">SUM(DZ42:EM42)</f>
        <v>#N/A</v>
      </c>
    </row>
    <row r="43" customFormat="false" ht="11.25" hidden="false" customHeight="false" outlineLevel="0" collapsed="false">
      <c r="A43" s="51" t="e">
        <f aca="false">VLOOKUP($D43,Curves!$A$2:$I$1700,9)</f>
        <v>#N/A</v>
      </c>
      <c r="B43" s="85" t="e">
        <f aca="false">(1+($A43/2))^(-2*($D43-$A$1)/365.25)</f>
        <v>#N/A</v>
      </c>
      <c r="C43" s="85" t="n">
        <f aca="false">D44-D43</f>
        <v>31</v>
      </c>
      <c r="D43" s="377" t="n">
        <v>37956</v>
      </c>
      <c r="E43" s="378" t="e">
        <f aca="false">VLOOKUP($D43,Curves!$A$2:$H$1700,2)*$B43</f>
        <v>#N/A</v>
      </c>
      <c r="F43" s="51" t="e">
        <f aca="false">VLOOKUP($D43,Curves!$A$2:$H$1700,3)*$B43</f>
        <v>#N/A</v>
      </c>
      <c r="G43" s="51" t="e">
        <f aca="false">VLOOKUP($D43,Curves!$A$2:$H$1700,7)*$B43</f>
        <v>#N/A</v>
      </c>
      <c r="H43" s="51" t="e">
        <f aca="false">VLOOKUP($D43,Curves!$A$2:$H$1700,5)*$B43</f>
        <v>#N/A</v>
      </c>
      <c r="I43" s="51" t="e">
        <f aca="false">VLOOKUP($D43,Curves!$A$2:$H$1700,4)*$B43</f>
        <v>#N/A</v>
      </c>
      <c r="J43" s="379" t="e">
        <f aca="false">VLOOKUP($D43,Curves!$A$2:$H$1700,8)*$B43</f>
        <v>#N/A</v>
      </c>
      <c r="K43" s="51" t="e">
        <f aca="false">($E43+$I43)*$J$5+$J$4</f>
        <v>#N/A</v>
      </c>
      <c r="L43" s="380" t="e">
        <f aca="false">VLOOKUP($D43,Curves!$N$2:$T$2600,2)*$B43</f>
        <v>#N/A</v>
      </c>
      <c r="M43" s="244" t="e">
        <f aca="false">VLOOKUP($D43,Curves!$N$2:$T$2600,3)*$B43</f>
        <v>#N/A</v>
      </c>
      <c r="N43" s="381" t="e">
        <f aca="false">IF($K43&lt;$L43,1,0)</f>
        <v>#N/A</v>
      </c>
      <c r="O43" s="382" t="e">
        <f aca="false">IF($K43&lt;$M43,1,0)</f>
        <v>#N/A</v>
      </c>
      <c r="P43" s="378" t="e">
        <f aca="false">($E43+J43)*$J$5+$J$4</f>
        <v>#N/A</v>
      </c>
      <c r="Q43" s="380" t="e">
        <f aca="false">VLOOKUP($D43,Curves!$N$2:$T$2600,4)*$B43</f>
        <v>#N/A</v>
      </c>
      <c r="R43" s="244" t="e">
        <f aca="false">VLOOKUP($D43,Curves!$N$2:$T$2600,5)*$B43</f>
        <v>#N/A</v>
      </c>
      <c r="S43" s="381" t="e">
        <f aca="false">IF($P43&lt;$Q43,1,0)</f>
        <v>#N/A</v>
      </c>
      <c r="T43" s="382" t="e">
        <f aca="false">IF($P43&lt;$R43,1,0)</f>
        <v>#N/A</v>
      </c>
      <c r="U43" s="383" t="e">
        <f aca="false">($E43+G43)*$J$5+$J$4</f>
        <v>#N/A</v>
      </c>
      <c r="V43" s="383" t="e">
        <f aca="false">($E43+H43)*$J$5+$J$4</f>
        <v>#N/A</v>
      </c>
      <c r="W43" s="383" t="e">
        <f aca="false">($E43+I43)*$J$5+$J$4</f>
        <v>#N/A</v>
      </c>
      <c r="X43" s="272" t="e">
        <f aca="false">VLOOKUP($D43,[6]CurveFetch!$D$8:$S$13000,16,0)*$B43</f>
        <v>#N/A</v>
      </c>
      <c r="Y43" s="244" t="e">
        <f aca="false">VLOOKUP($D43,Curves!$N$2:$T$2600,7)*$B43</f>
        <v>#N/A</v>
      </c>
      <c r="Z43" s="384" t="e">
        <f aca="false">IF($U43&lt;$X43,1,0)</f>
        <v>#N/A</v>
      </c>
      <c r="AA43" s="381" t="e">
        <f aca="false">IF($U43&lt;$Y43,1,0)</f>
        <v>#N/A</v>
      </c>
      <c r="AB43" s="381" t="e">
        <f aca="false">IF($V43&lt;$X43,1,0)</f>
        <v>#N/A</v>
      </c>
      <c r="AC43" s="381" t="e">
        <f aca="false">IF($V43&lt;$X43,1,0)</f>
        <v>#N/A</v>
      </c>
      <c r="AD43" s="381" t="e">
        <f aca="false">IF($W43&lt;$X43,1,0)</f>
        <v>#N/A</v>
      </c>
      <c r="AE43" s="382" t="e">
        <f aca="false">IF($W43&lt;$Y43,1,0)</f>
        <v>#N/A</v>
      </c>
      <c r="AF43" s="70" t="e">
        <f aca="false">$AF$7*$J$2*$J$5*$N43</f>
        <v>#N/A</v>
      </c>
      <c r="AG43" s="70" t="e">
        <f aca="false">$AF$7*$J$2*$J$5*$O43</f>
        <v>#N/A</v>
      </c>
      <c r="AH43" s="70" t="e">
        <f aca="false">$AH$7*$J$2*$J$5*$N43</f>
        <v>#N/A</v>
      </c>
      <c r="AI43" s="70" t="e">
        <f aca="false">$AH$7*$J$2*$J$5*$O43</f>
        <v>#N/A</v>
      </c>
      <c r="AJ43" s="70" t="e">
        <f aca="false">$AJ$7*$J$2*$J$5*$N43</f>
        <v>#N/A</v>
      </c>
      <c r="AK43" s="70" t="e">
        <f aca="false">$AJ$7*$J$2*$J$5*$O43</f>
        <v>#N/A</v>
      </c>
      <c r="AL43" s="70" t="e">
        <f aca="false">$AL$7*$J$2*$J$5*$N43</f>
        <v>#N/A</v>
      </c>
      <c r="AM43" s="70" t="e">
        <f aca="false">$AL$7*$J$3*$J$5*$O43</f>
        <v>#N/A</v>
      </c>
      <c r="AN43" s="70" t="e">
        <f aca="false">$AN$7*$J$2*$J$5*$N43</f>
        <v>#N/A</v>
      </c>
      <c r="AO43" s="70" t="e">
        <f aca="false">$AN$7*$J$3*$J$5*$O43</f>
        <v>#N/A</v>
      </c>
      <c r="AP43" s="70" t="e">
        <f aca="false">$AP$7*$J$2*$J$5*$N43</f>
        <v>#N/A</v>
      </c>
      <c r="AQ43" s="70" t="e">
        <f aca="false">$AP$7*$J$3*$J$5*$O43</f>
        <v>#N/A</v>
      </c>
      <c r="AT43" s="134" t="e">
        <f aca="false">SUM(AF43:AG43,AL43:AM43)</f>
        <v>#N/A</v>
      </c>
      <c r="AU43" s="161" t="e">
        <f aca="false">SUM(AF43:AM43,AP43:AS43)</f>
        <v>#N/A</v>
      </c>
      <c r="AV43" s="134" t="e">
        <f aca="false">SUM(AF43:AS43)</f>
        <v>#N/A</v>
      </c>
      <c r="AW43" s="70" t="e">
        <f aca="false">$AW$7*$J$2*$J$5*$S43</f>
        <v>#N/A</v>
      </c>
      <c r="AX43" s="70" t="e">
        <f aca="false">$AW$7*$J$3*$J$5*$T43</f>
        <v>#N/A</v>
      </c>
      <c r="AY43" s="70" t="e">
        <f aca="false">$AY$7*$J$2*$J$5*$S43</f>
        <v>#N/A</v>
      </c>
      <c r="AZ43" s="70" t="e">
        <f aca="false">$AY$7*$J$3*$J$5*$T43</f>
        <v>#N/A</v>
      </c>
      <c r="BA43" s="70" t="e">
        <f aca="false">$BA$7*$J$2*$J$5*$S43</f>
        <v>#N/A</v>
      </c>
      <c r="BB43" s="70" t="e">
        <f aca="false">$BA$7*$J$3*$J$5*$T43</f>
        <v>#N/A</v>
      </c>
      <c r="BC43" s="70" t="e">
        <f aca="false">$BC$7*$J$2*$J$5*$S43</f>
        <v>#N/A</v>
      </c>
      <c r="BD43" s="70" t="e">
        <f aca="false">$BC$7*$J$3*$J$5*$T43</f>
        <v>#N/A</v>
      </c>
      <c r="BE43" s="70" t="e">
        <f aca="false">$BE$7*$J$2*$J$5*$S43</f>
        <v>#N/A</v>
      </c>
      <c r="BF43" s="70" t="e">
        <f aca="false">$BE$7*$J$3*$J$5*$T43</f>
        <v>#N/A</v>
      </c>
      <c r="BG43" s="70" t="e">
        <f aca="false">$BG$7*$J$2*$J$5*$S43</f>
        <v>#N/A</v>
      </c>
      <c r="BH43" s="70" t="e">
        <f aca="false">$BG$7*$J$3*$J$5*$T43</f>
        <v>#N/A</v>
      </c>
      <c r="BI43" s="70" t="e">
        <f aca="false">$BI$7*$J$2*$J$5*$S43</f>
        <v>#N/A</v>
      </c>
      <c r="BJ43" s="70" t="e">
        <f aca="false">$BI$7*$J$3*$J$5*$T43</f>
        <v>#N/A</v>
      </c>
      <c r="BK43" s="70" t="e">
        <f aca="false">$BK$7*$J$2*$J$5*$S43</f>
        <v>#N/A</v>
      </c>
      <c r="BL43" s="70" t="e">
        <f aca="false">$BK$7*$J$3*$J$5*$T43</f>
        <v>#N/A</v>
      </c>
      <c r="BM43" s="70" t="e">
        <f aca="false">$BM$7*$J$2*$J$5*$S43</f>
        <v>#N/A</v>
      </c>
      <c r="BN43" s="70" t="e">
        <f aca="false">$BM$7*$J$3*$J$5*$T43</f>
        <v>#N/A</v>
      </c>
      <c r="BO43" s="70" t="e">
        <f aca="false">$BO$7*$J$2*$J$5*$S43</f>
        <v>#N/A</v>
      </c>
      <c r="BP43" s="70" t="e">
        <f aca="false">$BO$7*$J$3*$J$5*$T43</f>
        <v>#N/A</v>
      </c>
      <c r="BQ43" s="70" t="e">
        <f aca="false">$BQ$7*$J$2*$J$5*$S43</f>
        <v>#N/A</v>
      </c>
      <c r="BR43" s="70" t="e">
        <f aca="false">$BQ$7*$J$3*$J$5*$T43</f>
        <v>#N/A</v>
      </c>
      <c r="BS43" s="70"/>
      <c r="BT43" s="70"/>
      <c r="BU43" s="70"/>
      <c r="BV43" s="70"/>
      <c r="BW43" s="385" t="e">
        <f aca="false">SUM(AW43:BD43,BG43:BJ43,BO43:BP43)</f>
        <v>#N/A</v>
      </c>
      <c r="BX43" s="386" t="e">
        <f aca="false">SUM(BS43:BV43)+BW43</f>
        <v>#N/A</v>
      </c>
      <c r="BY43" s="25" t="e">
        <f aca="false">SUM(AW43:BV43)</f>
        <v>#N/A</v>
      </c>
      <c r="BZ43" s="70" t="e">
        <f aca="false">$BZ$7*$J$2*$J$5*$N43</f>
        <v>#N/A</v>
      </c>
      <c r="CA43" s="70" t="e">
        <f aca="false">$BZ$7*$J$3*$J$5*$O43</f>
        <v>#N/A</v>
      </c>
      <c r="CB43" s="70" t="e">
        <f aca="false">$CB$7*$J$2*$J$5*$N43</f>
        <v>#N/A</v>
      </c>
      <c r="CC43" s="70" t="e">
        <f aca="false">$CB$7*$J$3*$J$5*$O43</f>
        <v>#N/A</v>
      </c>
      <c r="CD43" s="70" t="e">
        <f aca="false">$CD$7*$J$2*$J$5*$N43</f>
        <v>#N/A</v>
      </c>
      <c r="CE43" s="70" t="e">
        <f aca="false">$CD$7*$J$3*$J$5*$O43</f>
        <v>#N/A</v>
      </c>
      <c r="CF43" s="134" t="e">
        <f aca="false">SUM(BZ43:CA43)</f>
        <v>#N/A</v>
      </c>
      <c r="CG43" s="386" t="e">
        <f aca="false">SUM(BZ43:CC43)</f>
        <v>#N/A</v>
      </c>
      <c r="CH43" s="134" t="e">
        <f aca="false">SUM(BZ43:CE43)</f>
        <v>#N/A</v>
      </c>
      <c r="CI43" s="70" t="e">
        <f aca="false">$CI$7*$J$2*$J$5*$AB43</f>
        <v>#N/A</v>
      </c>
      <c r="CJ43" s="70" t="e">
        <f aca="false">$CI$7*$J$3*$J$5*$AC43</f>
        <v>#N/A</v>
      </c>
      <c r="CK43" s="70" t="e">
        <f aca="false">$CK$7*$J$2*$J$5*$AB43</f>
        <v>#N/A</v>
      </c>
      <c r="CL43" s="70" t="e">
        <f aca="false">$CK$7*$J$3*$J$5*$AC43</f>
        <v>#N/A</v>
      </c>
      <c r="CM43" s="70" t="e">
        <f aca="false">$CM$7*$J$2*$J$5*$AB43</f>
        <v>#N/A</v>
      </c>
      <c r="CN43" s="70" t="e">
        <f aca="false">$CM$7*$J$3*$J$5*$AC43</f>
        <v>#N/A</v>
      </c>
      <c r="CO43" s="70" t="e">
        <f aca="false">$CO$7*$J$2*$J$5*$AB43</f>
        <v>#N/A</v>
      </c>
      <c r="CP43" s="70" t="e">
        <f aca="false">$CO$7*$J$3*$J$5*$AC43</f>
        <v>#N/A</v>
      </c>
      <c r="CQ43" s="70" t="e">
        <f aca="false">$CQ$7*$J$2*$J$5*$AB43</f>
        <v>#N/A</v>
      </c>
      <c r="CR43" s="70" t="e">
        <f aca="false">$CQ$7*$J$3*$J$5*$AC43</f>
        <v>#N/A</v>
      </c>
      <c r="CS43" s="70" t="e">
        <f aca="false">$CS$7*$J$2*$J$5*$AB43</f>
        <v>#N/A</v>
      </c>
      <c r="CT43" s="70" t="e">
        <f aca="false">$CS$7*$J$3*$J$5*$AC43</f>
        <v>#N/A</v>
      </c>
      <c r="CU43" s="70" t="e">
        <f aca="false">$CU$7*$J$2*$J$5*$AB43</f>
        <v>#N/A</v>
      </c>
      <c r="CV43" s="70" t="e">
        <f aca="false">$CU$7*$J$3*$J$5*$AC43</f>
        <v>#N/A</v>
      </c>
      <c r="CW43" s="70" t="e">
        <f aca="false">$CW$7*$J$2*$J$5*$AB43</f>
        <v>#N/A</v>
      </c>
      <c r="CX43" s="70" t="e">
        <f aca="false">$CW$7*$J$3*$J$5*$AC43</f>
        <v>#N/A</v>
      </c>
      <c r="CY43" s="70" t="e">
        <f aca="false">$CY$7*$J$2*$J$5*$AB43</f>
        <v>#N/A</v>
      </c>
      <c r="CZ43" s="70" t="e">
        <f aca="false">$CY$7*$J$3*$J$5*$AC43</f>
        <v>#N/A</v>
      </c>
      <c r="DA43" s="70" t="e">
        <f aca="false">$DA$7*$J$2*$J$5*$AB43</f>
        <v>#N/A</v>
      </c>
      <c r="DB43" s="70" t="e">
        <f aca="false">$DA$7*$J$3*$J$5*$AC43</f>
        <v>#N/A</v>
      </c>
      <c r="DC43" s="70"/>
      <c r="DD43" s="70"/>
      <c r="DE43" s="70" t="e">
        <f aca="false">$DF$7*$J$2*$J$5*$AB43</f>
        <v>#N/A</v>
      </c>
      <c r="DF43" s="70" t="e">
        <f aca="false">$DF$7*$J$3*$J$5*$AC43</f>
        <v>#N/A</v>
      </c>
      <c r="DG43" s="70" t="e">
        <f aca="false">$DG$7*$J$2*$J$5*$AB43</f>
        <v>#N/A</v>
      </c>
      <c r="DH43" s="70" t="e">
        <f aca="false">$DG$7*$J$3*$J$5*$AC43</f>
        <v>#N/A</v>
      </c>
      <c r="DI43" s="70" t="e">
        <f aca="false">$DI$7*$J$2*$J$5*$AB43</f>
        <v>#N/A</v>
      </c>
      <c r="DJ43" s="70" t="e">
        <f aca="false">$DI$7*$J$3*$J$5*$AC43</f>
        <v>#N/A</v>
      </c>
      <c r="DK43" s="70" t="e">
        <f aca="false">$DK$7*$J$2*$J$5*$AB43</f>
        <v>#N/A</v>
      </c>
      <c r="DL43" s="70" t="e">
        <f aca="false">$DK$7*$J$3*$J$5*$AC43</f>
        <v>#N/A</v>
      </c>
      <c r="DM43" s="70" t="e">
        <f aca="false">$DM$7*$J$2*$J$5*$AB43</f>
        <v>#N/A</v>
      </c>
      <c r="DN43" s="70" t="e">
        <f aca="false">$DM$7*$J$3*$J$5*$AC43</f>
        <v>#N/A</v>
      </c>
      <c r="DO43" s="70" t="e">
        <f aca="false">$DO$7*$J$2*$J$5*$AB43</f>
        <v>#N/A</v>
      </c>
      <c r="DP43" s="70" t="e">
        <f aca="false">$DO$7*$J$3*$J$5*$AC43</f>
        <v>#N/A</v>
      </c>
      <c r="DQ43" s="70"/>
      <c r="DR43" s="70"/>
      <c r="DS43" s="134" t="e">
        <f aca="false">SUM(CI43:CR43,CW43:CX43,DG43:DH43)</f>
        <v>#N/A</v>
      </c>
      <c r="DT43" s="25" t="e">
        <f aca="false">SUM(CI43:CZ43,DC43:DL43)</f>
        <v>#N/A</v>
      </c>
      <c r="DU43" s="134" t="e">
        <f aca="false">SUM(CI43:DR43)</f>
        <v>#N/A</v>
      </c>
      <c r="DZ43" s="70" t="e">
        <f aca="false">$DZ$7*$J$2*$J$5*$AB43</f>
        <v>#N/A</v>
      </c>
      <c r="EA43" s="70" t="e">
        <f aca="false">$DZ$7*$J$3*$J$5*$AC43</f>
        <v>#N/A</v>
      </c>
      <c r="EB43" s="70" t="e">
        <f aca="false">$EB$7*$J$2*$J$5*$AB43</f>
        <v>#N/A</v>
      </c>
      <c r="EC43" s="70" t="e">
        <f aca="false">$EB$7*$J$3*$J$5*$AC43</f>
        <v>#N/A</v>
      </c>
      <c r="ED43" s="70" t="e">
        <f aca="false">$ED$7*$J$2*$J$5*$AB43</f>
        <v>#N/A</v>
      </c>
      <c r="EE43" s="70" t="e">
        <f aca="false">$ED$7*$J$3*$J$5*$AC43</f>
        <v>#N/A</v>
      </c>
      <c r="EH43" s="70" t="e">
        <f aca="false">$EH$7*$J$2*$J$5*$AB43</f>
        <v>#N/A</v>
      </c>
      <c r="EI43" s="70" t="e">
        <f aca="false">$EH$7*$J$3*$J$5*$AC43</f>
        <v>#N/A</v>
      </c>
      <c r="EJ43" s="70" t="e">
        <f aca="false">$EJ$7*$J$2*$J$5*$AB43</f>
        <v>#N/A</v>
      </c>
      <c r="EK43" s="70" t="e">
        <f aca="false">$EJ$7*$J$3*$J$5*$AC43</f>
        <v>#N/A</v>
      </c>
      <c r="EN43" s="134" t="e">
        <f aca="false">SUM(EB43:EC43)</f>
        <v>#N/A</v>
      </c>
      <c r="EO43" s="25" t="e">
        <f aca="false">SUM(EB43:EE43,EJ43:EM43)</f>
        <v>#N/A</v>
      </c>
      <c r="EP43" s="25" t="e">
        <f aca="false">SUM(DZ43:EM43)</f>
        <v>#N/A</v>
      </c>
    </row>
    <row r="44" customFormat="false" ht="11.25" hidden="false" customHeight="false" outlineLevel="0" collapsed="false">
      <c r="A44" s="51" t="e">
        <f aca="false">VLOOKUP($D44,Curves!$A$2:$I$1700,9)</f>
        <v>#N/A</v>
      </c>
      <c r="B44" s="85" t="e">
        <f aca="false">(1+($A44/2))^(-2*($D44-$A$1)/365.25)</f>
        <v>#N/A</v>
      </c>
      <c r="C44" s="85" t="n">
        <f aca="false">D45-D44</f>
        <v>31</v>
      </c>
      <c r="D44" s="377" t="n">
        <v>37987</v>
      </c>
      <c r="E44" s="378" t="e">
        <f aca="false">VLOOKUP($D44,Curves!$A$2:$H$1700,2)*$B44</f>
        <v>#N/A</v>
      </c>
      <c r="F44" s="51" t="e">
        <f aca="false">VLOOKUP($D44,Curves!$A$2:$H$1700,3)*$B44</f>
        <v>#N/A</v>
      </c>
      <c r="G44" s="51" t="e">
        <f aca="false">VLOOKUP($D44,Curves!$A$2:$H$1700,7)*$B44</f>
        <v>#N/A</v>
      </c>
      <c r="H44" s="51" t="e">
        <f aca="false">VLOOKUP($D44,Curves!$A$2:$H$1700,5)*$B44</f>
        <v>#N/A</v>
      </c>
      <c r="I44" s="51" t="e">
        <f aca="false">VLOOKUP($D44,Curves!$A$2:$H$1700,4)*$B44</f>
        <v>#N/A</v>
      </c>
      <c r="J44" s="379" t="e">
        <f aca="false">VLOOKUP($D44,Curves!$A$2:$H$1700,8)*$B44</f>
        <v>#N/A</v>
      </c>
      <c r="K44" s="51" t="e">
        <f aca="false">($E44+$I44)*$J$5+$J$4</f>
        <v>#N/A</v>
      </c>
      <c r="L44" s="380" t="e">
        <f aca="false">VLOOKUP($D44,Curves!$N$2:$T$2600,2)*$B44</f>
        <v>#N/A</v>
      </c>
      <c r="M44" s="244" t="e">
        <f aca="false">VLOOKUP($D44,Curves!$N$2:$T$2600,3)*$B44</f>
        <v>#N/A</v>
      </c>
      <c r="N44" s="381" t="e">
        <f aca="false">IF($K44&lt;$L44,1,0)</f>
        <v>#N/A</v>
      </c>
      <c r="O44" s="382" t="e">
        <f aca="false">IF($K44&lt;$M44,1,0)</f>
        <v>#N/A</v>
      </c>
      <c r="P44" s="378" t="e">
        <f aca="false">($E44+J44)*$J$5+$J$4</f>
        <v>#N/A</v>
      </c>
      <c r="Q44" s="380" t="e">
        <f aca="false">VLOOKUP($D44,Curves!$N$2:$T$2600,4)*$B44</f>
        <v>#N/A</v>
      </c>
      <c r="R44" s="244" t="e">
        <f aca="false">VLOOKUP($D44,Curves!$N$2:$T$2600,5)*$B44</f>
        <v>#N/A</v>
      </c>
      <c r="S44" s="381" t="e">
        <f aca="false">IF($P44&lt;$Q44,1,0)</f>
        <v>#N/A</v>
      </c>
      <c r="T44" s="382" t="e">
        <f aca="false">IF($P44&lt;$R44,1,0)</f>
        <v>#N/A</v>
      </c>
      <c r="U44" s="383" t="e">
        <f aca="false">($E44+G44)*$J$5+$J$4</f>
        <v>#N/A</v>
      </c>
      <c r="V44" s="383" t="e">
        <f aca="false">($E44+H44)*$J$5+$J$4</f>
        <v>#N/A</v>
      </c>
      <c r="W44" s="383" t="e">
        <f aca="false">($E44+I44)*$J$5+$J$4</f>
        <v>#N/A</v>
      </c>
      <c r="X44" s="272" t="e">
        <f aca="false">VLOOKUP($D44,[6]CurveFetch!$D$8:$S$13000,16,0)*$B44</f>
        <v>#N/A</v>
      </c>
      <c r="Y44" s="244" t="e">
        <f aca="false">VLOOKUP($D44,Curves!$N$2:$T$2600,7)*$B44</f>
        <v>#N/A</v>
      </c>
      <c r="Z44" s="384" t="e">
        <f aca="false">IF($U44&lt;$X44,1,0)</f>
        <v>#N/A</v>
      </c>
      <c r="AA44" s="381" t="e">
        <f aca="false">IF($U44&lt;$Y44,1,0)</f>
        <v>#N/A</v>
      </c>
      <c r="AB44" s="381" t="e">
        <f aca="false">IF($V44&lt;$X44,1,0)</f>
        <v>#N/A</v>
      </c>
      <c r="AC44" s="381" t="e">
        <f aca="false">IF($V44&lt;$X44,1,0)</f>
        <v>#N/A</v>
      </c>
      <c r="AD44" s="381" t="e">
        <f aca="false">IF($W44&lt;$X44,1,0)</f>
        <v>#N/A</v>
      </c>
      <c r="AE44" s="382" t="e">
        <f aca="false">IF($W44&lt;$Y44,1,0)</f>
        <v>#N/A</v>
      </c>
      <c r="AF44" s="70" t="e">
        <f aca="false">$AF$7*$J$2*$J$5*$N44</f>
        <v>#N/A</v>
      </c>
      <c r="AG44" s="70" t="e">
        <f aca="false">$AF$7*$J$2*$J$5*$O44</f>
        <v>#N/A</v>
      </c>
      <c r="AH44" s="70" t="e">
        <f aca="false">$AH$7*$J$2*$J$5*$N44</f>
        <v>#N/A</v>
      </c>
      <c r="AI44" s="70" t="e">
        <f aca="false">$AH$7*$J$2*$J$5*$O44</f>
        <v>#N/A</v>
      </c>
      <c r="AJ44" s="70" t="e">
        <f aca="false">$AJ$7*$J$2*$J$5*$N44</f>
        <v>#N/A</v>
      </c>
      <c r="AK44" s="70" t="e">
        <f aca="false">$AJ$7*$J$2*$J$5*$O44</f>
        <v>#N/A</v>
      </c>
      <c r="AL44" s="70" t="e">
        <f aca="false">$AL$7*$J$2*$J$5*$N44</f>
        <v>#N/A</v>
      </c>
      <c r="AM44" s="70" t="e">
        <f aca="false">$AL$7*$J$3*$J$5*$O44</f>
        <v>#N/A</v>
      </c>
      <c r="AN44" s="70" t="e">
        <f aca="false">$AN$7*$J$2*$J$5*$N44</f>
        <v>#N/A</v>
      </c>
      <c r="AO44" s="70" t="e">
        <f aca="false">$AN$7*$J$3*$J$5*$O44</f>
        <v>#N/A</v>
      </c>
      <c r="AP44" s="70" t="e">
        <f aca="false">$AP$7*$J$2*$J$5*$N44</f>
        <v>#N/A</v>
      </c>
      <c r="AQ44" s="70" t="e">
        <f aca="false">$AP$7*$J$3*$J$5*$O44</f>
        <v>#N/A</v>
      </c>
      <c r="AR44" s="70" t="e">
        <f aca="false">$AR$7*$J$2*$J$5*$N44</f>
        <v>#N/A</v>
      </c>
      <c r="AS44" s="70" t="e">
        <f aca="false">$AR$7*$J$3*$J$5*$O44</f>
        <v>#N/A</v>
      </c>
      <c r="AT44" s="134" t="e">
        <f aca="false">SUM(AF44:AG44,AL44:AM44)</f>
        <v>#N/A</v>
      </c>
      <c r="AU44" s="161" t="e">
        <f aca="false">SUM(AF44:AM44,AP44:AS44)</f>
        <v>#N/A</v>
      </c>
      <c r="AV44" s="134" t="e">
        <f aca="false">SUM(AF44:AS44)</f>
        <v>#N/A</v>
      </c>
      <c r="AW44" s="70" t="e">
        <f aca="false">$AW$7*$J$2*$J$5*$S44</f>
        <v>#N/A</v>
      </c>
      <c r="AX44" s="70" t="e">
        <f aca="false">$AW$7*$J$3*$J$5*$T44</f>
        <v>#N/A</v>
      </c>
      <c r="AY44" s="70" t="e">
        <f aca="false">$AY$7*$J$2*$J$5*$S44</f>
        <v>#N/A</v>
      </c>
      <c r="AZ44" s="70" t="e">
        <f aca="false">$AY$7*$J$3*$J$5*$T44</f>
        <v>#N/A</v>
      </c>
      <c r="BA44" s="70" t="e">
        <f aca="false">$BA$7*$J$2*$J$5*$S44</f>
        <v>#N/A</v>
      </c>
      <c r="BB44" s="70" t="e">
        <f aca="false">$BA$7*$J$3*$J$5*$T44</f>
        <v>#N/A</v>
      </c>
      <c r="BC44" s="70" t="e">
        <f aca="false">$BC$7*$J$2*$J$5*$S44</f>
        <v>#N/A</v>
      </c>
      <c r="BD44" s="70" t="e">
        <f aca="false">$BC$7*$J$3*$J$5*$T44</f>
        <v>#N/A</v>
      </c>
      <c r="BE44" s="70" t="e">
        <f aca="false">$BE$7*$J$2*$J$5*$S44</f>
        <v>#N/A</v>
      </c>
      <c r="BF44" s="70" t="e">
        <f aca="false">$BE$7*$J$3*$J$5*$T44</f>
        <v>#N/A</v>
      </c>
      <c r="BG44" s="70" t="e">
        <f aca="false">$BG$7*$J$2*$J$5*$S44</f>
        <v>#N/A</v>
      </c>
      <c r="BH44" s="70" t="e">
        <f aca="false">$BG$7*$J$3*$J$5*$T44</f>
        <v>#N/A</v>
      </c>
      <c r="BI44" s="70" t="e">
        <f aca="false">$BI$7*$J$2*$J$5*$S44</f>
        <v>#N/A</v>
      </c>
      <c r="BJ44" s="70" t="e">
        <f aca="false">$BI$7*$J$3*$J$5*$T44</f>
        <v>#N/A</v>
      </c>
      <c r="BK44" s="70" t="e">
        <f aca="false">$BK$7*$J$2*$J$5*$S44</f>
        <v>#N/A</v>
      </c>
      <c r="BL44" s="70" t="e">
        <f aca="false">$BK$7*$J$3*$J$5*$T44</f>
        <v>#N/A</v>
      </c>
      <c r="BM44" s="70" t="e">
        <f aca="false">$BM$7*$J$2*$J$5*$S44</f>
        <v>#N/A</v>
      </c>
      <c r="BN44" s="70" t="e">
        <f aca="false">$BM$7*$J$3*$J$5*$T44</f>
        <v>#N/A</v>
      </c>
      <c r="BO44" s="70" t="e">
        <f aca="false">$BO$7*$J$2*$J$5*$S44</f>
        <v>#N/A</v>
      </c>
      <c r="BP44" s="70" t="e">
        <f aca="false">$BO$7*$J$3*$J$5*$T44</f>
        <v>#N/A</v>
      </c>
      <c r="BQ44" s="70" t="e">
        <f aca="false">$BQ$7*$J$2*$J$5*$S44</f>
        <v>#N/A</v>
      </c>
      <c r="BR44" s="70" t="e">
        <f aca="false">$BQ$7*$J$3*$J$5*$T44</f>
        <v>#N/A</v>
      </c>
      <c r="BS44" s="70"/>
      <c r="BT44" s="70"/>
      <c r="BU44" s="70"/>
      <c r="BV44" s="70"/>
      <c r="BW44" s="385" t="e">
        <f aca="false">SUM(AW44:BD44,BG44:BJ44,BO44:BP44)</f>
        <v>#N/A</v>
      </c>
      <c r="BX44" s="386" t="e">
        <f aca="false">SUM(BS44:BV44)+BW44</f>
        <v>#N/A</v>
      </c>
      <c r="BY44" s="25" t="e">
        <f aca="false">SUM(AW44:BV44)</f>
        <v>#N/A</v>
      </c>
      <c r="BZ44" s="70" t="e">
        <f aca="false">$BZ$7*$J$2*$J$5*$N44</f>
        <v>#N/A</v>
      </c>
      <c r="CA44" s="70" t="e">
        <f aca="false">$BZ$7*$J$3*$J$5*$O44</f>
        <v>#N/A</v>
      </c>
      <c r="CB44" s="70" t="e">
        <f aca="false">$CB$7*$J$2*$J$5*$N44</f>
        <v>#N/A</v>
      </c>
      <c r="CC44" s="70" t="e">
        <f aca="false">$CB$7*$J$3*$J$5*$O44</f>
        <v>#N/A</v>
      </c>
      <c r="CD44" s="70" t="e">
        <f aca="false">$CD$7*$J$2*$J$5*$N44</f>
        <v>#N/A</v>
      </c>
      <c r="CE44" s="70" t="e">
        <f aca="false">$CD$7*$J$3*$J$5*$O44</f>
        <v>#N/A</v>
      </c>
      <c r="CF44" s="134" t="e">
        <f aca="false">SUM(BZ44:CA44)</f>
        <v>#N/A</v>
      </c>
      <c r="CG44" s="386" t="e">
        <f aca="false">SUM(BZ44:CC44)</f>
        <v>#N/A</v>
      </c>
      <c r="CH44" s="134" t="e">
        <f aca="false">SUM(BZ44:CE44)</f>
        <v>#N/A</v>
      </c>
      <c r="CI44" s="70" t="e">
        <f aca="false">$CI$7*$J$2*$J$5*$AB44</f>
        <v>#N/A</v>
      </c>
      <c r="CJ44" s="70" t="e">
        <f aca="false">$CI$7*$J$3*$J$5*$AC44</f>
        <v>#N/A</v>
      </c>
      <c r="CK44" s="70" t="e">
        <f aca="false">$CK$7*$J$2*$J$5*$AB44</f>
        <v>#N/A</v>
      </c>
      <c r="CL44" s="70" t="e">
        <f aca="false">$CK$7*$J$3*$J$5*$AC44</f>
        <v>#N/A</v>
      </c>
      <c r="CM44" s="70" t="e">
        <f aca="false">$CM$7*$J$2*$J$5*$AB44</f>
        <v>#N/A</v>
      </c>
      <c r="CN44" s="70" t="e">
        <f aca="false">$CM$7*$J$3*$J$5*$AC44</f>
        <v>#N/A</v>
      </c>
      <c r="CO44" s="70" t="e">
        <f aca="false">$CO$7*$J$2*$J$5*$AB44</f>
        <v>#N/A</v>
      </c>
      <c r="CP44" s="70" t="e">
        <f aca="false">$CO$7*$J$3*$J$5*$AC44</f>
        <v>#N/A</v>
      </c>
      <c r="CQ44" s="70" t="e">
        <f aca="false">$CQ$7*$J$2*$J$5*$AB44</f>
        <v>#N/A</v>
      </c>
      <c r="CR44" s="70" t="e">
        <f aca="false">$CQ$7*$J$3*$J$5*$AC44</f>
        <v>#N/A</v>
      </c>
      <c r="CS44" s="70" t="e">
        <f aca="false">$CS$7*$J$2*$J$5*$AB44</f>
        <v>#N/A</v>
      </c>
      <c r="CT44" s="70" t="e">
        <f aca="false">$CS$7*$J$3*$J$5*$AC44</f>
        <v>#N/A</v>
      </c>
      <c r="CU44" s="70" t="e">
        <f aca="false">$CU$7*$J$2*$J$5*$AB44</f>
        <v>#N/A</v>
      </c>
      <c r="CV44" s="70" t="e">
        <f aca="false">$CU$7*$J$3*$J$5*$AC44</f>
        <v>#N/A</v>
      </c>
      <c r="CW44" s="70" t="e">
        <f aca="false">$CW$7*$J$2*$J$5*$AB44</f>
        <v>#N/A</v>
      </c>
      <c r="CX44" s="70" t="e">
        <f aca="false">$CW$7*$J$3*$J$5*$AC44</f>
        <v>#N/A</v>
      </c>
      <c r="CY44" s="70" t="e">
        <f aca="false">$CY$7*$J$2*$J$5*$AB44</f>
        <v>#N/A</v>
      </c>
      <c r="CZ44" s="70" t="e">
        <f aca="false">$CY$7*$J$3*$J$5*$AC44</f>
        <v>#N/A</v>
      </c>
      <c r="DA44" s="70" t="e">
        <f aca="false">$DA$7*$J$2*$J$5*$AB44</f>
        <v>#N/A</v>
      </c>
      <c r="DB44" s="70" t="e">
        <f aca="false">$DA$7*$J$3*$J$5*$AC44</f>
        <v>#N/A</v>
      </c>
      <c r="DC44" s="70"/>
      <c r="DD44" s="70"/>
      <c r="DE44" s="70" t="e">
        <f aca="false">$DF$7*$J$2*$J$5*$AB44</f>
        <v>#N/A</v>
      </c>
      <c r="DF44" s="70" t="e">
        <f aca="false">$DF$7*$J$3*$J$5*$AC44</f>
        <v>#N/A</v>
      </c>
      <c r="DG44" s="70" t="e">
        <f aca="false">$DG$7*$J$2*$J$5*$AB44</f>
        <v>#N/A</v>
      </c>
      <c r="DH44" s="70" t="e">
        <f aca="false">$DG$7*$J$3*$J$5*$AC44</f>
        <v>#N/A</v>
      </c>
      <c r="DI44" s="70" t="e">
        <f aca="false">$DI$7*$J$2*$J$5*$AB44</f>
        <v>#N/A</v>
      </c>
      <c r="DJ44" s="70" t="e">
        <f aca="false">$DI$7*$J$3*$J$5*$AC44</f>
        <v>#N/A</v>
      </c>
      <c r="DK44" s="70" t="e">
        <f aca="false">$DK$7*$J$2*$J$5*$AB44</f>
        <v>#N/A</v>
      </c>
      <c r="DL44" s="70" t="e">
        <f aca="false">$DK$7*$J$3*$J$5*$AC44</f>
        <v>#N/A</v>
      </c>
      <c r="DM44" s="70" t="e">
        <f aca="false">$DM$7*$J$2*$J$5*$AB44</f>
        <v>#N/A</v>
      </c>
      <c r="DN44" s="70" t="e">
        <f aca="false">$DM$7*$J$3*$J$5*$AC44</f>
        <v>#N/A</v>
      </c>
      <c r="DO44" s="70" t="e">
        <f aca="false">$DO$7*$J$2*$J$5*$AB44</f>
        <v>#N/A</v>
      </c>
      <c r="DP44" s="70" t="e">
        <f aca="false">$DO$7*$J$3*$J$5*$AC44</f>
        <v>#N/A</v>
      </c>
      <c r="DQ44" s="70"/>
      <c r="DR44" s="70"/>
      <c r="DS44" s="134" t="e">
        <f aca="false">SUM(CI44:CR44,CW44:CX44,DG44:DH44)</f>
        <v>#N/A</v>
      </c>
      <c r="DT44" s="25" t="e">
        <f aca="false">SUM(CI44:CZ44,DC44:DL44)</f>
        <v>#N/A</v>
      </c>
      <c r="DU44" s="134" t="e">
        <f aca="false">SUM(CI44:DR44)</f>
        <v>#N/A</v>
      </c>
      <c r="DZ44" s="70" t="e">
        <f aca="false">$DZ$7*$J$2*$J$5*$AB44</f>
        <v>#N/A</v>
      </c>
      <c r="EA44" s="70" t="e">
        <f aca="false">$DZ$7*$J$3*$J$5*$AC44</f>
        <v>#N/A</v>
      </c>
      <c r="EB44" s="70" t="e">
        <f aca="false">$EB$7*$J$2*$J$5*$AB44</f>
        <v>#N/A</v>
      </c>
      <c r="EC44" s="70" t="e">
        <f aca="false">$EB$7*$J$3*$J$5*$AC44</f>
        <v>#N/A</v>
      </c>
      <c r="ED44" s="70" t="e">
        <f aca="false">$ED$7*$J$2*$J$5*$AB44</f>
        <v>#N/A</v>
      </c>
      <c r="EE44" s="70" t="e">
        <f aca="false">$ED$7*$J$3*$J$5*$AC44</f>
        <v>#N/A</v>
      </c>
      <c r="EF44" s="70" t="e">
        <f aca="false">$EF$7*$J$2*$J$5*$AB44</f>
        <v>#N/A</v>
      </c>
      <c r="EG44" s="70" t="e">
        <f aca="false">$EF$7*$J$3*$J$5*$AC44</f>
        <v>#N/A</v>
      </c>
      <c r="EH44" s="70" t="e">
        <f aca="false">$EH$7*$J$2*$J$5*$AB44</f>
        <v>#N/A</v>
      </c>
      <c r="EI44" s="70" t="e">
        <f aca="false">$EH$7*$J$3*$J$5*$AC44</f>
        <v>#N/A</v>
      </c>
      <c r="EJ44" s="70" t="e">
        <f aca="false">$EJ$7*$J$2*$J$5*$AB44</f>
        <v>#N/A</v>
      </c>
      <c r="EK44" s="70" t="e">
        <f aca="false">$EJ$7*$J$3*$J$5*$AC44</f>
        <v>#N/A</v>
      </c>
      <c r="EN44" s="134" t="e">
        <f aca="false">SUM(EB44:EC44)</f>
        <v>#N/A</v>
      </c>
      <c r="EO44" s="25" t="e">
        <f aca="false">SUM(EB44:EE44,EJ44:EM44)</f>
        <v>#N/A</v>
      </c>
      <c r="EP44" s="25" t="e">
        <f aca="false">SUM(DZ44:EM44)</f>
        <v>#N/A</v>
      </c>
    </row>
    <row r="45" customFormat="false" ht="11.25" hidden="false" customHeight="false" outlineLevel="0" collapsed="false">
      <c r="A45" s="51" t="e">
        <f aca="false">VLOOKUP($D45,Curves!$A$2:$I$1700,9)</f>
        <v>#N/A</v>
      </c>
      <c r="B45" s="85" t="e">
        <f aca="false">(1+($A45/2))^(-2*($D45-$A$1)/365.25)</f>
        <v>#N/A</v>
      </c>
      <c r="C45" s="85" t="n">
        <f aca="false">D46-D45</f>
        <v>29</v>
      </c>
      <c r="D45" s="377" t="n">
        <v>38018</v>
      </c>
      <c r="E45" s="378" t="e">
        <f aca="false">VLOOKUP($D45,Curves!$A$2:$H$1700,2)*$B45</f>
        <v>#N/A</v>
      </c>
      <c r="F45" s="51" t="e">
        <f aca="false">VLOOKUP($D45,Curves!$A$2:$H$1700,3)*$B45</f>
        <v>#N/A</v>
      </c>
      <c r="G45" s="51" t="e">
        <f aca="false">VLOOKUP($D45,Curves!$A$2:$H$1700,7)*$B45</f>
        <v>#N/A</v>
      </c>
      <c r="H45" s="51" t="e">
        <f aca="false">VLOOKUP($D45,Curves!$A$2:$H$1700,5)*$B45</f>
        <v>#N/A</v>
      </c>
      <c r="I45" s="51" t="e">
        <f aca="false">VLOOKUP($D45,Curves!$A$2:$H$1700,4)*$B45</f>
        <v>#N/A</v>
      </c>
      <c r="J45" s="379" t="e">
        <f aca="false">VLOOKUP($D45,Curves!$A$2:$H$1700,8)*$B45</f>
        <v>#N/A</v>
      </c>
      <c r="K45" s="51" t="e">
        <f aca="false">($E45+$I45)*$J$5+$J$4</f>
        <v>#N/A</v>
      </c>
      <c r="L45" s="380" t="e">
        <f aca="false">VLOOKUP($D45,Curves!$N$2:$T$2600,2)*$B45</f>
        <v>#N/A</v>
      </c>
      <c r="M45" s="244" t="e">
        <f aca="false">VLOOKUP($D45,Curves!$N$2:$T$2600,3)*$B45</f>
        <v>#N/A</v>
      </c>
      <c r="N45" s="381" t="e">
        <f aca="false">IF($K45&lt;$L45,1,0)</f>
        <v>#N/A</v>
      </c>
      <c r="O45" s="382" t="e">
        <f aca="false">IF($K45&lt;$M45,1,0)</f>
        <v>#N/A</v>
      </c>
      <c r="P45" s="378" t="e">
        <f aca="false">($E45+J45)*$J$5+$J$4</f>
        <v>#N/A</v>
      </c>
      <c r="Q45" s="380" t="e">
        <f aca="false">VLOOKUP($D45,Curves!$N$2:$T$2600,4)*$B45</f>
        <v>#N/A</v>
      </c>
      <c r="R45" s="244" t="e">
        <f aca="false">VLOOKUP($D45,Curves!$N$2:$T$2600,5)*$B45</f>
        <v>#N/A</v>
      </c>
      <c r="S45" s="381" t="e">
        <f aca="false">IF($P45&lt;$Q45,1,0)</f>
        <v>#N/A</v>
      </c>
      <c r="T45" s="382" t="e">
        <f aca="false">IF($P45&lt;$R45,1,0)</f>
        <v>#N/A</v>
      </c>
      <c r="U45" s="383" t="e">
        <f aca="false">($E45+G45)*$J$5+$J$4</f>
        <v>#N/A</v>
      </c>
      <c r="V45" s="383" t="e">
        <f aca="false">($E45+H45)*$J$5+$J$4</f>
        <v>#N/A</v>
      </c>
      <c r="W45" s="383" t="e">
        <f aca="false">($E45+I45)*$J$5+$J$4</f>
        <v>#N/A</v>
      </c>
      <c r="X45" s="272" t="e">
        <f aca="false">VLOOKUP($D45,[6]CurveFetch!$D$8:$S$13000,16,0)*$B45</f>
        <v>#N/A</v>
      </c>
      <c r="Y45" s="244" t="e">
        <f aca="false">VLOOKUP($D45,Curves!$N$2:$T$2600,7)*$B45</f>
        <v>#N/A</v>
      </c>
      <c r="Z45" s="384" t="e">
        <f aca="false">IF($U45&lt;$X45,1,0)</f>
        <v>#N/A</v>
      </c>
      <c r="AA45" s="381" t="e">
        <f aca="false">IF($U45&lt;$Y45,1,0)</f>
        <v>#N/A</v>
      </c>
      <c r="AB45" s="381" t="e">
        <f aca="false">IF($V45&lt;$X45,1,0)</f>
        <v>#N/A</v>
      </c>
      <c r="AC45" s="381" t="e">
        <f aca="false">IF($V45&lt;$X45,1,0)</f>
        <v>#N/A</v>
      </c>
      <c r="AD45" s="381" t="e">
        <f aca="false">IF($W45&lt;$X45,1,0)</f>
        <v>#N/A</v>
      </c>
      <c r="AE45" s="382" t="e">
        <f aca="false">IF($W45&lt;$Y45,1,0)</f>
        <v>#N/A</v>
      </c>
      <c r="AF45" s="70" t="e">
        <f aca="false">$AF$7*$J$2*$J$5*$N45</f>
        <v>#N/A</v>
      </c>
      <c r="AG45" s="70" t="e">
        <f aca="false">$AF$7*$J$2*$J$5*$O45</f>
        <v>#N/A</v>
      </c>
      <c r="AH45" s="70" t="e">
        <f aca="false">$AH$7*$J$2*$J$5*$N45</f>
        <v>#N/A</v>
      </c>
      <c r="AI45" s="70" t="e">
        <f aca="false">$AH$7*$J$2*$J$5*$O45</f>
        <v>#N/A</v>
      </c>
      <c r="AJ45" s="70" t="e">
        <f aca="false">$AJ$7*$J$2*$J$5*$N45</f>
        <v>#N/A</v>
      </c>
      <c r="AK45" s="70" t="e">
        <f aca="false">$AJ$7*$J$2*$J$5*$O45</f>
        <v>#N/A</v>
      </c>
      <c r="AL45" s="70" t="e">
        <f aca="false">$AL$7*$J$2*$J$5*$N45</f>
        <v>#N/A</v>
      </c>
      <c r="AM45" s="70" t="e">
        <f aca="false">$AL$7*$J$3*$J$5*$O45</f>
        <v>#N/A</v>
      </c>
      <c r="AN45" s="70" t="e">
        <f aca="false">$AN$7*$J$2*$J$5*$N45</f>
        <v>#N/A</v>
      </c>
      <c r="AO45" s="70" t="e">
        <f aca="false">$AN$7*$J$3*$J$5*$O45</f>
        <v>#N/A</v>
      </c>
      <c r="AP45" s="70" t="e">
        <f aca="false">$AP$7*$J$2*$J$5*$N45</f>
        <v>#N/A</v>
      </c>
      <c r="AQ45" s="70" t="e">
        <f aca="false">$AP$7*$J$3*$J$5*$O45</f>
        <v>#N/A</v>
      </c>
      <c r="AR45" s="70" t="e">
        <f aca="false">$AR$7*$J$2*$J$5*$N45</f>
        <v>#N/A</v>
      </c>
      <c r="AS45" s="70" t="e">
        <f aca="false">$AR$7*$J$3*$J$5*$O45</f>
        <v>#N/A</v>
      </c>
      <c r="AT45" s="134" t="e">
        <f aca="false">SUM(AF45:AG45,AL45:AM45)</f>
        <v>#N/A</v>
      </c>
      <c r="AU45" s="161" t="e">
        <f aca="false">SUM(AF45:AM45,AP45:AS45)</f>
        <v>#N/A</v>
      </c>
      <c r="AV45" s="134" t="e">
        <f aca="false">SUM(AF45:AS45)</f>
        <v>#N/A</v>
      </c>
      <c r="AW45" s="70" t="e">
        <f aca="false">$AW$7*$J$2*$J$5*$S45</f>
        <v>#N/A</v>
      </c>
      <c r="AX45" s="70" t="e">
        <f aca="false">$AW$7*$J$3*$J$5*$T45</f>
        <v>#N/A</v>
      </c>
      <c r="AY45" s="70" t="e">
        <f aca="false">$AY$7*$J$2*$J$5*$S45</f>
        <v>#N/A</v>
      </c>
      <c r="AZ45" s="70" t="e">
        <f aca="false">$AY$7*$J$3*$J$5*$T45</f>
        <v>#N/A</v>
      </c>
      <c r="BA45" s="70" t="e">
        <f aca="false">$BA$7*$J$2*$J$5*$S45</f>
        <v>#N/A</v>
      </c>
      <c r="BB45" s="70" t="e">
        <f aca="false">$BA$7*$J$3*$J$5*$T45</f>
        <v>#N/A</v>
      </c>
      <c r="BC45" s="70" t="e">
        <f aca="false">$BC$7*$J$2*$J$5*$S45</f>
        <v>#N/A</v>
      </c>
      <c r="BD45" s="70" t="e">
        <f aca="false">$BC$7*$J$3*$J$5*$T45</f>
        <v>#N/A</v>
      </c>
      <c r="BE45" s="70" t="e">
        <f aca="false">$BE$7*$J$2*$J$5*$S45</f>
        <v>#N/A</v>
      </c>
      <c r="BF45" s="70" t="e">
        <f aca="false">$BE$7*$J$3*$J$5*$T45</f>
        <v>#N/A</v>
      </c>
      <c r="BG45" s="70" t="e">
        <f aca="false">$BG$7*$J$2*$J$5*$S45</f>
        <v>#N/A</v>
      </c>
      <c r="BH45" s="70" t="e">
        <f aca="false">$BG$7*$J$3*$J$5*$T45</f>
        <v>#N/A</v>
      </c>
      <c r="BI45" s="70" t="e">
        <f aca="false">$BI$7*$J$2*$J$5*$S45</f>
        <v>#N/A</v>
      </c>
      <c r="BJ45" s="70" t="e">
        <f aca="false">$BI$7*$J$3*$J$5*$T45</f>
        <v>#N/A</v>
      </c>
      <c r="BK45" s="70" t="e">
        <f aca="false">$BK$7*$J$2*$J$5*$S45</f>
        <v>#N/A</v>
      </c>
      <c r="BL45" s="70" t="e">
        <f aca="false">$BK$7*$J$3*$J$5*$T45</f>
        <v>#N/A</v>
      </c>
      <c r="BM45" s="70" t="e">
        <f aca="false">$BM$7*$J$2*$J$5*$S45</f>
        <v>#N/A</v>
      </c>
      <c r="BN45" s="70" t="e">
        <f aca="false">$BM$7*$J$3*$J$5*$T45</f>
        <v>#N/A</v>
      </c>
      <c r="BO45" s="70" t="e">
        <f aca="false">$BO$7*$J$2*$J$5*$S45</f>
        <v>#N/A</v>
      </c>
      <c r="BP45" s="70" t="e">
        <f aca="false">$BO$7*$J$3*$J$5*$T45</f>
        <v>#N/A</v>
      </c>
      <c r="BQ45" s="70" t="e">
        <f aca="false">$BQ$7*$J$2*$J$5*$S45</f>
        <v>#N/A</v>
      </c>
      <c r="BR45" s="70" t="e">
        <f aca="false">$BQ$7*$J$3*$J$5*$T45</f>
        <v>#N/A</v>
      </c>
      <c r="BS45" s="70"/>
      <c r="BT45" s="70"/>
      <c r="BU45" s="70"/>
      <c r="BV45" s="70"/>
      <c r="BW45" s="385" t="e">
        <f aca="false">SUM(AW45:BD45,BG45:BJ45,BO45:BP45)</f>
        <v>#N/A</v>
      </c>
      <c r="BX45" s="386" t="e">
        <f aca="false">SUM(BS45:BV45)+BW45</f>
        <v>#N/A</v>
      </c>
      <c r="BY45" s="25" t="e">
        <f aca="false">SUM(AW45:BV45)</f>
        <v>#N/A</v>
      </c>
      <c r="BZ45" s="70" t="e">
        <f aca="false">$BZ$7*$J$2*$J$5*$N45</f>
        <v>#N/A</v>
      </c>
      <c r="CA45" s="70" t="e">
        <f aca="false">$BZ$7*$J$3*$J$5*$O45</f>
        <v>#N/A</v>
      </c>
      <c r="CB45" s="70" t="e">
        <f aca="false">$CB$7*$J$2*$J$5*$N45</f>
        <v>#N/A</v>
      </c>
      <c r="CC45" s="70" t="e">
        <f aca="false">$CB$7*$J$3*$J$5*$O45</f>
        <v>#N/A</v>
      </c>
      <c r="CD45" s="70" t="e">
        <f aca="false">$CD$7*$J$2*$J$5*$N45</f>
        <v>#N/A</v>
      </c>
      <c r="CE45" s="70" t="e">
        <f aca="false">$CD$7*$J$3*$J$5*$O45</f>
        <v>#N/A</v>
      </c>
      <c r="CF45" s="134" t="e">
        <f aca="false">SUM(BZ45:CA45)</f>
        <v>#N/A</v>
      </c>
      <c r="CG45" s="386" t="e">
        <f aca="false">SUM(BZ45:CC45)</f>
        <v>#N/A</v>
      </c>
      <c r="CH45" s="134" t="e">
        <f aca="false">SUM(BZ45:CE45)</f>
        <v>#N/A</v>
      </c>
      <c r="CI45" s="70" t="e">
        <f aca="false">$CI$7*$J$2*$J$5*$AB45</f>
        <v>#N/A</v>
      </c>
      <c r="CJ45" s="70" t="e">
        <f aca="false">$CI$7*$J$3*$J$5*$AC45</f>
        <v>#N/A</v>
      </c>
      <c r="CK45" s="70" t="e">
        <f aca="false">$CK$7*$J$2*$J$5*$AB45</f>
        <v>#N/A</v>
      </c>
      <c r="CL45" s="70" t="e">
        <f aca="false">$CK$7*$J$3*$J$5*$AC45</f>
        <v>#N/A</v>
      </c>
      <c r="CM45" s="70" t="e">
        <f aca="false">$CM$7*$J$2*$J$5*$AB45</f>
        <v>#N/A</v>
      </c>
      <c r="CN45" s="70" t="e">
        <f aca="false">$CM$7*$J$3*$J$5*$AC45</f>
        <v>#N/A</v>
      </c>
      <c r="CO45" s="70" t="e">
        <f aca="false">$CO$7*$J$2*$J$5*$AB45</f>
        <v>#N/A</v>
      </c>
      <c r="CP45" s="70" t="e">
        <f aca="false">$CO$7*$J$3*$J$5*$AC45</f>
        <v>#N/A</v>
      </c>
      <c r="CQ45" s="70" t="e">
        <f aca="false">$CQ$7*$J$2*$J$5*$AB45</f>
        <v>#N/A</v>
      </c>
      <c r="CR45" s="70" t="e">
        <f aca="false">$CQ$7*$J$3*$J$5*$AC45</f>
        <v>#N/A</v>
      </c>
      <c r="CS45" s="70" t="e">
        <f aca="false">$CS$7*$J$2*$J$5*$AB45</f>
        <v>#N/A</v>
      </c>
      <c r="CT45" s="70" t="e">
        <f aca="false">$CS$7*$J$3*$J$5*$AC45</f>
        <v>#N/A</v>
      </c>
      <c r="CU45" s="70" t="e">
        <f aca="false">$CU$7*$J$2*$J$5*$AB45</f>
        <v>#N/A</v>
      </c>
      <c r="CV45" s="70" t="e">
        <f aca="false">$CU$7*$J$3*$J$5*$AC45</f>
        <v>#N/A</v>
      </c>
      <c r="CW45" s="70" t="e">
        <f aca="false">$CW$7*$J$2*$J$5*$AB45</f>
        <v>#N/A</v>
      </c>
      <c r="CX45" s="70" t="e">
        <f aca="false">$CW$7*$J$3*$J$5*$AC45</f>
        <v>#N/A</v>
      </c>
      <c r="CY45" s="70" t="e">
        <f aca="false">$CY$7*$J$2*$J$5*$AB45</f>
        <v>#N/A</v>
      </c>
      <c r="CZ45" s="70" t="e">
        <f aca="false">$CY$7*$J$3*$J$5*$AC45</f>
        <v>#N/A</v>
      </c>
      <c r="DA45" s="70" t="e">
        <f aca="false">$DA$7*$J$2*$J$5*$AB45</f>
        <v>#N/A</v>
      </c>
      <c r="DB45" s="70" t="e">
        <f aca="false">$DA$7*$J$3*$J$5*$AC45</f>
        <v>#N/A</v>
      </c>
      <c r="DC45" s="70"/>
      <c r="DD45" s="70"/>
      <c r="DE45" s="70" t="e">
        <f aca="false">$DF$7*$J$2*$J$5*$AB45</f>
        <v>#N/A</v>
      </c>
      <c r="DF45" s="70" t="e">
        <f aca="false">$DF$7*$J$3*$J$5*$AC45</f>
        <v>#N/A</v>
      </c>
      <c r="DG45" s="70" t="e">
        <f aca="false">$DG$7*$J$2*$J$5*$AB45</f>
        <v>#N/A</v>
      </c>
      <c r="DH45" s="70" t="e">
        <f aca="false">$DG$7*$J$3*$J$5*$AC45</f>
        <v>#N/A</v>
      </c>
      <c r="DI45" s="70" t="e">
        <f aca="false">$DI$7*$J$2*$J$5*$AB45</f>
        <v>#N/A</v>
      </c>
      <c r="DJ45" s="70" t="e">
        <f aca="false">$DI$7*$J$3*$J$5*$AC45</f>
        <v>#N/A</v>
      </c>
      <c r="DK45" s="70" t="e">
        <f aca="false">$DK$7*$J$2*$J$5*$AB45</f>
        <v>#N/A</v>
      </c>
      <c r="DL45" s="70" t="e">
        <f aca="false">$DK$7*$J$3*$J$5*$AC45</f>
        <v>#N/A</v>
      </c>
      <c r="DM45" s="70" t="e">
        <f aca="false">$DM$7*$J$2*$J$5*$AB45</f>
        <v>#N/A</v>
      </c>
      <c r="DN45" s="70" t="e">
        <f aca="false">$DM$7*$J$3*$J$5*$AC45</f>
        <v>#N/A</v>
      </c>
      <c r="DO45" s="70" t="e">
        <f aca="false">$DO$7*$J$2*$J$5*$AB45</f>
        <v>#N/A</v>
      </c>
      <c r="DP45" s="70" t="e">
        <f aca="false">$DO$7*$J$3*$J$5*$AC45</f>
        <v>#N/A</v>
      </c>
      <c r="DQ45" s="70"/>
      <c r="DR45" s="70"/>
      <c r="DS45" s="134" t="e">
        <f aca="false">SUM(CI45:CR45,CW45:CX45,DG45:DH45)</f>
        <v>#N/A</v>
      </c>
      <c r="DT45" s="25" t="e">
        <f aca="false">SUM(CI45:CZ45,DC45:DL45)</f>
        <v>#N/A</v>
      </c>
      <c r="DU45" s="134" t="e">
        <f aca="false">SUM(CI45:DR45)</f>
        <v>#N/A</v>
      </c>
      <c r="DZ45" s="70" t="e">
        <f aca="false">$DZ$7*$J$2*$J$5*$AB45</f>
        <v>#N/A</v>
      </c>
      <c r="EA45" s="70" t="e">
        <f aca="false">$DZ$7*$J$3*$J$5*$AC45</f>
        <v>#N/A</v>
      </c>
      <c r="EB45" s="70" t="e">
        <f aca="false">$EB$7*$J$2*$J$5*$AB45</f>
        <v>#N/A</v>
      </c>
      <c r="EC45" s="70" t="e">
        <f aca="false">$EB$7*$J$3*$J$5*$AC45</f>
        <v>#N/A</v>
      </c>
      <c r="ED45" s="70" t="e">
        <f aca="false">$ED$7*$J$2*$J$5*$AB45</f>
        <v>#N/A</v>
      </c>
      <c r="EE45" s="70" t="e">
        <f aca="false">$ED$7*$J$3*$J$5*$AC45</f>
        <v>#N/A</v>
      </c>
      <c r="EF45" s="70" t="e">
        <f aca="false">$EF$7*$J$2*$J$5*$AB45</f>
        <v>#N/A</v>
      </c>
      <c r="EG45" s="70" t="e">
        <f aca="false">$EF$7*$J$3*$J$5*$AC45</f>
        <v>#N/A</v>
      </c>
      <c r="EH45" s="70" t="e">
        <f aca="false">$EH$7*$J$2*$J$5*$AB45</f>
        <v>#N/A</v>
      </c>
      <c r="EI45" s="70" t="e">
        <f aca="false">$EH$7*$J$3*$J$5*$AC45</f>
        <v>#N/A</v>
      </c>
      <c r="EJ45" s="70" t="e">
        <f aca="false">$EJ$7*$J$2*$J$5*$AB45</f>
        <v>#N/A</v>
      </c>
      <c r="EK45" s="70" t="e">
        <f aca="false">$EJ$7*$J$3*$J$5*$AC45</f>
        <v>#N/A</v>
      </c>
      <c r="EN45" s="134" t="e">
        <f aca="false">SUM(EB45:EC45)</f>
        <v>#N/A</v>
      </c>
      <c r="EO45" s="25" t="e">
        <f aca="false">SUM(EB45:EE45,EJ45:EM45)</f>
        <v>#N/A</v>
      </c>
      <c r="EP45" s="25" t="e">
        <f aca="false">SUM(DZ45:EM45)</f>
        <v>#N/A</v>
      </c>
    </row>
    <row r="46" customFormat="false" ht="11.25" hidden="false" customHeight="false" outlineLevel="0" collapsed="false">
      <c r="A46" s="51" t="e">
        <f aca="false">VLOOKUP($D46,Curves!$A$2:$I$1700,9)</f>
        <v>#N/A</v>
      </c>
      <c r="B46" s="85" t="e">
        <f aca="false">(1+($A46/2))^(-2*($D46-$A$1)/365.25)</f>
        <v>#N/A</v>
      </c>
      <c r="C46" s="85" t="n">
        <f aca="false">D47-D46</f>
        <v>31</v>
      </c>
      <c r="D46" s="377" t="n">
        <v>38047</v>
      </c>
      <c r="E46" s="378" t="e">
        <f aca="false">VLOOKUP($D46,Curves!$A$2:$H$1700,2)*$B46</f>
        <v>#N/A</v>
      </c>
      <c r="F46" s="51" t="e">
        <f aca="false">VLOOKUP($D46,Curves!$A$2:$H$1700,3)*$B46</f>
        <v>#N/A</v>
      </c>
      <c r="G46" s="51" t="e">
        <f aca="false">VLOOKUP($D46,Curves!$A$2:$H$1700,7)*$B46</f>
        <v>#N/A</v>
      </c>
      <c r="H46" s="51" t="e">
        <f aca="false">VLOOKUP($D46,Curves!$A$2:$H$1700,5)*$B46</f>
        <v>#N/A</v>
      </c>
      <c r="I46" s="51" t="e">
        <f aca="false">VLOOKUP($D46,Curves!$A$2:$H$1700,4)*$B46</f>
        <v>#N/A</v>
      </c>
      <c r="J46" s="379" t="e">
        <f aca="false">VLOOKUP($D46,Curves!$A$2:$H$1700,8)*$B46</f>
        <v>#N/A</v>
      </c>
      <c r="K46" s="51" t="e">
        <f aca="false">($E46+$I46)*$J$5+$J$4</f>
        <v>#N/A</v>
      </c>
      <c r="L46" s="380" t="e">
        <f aca="false">VLOOKUP($D46,Curves!$N$2:$T$2600,2)*$B46</f>
        <v>#N/A</v>
      </c>
      <c r="M46" s="244" t="e">
        <f aca="false">VLOOKUP($D46,Curves!$N$2:$T$2600,3)*$B46</f>
        <v>#N/A</v>
      </c>
      <c r="N46" s="381" t="e">
        <f aca="false">IF($K46&lt;$L46,1,0)</f>
        <v>#N/A</v>
      </c>
      <c r="O46" s="382" t="e">
        <f aca="false">IF($K46&lt;$M46,1,0)</f>
        <v>#N/A</v>
      </c>
      <c r="P46" s="378" t="e">
        <f aca="false">($E46+J46)*$J$5+$J$4</f>
        <v>#N/A</v>
      </c>
      <c r="Q46" s="380" t="e">
        <f aca="false">VLOOKUP($D46,Curves!$N$2:$T$2600,4)*$B46</f>
        <v>#N/A</v>
      </c>
      <c r="R46" s="244" t="e">
        <f aca="false">VLOOKUP($D46,Curves!$N$2:$T$2600,5)*$B46</f>
        <v>#N/A</v>
      </c>
      <c r="S46" s="381" t="e">
        <f aca="false">IF($P46&lt;$Q46,1,0)</f>
        <v>#N/A</v>
      </c>
      <c r="T46" s="382" t="e">
        <f aca="false">IF($P46&lt;$R46,1,0)</f>
        <v>#N/A</v>
      </c>
      <c r="U46" s="383" t="e">
        <f aca="false">($E46+G46)*$J$5+$J$4</f>
        <v>#N/A</v>
      </c>
      <c r="V46" s="383" t="e">
        <f aca="false">($E46+H46)*$J$5+$J$4</f>
        <v>#N/A</v>
      </c>
      <c r="W46" s="383" t="e">
        <f aca="false">($E46+I46)*$J$5+$J$4</f>
        <v>#N/A</v>
      </c>
      <c r="X46" s="272" t="e">
        <f aca="false">VLOOKUP($D46,[6]CurveFetch!$D$8:$S$13000,16,0)*$B46</f>
        <v>#N/A</v>
      </c>
      <c r="Y46" s="244" t="e">
        <f aca="false">VLOOKUP($D46,Curves!$N$2:$T$2600,7)*$B46</f>
        <v>#N/A</v>
      </c>
      <c r="Z46" s="384" t="e">
        <f aca="false">IF($U46&lt;$X46,1,0)</f>
        <v>#N/A</v>
      </c>
      <c r="AA46" s="381" t="e">
        <f aca="false">IF($U46&lt;$Y46,1,0)</f>
        <v>#N/A</v>
      </c>
      <c r="AB46" s="381" t="e">
        <f aca="false">IF($V46&lt;$X46,1,0)</f>
        <v>#N/A</v>
      </c>
      <c r="AC46" s="381" t="e">
        <f aca="false">IF($V46&lt;$X46,1,0)</f>
        <v>#N/A</v>
      </c>
      <c r="AD46" s="381" t="e">
        <f aca="false">IF($W46&lt;$X46,1,0)</f>
        <v>#N/A</v>
      </c>
      <c r="AE46" s="382" t="e">
        <f aca="false">IF($W46&lt;$Y46,1,0)</f>
        <v>#N/A</v>
      </c>
      <c r="AF46" s="70" t="e">
        <f aca="false">$AF$7*$J$2*$J$5*$N46</f>
        <v>#N/A</v>
      </c>
      <c r="AG46" s="70" t="e">
        <f aca="false">$AF$7*$J$2*$J$5*$O46</f>
        <v>#N/A</v>
      </c>
      <c r="AH46" s="70" t="e">
        <f aca="false">$AH$7*$J$2*$J$5*$N46</f>
        <v>#N/A</v>
      </c>
      <c r="AI46" s="70" t="e">
        <f aca="false">$AH$7*$J$2*$J$5*$O46</f>
        <v>#N/A</v>
      </c>
      <c r="AJ46" s="70" t="e">
        <f aca="false">$AJ$7*$J$2*$J$5*$N46</f>
        <v>#N/A</v>
      </c>
      <c r="AK46" s="70" t="e">
        <f aca="false">$AJ$7*$J$2*$J$5*$O46</f>
        <v>#N/A</v>
      </c>
      <c r="AL46" s="70" t="e">
        <f aca="false">$AL$7*$J$2*$J$5*$N46</f>
        <v>#N/A</v>
      </c>
      <c r="AM46" s="70" t="e">
        <f aca="false">$AL$7*$J$3*$J$5*$O46</f>
        <v>#N/A</v>
      </c>
      <c r="AN46" s="70" t="e">
        <f aca="false">$AN$7*$J$2*$J$5*$N46</f>
        <v>#N/A</v>
      </c>
      <c r="AO46" s="70" t="e">
        <f aca="false">$AN$7*$J$3*$J$5*$O46</f>
        <v>#N/A</v>
      </c>
      <c r="AP46" s="70" t="e">
        <f aca="false">$AP$7*$J$2*$J$5*$N46</f>
        <v>#N/A</v>
      </c>
      <c r="AQ46" s="70" t="e">
        <f aca="false">$AP$7*$J$3*$J$5*$O46</f>
        <v>#N/A</v>
      </c>
      <c r="AR46" s="70" t="e">
        <f aca="false">$AR$7*$J$2*$J$5*$N46</f>
        <v>#N/A</v>
      </c>
      <c r="AS46" s="70" t="e">
        <f aca="false">$AR$7*$J$3*$J$5*$O46</f>
        <v>#N/A</v>
      </c>
      <c r="AT46" s="134" t="e">
        <f aca="false">SUM(AF46:AG46,AL46:AM46)</f>
        <v>#N/A</v>
      </c>
      <c r="AU46" s="161" t="e">
        <f aca="false">SUM(AF46:AM46,AP46:AS46)</f>
        <v>#N/A</v>
      </c>
      <c r="AV46" s="134" t="e">
        <f aca="false">SUM(AF46:AS46)</f>
        <v>#N/A</v>
      </c>
      <c r="AW46" s="70" t="e">
        <f aca="false">$AW$7*$J$2*$J$5*$S46</f>
        <v>#N/A</v>
      </c>
      <c r="AX46" s="70" t="e">
        <f aca="false">$AW$7*$J$3*$J$5*$T46</f>
        <v>#N/A</v>
      </c>
      <c r="AY46" s="70" t="e">
        <f aca="false">$AY$7*$J$2*$J$5*$S46</f>
        <v>#N/A</v>
      </c>
      <c r="AZ46" s="70" t="e">
        <f aca="false">$AY$7*$J$3*$J$5*$T46</f>
        <v>#N/A</v>
      </c>
      <c r="BA46" s="70" t="e">
        <f aca="false">$BA$7*$J$2*$J$5*$S46</f>
        <v>#N/A</v>
      </c>
      <c r="BB46" s="70" t="e">
        <f aca="false">$BA$7*$J$3*$J$5*$T46</f>
        <v>#N/A</v>
      </c>
      <c r="BC46" s="70" t="e">
        <f aca="false">$BC$7*$J$2*$J$5*$S46</f>
        <v>#N/A</v>
      </c>
      <c r="BD46" s="70" t="e">
        <f aca="false">$BC$7*$J$3*$J$5*$T46</f>
        <v>#N/A</v>
      </c>
      <c r="BE46" s="70" t="e">
        <f aca="false">$BE$7*$J$2*$J$5*$S46</f>
        <v>#N/A</v>
      </c>
      <c r="BF46" s="70" t="e">
        <f aca="false">$BE$7*$J$3*$J$5*$T46</f>
        <v>#N/A</v>
      </c>
      <c r="BG46" s="70" t="e">
        <f aca="false">$BG$7*$J$2*$J$5*$S46</f>
        <v>#N/A</v>
      </c>
      <c r="BH46" s="70" t="e">
        <f aca="false">$BG$7*$J$3*$J$5*$T46</f>
        <v>#N/A</v>
      </c>
      <c r="BI46" s="70" t="e">
        <f aca="false">$BI$7*$J$2*$J$5*$S46</f>
        <v>#N/A</v>
      </c>
      <c r="BJ46" s="70" t="e">
        <f aca="false">$BI$7*$J$3*$J$5*$T46</f>
        <v>#N/A</v>
      </c>
      <c r="BK46" s="70" t="e">
        <f aca="false">$BK$7*$J$2*$J$5*$S46</f>
        <v>#N/A</v>
      </c>
      <c r="BL46" s="70" t="e">
        <f aca="false">$BK$7*$J$3*$J$5*$T46</f>
        <v>#N/A</v>
      </c>
      <c r="BM46" s="70" t="e">
        <f aca="false">$BM$7*$J$2*$J$5*$S46</f>
        <v>#N/A</v>
      </c>
      <c r="BN46" s="70" t="e">
        <f aca="false">$BM$7*$J$3*$J$5*$T46</f>
        <v>#N/A</v>
      </c>
      <c r="BO46" s="70" t="e">
        <f aca="false">$BO$7*$J$2*$J$5*$S46</f>
        <v>#N/A</v>
      </c>
      <c r="BP46" s="70" t="e">
        <f aca="false">$BO$7*$J$3*$J$5*$T46</f>
        <v>#N/A</v>
      </c>
      <c r="BQ46" s="70" t="e">
        <f aca="false">$BQ$7*$J$2*$J$5*$S46</f>
        <v>#N/A</v>
      </c>
      <c r="BR46" s="70" t="e">
        <f aca="false">$BQ$7*$J$3*$J$5*$T46</f>
        <v>#N/A</v>
      </c>
      <c r="BS46" s="70"/>
      <c r="BT46" s="70"/>
      <c r="BU46" s="70"/>
      <c r="BV46" s="70"/>
      <c r="BW46" s="385" t="e">
        <f aca="false">SUM(AW46:BD46,BG46:BJ46,BO46:BP46)</f>
        <v>#N/A</v>
      </c>
      <c r="BX46" s="386" t="e">
        <f aca="false">SUM(BS46:BV46)+BW46</f>
        <v>#N/A</v>
      </c>
      <c r="BY46" s="25" t="e">
        <f aca="false">SUM(AW46:BV46)</f>
        <v>#N/A</v>
      </c>
      <c r="BZ46" s="70" t="e">
        <f aca="false">$BZ$7*$J$2*$J$5*$N46</f>
        <v>#N/A</v>
      </c>
      <c r="CA46" s="70" t="e">
        <f aca="false">$BZ$7*$J$3*$J$5*$O46</f>
        <v>#N/A</v>
      </c>
      <c r="CB46" s="70" t="e">
        <f aca="false">$CB$7*$J$2*$J$5*$N46</f>
        <v>#N/A</v>
      </c>
      <c r="CC46" s="70" t="e">
        <f aca="false">$CB$7*$J$3*$J$5*$O46</f>
        <v>#N/A</v>
      </c>
      <c r="CD46" s="70" t="e">
        <f aca="false">$CD$7*$J$2*$J$5*$N46</f>
        <v>#N/A</v>
      </c>
      <c r="CE46" s="70" t="e">
        <f aca="false">$CD$7*$J$3*$J$5*$O46</f>
        <v>#N/A</v>
      </c>
      <c r="CF46" s="134" t="e">
        <f aca="false">SUM(BZ46:CA46)</f>
        <v>#N/A</v>
      </c>
      <c r="CG46" s="386" t="e">
        <f aca="false">SUM(BZ46:CC46)</f>
        <v>#N/A</v>
      </c>
      <c r="CH46" s="134" t="e">
        <f aca="false">SUM(BZ46:CE46)</f>
        <v>#N/A</v>
      </c>
      <c r="CI46" s="70" t="e">
        <f aca="false">$CI$7*$J$2*$J$5*$AB46</f>
        <v>#N/A</v>
      </c>
      <c r="CJ46" s="70" t="e">
        <f aca="false">$CI$7*$J$3*$J$5*$AC46</f>
        <v>#N/A</v>
      </c>
      <c r="CK46" s="70" t="e">
        <f aca="false">$CK$7*$J$2*$J$5*$AB46</f>
        <v>#N/A</v>
      </c>
      <c r="CL46" s="70" t="e">
        <f aca="false">$CK$7*$J$3*$J$5*$AC46</f>
        <v>#N/A</v>
      </c>
      <c r="CM46" s="70" t="e">
        <f aca="false">$CM$7*$J$2*$J$5*$AB46</f>
        <v>#N/A</v>
      </c>
      <c r="CN46" s="70" t="e">
        <f aca="false">$CM$7*$J$3*$J$5*$AC46</f>
        <v>#N/A</v>
      </c>
      <c r="CO46" s="70" t="e">
        <f aca="false">$CO$7*$J$2*$J$5*$AB46</f>
        <v>#N/A</v>
      </c>
      <c r="CP46" s="70" t="e">
        <f aca="false">$CO$7*$J$3*$J$5*$AC46</f>
        <v>#N/A</v>
      </c>
      <c r="CQ46" s="70" t="e">
        <f aca="false">$CQ$7*$J$2*$J$5*$AB46</f>
        <v>#N/A</v>
      </c>
      <c r="CR46" s="70" t="e">
        <f aca="false">$CQ$7*$J$3*$J$5*$AC46</f>
        <v>#N/A</v>
      </c>
      <c r="CS46" s="70" t="e">
        <f aca="false">$CS$7*$J$2*$J$5*$AB46</f>
        <v>#N/A</v>
      </c>
      <c r="CT46" s="70" t="e">
        <f aca="false">$CS$7*$J$3*$J$5*$AC46</f>
        <v>#N/A</v>
      </c>
      <c r="CU46" s="70" t="e">
        <f aca="false">$CU$7*$J$2*$J$5*$AB46</f>
        <v>#N/A</v>
      </c>
      <c r="CV46" s="70" t="e">
        <f aca="false">$CU$7*$J$3*$J$5*$AC46</f>
        <v>#N/A</v>
      </c>
      <c r="CW46" s="70" t="e">
        <f aca="false">$CW$7*$J$2*$J$5*$AB46</f>
        <v>#N/A</v>
      </c>
      <c r="CX46" s="70" t="e">
        <f aca="false">$CW$7*$J$3*$J$5*$AC46</f>
        <v>#N/A</v>
      </c>
      <c r="CY46" s="70" t="e">
        <f aca="false">$CY$7*$J$2*$J$5*$AB46</f>
        <v>#N/A</v>
      </c>
      <c r="CZ46" s="70" t="e">
        <f aca="false">$CY$7*$J$3*$J$5*$AC46</f>
        <v>#N/A</v>
      </c>
      <c r="DA46" s="70" t="e">
        <f aca="false">$DA$7*$J$2*$J$5*$AB46</f>
        <v>#N/A</v>
      </c>
      <c r="DB46" s="70" t="e">
        <f aca="false">$DA$7*$J$3*$J$5*$AC46</f>
        <v>#N/A</v>
      </c>
      <c r="DC46" s="70"/>
      <c r="DD46" s="70"/>
      <c r="DE46" s="70" t="e">
        <f aca="false">$DF$7*$J$2*$J$5*$AB46</f>
        <v>#N/A</v>
      </c>
      <c r="DF46" s="70" t="e">
        <f aca="false">$DF$7*$J$3*$J$5*$AC46</f>
        <v>#N/A</v>
      </c>
      <c r="DG46" s="70" t="e">
        <f aca="false">$DG$7*$J$2*$J$5*$AB46</f>
        <v>#N/A</v>
      </c>
      <c r="DH46" s="70" t="e">
        <f aca="false">$DG$7*$J$3*$J$5*$AC46</f>
        <v>#N/A</v>
      </c>
      <c r="DI46" s="70" t="e">
        <f aca="false">$DI$7*$J$2*$J$5*$AB46</f>
        <v>#N/A</v>
      </c>
      <c r="DJ46" s="70" t="e">
        <f aca="false">$DI$7*$J$3*$J$5*$AC46</f>
        <v>#N/A</v>
      </c>
      <c r="DK46" s="70" t="e">
        <f aca="false">$DK$7*$J$2*$J$5*$AB46</f>
        <v>#N/A</v>
      </c>
      <c r="DL46" s="70" t="e">
        <f aca="false">$DK$7*$J$3*$J$5*$AC46</f>
        <v>#N/A</v>
      </c>
      <c r="DM46" s="70" t="e">
        <f aca="false">$DM$7*$J$2*$J$5*$AB46</f>
        <v>#N/A</v>
      </c>
      <c r="DN46" s="70" t="e">
        <f aca="false">$DM$7*$J$3*$J$5*$AC46</f>
        <v>#N/A</v>
      </c>
      <c r="DO46" s="70" t="e">
        <f aca="false">$DO$7*$J$2*$J$5*$AB46</f>
        <v>#N/A</v>
      </c>
      <c r="DP46" s="70" t="e">
        <f aca="false">$DO$7*$J$3*$J$5*$AC46</f>
        <v>#N/A</v>
      </c>
      <c r="DQ46" s="70"/>
      <c r="DR46" s="70"/>
      <c r="DS46" s="134" t="e">
        <f aca="false">SUM(CI46:CR46,CW46:CX46,DG46:DH46)</f>
        <v>#N/A</v>
      </c>
      <c r="DT46" s="25" t="e">
        <f aca="false">SUM(CI46:CZ46,DC46:DL46)</f>
        <v>#N/A</v>
      </c>
      <c r="DU46" s="134" t="e">
        <f aca="false">SUM(CI46:DR46)</f>
        <v>#N/A</v>
      </c>
      <c r="DZ46" s="70" t="e">
        <f aca="false">$DZ$7*$J$2*$J$5*$AB46</f>
        <v>#N/A</v>
      </c>
      <c r="EA46" s="70" t="e">
        <f aca="false">$DZ$7*$J$3*$J$5*$AC46</f>
        <v>#N/A</v>
      </c>
      <c r="EB46" s="70" t="e">
        <f aca="false">$EB$7*$J$2*$J$5*$AB46</f>
        <v>#N/A</v>
      </c>
      <c r="EC46" s="70" t="e">
        <f aca="false">$EB$7*$J$3*$J$5*$AC46</f>
        <v>#N/A</v>
      </c>
      <c r="ED46" s="70" t="e">
        <f aca="false">$ED$7*$J$2*$J$5*$AB46</f>
        <v>#N/A</v>
      </c>
      <c r="EE46" s="70" t="e">
        <f aca="false">$ED$7*$J$3*$J$5*$AC46</f>
        <v>#N/A</v>
      </c>
      <c r="EF46" s="70" t="e">
        <f aca="false">$EF$7*$J$2*$J$5*$AB46</f>
        <v>#N/A</v>
      </c>
      <c r="EG46" s="70" t="e">
        <f aca="false">$EF$7*$J$3*$J$5*$AC46</f>
        <v>#N/A</v>
      </c>
      <c r="EH46" s="70" t="e">
        <f aca="false">$EH$7*$J$2*$J$5*$AB46</f>
        <v>#N/A</v>
      </c>
      <c r="EI46" s="70" t="e">
        <f aca="false">$EH$7*$J$3*$J$5*$AC46</f>
        <v>#N/A</v>
      </c>
      <c r="EJ46" s="70" t="e">
        <f aca="false">$EJ$7*$J$2*$J$5*$AB46</f>
        <v>#N/A</v>
      </c>
      <c r="EK46" s="70" t="e">
        <f aca="false">$EJ$7*$J$3*$J$5*$AC46</f>
        <v>#N/A</v>
      </c>
      <c r="EN46" s="134" t="e">
        <f aca="false">SUM(EB46:EC46)</f>
        <v>#N/A</v>
      </c>
      <c r="EO46" s="25" t="e">
        <f aca="false">SUM(EB46:EE46,EJ46:EM46)</f>
        <v>#N/A</v>
      </c>
      <c r="EP46" s="25" t="e">
        <f aca="false">SUM(DZ46:EM46)</f>
        <v>#N/A</v>
      </c>
    </row>
    <row r="47" customFormat="false" ht="11.25" hidden="false" customHeight="false" outlineLevel="0" collapsed="false">
      <c r="A47" s="51" t="e">
        <f aca="false">VLOOKUP($D47,Curves!$A$2:$I$1700,9)</f>
        <v>#N/A</v>
      </c>
      <c r="B47" s="85" t="e">
        <f aca="false">(1+($A47/2))^(-2*($D47-$A$1)/365.25)</f>
        <v>#N/A</v>
      </c>
      <c r="C47" s="85" t="n">
        <f aca="false">D48-D47</f>
        <v>30</v>
      </c>
      <c r="D47" s="377" t="n">
        <v>38078</v>
      </c>
      <c r="E47" s="378" t="e">
        <f aca="false">VLOOKUP($D47,Curves!$A$2:$H$1700,2)*$B47</f>
        <v>#N/A</v>
      </c>
      <c r="F47" s="51" t="e">
        <f aca="false">VLOOKUP($D47,Curves!$A$2:$H$1700,3)*$B47</f>
        <v>#N/A</v>
      </c>
      <c r="G47" s="51" t="e">
        <f aca="false">VLOOKUP($D47,Curves!$A$2:$H$1700,7)*$B47</f>
        <v>#N/A</v>
      </c>
      <c r="H47" s="51" t="e">
        <f aca="false">VLOOKUP($D47,Curves!$A$2:$H$1700,5)*$B47</f>
        <v>#N/A</v>
      </c>
      <c r="I47" s="51" t="e">
        <f aca="false">VLOOKUP($D47,Curves!$A$2:$H$1700,4)*$B47</f>
        <v>#N/A</v>
      </c>
      <c r="J47" s="379" t="e">
        <f aca="false">VLOOKUP($D47,Curves!$A$2:$H$1700,8)*$B47</f>
        <v>#N/A</v>
      </c>
      <c r="K47" s="51" t="e">
        <f aca="false">($E47+$I47)*$J$5+$J$4</f>
        <v>#N/A</v>
      </c>
      <c r="L47" s="380" t="e">
        <f aca="false">VLOOKUP($D47,Curves!$N$2:$T$2600,2)*$B47</f>
        <v>#N/A</v>
      </c>
      <c r="M47" s="244" t="e">
        <f aca="false">VLOOKUP($D47,Curves!$N$2:$T$2600,3)*$B47</f>
        <v>#N/A</v>
      </c>
      <c r="N47" s="381" t="e">
        <f aca="false">IF($K47&lt;$L47,1,0)</f>
        <v>#N/A</v>
      </c>
      <c r="O47" s="382" t="e">
        <f aca="false">IF($K47&lt;$M47,1,0)</f>
        <v>#N/A</v>
      </c>
      <c r="P47" s="378" t="e">
        <f aca="false">($E47+J47)*$J$5+$J$4</f>
        <v>#N/A</v>
      </c>
      <c r="Q47" s="380" t="e">
        <f aca="false">VLOOKUP($D47,Curves!$N$2:$T$2600,4)*$B47</f>
        <v>#N/A</v>
      </c>
      <c r="R47" s="244" t="e">
        <f aca="false">VLOOKUP($D47,Curves!$N$2:$T$2600,5)*$B47</f>
        <v>#N/A</v>
      </c>
      <c r="S47" s="381" t="e">
        <f aca="false">IF($P47&lt;$Q47,1,0)</f>
        <v>#N/A</v>
      </c>
      <c r="T47" s="382" t="e">
        <f aca="false">IF($P47&lt;$R47,1,0)</f>
        <v>#N/A</v>
      </c>
      <c r="U47" s="383" t="e">
        <f aca="false">($E47+G47)*$J$5+$J$4</f>
        <v>#N/A</v>
      </c>
      <c r="V47" s="383" t="e">
        <f aca="false">($E47+H47)*$J$5+$J$4</f>
        <v>#N/A</v>
      </c>
      <c r="W47" s="383" t="e">
        <f aca="false">($E47+I47)*$J$5+$J$4</f>
        <v>#N/A</v>
      </c>
      <c r="X47" s="272" t="e">
        <f aca="false">VLOOKUP($D47,[6]CurveFetch!$D$8:$S$13000,16,0)*$B47</f>
        <v>#N/A</v>
      </c>
      <c r="Y47" s="244" t="e">
        <f aca="false">VLOOKUP($D47,Curves!$N$2:$T$2600,7)*$B47</f>
        <v>#N/A</v>
      </c>
      <c r="Z47" s="384" t="e">
        <f aca="false">IF($U47&lt;$X47,1,0)</f>
        <v>#N/A</v>
      </c>
      <c r="AA47" s="381" t="e">
        <f aca="false">IF($U47&lt;$Y47,1,0)</f>
        <v>#N/A</v>
      </c>
      <c r="AB47" s="381" t="e">
        <f aca="false">IF($V47&lt;$X47,1,0)</f>
        <v>#N/A</v>
      </c>
      <c r="AC47" s="381" t="e">
        <f aca="false">IF($V47&lt;$X47,1,0)</f>
        <v>#N/A</v>
      </c>
      <c r="AD47" s="381" t="e">
        <f aca="false">IF($W47&lt;$X47,1,0)</f>
        <v>#N/A</v>
      </c>
      <c r="AE47" s="382" t="e">
        <f aca="false">IF($W47&lt;$Y47,1,0)</f>
        <v>#N/A</v>
      </c>
      <c r="AF47" s="70" t="e">
        <f aca="false">$AF$7*$J$2*$J$5*$N47</f>
        <v>#N/A</v>
      </c>
      <c r="AG47" s="70" t="e">
        <f aca="false">$AF$7*$J$2*$J$5*$O47</f>
        <v>#N/A</v>
      </c>
      <c r="AH47" s="70" t="e">
        <f aca="false">$AH$7*$J$2*$J$5*$N47</f>
        <v>#N/A</v>
      </c>
      <c r="AI47" s="70" t="e">
        <f aca="false">$AH$7*$J$2*$J$5*$O47</f>
        <v>#N/A</v>
      </c>
      <c r="AJ47" s="70" t="e">
        <f aca="false">$AJ$7*$J$2*$J$5*$N47</f>
        <v>#N/A</v>
      </c>
      <c r="AK47" s="70" t="e">
        <f aca="false">$AJ$7*$J$2*$J$5*$O47</f>
        <v>#N/A</v>
      </c>
      <c r="AL47" s="70" t="e">
        <f aca="false">$AL$7*$J$2*$J$5*$N47</f>
        <v>#N/A</v>
      </c>
      <c r="AM47" s="70" t="e">
        <f aca="false">$AL$7*$J$3*$J$5*$O47</f>
        <v>#N/A</v>
      </c>
      <c r="AN47" s="70" t="e">
        <f aca="false">$AN$7*$J$2*$J$5*$N47</f>
        <v>#N/A</v>
      </c>
      <c r="AO47" s="70" t="e">
        <f aca="false">$AN$7*$J$3*$J$5*$O47</f>
        <v>#N/A</v>
      </c>
      <c r="AP47" s="70" t="e">
        <f aca="false">$AP$7*$J$2*$J$5*$N47</f>
        <v>#N/A</v>
      </c>
      <c r="AQ47" s="70" t="e">
        <f aca="false">$AP$7*$J$3*$J$5*$O47</f>
        <v>#N/A</v>
      </c>
      <c r="AR47" s="70" t="e">
        <f aca="false">$AR$7*$J$2*$J$5*$N47</f>
        <v>#N/A</v>
      </c>
      <c r="AS47" s="70" t="e">
        <f aca="false">$AR$7*$J$3*$J$5*$O47</f>
        <v>#N/A</v>
      </c>
      <c r="AT47" s="134" t="e">
        <f aca="false">SUM(AF47:AG47,AL47:AM47)</f>
        <v>#N/A</v>
      </c>
      <c r="AU47" s="161" t="e">
        <f aca="false">SUM(AF47:AM47,AP47:AS47)</f>
        <v>#N/A</v>
      </c>
      <c r="AV47" s="134" t="e">
        <f aca="false">SUM(AF47:AS47)</f>
        <v>#N/A</v>
      </c>
      <c r="AW47" s="70" t="e">
        <f aca="false">$AW$7*$J$2*$J$5*$S47</f>
        <v>#N/A</v>
      </c>
      <c r="AX47" s="70" t="e">
        <f aca="false">$AW$7*$J$3*$J$5*$T47</f>
        <v>#N/A</v>
      </c>
      <c r="AY47" s="70" t="e">
        <f aca="false">$AY$7*$J$2*$J$5*$S47</f>
        <v>#N/A</v>
      </c>
      <c r="AZ47" s="70" t="e">
        <f aca="false">$AY$7*$J$3*$J$5*$T47</f>
        <v>#N/A</v>
      </c>
      <c r="BA47" s="70" t="e">
        <f aca="false">$BA$7*$J$2*$J$5*$S47</f>
        <v>#N/A</v>
      </c>
      <c r="BB47" s="70" t="e">
        <f aca="false">$BA$7*$J$3*$J$5*$T47</f>
        <v>#N/A</v>
      </c>
      <c r="BC47" s="70" t="e">
        <f aca="false">$BC$7*$J$2*$J$5*$S47</f>
        <v>#N/A</v>
      </c>
      <c r="BD47" s="70" t="e">
        <f aca="false">$BC$7*$J$3*$J$5*$T47</f>
        <v>#N/A</v>
      </c>
      <c r="BE47" s="70" t="e">
        <f aca="false">$BE$7*$J$2*$J$5*$S47</f>
        <v>#N/A</v>
      </c>
      <c r="BF47" s="70" t="e">
        <f aca="false">$BE$7*$J$3*$J$5*$T47</f>
        <v>#N/A</v>
      </c>
      <c r="BG47" s="70" t="e">
        <f aca="false">$BG$7*$J$2*$J$5*$S47</f>
        <v>#N/A</v>
      </c>
      <c r="BH47" s="70" t="e">
        <f aca="false">$BG$7*$J$3*$J$5*$T47</f>
        <v>#N/A</v>
      </c>
      <c r="BI47" s="70" t="e">
        <f aca="false">$BI$7*$J$2*$J$5*$S47</f>
        <v>#N/A</v>
      </c>
      <c r="BJ47" s="70" t="e">
        <f aca="false">$BI$7*$J$3*$J$5*$T47</f>
        <v>#N/A</v>
      </c>
      <c r="BK47" s="70" t="e">
        <f aca="false">$BK$7*$J$2*$J$5*$S47</f>
        <v>#N/A</v>
      </c>
      <c r="BL47" s="70" t="e">
        <f aca="false">$BK$7*$J$3*$J$5*$T47</f>
        <v>#N/A</v>
      </c>
      <c r="BM47" s="70" t="e">
        <f aca="false">$BM$7*$J$2*$J$5*$S47</f>
        <v>#N/A</v>
      </c>
      <c r="BN47" s="70" t="e">
        <f aca="false">$BM$7*$J$3*$J$5*$T47</f>
        <v>#N/A</v>
      </c>
      <c r="BO47" s="70" t="e">
        <f aca="false">$BO$7*$J$2*$J$5*$S47</f>
        <v>#N/A</v>
      </c>
      <c r="BP47" s="70" t="e">
        <f aca="false">$BO$7*$J$3*$J$5*$T47</f>
        <v>#N/A</v>
      </c>
      <c r="BQ47" s="70" t="e">
        <f aca="false">$BQ$7*$J$2*$J$5*$S47</f>
        <v>#N/A</v>
      </c>
      <c r="BR47" s="70" t="e">
        <f aca="false">$BQ$7*$J$3*$J$5*$T47</f>
        <v>#N/A</v>
      </c>
      <c r="BS47" s="70"/>
      <c r="BT47" s="70"/>
      <c r="BU47" s="70"/>
      <c r="BV47" s="70"/>
      <c r="BW47" s="385" t="e">
        <f aca="false">SUM(AW47:BD47,BG47:BJ47,BO47:BP47)</f>
        <v>#N/A</v>
      </c>
      <c r="BX47" s="386" t="e">
        <f aca="false">SUM(BS47:BV47)+BW47</f>
        <v>#N/A</v>
      </c>
      <c r="BY47" s="25" t="e">
        <f aca="false">SUM(AW47:BV47)</f>
        <v>#N/A</v>
      </c>
      <c r="BZ47" s="70" t="e">
        <f aca="false">$BZ$7*$J$2*$J$5*$N47</f>
        <v>#N/A</v>
      </c>
      <c r="CA47" s="70" t="e">
        <f aca="false">$BZ$7*$J$3*$J$5*$O47</f>
        <v>#N/A</v>
      </c>
      <c r="CB47" s="70" t="e">
        <f aca="false">$CB$7*$J$2*$J$5*$N47</f>
        <v>#N/A</v>
      </c>
      <c r="CC47" s="70" t="e">
        <f aca="false">$CB$7*$J$3*$J$5*$O47</f>
        <v>#N/A</v>
      </c>
      <c r="CD47" s="70" t="e">
        <f aca="false">$CD$7*$J$2*$J$5*$N47</f>
        <v>#N/A</v>
      </c>
      <c r="CE47" s="70" t="e">
        <f aca="false">$CD$7*$J$3*$J$5*$O47</f>
        <v>#N/A</v>
      </c>
      <c r="CF47" s="134" t="e">
        <f aca="false">SUM(BZ47:CA47)</f>
        <v>#N/A</v>
      </c>
      <c r="CG47" s="386" t="e">
        <f aca="false">SUM(BZ47:CC47)</f>
        <v>#N/A</v>
      </c>
      <c r="CH47" s="134" t="e">
        <f aca="false">SUM(BZ47:CE47)</f>
        <v>#N/A</v>
      </c>
      <c r="CI47" s="70" t="e">
        <f aca="false">$CI$7*$J$2*$J$5*$AB47</f>
        <v>#N/A</v>
      </c>
      <c r="CJ47" s="70" t="e">
        <f aca="false">$CI$7*$J$3*$J$5*$AC47</f>
        <v>#N/A</v>
      </c>
      <c r="CK47" s="70" t="e">
        <f aca="false">$CK$7*$J$2*$J$5*$AB47</f>
        <v>#N/A</v>
      </c>
      <c r="CL47" s="70" t="e">
        <f aca="false">$CK$7*$J$3*$J$5*$AC47</f>
        <v>#N/A</v>
      </c>
      <c r="CM47" s="70" t="e">
        <f aca="false">$CM$7*$J$2*$J$5*$AB47</f>
        <v>#N/A</v>
      </c>
      <c r="CN47" s="70" t="e">
        <f aca="false">$CM$7*$J$3*$J$5*$AC47</f>
        <v>#N/A</v>
      </c>
      <c r="CO47" s="70" t="e">
        <f aca="false">$CO$7*$J$2*$J$5*$AB47</f>
        <v>#N/A</v>
      </c>
      <c r="CP47" s="70" t="e">
        <f aca="false">$CO$7*$J$3*$J$5*$AC47</f>
        <v>#N/A</v>
      </c>
      <c r="CQ47" s="70" t="e">
        <f aca="false">$CQ$7*$J$2*$J$5*$AB47</f>
        <v>#N/A</v>
      </c>
      <c r="CR47" s="70" t="e">
        <f aca="false">$CQ$7*$J$3*$J$5*$AC47</f>
        <v>#N/A</v>
      </c>
      <c r="CS47" s="70" t="e">
        <f aca="false">$CS$7*$J$2*$J$5*$AB47</f>
        <v>#N/A</v>
      </c>
      <c r="CT47" s="70" t="e">
        <f aca="false">$CS$7*$J$3*$J$5*$AC47</f>
        <v>#N/A</v>
      </c>
      <c r="CU47" s="70" t="e">
        <f aca="false">$CU$7*$J$2*$J$5*$AB47</f>
        <v>#N/A</v>
      </c>
      <c r="CV47" s="70" t="e">
        <f aca="false">$CU$7*$J$3*$J$5*$AC47</f>
        <v>#N/A</v>
      </c>
      <c r="CW47" s="70" t="e">
        <f aca="false">$CW$7*$J$2*$J$5*$AB47</f>
        <v>#N/A</v>
      </c>
      <c r="CX47" s="70" t="e">
        <f aca="false">$CW$7*$J$3*$J$5*$AC47</f>
        <v>#N/A</v>
      </c>
      <c r="CY47" s="70" t="e">
        <f aca="false">$CY$7*$J$2*$J$5*$AB47</f>
        <v>#N/A</v>
      </c>
      <c r="CZ47" s="70" t="e">
        <f aca="false">$CY$7*$J$3*$J$5*$AC47</f>
        <v>#N/A</v>
      </c>
      <c r="DA47" s="70" t="e">
        <f aca="false">$DA$7*$J$2*$J$5*$AB47</f>
        <v>#N/A</v>
      </c>
      <c r="DB47" s="70" t="e">
        <f aca="false">$DA$7*$J$3*$J$5*$AC47</f>
        <v>#N/A</v>
      </c>
      <c r="DC47" s="70"/>
      <c r="DD47" s="70"/>
      <c r="DE47" s="70" t="e">
        <f aca="false">$DF$7*$J$2*$J$5*$AB47</f>
        <v>#N/A</v>
      </c>
      <c r="DF47" s="70" t="e">
        <f aca="false">$DF$7*$J$3*$J$5*$AC47</f>
        <v>#N/A</v>
      </c>
      <c r="DG47" s="70" t="e">
        <f aca="false">$DG$7*$J$2*$J$5*$AB47</f>
        <v>#N/A</v>
      </c>
      <c r="DH47" s="70" t="e">
        <f aca="false">$DG$7*$J$3*$J$5*$AC47</f>
        <v>#N/A</v>
      </c>
      <c r="DI47" s="70" t="e">
        <f aca="false">$DI$7*$J$2*$J$5*$AB47</f>
        <v>#N/A</v>
      </c>
      <c r="DJ47" s="70" t="e">
        <f aca="false">$DI$7*$J$3*$J$5*$AC47</f>
        <v>#N/A</v>
      </c>
      <c r="DK47" s="70" t="e">
        <f aca="false">$DK$7*$J$2*$J$5*$AB47</f>
        <v>#N/A</v>
      </c>
      <c r="DL47" s="70" t="e">
        <f aca="false">$DK$7*$J$3*$J$5*$AC47</f>
        <v>#N/A</v>
      </c>
      <c r="DM47" s="70" t="e">
        <f aca="false">$DM$7*$J$2*$J$5*$AB47</f>
        <v>#N/A</v>
      </c>
      <c r="DN47" s="70" t="e">
        <f aca="false">$DM$7*$J$3*$J$5*$AC47</f>
        <v>#N/A</v>
      </c>
      <c r="DO47" s="70" t="e">
        <f aca="false">$DO$7*$J$2*$J$5*$AB47</f>
        <v>#N/A</v>
      </c>
      <c r="DP47" s="70" t="e">
        <f aca="false">$DO$7*$J$3*$J$5*$AC47</f>
        <v>#N/A</v>
      </c>
      <c r="DQ47" s="70"/>
      <c r="DR47" s="70"/>
      <c r="DS47" s="134" t="e">
        <f aca="false">SUM(CI47:CR47,CW47:CX47,DG47:DH47)</f>
        <v>#N/A</v>
      </c>
      <c r="DT47" s="25" t="e">
        <f aca="false">SUM(CI47:CZ47,DC47:DL47)</f>
        <v>#N/A</v>
      </c>
      <c r="DU47" s="134" t="e">
        <f aca="false">SUM(CI47:DR47)</f>
        <v>#N/A</v>
      </c>
      <c r="DZ47" s="70" t="e">
        <f aca="false">$DZ$7*$J$2*$J$5*$AB47</f>
        <v>#N/A</v>
      </c>
      <c r="EA47" s="70" t="e">
        <f aca="false">$DZ$7*$J$3*$J$5*$AC47</f>
        <v>#N/A</v>
      </c>
      <c r="EB47" s="70" t="e">
        <f aca="false">$EB$7*$J$2*$J$5*$AB47</f>
        <v>#N/A</v>
      </c>
      <c r="EC47" s="70" t="e">
        <f aca="false">$EB$7*$J$3*$J$5*$AC47</f>
        <v>#N/A</v>
      </c>
      <c r="ED47" s="70" t="e">
        <f aca="false">$ED$7*$J$2*$J$5*$AB47</f>
        <v>#N/A</v>
      </c>
      <c r="EE47" s="70" t="e">
        <f aca="false">$ED$7*$J$3*$J$5*$AC47</f>
        <v>#N/A</v>
      </c>
      <c r="EF47" s="70" t="e">
        <f aca="false">$EF$7*$J$2*$J$5*$AB47</f>
        <v>#N/A</v>
      </c>
      <c r="EG47" s="70" t="e">
        <f aca="false">$EF$7*$J$3*$J$5*$AC47</f>
        <v>#N/A</v>
      </c>
      <c r="EH47" s="70" t="e">
        <f aca="false">$EH$7*$J$2*$J$5*$AB47</f>
        <v>#N/A</v>
      </c>
      <c r="EI47" s="70" t="e">
        <f aca="false">$EH$7*$J$3*$J$5*$AC47</f>
        <v>#N/A</v>
      </c>
      <c r="EJ47" s="70" t="e">
        <f aca="false">$EJ$7*$J$2*$J$5*$AB47</f>
        <v>#N/A</v>
      </c>
      <c r="EK47" s="70" t="e">
        <f aca="false">$EJ$7*$J$3*$J$5*$AC47</f>
        <v>#N/A</v>
      </c>
      <c r="EN47" s="134" t="e">
        <f aca="false">SUM(EB47:EC47)</f>
        <v>#N/A</v>
      </c>
      <c r="EO47" s="25" t="e">
        <f aca="false">SUM(EB47:EE47,EJ47:EM47)</f>
        <v>#N/A</v>
      </c>
      <c r="EP47" s="25" t="e">
        <f aca="false">SUM(DZ47:EM47)</f>
        <v>#N/A</v>
      </c>
    </row>
    <row r="48" customFormat="false" ht="11.25" hidden="false" customHeight="false" outlineLevel="0" collapsed="false">
      <c r="A48" s="51" t="e">
        <f aca="false">VLOOKUP($D48,Curves!$A$2:$I$1700,9)</f>
        <v>#N/A</v>
      </c>
      <c r="B48" s="85" t="e">
        <f aca="false">(1+($A48/2))^(-2*($D48-$A$1)/365.25)</f>
        <v>#N/A</v>
      </c>
      <c r="C48" s="85" t="n">
        <f aca="false">D49-D48</f>
        <v>31</v>
      </c>
      <c r="D48" s="377" t="n">
        <v>38108</v>
      </c>
      <c r="E48" s="378" t="e">
        <f aca="false">VLOOKUP($D48,Curves!$A$2:$H$1700,2)*$B48</f>
        <v>#N/A</v>
      </c>
      <c r="F48" s="51" t="e">
        <f aca="false">VLOOKUP($D48,Curves!$A$2:$H$1700,3)*$B48</f>
        <v>#N/A</v>
      </c>
      <c r="G48" s="51" t="e">
        <f aca="false">VLOOKUP($D48,Curves!$A$2:$H$1700,7)*$B48</f>
        <v>#N/A</v>
      </c>
      <c r="H48" s="51" t="e">
        <f aca="false">VLOOKUP($D48,Curves!$A$2:$H$1700,5)*$B48</f>
        <v>#N/A</v>
      </c>
      <c r="I48" s="51" t="e">
        <f aca="false">VLOOKUP($D48,Curves!$A$2:$H$1700,4)*$B48</f>
        <v>#N/A</v>
      </c>
      <c r="J48" s="379" t="e">
        <f aca="false">VLOOKUP($D48,Curves!$A$2:$H$1700,8)*$B48</f>
        <v>#N/A</v>
      </c>
      <c r="K48" s="51" t="e">
        <f aca="false">($E48+$I48)*$J$5+$J$4</f>
        <v>#N/A</v>
      </c>
      <c r="L48" s="380" t="e">
        <f aca="false">VLOOKUP($D48,Curves!$N$2:$T$2600,2)*$B48</f>
        <v>#N/A</v>
      </c>
      <c r="M48" s="244" t="e">
        <f aca="false">VLOOKUP($D48,Curves!$N$2:$T$2600,3)*$B48</f>
        <v>#N/A</v>
      </c>
      <c r="N48" s="381" t="e">
        <f aca="false">IF($K48&lt;$L48,1,0)</f>
        <v>#N/A</v>
      </c>
      <c r="O48" s="382" t="e">
        <f aca="false">IF($K48&lt;$M48,1,0)</f>
        <v>#N/A</v>
      </c>
      <c r="P48" s="378" t="e">
        <f aca="false">($E48+J48)*$J$5+$J$4</f>
        <v>#N/A</v>
      </c>
      <c r="Q48" s="380" t="e">
        <f aca="false">VLOOKUP($D48,Curves!$N$2:$T$2600,4)*$B48</f>
        <v>#N/A</v>
      </c>
      <c r="R48" s="244" t="e">
        <f aca="false">VLOOKUP($D48,Curves!$N$2:$T$2600,5)*$B48</f>
        <v>#N/A</v>
      </c>
      <c r="S48" s="381" t="e">
        <f aca="false">IF($P48&lt;$Q48,1,0)</f>
        <v>#N/A</v>
      </c>
      <c r="T48" s="382" t="e">
        <f aca="false">IF($P48&lt;$R48,1,0)</f>
        <v>#N/A</v>
      </c>
      <c r="U48" s="383" t="e">
        <f aca="false">($E48+G48)*$J$5+$J$4</f>
        <v>#N/A</v>
      </c>
      <c r="V48" s="383" t="e">
        <f aca="false">($E48+H48)*$J$5+$J$4</f>
        <v>#N/A</v>
      </c>
      <c r="W48" s="383" t="e">
        <f aca="false">($E48+I48)*$J$5+$J$4</f>
        <v>#N/A</v>
      </c>
      <c r="X48" s="272" t="e">
        <f aca="false">VLOOKUP($D48,[6]CurveFetch!$D$8:$S$13000,16,0)*$B48</f>
        <v>#N/A</v>
      </c>
      <c r="Y48" s="244" t="e">
        <f aca="false">VLOOKUP($D48,Curves!$N$2:$T$2600,7)*$B48</f>
        <v>#N/A</v>
      </c>
      <c r="Z48" s="384" t="e">
        <f aca="false">IF($U48&lt;$X48,1,0)</f>
        <v>#N/A</v>
      </c>
      <c r="AA48" s="381" t="e">
        <f aca="false">IF($U48&lt;$Y48,1,0)</f>
        <v>#N/A</v>
      </c>
      <c r="AB48" s="381" t="e">
        <f aca="false">IF($V48&lt;$X48,1,0)</f>
        <v>#N/A</v>
      </c>
      <c r="AC48" s="381" t="e">
        <f aca="false">IF($V48&lt;$X48,1,0)</f>
        <v>#N/A</v>
      </c>
      <c r="AD48" s="381" t="e">
        <f aca="false">IF($W48&lt;$X48,1,0)</f>
        <v>#N/A</v>
      </c>
      <c r="AE48" s="382" t="e">
        <f aca="false">IF($W48&lt;$Y48,1,0)</f>
        <v>#N/A</v>
      </c>
      <c r="AF48" s="70" t="e">
        <f aca="false">$AF$7*$J$2*$J$5*$N48</f>
        <v>#N/A</v>
      </c>
      <c r="AG48" s="70" t="e">
        <f aca="false">$AF$7*$J$2*$J$5*$O48</f>
        <v>#N/A</v>
      </c>
      <c r="AH48" s="70" t="e">
        <f aca="false">$AH$7*$J$2*$J$5*$N48</f>
        <v>#N/A</v>
      </c>
      <c r="AI48" s="70" t="e">
        <f aca="false">$AH$7*$J$2*$J$5*$O48</f>
        <v>#N/A</v>
      </c>
      <c r="AJ48" s="70" t="e">
        <f aca="false">$AJ$7*$J$2*$J$5*$N48</f>
        <v>#N/A</v>
      </c>
      <c r="AK48" s="70" t="e">
        <f aca="false">$AJ$7*$J$2*$J$5*$O48</f>
        <v>#N/A</v>
      </c>
      <c r="AL48" s="70" t="e">
        <f aca="false">$AL$7*$J$2*$J$5*$N48</f>
        <v>#N/A</v>
      </c>
      <c r="AM48" s="70" t="e">
        <f aca="false">$AL$7*$J$3*$J$5*$O48</f>
        <v>#N/A</v>
      </c>
      <c r="AN48" s="70" t="e">
        <f aca="false">$AN$7*$J$2*$J$5*$N48</f>
        <v>#N/A</v>
      </c>
      <c r="AO48" s="70" t="e">
        <f aca="false">$AN$7*$J$3*$J$5*$O48</f>
        <v>#N/A</v>
      </c>
      <c r="AP48" s="70" t="e">
        <f aca="false">$AP$7*$J$2*$J$5*$N48</f>
        <v>#N/A</v>
      </c>
      <c r="AQ48" s="70" t="e">
        <f aca="false">$AP$7*$J$3*$J$5*$O48</f>
        <v>#N/A</v>
      </c>
      <c r="AR48" s="70" t="e">
        <f aca="false">$AR$7*$J$2*$J$5*$N48</f>
        <v>#N/A</v>
      </c>
      <c r="AS48" s="70" t="e">
        <f aca="false">$AR$7*$J$3*$J$5*$O48</f>
        <v>#N/A</v>
      </c>
      <c r="AT48" s="134" t="e">
        <f aca="false">SUM(AF48:AG48,AL48:AM48)</f>
        <v>#N/A</v>
      </c>
      <c r="AU48" s="161" t="e">
        <f aca="false">SUM(AF48:AM48,AP48:AS48)</f>
        <v>#N/A</v>
      </c>
      <c r="AV48" s="134" t="e">
        <f aca="false">SUM(AF48:AS48)</f>
        <v>#N/A</v>
      </c>
      <c r="AW48" s="70" t="e">
        <f aca="false">$AW$7*$J$2*$J$5*$S48</f>
        <v>#N/A</v>
      </c>
      <c r="AX48" s="70" t="e">
        <f aca="false">$AW$7*$J$3*$J$5*$T48</f>
        <v>#N/A</v>
      </c>
      <c r="AY48" s="70" t="e">
        <f aca="false">$AY$7*$J$2*$J$5*$S48</f>
        <v>#N/A</v>
      </c>
      <c r="AZ48" s="70" t="e">
        <f aca="false">$AY$7*$J$3*$J$5*$T48</f>
        <v>#N/A</v>
      </c>
      <c r="BA48" s="70" t="e">
        <f aca="false">$BA$7*$J$2*$J$5*$S48</f>
        <v>#N/A</v>
      </c>
      <c r="BB48" s="70" t="e">
        <f aca="false">$BA$7*$J$3*$J$5*$T48</f>
        <v>#N/A</v>
      </c>
      <c r="BC48" s="70" t="e">
        <f aca="false">$BC$7*$J$2*$J$5*$S48</f>
        <v>#N/A</v>
      </c>
      <c r="BD48" s="70" t="e">
        <f aca="false">$BC$7*$J$3*$J$5*$T48</f>
        <v>#N/A</v>
      </c>
      <c r="BE48" s="70" t="e">
        <f aca="false">$BE$7*$J$2*$J$5*$S48</f>
        <v>#N/A</v>
      </c>
      <c r="BF48" s="70" t="e">
        <f aca="false">$BE$7*$J$3*$J$5*$T48</f>
        <v>#N/A</v>
      </c>
      <c r="BG48" s="70" t="e">
        <f aca="false">$BG$7*$J$2*$J$5*$S48</f>
        <v>#N/A</v>
      </c>
      <c r="BH48" s="70" t="e">
        <f aca="false">$BG$7*$J$3*$J$5*$T48</f>
        <v>#N/A</v>
      </c>
      <c r="BI48" s="70" t="e">
        <f aca="false">$BI$7*$J$2*$J$5*$S48</f>
        <v>#N/A</v>
      </c>
      <c r="BJ48" s="70" t="e">
        <f aca="false">$BI$7*$J$3*$J$5*$T48</f>
        <v>#N/A</v>
      </c>
      <c r="BK48" s="70" t="e">
        <f aca="false">$BK$7*$J$2*$J$5*$S48</f>
        <v>#N/A</v>
      </c>
      <c r="BL48" s="70" t="e">
        <f aca="false">$BK$7*$J$3*$J$5*$T48</f>
        <v>#N/A</v>
      </c>
      <c r="BM48" s="70" t="e">
        <f aca="false">$BM$7*$J$2*$J$5*$S48</f>
        <v>#N/A</v>
      </c>
      <c r="BN48" s="70" t="e">
        <f aca="false">$BM$7*$J$3*$J$5*$T48</f>
        <v>#N/A</v>
      </c>
      <c r="BO48" s="70" t="e">
        <f aca="false">$BO$7*$J$2*$J$5*$S48</f>
        <v>#N/A</v>
      </c>
      <c r="BP48" s="70" t="e">
        <f aca="false">$BO$7*$J$3*$J$5*$T48</f>
        <v>#N/A</v>
      </c>
      <c r="BQ48" s="70" t="e">
        <f aca="false">$BQ$7*$J$2*$J$5*$S48</f>
        <v>#N/A</v>
      </c>
      <c r="BR48" s="70" t="e">
        <f aca="false">$BQ$7*$J$3*$J$5*$T48</f>
        <v>#N/A</v>
      </c>
      <c r="BS48" s="70"/>
      <c r="BT48" s="70"/>
      <c r="BU48" s="70"/>
      <c r="BV48" s="70"/>
      <c r="BW48" s="385" t="e">
        <f aca="false">SUM(AW48:BD48,BG48:BJ48,BO48:BP48)</f>
        <v>#N/A</v>
      </c>
      <c r="BX48" s="386" t="e">
        <f aca="false">SUM(BS48:BV48)+BW48</f>
        <v>#N/A</v>
      </c>
      <c r="BY48" s="25" t="e">
        <f aca="false">SUM(AW48:BV48)</f>
        <v>#N/A</v>
      </c>
      <c r="BZ48" s="70" t="e">
        <f aca="false">$BZ$7*$J$2*$J$5*$N48</f>
        <v>#N/A</v>
      </c>
      <c r="CA48" s="70" t="e">
        <f aca="false">$BZ$7*$J$3*$J$5*$O48</f>
        <v>#N/A</v>
      </c>
      <c r="CB48" s="70" t="e">
        <f aca="false">$CB$7*$J$2*$J$5*$N48</f>
        <v>#N/A</v>
      </c>
      <c r="CC48" s="70" t="e">
        <f aca="false">$CB$7*$J$3*$J$5*$O48</f>
        <v>#N/A</v>
      </c>
      <c r="CD48" s="70" t="e">
        <f aca="false">$CD$7*$J$2*$J$5*$N48</f>
        <v>#N/A</v>
      </c>
      <c r="CE48" s="70" t="e">
        <f aca="false">$CD$7*$J$3*$J$5*$O48</f>
        <v>#N/A</v>
      </c>
      <c r="CF48" s="134" t="e">
        <f aca="false">SUM(BZ48:CA48)</f>
        <v>#N/A</v>
      </c>
      <c r="CG48" s="386" t="e">
        <f aca="false">SUM(BZ48:CC48)</f>
        <v>#N/A</v>
      </c>
      <c r="CH48" s="134" t="e">
        <f aca="false">SUM(BZ48:CE48)</f>
        <v>#N/A</v>
      </c>
      <c r="CI48" s="70" t="e">
        <f aca="false">$CI$7*$J$2*$J$5*$AB48</f>
        <v>#N/A</v>
      </c>
      <c r="CJ48" s="70" t="e">
        <f aca="false">$CI$7*$J$3*$J$5*$AC48</f>
        <v>#N/A</v>
      </c>
      <c r="CK48" s="70" t="e">
        <f aca="false">$CK$7*$J$2*$J$5*$AB48</f>
        <v>#N/A</v>
      </c>
      <c r="CL48" s="70" t="e">
        <f aca="false">$CK$7*$J$3*$J$5*$AC48</f>
        <v>#N/A</v>
      </c>
      <c r="CM48" s="70" t="e">
        <f aca="false">$CM$7*$J$2*$J$5*$AB48</f>
        <v>#N/A</v>
      </c>
      <c r="CN48" s="70" t="e">
        <f aca="false">$CM$7*$J$3*$J$5*$AC48</f>
        <v>#N/A</v>
      </c>
      <c r="CO48" s="70" t="e">
        <f aca="false">$CO$7*$J$2*$J$5*$AB48</f>
        <v>#N/A</v>
      </c>
      <c r="CP48" s="70" t="e">
        <f aca="false">$CO$7*$J$3*$J$5*$AC48</f>
        <v>#N/A</v>
      </c>
      <c r="CQ48" s="70" t="e">
        <f aca="false">$CQ$7*$J$2*$J$5*$AB48</f>
        <v>#N/A</v>
      </c>
      <c r="CR48" s="70" t="e">
        <f aca="false">$CQ$7*$J$3*$J$5*$AC48</f>
        <v>#N/A</v>
      </c>
      <c r="CS48" s="70" t="e">
        <f aca="false">$CS$7*$J$2*$J$5*$AB48</f>
        <v>#N/A</v>
      </c>
      <c r="CT48" s="70" t="e">
        <f aca="false">$CS$7*$J$3*$J$5*$AC48</f>
        <v>#N/A</v>
      </c>
      <c r="CU48" s="70" t="e">
        <f aca="false">$CU$7*$J$2*$J$5*$AB48</f>
        <v>#N/A</v>
      </c>
      <c r="CV48" s="70" t="e">
        <f aca="false">$CU$7*$J$3*$J$5*$AC48</f>
        <v>#N/A</v>
      </c>
      <c r="CW48" s="70" t="e">
        <f aca="false">$CW$7*$J$2*$J$5*$AB48</f>
        <v>#N/A</v>
      </c>
      <c r="CX48" s="70" t="e">
        <f aca="false">$CW$7*$J$3*$J$5*$AC48</f>
        <v>#N/A</v>
      </c>
      <c r="CY48" s="70" t="e">
        <f aca="false">$CY$7*$J$2*$J$5*$AB48</f>
        <v>#N/A</v>
      </c>
      <c r="CZ48" s="70" t="e">
        <f aca="false">$CY$7*$J$3*$J$5*$AC48</f>
        <v>#N/A</v>
      </c>
      <c r="DA48" s="70" t="e">
        <f aca="false">$DA$7*$J$2*$J$5*$AB48</f>
        <v>#N/A</v>
      </c>
      <c r="DB48" s="70" t="e">
        <f aca="false">$DA$7*$J$3*$J$5*$AC48</f>
        <v>#N/A</v>
      </c>
      <c r="DC48" s="70"/>
      <c r="DD48" s="70"/>
      <c r="DE48" s="70" t="e">
        <f aca="false">$DF$7*$J$2*$J$5*$AB48</f>
        <v>#N/A</v>
      </c>
      <c r="DF48" s="70" t="e">
        <f aca="false">$DF$7*$J$3*$J$5*$AC48</f>
        <v>#N/A</v>
      </c>
      <c r="DG48" s="70" t="e">
        <f aca="false">$DG$7*$J$2*$J$5*$AB48</f>
        <v>#N/A</v>
      </c>
      <c r="DH48" s="70" t="e">
        <f aca="false">$DG$7*$J$3*$J$5*$AC48</f>
        <v>#N/A</v>
      </c>
      <c r="DI48" s="70" t="e">
        <f aca="false">$DI$7*$J$2*$J$5*$AB48</f>
        <v>#N/A</v>
      </c>
      <c r="DJ48" s="70" t="e">
        <f aca="false">$DI$7*$J$3*$J$5*$AC48</f>
        <v>#N/A</v>
      </c>
      <c r="DK48" s="70" t="e">
        <f aca="false">$DK$7*$J$2*$J$5*$AB48</f>
        <v>#N/A</v>
      </c>
      <c r="DL48" s="70" t="e">
        <f aca="false">$DK$7*$J$3*$J$5*$AC48</f>
        <v>#N/A</v>
      </c>
      <c r="DM48" s="70" t="e">
        <f aca="false">$DM$7*$J$2*$J$5*$AB48</f>
        <v>#N/A</v>
      </c>
      <c r="DN48" s="70" t="e">
        <f aca="false">$DM$7*$J$3*$J$5*$AC48</f>
        <v>#N/A</v>
      </c>
      <c r="DO48" s="70" t="e">
        <f aca="false">$DO$7*$J$2*$J$5*$AB48</f>
        <v>#N/A</v>
      </c>
      <c r="DP48" s="70" t="e">
        <f aca="false">$DO$7*$J$3*$J$5*$AC48</f>
        <v>#N/A</v>
      </c>
      <c r="DQ48" s="70"/>
      <c r="DR48" s="70"/>
      <c r="DS48" s="134" t="e">
        <f aca="false">SUM(CI48:CR48,CW48:CX48,DG48:DH48)</f>
        <v>#N/A</v>
      </c>
      <c r="DT48" s="25" t="e">
        <f aca="false">SUM(CI48:CZ48,DC48:DL48)</f>
        <v>#N/A</v>
      </c>
      <c r="DU48" s="134" t="e">
        <f aca="false">SUM(CI48:DR48)</f>
        <v>#N/A</v>
      </c>
      <c r="DZ48" s="70" t="e">
        <f aca="false">$DZ$7*$J$2*$J$5*$AB48</f>
        <v>#N/A</v>
      </c>
      <c r="EA48" s="70" t="e">
        <f aca="false">$DZ$7*$J$3*$J$5*$AC48</f>
        <v>#N/A</v>
      </c>
      <c r="EB48" s="70" t="e">
        <f aca="false">$EB$7*$J$2*$J$5*$AB48</f>
        <v>#N/A</v>
      </c>
      <c r="EC48" s="70" t="e">
        <f aca="false">$EB$7*$J$3*$J$5*$AC48</f>
        <v>#N/A</v>
      </c>
      <c r="ED48" s="70" t="e">
        <f aca="false">$ED$7*$J$2*$J$5*$AB48</f>
        <v>#N/A</v>
      </c>
      <c r="EE48" s="70" t="e">
        <f aca="false">$ED$7*$J$3*$J$5*$AC48</f>
        <v>#N/A</v>
      </c>
      <c r="EF48" s="70" t="e">
        <f aca="false">$EF$7*$J$2*$J$5*$AB48</f>
        <v>#N/A</v>
      </c>
      <c r="EG48" s="70" t="e">
        <f aca="false">$EF$7*$J$3*$J$5*$AC48</f>
        <v>#N/A</v>
      </c>
      <c r="EH48" s="70" t="e">
        <f aca="false">$EH$7*$J$2*$J$5*$AB48</f>
        <v>#N/A</v>
      </c>
      <c r="EI48" s="70" t="e">
        <f aca="false">$EH$7*$J$3*$J$5*$AC48</f>
        <v>#N/A</v>
      </c>
      <c r="EJ48" s="70" t="e">
        <f aca="false">$EJ$7*$J$2*$J$5*$AB48</f>
        <v>#N/A</v>
      </c>
      <c r="EK48" s="70" t="e">
        <f aca="false">$EJ$7*$J$3*$J$5*$AC48</f>
        <v>#N/A</v>
      </c>
      <c r="EN48" s="134" t="e">
        <f aca="false">SUM(EB48:EC48)</f>
        <v>#N/A</v>
      </c>
      <c r="EO48" s="25" t="e">
        <f aca="false">SUM(EB48:EE48,EJ48:EM48)</f>
        <v>#N/A</v>
      </c>
      <c r="EP48" s="25" t="e">
        <f aca="false">SUM(DZ48:EM48)</f>
        <v>#N/A</v>
      </c>
    </row>
    <row r="49" customFormat="false" ht="11.25" hidden="false" customHeight="false" outlineLevel="0" collapsed="false">
      <c r="A49" s="51" t="e">
        <f aca="false">VLOOKUP($D49,Curves!$A$2:$I$1700,9)</f>
        <v>#N/A</v>
      </c>
      <c r="B49" s="85" t="e">
        <f aca="false">(1+($A49/2))^(-2*($D49-$A$1)/365.25)</f>
        <v>#N/A</v>
      </c>
      <c r="C49" s="85" t="n">
        <f aca="false">D50-D49</f>
        <v>30</v>
      </c>
      <c r="D49" s="377" t="n">
        <v>38139</v>
      </c>
      <c r="E49" s="378" t="e">
        <f aca="false">VLOOKUP($D49,Curves!$A$2:$H$1700,2)*$B49</f>
        <v>#N/A</v>
      </c>
      <c r="F49" s="51" t="e">
        <f aca="false">VLOOKUP($D49,Curves!$A$2:$H$1700,3)*$B49</f>
        <v>#N/A</v>
      </c>
      <c r="G49" s="51" t="e">
        <f aca="false">VLOOKUP($D49,Curves!$A$2:$H$1700,7)*$B49</f>
        <v>#N/A</v>
      </c>
      <c r="H49" s="51" t="e">
        <f aca="false">VLOOKUP($D49,Curves!$A$2:$H$1700,5)*$B49</f>
        <v>#N/A</v>
      </c>
      <c r="I49" s="51" t="e">
        <f aca="false">VLOOKUP($D49,Curves!$A$2:$H$1700,4)*$B49</f>
        <v>#N/A</v>
      </c>
      <c r="J49" s="379" t="e">
        <f aca="false">VLOOKUP($D49,Curves!$A$2:$H$1700,8)*$B49</f>
        <v>#N/A</v>
      </c>
      <c r="K49" s="51" t="e">
        <f aca="false">($E49+$I49)*$J$5+$J$4</f>
        <v>#N/A</v>
      </c>
      <c r="L49" s="380" t="e">
        <f aca="false">VLOOKUP($D49,Curves!$N$2:$T$2600,2)*$B49</f>
        <v>#N/A</v>
      </c>
      <c r="M49" s="244" t="e">
        <f aca="false">VLOOKUP($D49,Curves!$N$2:$T$2600,3)*$B49</f>
        <v>#N/A</v>
      </c>
      <c r="N49" s="381" t="e">
        <f aca="false">IF($K49&lt;$L49,1,0)</f>
        <v>#N/A</v>
      </c>
      <c r="O49" s="382" t="e">
        <f aca="false">IF($K49&lt;$M49,1,0)</f>
        <v>#N/A</v>
      </c>
      <c r="P49" s="378" t="e">
        <f aca="false">($E49+J49)*$J$5+$J$4</f>
        <v>#N/A</v>
      </c>
      <c r="Q49" s="380" t="e">
        <f aca="false">VLOOKUP($D49,Curves!$N$2:$T$2600,4)*$B49</f>
        <v>#N/A</v>
      </c>
      <c r="R49" s="244" t="e">
        <f aca="false">VLOOKUP($D49,Curves!$N$2:$T$2600,5)*$B49</f>
        <v>#N/A</v>
      </c>
      <c r="S49" s="381" t="e">
        <f aca="false">IF($P49&lt;$Q49,1,0)</f>
        <v>#N/A</v>
      </c>
      <c r="T49" s="382" t="e">
        <f aca="false">IF($P49&lt;$R49,1,0)</f>
        <v>#N/A</v>
      </c>
      <c r="U49" s="383" t="e">
        <f aca="false">($E49+G49)*$J$5+$J$4</f>
        <v>#N/A</v>
      </c>
      <c r="V49" s="383" t="e">
        <f aca="false">($E49+H49)*$J$5+$J$4</f>
        <v>#N/A</v>
      </c>
      <c r="W49" s="383" t="e">
        <f aca="false">($E49+I49)*$J$5+$J$4</f>
        <v>#N/A</v>
      </c>
      <c r="X49" s="272" t="e">
        <f aca="false">VLOOKUP($D49,[6]CurveFetch!$D$8:$S$13000,16,0)*$B49</f>
        <v>#N/A</v>
      </c>
      <c r="Y49" s="244" t="e">
        <f aca="false">VLOOKUP($D49,Curves!$N$2:$T$2600,7)*$B49</f>
        <v>#N/A</v>
      </c>
      <c r="Z49" s="384" t="e">
        <f aca="false">IF($U49&lt;$X49,1,0)</f>
        <v>#N/A</v>
      </c>
      <c r="AA49" s="381" t="e">
        <f aca="false">IF($U49&lt;$Y49,1,0)</f>
        <v>#N/A</v>
      </c>
      <c r="AB49" s="381" t="e">
        <f aca="false">IF($V49&lt;$X49,1,0)</f>
        <v>#N/A</v>
      </c>
      <c r="AC49" s="381" t="e">
        <f aca="false">IF($V49&lt;$X49,1,0)</f>
        <v>#N/A</v>
      </c>
      <c r="AD49" s="381" t="e">
        <f aca="false">IF($W49&lt;$X49,1,0)</f>
        <v>#N/A</v>
      </c>
      <c r="AE49" s="382" t="e">
        <f aca="false">IF($W49&lt;$Y49,1,0)</f>
        <v>#N/A</v>
      </c>
      <c r="AF49" s="70" t="e">
        <f aca="false">$AF$7*$J$2*$J$5*$N49</f>
        <v>#N/A</v>
      </c>
      <c r="AG49" s="70" t="e">
        <f aca="false">$AF$7*$J$2*$J$5*$O49</f>
        <v>#N/A</v>
      </c>
      <c r="AH49" s="70" t="e">
        <f aca="false">$AH$7*$J$2*$J$5*$N49</f>
        <v>#N/A</v>
      </c>
      <c r="AI49" s="70" t="e">
        <f aca="false">$AH$7*$J$2*$J$5*$O49</f>
        <v>#N/A</v>
      </c>
      <c r="AJ49" s="70" t="e">
        <f aca="false">$AJ$7*$J$2*$J$5*$N49</f>
        <v>#N/A</v>
      </c>
      <c r="AK49" s="70" t="e">
        <f aca="false">$AJ$7*$J$2*$J$5*$O49</f>
        <v>#N/A</v>
      </c>
      <c r="AL49" s="70" t="e">
        <f aca="false">$AL$7*$J$2*$J$5*$N49</f>
        <v>#N/A</v>
      </c>
      <c r="AM49" s="70" t="e">
        <f aca="false">$AL$7*$J$3*$J$5*$O49</f>
        <v>#N/A</v>
      </c>
      <c r="AN49" s="70" t="e">
        <f aca="false">$AN$7*$J$2*$J$5*$N49</f>
        <v>#N/A</v>
      </c>
      <c r="AO49" s="70" t="e">
        <f aca="false">$AN$7*$J$3*$J$5*$O49</f>
        <v>#N/A</v>
      </c>
      <c r="AP49" s="70" t="e">
        <f aca="false">$AP$7*$J$2*$J$5*$N49</f>
        <v>#N/A</v>
      </c>
      <c r="AQ49" s="70" t="e">
        <f aca="false">$AP$7*$J$3*$J$5*$O49</f>
        <v>#N/A</v>
      </c>
      <c r="AR49" s="70" t="e">
        <f aca="false">$AR$7*$J$2*$J$5*$N49</f>
        <v>#N/A</v>
      </c>
      <c r="AS49" s="70" t="e">
        <f aca="false">$AR$7*$J$3*$J$5*$O49</f>
        <v>#N/A</v>
      </c>
      <c r="AT49" s="134" t="e">
        <f aca="false">SUM(AF49:AG49,AL49:AM49)</f>
        <v>#N/A</v>
      </c>
      <c r="AU49" s="161" t="e">
        <f aca="false">SUM(AF49:AM49,AP49:AS49)</f>
        <v>#N/A</v>
      </c>
      <c r="AV49" s="134" t="e">
        <f aca="false">SUM(AF49:AS49)</f>
        <v>#N/A</v>
      </c>
      <c r="AW49" s="70" t="e">
        <f aca="false">$AW$7*$J$2*$J$5*$S49</f>
        <v>#N/A</v>
      </c>
      <c r="AX49" s="70" t="e">
        <f aca="false">$AW$7*$J$3*$J$5*$T49</f>
        <v>#N/A</v>
      </c>
      <c r="AY49" s="70" t="e">
        <f aca="false">$AY$7*$J$2*$J$5*$S49</f>
        <v>#N/A</v>
      </c>
      <c r="AZ49" s="70" t="e">
        <f aca="false">$AY$7*$J$3*$J$5*$T49</f>
        <v>#N/A</v>
      </c>
      <c r="BA49" s="70" t="e">
        <f aca="false">$BA$7*$J$2*$J$5*$S49</f>
        <v>#N/A</v>
      </c>
      <c r="BB49" s="70" t="e">
        <f aca="false">$BA$7*$J$3*$J$5*$T49</f>
        <v>#N/A</v>
      </c>
      <c r="BC49" s="70" t="e">
        <f aca="false">$BC$7*$J$2*$J$5*$S49</f>
        <v>#N/A</v>
      </c>
      <c r="BD49" s="70" t="e">
        <f aca="false">$BC$7*$J$3*$J$5*$T49</f>
        <v>#N/A</v>
      </c>
      <c r="BE49" s="70" t="e">
        <f aca="false">$BE$7*$J$2*$J$5*$S49</f>
        <v>#N/A</v>
      </c>
      <c r="BF49" s="70" t="e">
        <f aca="false">$BE$7*$J$3*$J$5*$T49</f>
        <v>#N/A</v>
      </c>
      <c r="BG49" s="70" t="e">
        <f aca="false">$BG$7*$J$2*$J$5*$S49</f>
        <v>#N/A</v>
      </c>
      <c r="BH49" s="70" t="e">
        <f aca="false">$BG$7*$J$3*$J$5*$T49</f>
        <v>#N/A</v>
      </c>
      <c r="BI49" s="70" t="e">
        <f aca="false">$BI$7*$J$2*$J$5*$S49</f>
        <v>#N/A</v>
      </c>
      <c r="BJ49" s="70" t="e">
        <f aca="false">$BI$7*$J$3*$J$5*$T49</f>
        <v>#N/A</v>
      </c>
      <c r="BK49" s="70" t="e">
        <f aca="false">$BK$7*$J$2*$J$5*$S49</f>
        <v>#N/A</v>
      </c>
      <c r="BL49" s="70" t="e">
        <f aca="false">$BK$7*$J$3*$J$5*$T49</f>
        <v>#N/A</v>
      </c>
      <c r="BM49" s="70" t="e">
        <f aca="false">$BM$7*$J$2*$J$5*$S49</f>
        <v>#N/A</v>
      </c>
      <c r="BN49" s="70" t="e">
        <f aca="false">$BM$7*$J$3*$J$5*$T49</f>
        <v>#N/A</v>
      </c>
      <c r="BO49" s="70" t="e">
        <f aca="false">$BO$7*$J$2*$J$5*$S49</f>
        <v>#N/A</v>
      </c>
      <c r="BP49" s="70" t="e">
        <f aca="false">$BO$7*$J$3*$J$5*$T49</f>
        <v>#N/A</v>
      </c>
      <c r="BQ49" s="70" t="e">
        <f aca="false">$BQ$7*$J$2*$J$5*$S49</f>
        <v>#N/A</v>
      </c>
      <c r="BR49" s="70" t="e">
        <f aca="false">$BQ$7*$J$3*$J$5*$T49</f>
        <v>#N/A</v>
      </c>
      <c r="BS49" s="70" t="e">
        <f aca="false">$BS$7*$J$2*$J$5*$S49</f>
        <v>#N/A</v>
      </c>
      <c r="BT49" s="70" t="e">
        <f aca="false">$BS$7*$J$3*$J$5*$T49</f>
        <v>#N/A</v>
      </c>
      <c r="BU49" s="70"/>
      <c r="BV49" s="70"/>
      <c r="BW49" s="385" t="e">
        <f aca="false">SUM(AW49:BD49,BG49:BJ49,BO49:BP49)</f>
        <v>#N/A</v>
      </c>
      <c r="BX49" s="386" t="e">
        <f aca="false">SUM(BS49:BV49)+BW49</f>
        <v>#N/A</v>
      </c>
      <c r="BY49" s="25" t="e">
        <f aca="false">SUM(AW49:BV49)</f>
        <v>#N/A</v>
      </c>
      <c r="BZ49" s="70" t="e">
        <f aca="false">$BZ$7*$J$2*$J$5*$N49</f>
        <v>#N/A</v>
      </c>
      <c r="CA49" s="70" t="e">
        <f aca="false">$BZ$7*$J$3*$J$5*$O49</f>
        <v>#N/A</v>
      </c>
      <c r="CB49" s="70" t="e">
        <f aca="false">$CB$7*$J$2*$J$5*$N49</f>
        <v>#N/A</v>
      </c>
      <c r="CC49" s="70" t="e">
        <f aca="false">$CB$7*$J$3*$J$5*$O49</f>
        <v>#N/A</v>
      </c>
      <c r="CD49" s="70" t="e">
        <f aca="false">$CD$7*$J$2*$J$5*$N49</f>
        <v>#N/A</v>
      </c>
      <c r="CE49" s="70" t="e">
        <f aca="false">$CD$7*$J$3*$J$5*$O49</f>
        <v>#N/A</v>
      </c>
      <c r="CF49" s="134" t="e">
        <f aca="false">SUM(BZ49:CA49)</f>
        <v>#N/A</v>
      </c>
      <c r="CG49" s="386" t="e">
        <f aca="false">SUM(BZ49:CC49)</f>
        <v>#N/A</v>
      </c>
      <c r="CH49" s="134" t="e">
        <f aca="false">SUM(BZ49:CE49)</f>
        <v>#N/A</v>
      </c>
      <c r="CI49" s="70" t="e">
        <f aca="false">$CI$7*$J$2*$J$5*$AB49</f>
        <v>#N/A</v>
      </c>
      <c r="CJ49" s="70" t="e">
        <f aca="false">$CI$7*$J$3*$J$5*$AC49</f>
        <v>#N/A</v>
      </c>
      <c r="CK49" s="70" t="e">
        <f aca="false">$CK$7*$J$2*$J$5*$AB49</f>
        <v>#N/A</v>
      </c>
      <c r="CL49" s="70" t="e">
        <f aca="false">$CK$7*$J$3*$J$5*$AC49</f>
        <v>#N/A</v>
      </c>
      <c r="CM49" s="70" t="e">
        <f aca="false">$CM$7*$J$2*$J$5*$AB49</f>
        <v>#N/A</v>
      </c>
      <c r="CN49" s="70" t="e">
        <f aca="false">$CM$7*$J$3*$J$5*$AC49</f>
        <v>#N/A</v>
      </c>
      <c r="CO49" s="70" t="e">
        <f aca="false">$CO$7*$J$2*$J$5*$AB49</f>
        <v>#N/A</v>
      </c>
      <c r="CP49" s="70" t="e">
        <f aca="false">$CO$7*$J$3*$J$5*$AC49</f>
        <v>#N/A</v>
      </c>
      <c r="CQ49" s="70" t="e">
        <f aca="false">$CQ$7*$J$2*$J$5*$AB49</f>
        <v>#N/A</v>
      </c>
      <c r="CR49" s="70" t="e">
        <f aca="false">$CQ$7*$J$3*$J$5*$AC49</f>
        <v>#N/A</v>
      </c>
      <c r="CS49" s="70" t="e">
        <f aca="false">$CS$7*$J$2*$J$5*$AB49</f>
        <v>#N/A</v>
      </c>
      <c r="CT49" s="70" t="e">
        <f aca="false">$CS$7*$J$3*$J$5*$AC49</f>
        <v>#N/A</v>
      </c>
      <c r="CU49" s="70" t="e">
        <f aca="false">$CU$7*$J$2*$J$5*$AB49</f>
        <v>#N/A</v>
      </c>
      <c r="CV49" s="70" t="e">
        <f aca="false">$CU$7*$J$3*$J$5*$AC49</f>
        <v>#N/A</v>
      </c>
      <c r="CW49" s="70" t="e">
        <f aca="false">$CW$7*$J$2*$J$5*$AB49</f>
        <v>#N/A</v>
      </c>
      <c r="CX49" s="70" t="e">
        <f aca="false">$CW$7*$J$3*$J$5*$AC49</f>
        <v>#N/A</v>
      </c>
      <c r="CY49" s="70" t="e">
        <f aca="false">$CY$7*$J$2*$J$5*$AB49</f>
        <v>#N/A</v>
      </c>
      <c r="CZ49" s="70" t="e">
        <f aca="false">$CY$7*$J$3*$J$5*$AC49</f>
        <v>#N/A</v>
      </c>
      <c r="DA49" s="70" t="e">
        <f aca="false">$DA$7*$J$2*$J$5*$AB49</f>
        <v>#N/A</v>
      </c>
      <c r="DB49" s="70" t="e">
        <f aca="false">$DA$7*$J$3*$J$5*$AC49</f>
        <v>#N/A</v>
      </c>
      <c r="DC49" s="70"/>
      <c r="DD49" s="70"/>
      <c r="DE49" s="70" t="e">
        <f aca="false">$DF$7*$J$2*$J$5*$AB49</f>
        <v>#N/A</v>
      </c>
      <c r="DF49" s="70" t="e">
        <f aca="false">$DF$7*$J$3*$J$5*$AC49</f>
        <v>#N/A</v>
      </c>
      <c r="DG49" s="70" t="e">
        <f aca="false">$DG$7*$J$2*$J$5*$AB49</f>
        <v>#N/A</v>
      </c>
      <c r="DH49" s="70" t="e">
        <f aca="false">$DG$7*$J$3*$J$5*$AC49</f>
        <v>#N/A</v>
      </c>
      <c r="DI49" s="70" t="e">
        <f aca="false">$DI$7*$J$2*$J$5*$AB49</f>
        <v>#N/A</v>
      </c>
      <c r="DJ49" s="70" t="e">
        <f aca="false">$DI$7*$J$3*$J$5*$AC49</f>
        <v>#N/A</v>
      </c>
      <c r="DK49" s="70" t="e">
        <f aca="false">$DK$7*$J$2*$J$5*$AB49</f>
        <v>#N/A</v>
      </c>
      <c r="DL49" s="70" t="e">
        <f aca="false">$DK$7*$J$3*$J$5*$AC49</f>
        <v>#N/A</v>
      </c>
      <c r="DM49" s="70" t="e">
        <f aca="false">$DM$7*$J$2*$J$5*$AB49</f>
        <v>#N/A</v>
      </c>
      <c r="DN49" s="70" t="e">
        <f aca="false">$DM$7*$J$3*$J$5*$AC49</f>
        <v>#N/A</v>
      </c>
      <c r="DO49" s="70" t="e">
        <f aca="false">$DO$7*$J$2*$J$5*$AB49</f>
        <v>#N/A</v>
      </c>
      <c r="DP49" s="70" t="e">
        <f aca="false">$DO$7*$J$3*$J$5*$AC49</f>
        <v>#N/A</v>
      </c>
      <c r="DQ49" s="70"/>
      <c r="DR49" s="70"/>
      <c r="DS49" s="134" t="e">
        <f aca="false">SUM(CI49:CR49,CW49:CX49,DG49:DH49)</f>
        <v>#N/A</v>
      </c>
      <c r="DT49" s="25" t="e">
        <f aca="false">SUM(CI49:CZ49,DC49:DL49)</f>
        <v>#N/A</v>
      </c>
      <c r="DU49" s="134" t="e">
        <f aca="false">SUM(CI49:DR49)</f>
        <v>#N/A</v>
      </c>
      <c r="DZ49" s="70" t="e">
        <f aca="false">$DZ$7*$J$2*$J$5*$AB49</f>
        <v>#N/A</v>
      </c>
      <c r="EA49" s="70" t="e">
        <f aca="false">$DZ$7*$J$3*$J$5*$AC49</f>
        <v>#N/A</v>
      </c>
      <c r="EB49" s="70" t="e">
        <f aca="false">$EB$7*$J$2*$J$5*$AB49</f>
        <v>#N/A</v>
      </c>
      <c r="EC49" s="70" t="e">
        <f aca="false">$EB$7*$J$3*$J$5*$AC49</f>
        <v>#N/A</v>
      </c>
      <c r="ED49" s="70" t="e">
        <f aca="false">$ED$7*$J$2*$J$5*$AB49</f>
        <v>#N/A</v>
      </c>
      <c r="EE49" s="70" t="e">
        <f aca="false">$ED$7*$J$3*$J$5*$AC49</f>
        <v>#N/A</v>
      </c>
      <c r="EF49" s="70" t="e">
        <f aca="false">$EF$7*$J$2*$J$5*$AB49</f>
        <v>#N/A</v>
      </c>
      <c r="EG49" s="70" t="e">
        <f aca="false">$EF$7*$J$3*$J$5*$AC49</f>
        <v>#N/A</v>
      </c>
      <c r="EH49" s="70" t="e">
        <f aca="false">$EH$7*$J$2*$J$5*$AB49</f>
        <v>#N/A</v>
      </c>
      <c r="EI49" s="70" t="e">
        <f aca="false">$EH$7*$J$3*$J$5*$AC49</f>
        <v>#N/A</v>
      </c>
      <c r="EJ49" s="70" t="e">
        <f aca="false">$EJ$7*$J$2*$J$5*$AB49</f>
        <v>#N/A</v>
      </c>
      <c r="EK49" s="70" t="e">
        <f aca="false">$EJ$7*$J$3*$J$5*$AC49</f>
        <v>#N/A</v>
      </c>
      <c r="EN49" s="134" t="e">
        <f aca="false">SUM(EB49:EC49)</f>
        <v>#N/A</v>
      </c>
      <c r="EO49" s="25" t="e">
        <f aca="false">SUM(EB49:EE49,EJ49:EM49)</f>
        <v>#N/A</v>
      </c>
      <c r="EP49" s="25" t="e">
        <f aca="false">SUM(DZ49:EM49)</f>
        <v>#N/A</v>
      </c>
    </row>
    <row r="50" customFormat="false" ht="11.25" hidden="false" customHeight="false" outlineLevel="0" collapsed="false">
      <c r="A50" s="51" t="e">
        <f aca="false">VLOOKUP($D50,Curves!$A$2:$I$1700,9)</f>
        <v>#N/A</v>
      </c>
      <c r="B50" s="85" t="e">
        <f aca="false">(1+($A50/2))^(-2*($D50-$A$1)/365.25)</f>
        <v>#N/A</v>
      </c>
      <c r="C50" s="85" t="n">
        <f aca="false">D51-D50</f>
        <v>31</v>
      </c>
      <c r="D50" s="377" t="n">
        <v>38169</v>
      </c>
      <c r="E50" s="378" t="e">
        <f aca="false">VLOOKUP($D50,Curves!$A$2:$H$1700,2)*$B50</f>
        <v>#N/A</v>
      </c>
      <c r="F50" s="51" t="e">
        <f aca="false">VLOOKUP($D50,Curves!$A$2:$H$1700,3)*$B50</f>
        <v>#N/A</v>
      </c>
      <c r="G50" s="51" t="e">
        <f aca="false">VLOOKUP($D50,Curves!$A$2:$H$1700,7)*$B50</f>
        <v>#N/A</v>
      </c>
      <c r="H50" s="51" t="e">
        <f aca="false">VLOOKUP($D50,Curves!$A$2:$H$1700,5)*$B50</f>
        <v>#N/A</v>
      </c>
      <c r="I50" s="51" t="e">
        <f aca="false">VLOOKUP($D50,Curves!$A$2:$H$1700,4)*$B50</f>
        <v>#N/A</v>
      </c>
      <c r="J50" s="379" t="e">
        <f aca="false">VLOOKUP($D50,Curves!$A$2:$H$1700,8)*$B50</f>
        <v>#N/A</v>
      </c>
      <c r="K50" s="51" t="e">
        <f aca="false">($E50+$I50)*$J$5+$J$4</f>
        <v>#N/A</v>
      </c>
      <c r="L50" s="380" t="e">
        <f aca="false">VLOOKUP($D50,Curves!$N$2:$T$2600,2)*$B50</f>
        <v>#N/A</v>
      </c>
      <c r="M50" s="244" t="e">
        <f aca="false">VLOOKUP($D50,Curves!$N$2:$T$2600,3)*$B50</f>
        <v>#N/A</v>
      </c>
      <c r="N50" s="381" t="e">
        <f aca="false">IF($K50&lt;$L50,1,0)</f>
        <v>#N/A</v>
      </c>
      <c r="O50" s="382" t="e">
        <f aca="false">IF($K50&lt;$M50,1,0)</f>
        <v>#N/A</v>
      </c>
      <c r="P50" s="378" t="e">
        <f aca="false">($E50+J50)*$J$5+$J$4</f>
        <v>#N/A</v>
      </c>
      <c r="Q50" s="380" t="e">
        <f aca="false">VLOOKUP($D50,Curves!$N$2:$T$2600,4)*$B50</f>
        <v>#N/A</v>
      </c>
      <c r="R50" s="244" t="e">
        <f aca="false">VLOOKUP($D50,Curves!$N$2:$T$2600,5)*$B50</f>
        <v>#N/A</v>
      </c>
      <c r="S50" s="381" t="e">
        <f aca="false">IF($P50&lt;$Q50,1,0)</f>
        <v>#N/A</v>
      </c>
      <c r="T50" s="382" t="e">
        <f aca="false">IF($P50&lt;$R50,1,0)</f>
        <v>#N/A</v>
      </c>
      <c r="U50" s="383" t="e">
        <f aca="false">($E50+G50)*$J$5+$J$4</f>
        <v>#N/A</v>
      </c>
      <c r="V50" s="383" t="e">
        <f aca="false">($E50+H50)*$J$5+$J$4</f>
        <v>#N/A</v>
      </c>
      <c r="W50" s="383" t="e">
        <f aca="false">($E50+I50)*$J$5+$J$4</f>
        <v>#N/A</v>
      </c>
      <c r="X50" s="272" t="e">
        <f aca="false">VLOOKUP($D50,[6]CurveFetch!$D$8:$S$13000,16,0)*$B50</f>
        <v>#N/A</v>
      </c>
      <c r="Y50" s="244" t="e">
        <f aca="false">VLOOKUP($D50,Curves!$N$2:$T$2600,7)*$B50</f>
        <v>#N/A</v>
      </c>
      <c r="Z50" s="384" t="e">
        <f aca="false">IF($U50&lt;$X50,1,0)</f>
        <v>#N/A</v>
      </c>
      <c r="AA50" s="381" t="e">
        <f aca="false">IF($U50&lt;$Y50,1,0)</f>
        <v>#N/A</v>
      </c>
      <c r="AB50" s="381" t="e">
        <f aca="false">IF($V50&lt;$X50,1,0)</f>
        <v>#N/A</v>
      </c>
      <c r="AC50" s="381" t="e">
        <f aca="false">IF($V50&lt;$X50,1,0)</f>
        <v>#N/A</v>
      </c>
      <c r="AD50" s="381" t="e">
        <f aca="false">IF($W50&lt;$X50,1,0)</f>
        <v>#N/A</v>
      </c>
      <c r="AE50" s="382" t="e">
        <f aca="false">IF($W50&lt;$Y50,1,0)</f>
        <v>#N/A</v>
      </c>
      <c r="AF50" s="70" t="e">
        <f aca="false">$AF$7*$J$2*$J$5*$N50</f>
        <v>#N/A</v>
      </c>
      <c r="AG50" s="70" t="e">
        <f aca="false">$AF$7*$J$2*$J$5*$O50</f>
        <v>#N/A</v>
      </c>
      <c r="AH50" s="70" t="e">
        <f aca="false">$AH$7*$J$2*$J$5*$N50</f>
        <v>#N/A</v>
      </c>
      <c r="AI50" s="70" t="e">
        <f aca="false">$AH$7*$J$2*$J$5*$O50</f>
        <v>#N/A</v>
      </c>
      <c r="AJ50" s="70" t="e">
        <f aca="false">$AJ$7*$J$2*$J$5*$N50</f>
        <v>#N/A</v>
      </c>
      <c r="AK50" s="70" t="e">
        <f aca="false">$AJ$7*$J$2*$J$5*$O50</f>
        <v>#N/A</v>
      </c>
      <c r="AL50" s="70" t="e">
        <f aca="false">$AL$7*$J$2*$J$5*$N50</f>
        <v>#N/A</v>
      </c>
      <c r="AM50" s="70" t="e">
        <f aca="false">$AL$7*$J$3*$J$5*$O50</f>
        <v>#N/A</v>
      </c>
      <c r="AN50" s="70" t="e">
        <f aca="false">$AN$7*$J$2*$J$5*$N50</f>
        <v>#N/A</v>
      </c>
      <c r="AO50" s="70" t="e">
        <f aca="false">$AN$7*$J$3*$J$5*$O50</f>
        <v>#N/A</v>
      </c>
      <c r="AP50" s="70" t="e">
        <f aca="false">$AP$7*$J$2*$J$5*$N50</f>
        <v>#N/A</v>
      </c>
      <c r="AQ50" s="70" t="e">
        <f aca="false">$AP$7*$J$3*$J$5*$O50</f>
        <v>#N/A</v>
      </c>
      <c r="AR50" s="70" t="e">
        <f aca="false">$AR$7*$J$2*$J$5*$N50</f>
        <v>#N/A</v>
      </c>
      <c r="AS50" s="70" t="e">
        <f aca="false">$AR$7*$J$3*$J$5*$O50</f>
        <v>#N/A</v>
      </c>
      <c r="AT50" s="134" t="e">
        <f aca="false">SUM(AF50:AG50,AL50:AM50)</f>
        <v>#N/A</v>
      </c>
      <c r="AU50" s="161" t="e">
        <f aca="false">SUM(AF50:AM50,AP50:AS50)</f>
        <v>#N/A</v>
      </c>
      <c r="AV50" s="134" t="e">
        <f aca="false">SUM(AF50:AS50)</f>
        <v>#N/A</v>
      </c>
      <c r="AW50" s="70" t="e">
        <f aca="false">$AW$7*$J$2*$J$5*$S50</f>
        <v>#N/A</v>
      </c>
      <c r="AX50" s="70" t="e">
        <f aca="false">$AW$7*$J$3*$J$5*$T50</f>
        <v>#N/A</v>
      </c>
      <c r="AY50" s="70" t="e">
        <f aca="false">$AY$7*$J$2*$J$5*$S50</f>
        <v>#N/A</v>
      </c>
      <c r="AZ50" s="70" t="e">
        <f aca="false">$AY$7*$J$3*$J$5*$T50</f>
        <v>#N/A</v>
      </c>
      <c r="BA50" s="70" t="e">
        <f aca="false">$BA$7*$J$2*$J$5*$S50</f>
        <v>#N/A</v>
      </c>
      <c r="BB50" s="70" t="e">
        <f aca="false">$BA$7*$J$3*$J$5*$T50</f>
        <v>#N/A</v>
      </c>
      <c r="BC50" s="70" t="e">
        <f aca="false">$BC$7*$J$2*$J$5*$S50</f>
        <v>#N/A</v>
      </c>
      <c r="BD50" s="70" t="e">
        <f aca="false">$BC$7*$J$3*$J$5*$T50</f>
        <v>#N/A</v>
      </c>
      <c r="BE50" s="70" t="e">
        <f aca="false">$BE$7*$J$2*$J$5*$S50</f>
        <v>#N/A</v>
      </c>
      <c r="BF50" s="70" t="e">
        <f aca="false">$BE$7*$J$3*$J$5*$T50</f>
        <v>#N/A</v>
      </c>
      <c r="BG50" s="70" t="e">
        <f aca="false">$BG$7*$J$2*$J$5*$S50</f>
        <v>#N/A</v>
      </c>
      <c r="BH50" s="70" t="e">
        <f aca="false">$BG$7*$J$3*$J$5*$T50</f>
        <v>#N/A</v>
      </c>
      <c r="BI50" s="70" t="e">
        <f aca="false">$BI$7*$J$2*$J$5*$S50</f>
        <v>#N/A</v>
      </c>
      <c r="BJ50" s="70" t="e">
        <f aca="false">$BI$7*$J$3*$J$5*$T50</f>
        <v>#N/A</v>
      </c>
      <c r="BK50" s="70" t="e">
        <f aca="false">$BK$7*$J$2*$J$5*$S50</f>
        <v>#N/A</v>
      </c>
      <c r="BL50" s="70" t="e">
        <f aca="false">$BK$7*$J$3*$J$5*$T50</f>
        <v>#N/A</v>
      </c>
      <c r="BM50" s="70" t="e">
        <f aca="false">$BM$7*$J$2*$J$5*$S50</f>
        <v>#N/A</v>
      </c>
      <c r="BN50" s="70" t="e">
        <f aca="false">$BM$7*$J$3*$J$5*$T50</f>
        <v>#N/A</v>
      </c>
      <c r="BO50" s="70" t="e">
        <f aca="false">$BO$7*$J$2*$J$5*$S50</f>
        <v>#N/A</v>
      </c>
      <c r="BP50" s="70" t="e">
        <f aca="false">$BO$7*$J$3*$J$5*$T50</f>
        <v>#N/A</v>
      </c>
      <c r="BQ50" s="70" t="e">
        <f aca="false">$BQ$7*$J$2*$J$5*$S50</f>
        <v>#N/A</v>
      </c>
      <c r="BR50" s="70" t="e">
        <f aca="false">$BQ$7*$J$3*$J$5*$T50</f>
        <v>#N/A</v>
      </c>
      <c r="BS50" s="70" t="e">
        <f aca="false">$BS$7*$J$2*$J$5*$S50</f>
        <v>#N/A</v>
      </c>
      <c r="BT50" s="70" t="e">
        <f aca="false">$BS$7*$J$3*$J$5*$T50</f>
        <v>#N/A</v>
      </c>
      <c r="BU50" s="70"/>
      <c r="BV50" s="70"/>
      <c r="BW50" s="385" t="e">
        <f aca="false">SUM(AW50:BD50,BG50:BJ50,BO50:BP50)</f>
        <v>#N/A</v>
      </c>
      <c r="BX50" s="386" t="e">
        <f aca="false">SUM(BS50:BV50)+BW50</f>
        <v>#N/A</v>
      </c>
      <c r="BY50" s="25" t="e">
        <f aca="false">SUM(AW50:BV50)</f>
        <v>#N/A</v>
      </c>
      <c r="BZ50" s="70" t="e">
        <f aca="false">$BZ$7*$J$2*$J$5*$N50</f>
        <v>#N/A</v>
      </c>
      <c r="CA50" s="70" t="e">
        <f aca="false">$BZ$7*$J$3*$J$5*$O50</f>
        <v>#N/A</v>
      </c>
      <c r="CB50" s="70" t="e">
        <f aca="false">$CB$7*$J$2*$J$5*$N50</f>
        <v>#N/A</v>
      </c>
      <c r="CC50" s="70" t="e">
        <f aca="false">$CB$7*$J$3*$J$5*$O50</f>
        <v>#N/A</v>
      </c>
      <c r="CD50" s="70" t="e">
        <f aca="false">$CD$7*$J$2*$J$5*$N50</f>
        <v>#N/A</v>
      </c>
      <c r="CE50" s="70" t="e">
        <f aca="false">$CD$7*$J$3*$J$5*$O50</f>
        <v>#N/A</v>
      </c>
      <c r="CF50" s="134" t="e">
        <f aca="false">SUM(BZ50:CA50)</f>
        <v>#N/A</v>
      </c>
      <c r="CG50" s="386" t="e">
        <f aca="false">SUM(BZ50:CC50)</f>
        <v>#N/A</v>
      </c>
      <c r="CH50" s="134" t="e">
        <f aca="false">SUM(BZ50:CE50)</f>
        <v>#N/A</v>
      </c>
      <c r="CI50" s="70" t="e">
        <f aca="false">$CI$7*$J$2*$J$5*$AB50</f>
        <v>#N/A</v>
      </c>
      <c r="CJ50" s="70" t="e">
        <f aca="false">$CI$7*$J$3*$J$5*$AC50</f>
        <v>#N/A</v>
      </c>
      <c r="CK50" s="70" t="e">
        <f aca="false">$CK$7*$J$2*$J$5*$AB50</f>
        <v>#N/A</v>
      </c>
      <c r="CL50" s="70" t="e">
        <f aca="false">$CK$7*$J$3*$J$5*$AC50</f>
        <v>#N/A</v>
      </c>
      <c r="CM50" s="70" t="e">
        <f aca="false">$CM$7*$J$2*$J$5*$AB50</f>
        <v>#N/A</v>
      </c>
      <c r="CN50" s="70" t="e">
        <f aca="false">$CM$7*$J$3*$J$5*$AC50</f>
        <v>#N/A</v>
      </c>
      <c r="CO50" s="70" t="e">
        <f aca="false">$CO$7*$J$2*$J$5*$AB50</f>
        <v>#N/A</v>
      </c>
      <c r="CP50" s="70" t="e">
        <f aca="false">$CO$7*$J$3*$J$5*$AC50</f>
        <v>#N/A</v>
      </c>
      <c r="CQ50" s="70" t="e">
        <f aca="false">$CQ$7*$J$2*$J$5*$AB50</f>
        <v>#N/A</v>
      </c>
      <c r="CR50" s="70" t="e">
        <f aca="false">$CQ$7*$J$3*$J$5*$AC50</f>
        <v>#N/A</v>
      </c>
      <c r="CS50" s="70" t="e">
        <f aca="false">$CS$7*$J$2*$J$5*$AB50</f>
        <v>#N/A</v>
      </c>
      <c r="CT50" s="70" t="e">
        <f aca="false">$CS$7*$J$3*$J$5*$AC50</f>
        <v>#N/A</v>
      </c>
      <c r="CU50" s="70" t="e">
        <f aca="false">$CU$7*$J$2*$J$5*$AB50</f>
        <v>#N/A</v>
      </c>
      <c r="CV50" s="70" t="e">
        <f aca="false">$CU$7*$J$3*$J$5*$AC50</f>
        <v>#N/A</v>
      </c>
      <c r="CW50" s="70" t="e">
        <f aca="false">$CW$7*$J$2*$J$5*$AB50</f>
        <v>#N/A</v>
      </c>
      <c r="CX50" s="70" t="e">
        <f aca="false">$CW$7*$J$3*$J$5*$AC50</f>
        <v>#N/A</v>
      </c>
      <c r="CY50" s="70" t="e">
        <f aca="false">$CY$7*$J$2*$J$5*$AB50</f>
        <v>#N/A</v>
      </c>
      <c r="CZ50" s="70" t="e">
        <f aca="false">$CY$7*$J$3*$J$5*$AC50</f>
        <v>#N/A</v>
      </c>
      <c r="DA50" s="70" t="e">
        <f aca="false">$DA$7*$J$2*$J$5*$AB50</f>
        <v>#N/A</v>
      </c>
      <c r="DB50" s="70" t="e">
        <f aca="false">$DA$7*$J$3*$J$5*$AC50</f>
        <v>#N/A</v>
      </c>
      <c r="DC50" s="70"/>
      <c r="DD50" s="70"/>
      <c r="DE50" s="70" t="e">
        <f aca="false">$DF$7*$J$2*$J$5*$AB50</f>
        <v>#N/A</v>
      </c>
      <c r="DF50" s="70" t="e">
        <f aca="false">$DF$7*$J$3*$J$5*$AC50</f>
        <v>#N/A</v>
      </c>
      <c r="DG50" s="70" t="e">
        <f aca="false">$DG$7*$J$2*$J$5*$AB50</f>
        <v>#N/A</v>
      </c>
      <c r="DH50" s="70" t="e">
        <f aca="false">$DG$7*$J$3*$J$5*$AC50</f>
        <v>#N/A</v>
      </c>
      <c r="DI50" s="70" t="e">
        <f aca="false">$DI$7*$J$2*$J$5*$AB50</f>
        <v>#N/A</v>
      </c>
      <c r="DJ50" s="70" t="e">
        <f aca="false">$DI$7*$J$3*$J$5*$AC50</f>
        <v>#N/A</v>
      </c>
      <c r="DK50" s="70" t="e">
        <f aca="false">$DK$7*$J$2*$J$5*$AB50</f>
        <v>#N/A</v>
      </c>
      <c r="DL50" s="70" t="e">
        <f aca="false">$DK$7*$J$3*$J$5*$AC50</f>
        <v>#N/A</v>
      </c>
      <c r="DM50" s="70" t="e">
        <f aca="false">$DM$7*$J$2*$J$5*$AB50</f>
        <v>#N/A</v>
      </c>
      <c r="DN50" s="70" t="e">
        <f aca="false">$DM$7*$J$3*$J$5*$AC50</f>
        <v>#N/A</v>
      </c>
      <c r="DO50" s="70" t="e">
        <f aca="false">$DO$7*$J$2*$J$5*$AB50</f>
        <v>#N/A</v>
      </c>
      <c r="DP50" s="70" t="e">
        <f aca="false">$DO$7*$J$3*$J$5*$AC50</f>
        <v>#N/A</v>
      </c>
      <c r="DQ50" s="70"/>
      <c r="DR50" s="70"/>
      <c r="DS50" s="134" t="e">
        <f aca="false">SUM(CI50:CR50,CW50:CX50,DG50:DH50)</f>
        <v>#N/A</v>
      </c>
      <c r="DT50" s="25" t="e">
        <f aca="false">SUM(CI50:CZ50,DC50:DL50)</f>
        <v>#N/A</v>
      </c>
      <c r="DU50" s="134" t="e">
        <f aca="false">SUM(CI50:DR50)</f>
        <v>#N/A</v>
      </c>
      <c r="DZ50" s="70" t="e">
        <f aca="false">$DZ$7*$J$2*$J$5*$AB50</f>
        <v>#N/A</v>
      </c>
      <c r="EA50" s="70" t="e">
        <f aca="false">$DZ$7*$J$3*$J$5*$AC50</f>
        <v>#N/A</v>
      </c>
      <c r="EB50" s="70" t="e">
        <f aca="false">$EB$7*$J$2*$J$5*$AB50</f>
        <v>#N/A</v>
      </c>
      <c r="EC50" s="70" t="e">
        <f aca="false">$EB$7*$J$3*$J$5*$AC50</f>
        <v>#N/A</v>
      </c>
      <c r="ED50" s="70" t="e">
        <f aca="false">$ED$7*$J$2*$J$5*$AB50</f>
        <v>#N/A</v>
      </c>
      <c r="EE50" s="70" t="e">
        <f aca="false">$ED$7*$J$3*$J$5*$AC50</f>
        <v>#N/A</v>
      </c>
      <c r="EF50" s="70" t="e">
        <f aca="false">$EF$7*$J$2*$J$5*$AB50</f>
        <v>#N/A</v>
      </c>
      <c r="EG50" s="70" t="e">
        <f aca="false">$EF$7*$J$3*$J$5*$AC50</f>
        <v>#N/A</v>
      </c>
      <c r="EH50" s="70" t="e">
        <f aca="false">$EH$7*$J$2*$J$5*$AB50</f>
        <v>#N/A</v>
      </c>
      <c r="EI50" s="70" t="e">
        <f aca="false">$EH$7*$J$3*$J$5*$AC50</f>
        <v>#N/A</v>
      </c>
      <c r="EJ50" s="70" t="e">
        <f aca="false">$EJ$7*$J$2*$J$5*$AB50</f>
        <v>#N/A</v>
      </c>
      <c r="EK50" s="70" t="e">
        <f aca="false">$EJ$7*$J$3*$J$5*$AC50</f>
        <v>#N/A</v>
      </c>
      <c r="EN50" s="134" t="e">
        <f aca="false">SUM(EB50:EC50)</f>
        <v>#N/A</v>
      </c>
      <c r="EO50" s="25" t="e">
        <f aca="false">SUM(EB50:EE50,EJ50:EM50)</f>
        <v>#N/A</v>
      </c>
      <c r="EP50" s="25" t="e">
        <f aca="false">SUM(DZ50:EM50)</f>
        <v>#N/A</v>
      </c>
    </row>
    <row r="51" customFormat="false" ht="11.25" hidden="false" customHeight="false" outlineLevel="0" collapsed="false">
      <c r="A51" s="51" t="e">
        <f aca="false">VLOOKUP($D51,Curves!$A$2:$I$1700,9)</f>
        <v>#N/A</v>
      </c>
      <c r="B51" s="85" t="e">
        <f aca="false">(1+($A51/2))^(-2*($D51-$A$1)/365.25)</f>
        <v>#N/A</v>
      </c>
      <c r="C51" s="85" t="n">
        <f aca="false">D52-D51</f>
        <v>31</v>
      </c>
      <c r="D51" s="377" t="n">
        <v>38200</v>
      </c>
      <c r="E51" s="378" t="e">
        <f aca="false">VLOOKUP($D51,Curves!$A$2:$H$1700,2)*$B51</f>
        <v>#N/A</v>
      </c>
      <c r="F51" s="51" t="e">
        <f aca="false">VLOOKUP($D51,Curves!$A$2:$H$1700,3)*$B51</f>
        <v>#N/A</v>
      </c>
      <c r="G51" s="51" t="e">
        <f aca="false">VLOOKUP($D51,Curves!$A$2:$H$1700,7)*$B51</f>
        <v>#N/A</v>
      </c>
      <c r="H51" s="51" t="e">
        <f aca="false">VLOOKUP($D51,Curves!$A$2:$H$1700,5)*$B51</f>
        <v>#N/A</v>
      </c>
      <c r="I51" s="51" t="e">
        <f aca="false">VLOOKUP($D51,Curves!$A$2:$H$1700,4)*$B51</f>
        <v>#N/A</v>
      </c>
      <c r="J51" s="379" t="e">
        <f aca="false">VLOOKUP($D51,Curves!$A$2:$H$1700,8)*$B51</f>
        <v>#N/A</v>
      </c>
      <c r="K51" s="51" t="e">
        <f aca="false">($E51+$I51)*$J$5+$J$4</f>
        <v>#N/A</v>
      </c>
      <c r="L51" s="380" t="e">
        <f aca="false">VLOOKUP($D51,Curves!$N$2:$T$2600,2)*$B51</f>
        <v>#N/A</v>
      </c>
      <c r="M51" s="244" t="e">
        <f aca="false">VLOOKUP($D51,Curves!$N$2:$T$2600,3)*$B51</f>
        <v>#N/A</v>
      </c>
      <c r="N51" s="381" t="e">
        <f aca="false">IF($K51&lt;$L51,1,0)</f>
        <v>#N/A</v>
      </c>
      <c r="O51" s="382" t="e">
        <f aca="false">IF($K51&lt;$M51,1,0)</f>
        <v>#N/A</v>
      </c>
      <c r="P51" s="378" t="e">
        <f aca="false">($E51+J51)*$J$5+$J$4</f>
        <v>#N/A</v>
      </c>
      <c r="Q51" s="380" t="e">
        <f aca="false">VLOOKUP($D51,Curves!$N$2:$T$2600,4)*$B51</f>
        <v>#N/A</v>
      </c>
      <c r="R51" s="244" t="e">
        <f aca="false">VLOOKUP($D51,Curves!$N$2:$T$2600,5)*$B51</f>
        <v>#N/A</v>
      </c>
      <c r="S51" s="381" t="e">
        <f aca="false">IF($P51&lt;$Q51,1,0)</f>
        <v>#N/A</v>
      </c>
      <c r="T51" s="382" t="e">
        <f aca="false">IF($P51&lt;$R51,1,0)</f>
        <v>#N/A</v>
      </c>
      <c r="U51" s="383" t="e">
        <f aca="false">($E51+G51)*$J$5+$J$4</f>
        <v>#N/A</v>
      </c>
      <c r="V51" s="383" t="e">
        <f aca="false">($E51+H51)*$J$5+$J$4</f>
        <v>#N/A</v>
      </c>
      <c r="W51" s="383" t="e">
        <f aca="false">($E51+I51)*$J$5+$J$4</f>
        <v>#N/A</v>
      </c>
      <c r="X51" s="272" t="e">
        <f aca="false">VLOOKUP($D51,[6]CurveFetch!$D$8:$S$13000,16,0)*$B51</f>
        <v>#N/A</v>
      </c>
      <c r="Y51" s="244" t="e">
        <f aca="false">VLOOKUP($D51,Curves!$N$2:$T$2600,7)*$B51</f>
        <v>#N/A</v>
      </c>
      <c r="Z51" s="384" t="e">
        <f aca="false">IF($U51&lt;$X51,1,0)</f>
        <v>#N/A</v>
      </c>
      <c r="AA51" s="381" t="e">
        <f aca="false">IF($U51&lt;$Y51,1,0)</f>
        <v>#N/A</v>
      </c>
      <c r="AB51" s="381" t="e">
        <f aca="false">IF($V51&lt;$X51,1,0)</f>
        <v>#N/A</v>
      </c>
      <c r="AC51" s="381" t="e">
        <f aca="false">IF($V51&lt;$X51,1,0)</f>
        <v>#N/A</v>
      </c>
      <c r="AD51" s="381" t="e">
        <f aca="false">IF($W51&lt;$X51,1,0)</f>
        <v>#N/A</v>
      </c>
      <c r="AE51" s="382" t="e">
        <f aca="false">IF($W51&lt;$Y51,1,0)</f>
        <v>#N/A</v>
      </c>
      <c r="AF51" s="70" t="e">
        <f aca="false">$AF$7*$J$2*$J$5*$N51</f>
        <v>#N/A</v>
      </c>
      <c r="AG51" s="70" t="e">
        <f aca="false">$AF$7*$J$2*$J$5*$O51</f>
        <v>#N/A</v>
      </c>
      <c r="AH51" s="70" t="e">
        <f aca="false">$AH$7*$J$2*$J$5*$N51</f>
        <v>#N/A</v>
      </c>
      <c r="AI51" s="70" t="e">
        <f aca="false">$AH$7*$J$2*$J$5*$O51</f>
        <v>#N/A</v>
      </c>
      <c r="AJ51" s="70" t="e">
        <f aca="false">$AJ$7*$J$2*$J$5*$N51</f>
        <v>#N/A</v>
      </c>
      <c r="AK51" s="70" t="e">
        <f aca="false">$AJ$7*$J$2*$J$5*$O51</f>
        <v>#N/A</v>
      </c>
      <c r="AL51" s="70" t="e">
        <f aca="false">$AL$7*$J$2*$J$5*$N51</f>
        <v>#N/A</v>
      </c>
      <c r="AM51" s="70" t="e">
        <f aca="false">$AL$7*$J$3*$J$5*$O51</f>
        <v>#N/A</v>
      </c>
      <c r="AN51" s="70" t="e">
        <f aca="false">$AN$7*$J$2*$J$5*$N51</f>
        <v>#N/A</v>
      </c>
      <c r="AO51" s="70" t="e">
        <f aca="false">$AN$7*$J$3*$J$5*$O51</f>
        <v>#N/A</v>
      </c>
      <c r="AP51" s="70" t="e">
        <f aca="false">$AP$7*$J$2*$J$5*$N51</f>
        <v>#N/A</v>
      </c>
      <c r="AQ51" s="70" t="e">
        <f aca="false">$AP$7*$J$3*$J$5*$O51</f>
        <v>#N/A</v>
      </c>
      <c r="AR51" s="70" t="e">
        <f aca="false">$AR$7*$J$2*$J$5*$N51</f>
        <v>#N/A</v>
      </c>
      <c r="AS51" s="70" t="e">
        <f aca="false">$AR$7*$J$3*$J$5*$O51</f>
        <v>#N/A</v>
      </c>
      <c r="AT51" s="134" t="e">
        <f aca="false">SUM(AF51:AG51,AL51:AM51)</f>
        <v>#N/A</v>
      </c>
      <c r="AU51" s="161" t="e">
        <f aca="false">SUM(AF51:AM51,AP51:AS51)</f>
        <v>#N/A</v>
      </c>
      <c r="AV51" s="134" t="e">
        <f aca="false">SUM(AF51:AS51)</f>
        <v>#N/A</v>
      </c>
      <c r="AW51" s="70" t="e">
        <f aca="false">$AW$7*$J$2*$J$5*$S51</f>
        <v>#N/A</v>
      </c>
      <c r="AX51" s="70" t="e">
        <f aca="false">$AW$7*$J$3*$J$5*$T51</f>
        <v>#N/A</v>
      </c>
      <c r="AY51" s="70" t="e">
        <f aca="false">$AY$7*$J$2*$J$5*$S51</f>
        <v>#N/A</v>
      </c>
      <c r="AZ51" s="70" t="e">
        <f aca="false">$AY$7*$J$3*$J$5*$T51</f>
        <v>#N/A</v>
      </c>
      <c r="BA51" s="70" t="e">
        <f aca="false">$BA$7*$J$2*$J$5*$S51</f>
        <v>#N/A</v>
      </c>
      <c r="BB51" s="70" t="e">
        <f aca="false">$BA$7*$J$3*$J$5*$T51</f>
        <v>#N/A</v>
      </c>
      <c r="BC51" s="70" t="e">
        <f aca="false">$BC$7*$J$2*$J$5*$S51</f>
        <v>#N/A</v>
      </c>
      <c r="BD51" s="70" t="e">
        <f aca="false">$BC$7*$J$3*$J$5*$T51</f>
        <v>#N/A</v>
      </c>
      <c r="BE51" s="70" t="e">
        <f aca="false">$BE$7*$J$2*$J$5*$S51</f>
        <v>#N/A</v>
      </c>
      <c r="BF51" s="70" t="e">
        <f aca="false">$BE$7*$J$3*$J$5*$T51</f>
        <v>#N/A</v>
      </c>
      <c r="BG51" s="70" t="e">
        <f aca="false">$BG$7*$J$2*$J$5*$S51</f>
        <v>#N/A</v>
      </c>
      <c r="BH51" s="70" t="e">
        <f aca="false">$BG$7*$J$3*$J$5*$T51</f>
        <v>#N/A</v>
      </c>
      <c r="BI51" s="70" t="e">
        <f aca="false">$BI$7*$J$2*$J$5*$S51</f>
        <v>#N/A</v>
      </c>
      <c r="BJ51" s="70" t="e">
        <f aca="false">$BI$7*$J$3*$J$5*$T51</f>
        <v>#N/A</v>
      </c>
      <c r="BK51" s="70" t="e">
        <f aca="false">$BK$7*$J$2*$J$5*$S51</f>
        <v>#N/A</v>
      </c>
      <c r="BL51" s="70" t="e">
        <f aca="false">$BK$7*$J$3*$J$5*$T51</f>
        <v>#N/A</v>
      </c>
      <c r="BM51" s="70" t="e">
        <f aca="false">$BM$7*$J$2*$J$5*$S51</f>
        <v>#N/A</v>
      </c>
      <c r="BN51" s="70" t="e">
        <f aca="false">$BM$7*$J$3*$J$5*$T51</f>
        <v>#N/A</v>
      </c>
      <c r="BO51" s="70" t="e">
        <f aca="false">$BO$7*$J$2*$J$5*$S51</f>
        <v>#N/A</v>
      </c>
      <c r="BP51" s="70" t="e">
        <f aca="false">$BO$7*$J$3*$J$5*$T51</f>
        <v>#N/A</v>
      </c>
      <c r="BQ51" s="70" t="e">
        <f aca="false">$BQ$7*$J$2*$J$5*$S51</f>
        <v>#N/A</v>
      </c>
      <c r="BR51" s="70" t="e">
        <f aca="false">$BQ$7*$J$3*$J$5*$T51</f>
        <v>#N/A</v>
      </c>
      <c r="BS51" s="70" t="e">
        <f aca="false">$BS$7*$J$2*$J$5*$S51</f>
        <v>#N/A</v>
      </c>
      <c r="BT51" s="70" t="e">
        <f aca="false">$BS$7*$J$3*$J$5*$T51</f>
        <v>#N/A</v>
      </c>
      <c r="BU51" s="70"/>
      <c r="BV51" s="70"/>
      <c r="BW51" s="385" t="e">
        <f aca="false">SUM(AW51:BD51,BG51:BJ51,BO51:BP51)</f>
        <v>#N/A</v>
      </c>
      <c r="BX51" s="386" t="e">
        <f aca="false">SUM(BS51:BV51)+BW51</f>
        <v>#N/A</v>
      </c>
      <c r="BY51" s="25" t="e">
        <f aca="false">SUM(AW51:BV51)</f>
        <v>#N/A</v>
      </c>
      <c r="BZ51" s="70" t="e">
        <f aca="false">$BZ$7*$J$2*$J$5*$N51</f>
        <v>#N/A</v>
      </c>
      <c r="CA51" s="70" t="e">
        <f aca="false">$BZ$7*$J$3*$J$5*$O51</f>
        <v>#N/A</v>
      </c>
      <c r="CB51" s="70" t="e">
        <f aca="false">$CB$7*$J$2*$J$5*$N51</f>
        <v>#N/A</v>
      </c>
      <c r="CC51" s="70" t="e">
        <f aca="false">$CB$7*$J$3*$J$5*$O51</f>
        <v>#N/A</v>
      </c>
      <c r="CD51" s="70" t="e">
        <f aca="false">$CD$7*$J$2*$J$5*$N51</f>
        <v>#N/A</v>
      </c>
      <c r="CE51" s="70" t="e">
        <f aca="false">$CD$7*$J$3*$J$5*$O51</f>
        <v>#N/A</v>
      </c>
      <c r="CF51" s="134" t="e">
        <f aca="false">SUM(BZ51:CA51)</f>
        <v>#N/A</v>
      </c>
      <c r="CG51" s="386" t="e">
        <f aca="false">SUM(BZ51:CC51)</f>
        <v>#N/A</v>
      </c>
      <c r="CH51" s="134" t="e">
        <f aca="false">SUM(BZ51:CE51)</f>
        <v>#N/A</v>
      </c>
      <c r="CI51" s="70" t="e">
        <f aca="false">$CI$7*$J$2*$J$5*$AB51</f>
        <v>#N/A</v>
      </c>
      <c r="CJ51" s="70" t="e">
        <f aca="false">$CI$7*$J$3*$J$5*$AC51</f>
        <v>#N/A</v>
      </c>
      <c r="CK51" s="70" t="e">
        <f aca="false">$CK$7*$J$2*$J$5*$AB51</f>
        <v>#N/A</v>
      </c>
      <c r="CL51" s="70" t="e">
        <f aca="false">$CK$7*$J$3*$J$5*$AC51</f>
        <v>#N/A</v>
      </c>
      <c r="CM51" s="70" t="e">
        <f aca="false">$CM$7*$J$2*$J$5*$AB51</f>
        <v>#N/A</v>
      </c>
      <c r="CN51" s="70" t="e">
        <f aca="false">$CM$7*$J$3*$J$5*$AC51</f>
        <v>#N/A</v>
      </c>
      <c r="CO51" s="70" t="e">
        <f aca="false">$CO$7*$J$2*$J$5*$AB51</f>
        <v>#N/A</v>
      </c>
      <c r="CP51" s="70" t="e">
        <f aca="false">$CO$7*$J$3*$J$5*$AC51</f>
        <v>#N/A</v>
      </c>
      <c r="CQ51" s="70" t="e">
        <f aca="false">$CQ$7*$J$2*$J$5*$AB51</f>
        <v>#N/A</v>
      </c>
      <c r="CR51" s="70" t="e">
        <f aca="false">$CQ$7*$J$3*$J$5*$AC51</f>
        <v>#N/A</v>
      </c>
      <c r="CS51" s="70" t="e">
        <f aca="false">$CS$7*$J$2*$J$5*$AB51</f>
        <v>#N/A</v>
      </c>
      <c r="CT51" s="70" t="e">
        <f aca="false">$CS$7*$J$3*$J$5*$AC51</f>
        <v>#N/A</v>
      </c>
      <c r="CU51" s="70" t="e">
        <f aca="false">$CU$7*$J$2*$J$5*$AB51</f>
        <v>#N/A</v>
      </c>
      <c r="CV51" s="70" t="e">
        <f aca="false">$CU$7*$J$3*$J$5*$AC51</f>
        <v>#N/A</v>
      </c>
      <c r="CW51" s="70" t="e">
        <f aca="false">$CW$7*$J$2*$J$5*$AB51</f>
        <v>#N/A</v>
      </c>
      <c r="CX51" s="70" t="e">
        <f aca="false">$CW$7*$J$3*$J$5*$AC51</f>
        <v>#N/A</v>
      </c>
      <c r="CY51" s="70" t="e">
        <f aca="false">$CY$7*$J$2*$J$5*$AB51</f>
        <v>#N/A</v>
      </c>
      <c r="CZ51" s="70" t="e">
        <f aca="false">$CY$7*$J$3*$J$5*$AC51</f>
        <v>#N/A</v>
      </c>
      <c r="DA51" s="70" t="e">
        <f aca="false">$DA$7*$J$2*$J$5*$AB51</f>
        <v>#N/A</v>
      </c>
      <c r="DB51" s="70" t="e">
        <f aca="false">$DA$7*$J$3*$J$5*$AC51</f>
        <v>#N/A</v>
      </c>
      <c r="DC51" s="70"/>
      <c r="DD51" s="70"/>
      <c r="DE51" s="70" t="e">
        <f aca="false">$DF$7*$J$2*$J$5*$AB51</f>
        <v>#N/A</v>
      </c>
      <c r="DF51" s="70" t="e">
        <f aca="false">$DF$7*$J$3*$J$5*$AC51</f>
        <v>#N/A</v>
      </c>
      <c r="DG51" s="70" t="e">
        <f aca="false">$DG$7*$J$2*$J$5*$AB51</f>
        <v>#N/A</v>
      </c>
      <c r="DH51" s="70" t="e">
        <f aca="false">$DG$7*$J$3*$J$5*$AC51</f>
        <v>#N/A</v>
      </c>
      <c r="DI51" s="70" t="e">
        <f aca="false">$DI$7*$J$2*$J$5*$AB51</f>
        <v>#N/A</v>
      </c>
      <c r="DJ51" s="70" t="e">
        <f aca="false">$DI$7*$J$3*$J$5*$AC51</f>
        <v>#N/A</v>
      </c>
      <c r="DK51" s="70" t="e">
        <f aca="false">$DK$7*$J$2*$J$5*$AB51</f>
        <v>#N/A</v>
      </c>
      <c r="DL51" s="70" t="e">
        <f aca="false">$DK$7*$J$3*$J$5*$AC51</f>
        <v>#N/A</v>
      </c>
      <c r="DM51" s="70" t="e">
        <f aca="false">$DM$7*$J$2*$J$5*$AB51</f>
        <v>#N/A</v>
      </c>
      <c r="DN51" s="70" t="e">
        <f aca="false">$DM$7*$J$3*$J$5*$AC51</f>
        <v>#N/A</v>
      </c>
      <c r="DO51" s="70" t="e">
        <f aca="false">$DO$7*$J$2*$J$5*$AB51</f>
        <v>#N/A</v>
      </c>
      <c r="DP51" s="70" t="e">
        <f aca="false">$DO$7*$J$3*$J$5*$AC51</f>
        <v>#N/A</v>
      </c>
      <c r="DQ51" s="70"/>
      <c r="DR51" s="70"/>
      <c r="DS51" s="134" t="e">
        <f aca="false">SUM(CI51:CR51,CW51:CX51,DG51:DH51)</f>
        <v>#N/A</v>
      </c>
      <c r="DT51" s="25" t="e">
        <f aca="false">SUM(CI51:CZ51,DC51:DL51)</f>
        <v>#N/A</v>
      </c>
      <c r="DU51" s="134" t="e">
        <f aca="false">SUM(CI51:DR51)</f>
        <v>#N/A</v>
      </c>
      <c r="DZ51" s="70" t="e">
        <f aca="false">$DZ$7*$J$2*$J$5*$AB51</f>
        <v>#N/A</v>
      </c>
      <c r="EA51" s="70" t="e">
        <f aca="false">$DZ$7*$J$3*$J$5*$AC51</f>
        <v>#N/A</v>
      </c>
      <c r="EB51" s="70" t="e">
        <f aca="false">$EB$7*$J$2*$J$5*$AB51</f>
        <v>#N/A</v>
      </c>
      <c r="EC51" s="70" t="e">
        <f aca="false">$EB$7*$J$3*$J$5*$AC51</f>
        <v>#N/A</v>
      </c>
      <c r="ED51" s="70" t="e">
        <f aca="false">$ED$7*$J$2*$J$5*$AB51</f>
        <v>#N/A</v>
      </c>
      <c r="EE51" s="70" t="e">
        <f aca="false">$ED$7*$J$3*$J$5*$AC51</f>
        <v>#N/A</v>
      </c>
      <c r="EF51" s="70" t="e">
        <f aca="false">$EF$7*$J$2*$J$5*$AB51</f>
        <v>#N/A</v>
      </c>
      <c r="EG51" s="70" t="e">
        <f aca="false">$EF$7*$J$3*$J$5*$AC51</f>
        <v>#N/A</v>
      </c>
      <c r="EH51" s="70" t="e">
        <f aca="false">$EH$7*$J$2*$J$5*$AB51</f>
        <v>#N/A</v>
      </c>
      <c r="EI51" s="70" t="e">
        <f aca="false">$EH$7*$J$3*$J$5*$AC51</f>
        <v>#N/A</v>
      </c>
      <c r="EJ51" s="70" t="e">
        <f aca="false">$EJ$7*$J$2*$J$5*$AB51</f>
        <v>#N/A</v>
      </c>
      <c r="EK51" s="70" t="e">
        <f aca="false">$EJ$7*$J$3*$J$5*$AC51</f>
        <v>#N/A</v>
      </c>
      <c r="EN51" s="134" t="e">
        <f aca="false">SUM(EB51:EC51)</f>
        <v>#N/A</v>
      </c>
      <c r="EO51" s="25" t="e">
        <f aca="false">SUM(EB51:EE51,EJ51:EM51)</f>
        <v>#N/A</v>
      </c>
      <c r="EP51" s="25" t="e">
        <f aca="false">SUM(DZ51:EM51)</f>
        <v>#N/A</v>
      </c>
    </row>
    <row r="52" customFormat="false" ht="11.25" hidden="false" customHeight="false" outlineLevel="0" collapsed="false">
      <c r="A52" s="51" t="e">
        <f aca="false">VLOOKUP($D52,Curves!$A$2:$I$1700,9)</f>
        <v>#N/A</v>
      </c>
      <c r="B52" s="85" t="e">
        <f aca="false">(1+($A52/2))^(-2*($D52-$A$1)/365.25)</f>
        <v>#N/A</v>
      </c>
      <c r="C52" s="85" t="n">
        <f aca="false">D53-D52</f>
        <v>30</v>
      </c>
      <c r="D52" s="377" t="n">
        <v>38231</v>
      </c>
      <c r="E52" s="378" t="e">
        <f aca="false">VLOOKUP($D52,Curves!$A$2:$H$1700,2)*$B52</f>
        <v>#N/A</v>
      </c>
      <c r="F52" s="51" t="e">
        <f aca="false">VLOOKUP($D52,Curves!$A$2:$H$1700,3)*$B52</f>
        <v>#N/A</v>
      </c>
      <c r="G52" s="51" t="e">
        <f aca="false">VLOOKUP($D52,Curves!$A$2:$H$1700,7)*$B52</f>
        <v>#N/A</v>
      </c>
      <c r="H52" s="51" t="e">
        <f aca="false">VLOOKUP($D52,Curves!$A$2:$H$1700,5)*$B52</f>
        <v>#N/A</v>
      </c>
      <c r="I52" s="51" t="e">
        <f aca="false">VLOOKUP($D52,Curves!$A$2:$H$1700,4)*$B52</f>
        <v>#N/A</v>
      </c>
      <c r="J52" s="379" t="e">
        <f aca="false">VLOOKUP($D52,Curves!$A$2:$H$1700,8)*$B52</f>
        <v>#N/A</v>
      </c>
      <c r="K52" s="51" t="e">
        <f aca="false">($E52+$I52)*$J$5+$J$4</f>
        <v>#N/A</v>
      </c>
      <c r="L52" s="380" t="e">
        <f aca="false">VLOOKUP($D52,Curves!$N$2:$T$2600,2)*$B52</f>
        <v>#N/A</v>
      </c>
      <c r="M52" s="244" t="e">
        <f aca="false">VLOOKUP($D52,Curves!$N$2:$T$2600,3)*$B52</f>
        <v>#N/A</v>
      </c>
      <c r="N52" s="381" t="e">
        <f aca="false">IF($K52&lt;$L52,1,0)</f>
        <v>#N/A</v>
      </c>
      <c r="O52" s="382" t="e">
        <f aca="false">IF($K52&lt;$M52,1,0)</f>
        <v>#N/A</v>
      </c>
      <c r="P52" s="378" t="e">
        <f aca="false">($E52+J52)*$J$5+$J$4</f>
        <v>#N/A</v>
      </c>
      <c r="Q52" s="380" t="e">
        <f aca="false">VLOOKUP($D52,Curves!$N$2:$T$2600,4)*$B52</f>
        <v>#N/A</v>
      </c>
      <c r="R52" s="244" t="e">
        <f aca="false">VLOOKUP($D52,Curves!$N$2:$T$2600,5)*$B52</f>
        <v>#N/A</v>
      </c>
      <c r="S52" s="381" t="e">
        <f aca="false">IF($P52&lt;$Q52,1,0)</f>
        <v>#N/A</v>
      </c>
      <c r="T52" s="382" t="e">
        <f aca="false">IF($P52&lt;$R52,1,0)</f>
        <v>#N/A</v>
      </c>
      <c r="U52" s="383" t="e">
        <f aca="false">($E52+G52)*$J$5+$J$4</f>
        <v>#N/A</v>
      </c>
      <c r="V52" s="383" t="e">
        <f aca="false">($E52+H52)*$J$5+$J$4</f>
        <v>#N/A</v>
      </c>
      <c r="W52" s="383" t="e">
        <f aca="false">($E52+I52)*$J$5+$J$4</f>
        <v>#N/A</v>
      </c>
      <c r="X52" s="272" t="e">
        <f aca="false">VLOOKUP($D52,[6]CurveFetch!$D$8:$S$13000,16,0)*$B52</f>
        <v>#N/A</v>
      </c>
      <c r="Y52" s="244" t="e">
        <f aca="false">VLOOKUP($D52,Curves!$N$2:$T$2600,7)*$B52</f>
        <v>#N/A</v>
      </c>
      <c r="Z52" s="384" t="e">
        <f aca="false">IF($U52&lt;$X52,1,0)</f>
        <v>#N/A</v>
      </c>
      <c r="AA52" s="381" t="e">
        <f aca="false">IF($U52&lt;$Y52,1,0)</f>
        <v>#N/A</v>
      </c>
      <c r="AB52" s="381" t="e">
        <f aca="false">IF($V52&lt;$X52,1,0)</f>
        <v>#N/A</v>
      </c>
      <c r="AC52" s="381" t="e">
        <f aca="false">IF($V52&lt;$X52,1,0)</f>
        <v>#N/A</v>
      </c>
      <c r="AD52" s="381" t="e">
        <f aca="false">IF($W52&lt;$X52,1,0)</f>
        <v>#N/A</v>
      </c>
      <c r="AE52" s="382" t="e">
        <f aca="false">IF($W52&lt;$Y52,1,0)</f>
        <v>#N/A</v>
      </c>
      <c r="AF52" s="70" t="e">
        <f aca="false">$AF$7*$J$2*$J$5*$N52</f>
        <v>#N/A</v>
      </c>
      <c r="AG52" s="70" t="e">
        <f aca="false">$AF$7*$J$2*$J$5*$O52</f>
        <v>#N/A</v>
      </c>
      <c r="AH52" s="70" t="e">
        <f aca="false">$AH$7*$J$2*$J$5*$N52</f>
        <v>#N/A</v>
      </c>
      <c r="AI52" s="70" t="e">
        <f aca="false">$AH$7*$J$2*$J$5*$O52</f>
        <v>#N/A</v>
      </c>
      <c r="AJ52" s="70" t="e">
        <f aca="false">$AJ$7*$J$2*$J$5*$N52</f>
        <v>#N/A</v>
      </c>
      <c r="AK52" s="70" t="e">
        <f aca="false">$AJ$7*$J$2*$J$5*$O52</f>
        <v>#N/A</v>
      </c>
      <c r="AL52" s="70" t="e">
        <f aca="false">$AL$7*$J$2*$J$5*$N52</f>
        <v>#N/A</v>
      </c>
      <c r="AM52" s="70" t="e">
        <f aca="false">$AL$7*$J$3*$J$5*$O52</f>
        <v>#N/A</v>
      </c>
      <c r="AN52" s="70" t="e">
        <f aca="false">$AN$7*$J$2*$J$5*$N52</f>
        <v>#N/A</v>
      </c>
      <c r="AO52" s="70" t="e">
        <f aca="false">$AN$7*$J$3*$J$5*$O52</f>
        <v>#N/A</v>
      </c>
      <c r="AP52" s="70" t="e">
        <f aca="false">$AP$7*$J$2*$J$5*$N52</f>
        <v>#N/A</v>
      </c>
      <c r="AQ52" s="70" t="e">
        <f aca="false">$AP$7*$J$3*$J$5*$O52</f>
        <v>#N/A</v>
      </c>
      <c r="AR52" s="70" t="e">
        <f aca="false">$AR$7*$J$2*$J$5*$N52</f>
        <v>#N/A</v>
      </c>
      <c r="AS52" s="70" t="e">
        <f aca="false">$AR$7*$J$3*$J$5*$O52</f>
        <v>#N/A</v>
      </c>
      <c r="AT52" s="134" t="e">
        <f aca="false">SUM(AF52:AG52,AL52:AM52)</f>
        <v>#N/A</v>
      </c>
      <c r="AU52" s="161" t="e">
        <f aca="false">SUM(AF52:AM52,AP52:AS52)</f>
        <v>#N/A</v>
      </c>
      <c r="AV52" s="134" t="e">
        <f aca="false">SUM(AF52:AS52)</f>
        <v>#N/A</v>
      </c>
      <c r="AW52" s="70" t="e">
        <f aca="false">$AW$7*$J$2*$J$5*$S52</f>
        <v>#N/A</v>
      </c>
      <c r="AX52" s="70" t="e">
        <f aca="false">$AW$7*$J$3*$J$5*$T52</f>
        <v>#N/A</v>
      </c>
      <c r="AY52" s="70" t="e">
        <f aca="false">$AY$7*$J$2*$J$5*$S52</f>
        <v>#N/A</v>
      </c>
      <c r="AZ52" s="70" t="e">
        <f aca="false">$AY$7*$J$3*$J$5*$T52</f>
        <v>#N/A</v>
      </c>
      <c r="BA52" s="70" t="e">
        <f aca="false">$BA$7*$J$2*$J$5*$S52</f>
        <v>#N/A</v>
      </c>
      <c r="BB52" s="70" t="e">
        <f aca="false">$BA$7*$J$3*$J$5*$T52</f>
        <v>#N/A</v>
      </c>
      <c r="BC52" s="70" t="e">
        <f aca="false">$BC$7*$J$2*$J$5*$S52</f>
        <v>#N/A</v>
      </c>
      <c r="BD52" s="70" t="e">
        <f aca="false">$BC$7*$J$3*$J$5*$T52</f>
        <v>#N/A</v>
      </c>
      <c r="BE52" s="70" t="e">
        <f aca="false">$BE$7*$J$2*$J$5*$S52</f>
        <v>#N/A</v>
      </c>
      <c r="BF52" s="70" t="e">
        <f aca="false">$BE$7*$J$3*$J$5*$T52</f>
        <v>#N/A</v>
      </c>
      <c r="BG52" s="70" t="e">
        <f aca="false">$BG$7*$J$2*$J$5*$S52</f>
        <v>#N/A</v>
      </c>
      <c r="BH52" s="70" t="e">
        <f aca="false">$BG$7*$J$3*$J$5*$T52</f>
        <v>#N/A</v>
      </c>
      <c r="BI52" s="70" t="e">
        <f aca="false">$BI$7*$J$2*$J$5*$S52</f>
        <v>#N/A</v>
      </c>
      <c r="BJ52" s="70" t="e">
        <f aca="false">$BI$7*$J$3*$J$5*$T52</f>
        <v>#N/A</v>
      </c>
      <c r="BK52" s="70" t="e">
        <f aca="false">$BK$7*$J$2*$J$5*$S52</f>
        <v>#N/A</v>
      </c>
      <c r="BL52" s="70" t="e">
        <f aca="false">$BK$7*$J$3*$J$5*$T52</f>
        <v>#N/A</v>
      </c>
      <c r="BM52" s="70" t="e">
        <f aca="false">$BM$7*$J$2*$J$5*$S52</f>
        <v>#N/A</v>
      </c>
      <c r="BN52" s="70" t="e">
        <f aca="false">$BM$7*$J$3*$J$5*$T52</f>
        <v>#N/A</v>
      </c>
      <c r="BO52" s="70" t="e">
        <f aca="false">$BO$7*$J$2*$J$5*$S52</f>
        <v>#N/A</v>
      </c>
      <c r="BP52" s="70" t="e">
        <f aca="false">$BO$7*$J$3*$J$5*$T52</f>
        <v>#N/A</v>
      </c>
      <c r="BQ52" s="70" t="e">
        <f aca="false">$BQ$7*$J$2*$J$5*$S52</f>
        <v>#N/A</v>
      </c>
      <c r="BR52" s="70" t="e">
        <f aca="false">$BQ$7*$J$3*$J$5*$T52</f>
        <v>#N/A</v>
      </c>
      <c r="BS52" s="70" t="e">
        <f aca="false">$BS$7*$J$2*$J$5*$S52</f>
        <v>#N/A</v>
      </c>
      <c r="BT52" s="70" t="e">
        <f aca="false">$BS$7*$J$3*$J$5*$T52</f>
        <v>#N/A</v>
      </c>
      <c r="BU52" s="70"/>
      <c r="BV52" s="70"/>
      <c r="BW52" s="385" t="e">
        <f aca="false">SUM(AW52:BD52,BG52:BJ52,BO52:BP52)</f>
        <v>#N/A</v>
      </c>
      <c r="BX52" s="386" t="e">
        <f aca="false">SUM(BS52:BV52)+BW52</f>
        <v>#N/A</v>
      </c>
      <c r="BY52" s="25" t="e">
        <f aca="false">SUM(AW52:BV52)</f>
        <v>#N/A</v>
      </c>
      <c r="BZ52" s="70" t="e">
        <f aca="false">$BZ$7*$J$2*$J$5*$N52</f>
        <v>#N/A</v>
      </c>
      <c r="CA52" s="70" t="e">
        <f aca="false">$BZ$7*$J$3*$J$5*$O52</f>
        <v>#N/A</v>
      </c>
      <c r="CB52" s="70" t="e">
        <f aca="false">$CB$7*$J$2*$J$5*$N52</f>
        <v>#N/A</v>
      </c>
      <c r="CC52" s="70" t="e">
        <f aca="false">$CB$7*$J$3*$J$5*$O52</f>
        <v>#N/A</v>
      </c>
      <c r="CD52" s="70" t="e">
        <f aca="false">$CD$7*$J$2*$J$5*$N52</f>
        <v>#N/A</v>
      </c>
      <c r="CE52" s="70" t="e">
        <f aca="false">$CD$7*$J$3*$J$5*$O52</f>
        <v>#N/A</v>
      </c>
      <c r="CF52" s="134" t="e">
        <f aca="false">SUM(BZ52:CA52)</f>
        <v>#N/A</v>
      </c>
      <c r="CG52" s="386" t="e">
        <f aca="false">SUM(BZ52:CC52)</f>
        <v>#N/A</v>
      </c>
      <c r="CH52" s="134" t="e">
        <f aca="false">SUM(BZ52:CE52)</f>
        <v>#N/A</v>
      </c>
      <c r="CI52" s="70" t="e">
        <f aca="false">$CI$7*$J$2*$J$5*$AB52</f>
        <v>#N/A</v>
      </c>
      <c r="CJ52" s="70" t="e">
        <f aca="false">$CI$7*$J$3*$J$5*$AC52</f>
        <v>#N/A</v>
      </c>
      <c r="CK52" s="70" t="e">
        <f aca="false">$CK$7*$J$2*$J$5*$AB52</f>
        <v>#N/A</v>
      </c>
      <c r="CL52" s="70" t="e">
        <f aca="false">$CK$7*$J$3*$J$5*$AC52</f>
        <v>#N/A</v>
      </c>
      <c r="CM52" s="70" t="e">
        <f aca="false">$CM$7*$J$2*$J$5*$AB52</f>
        <v>#N/A</v>
      </c>
      <c r="CN52" s="70" t="e">
        <f aca="false">$CM$7*$J$3*$J$5*$AC52</f>
        <v>#N/A</v>
      </c>
      <c r="CO52" s="70" t="e">
        <f aca="false">$CO$7*$J$2*$J$5*$AB52</f>
        <v>#N/A</v>
      </c>
      <c r="CP52" s="70" t="e">
        <f aca="false">$CO$7*$J$3*$J$5*$AC52</f>
        <v>#N/A</v>
      </c>
      <c r="CQ52" s="70" t="e">
        <f aca="false">$CQ$7*$J$2*$J$5*$AB52</f>
        <v>#N/A</v>
      </c>
      <c r="CR52" s="70" t="e">
        <f aca="false">$CQ$7*$J$3*$J$5*$AC52</f>
        <v>#N/A</v>
      </c>
      <c r="CS52" s="70" t="e">
        <f aca="false">$CS$7*$J$2*$J$5*$AB52</f>
        <v>#N/A</v>
      </c>
      <c r="CT52" s="70" t="e">
        <f aca="false">$CS$7*$J$3*$J$5*$AC52</f>
        <v>#N/A</v>
      </c>
      <c r="CU52" s="70" t="e">
        <f aca="false">$CU$7*$J$2*$J$5*$AB52</f>
        <v>#N/A</v>
      </c>
      <c r="CV52" s="70" t="e">
        <f aca="false">$CU$7*$J$3*$J$5*$AC52</f>
        <v>#N/A</v>
      </c>
      <c r="CW52" s="70" t="e">
        <f aca="false">$CW$7*$J$2*$J$5*$AB52</f>
        <v>#N/A</v>
      </c>
      <c r="CX52" s="70" t="e">
        <f aca="false">$CW$7*$J$3*$J$5*$AC52</f>
        <v>#N/A</v>
      </c>
      <c r="CY52" s="70" t="e">
        <f aca="false">$CY$7*$J$2*$J$5*$AB52</f>
        <v>#N/A</v>
      </c>
      <c r="CZ52" s="70" t="e">
        <f aca="false">$CY$7*$J$3*$J$5*$AC52</f>
        <v>#N/A</v>
      </c>
      <c r="DA52" s="70" t="e">
        <f aca="false">$DA$7*$J$2*$J$5*$AB52</f>
        <v>#N/A</v>
      </c>
      <c r="DB52" s="70" t="e">
        <f aca="false">$DA$7*$J$3*$J$5*$AC52</f>
        <v>#N/A</v>
      </c>
      <c r="DC52" s="70"/>
      <c r="DD52" s="70"/>
      <c r="DE52" s="70" t="e">
        <f aca="false">$DF$7*$J$2*$J$5*$AB52</f>
        <v>#N/A</v>
      </c>
      <c r="DF52" s="70" t="e">
        <f aca="false">$DF$7*$J$3*$J$5*$AC52</f>
        <v>#N/A</v>
      </c>
      <c r="DG52" s="70" t="e">
        <f aca="false">$DG$7*$J$2*$J$5*$AB52</f>
        <v>#N/A</v>
      </c>
      <c r="DH52" s="70" t="e">
        <f aca="false">$DG$7*$J$3*$J$5*$AC52</f>
        <v>#N/A</v>
      </c>
      <c r="DI52" s="70" t="e">
        <f aca="false">$DI$7*$J$2*$J$5*$AB52</f>
        <v>#N/A</v>
      </c>
      <c r="DJ52" s="70" t="e">
        <f aca="false">$DI$7*$J$3*$J$5*$AC52</f>
        <v>#N/A</v>
      </c>
      <c r="DK52" s="70" t="e">
        <f aca="false">$DK$7*$J$2*$J$5*$AB52</f>
        <v>#N/A</v>
      </c>
      <c r="DL52" s="70" t="e">
        <f aca="false">$DK$7*$J$3*$J$5*$AC52</f>
        <v>#N/A</v>
      </c>
      <c r="DM52" s="70" t="e">
        <f aca="false">$DM$7*$J$2*$J$5*$AB52</f>
        <v>#N/A</v>
      </c>
      <c r="DN52" s="70" t="e">
        <f aca="false">$DM$7*$J$3*$J$5*$AC52</f>
        <v>#N/A</v>
      </c>
      <c r="DO52" s="70" t="e">
        <f aca="false">$DO$7*$J$2*$J$5*$AB52</f>
        <v>#N/A</v>
      </c>
      <c r="DP52" s="70" t="e">
        <f aca="false">$DO$7*$J$3*$J$5*$AC52</f>
        <v>#N/A</v>
      </c>
      <c r="DQ52" s="70"/>
      <c r="DR52" s="70"/>
      <c r="DS52" s="134" t="e">
        <f aca="false">SUM(CI52:CR52,CW52:CX52,DG52:DH52)</f>
        <v>#N/A</v>
      </c>
      <c r="DT52" s="25" t="e">
        <f aca="false">SUM(CI52:CZ52,DC52:DL52)</f>
        <v>#N/A</v>
      </c>
      <c r="DU52" s="134" t="e">
        <f aca="false">SUM(CI52:DR52)</f>
        <v>#N/A</v>
      </c>
      <c r="DZ52" s="70" t="e">
        <f aca="false">$DZ$7*$J$2*$J$5*$AB52</f>
        <v>#N/A</v>
      </c>
      <c r="EA52" s="70" t="e">
        <f aca="false">$DZ$7*$J$3*$J$5*$AC52</f>
        <v>#N/A</v>
      </c>
      <c r="EB52" s="70" t="e">
        <f aca="false">$EB$7*$J$2*$J$5*$AB52</f>
        <v>#N/A</v>
      </c>
      <c r="EC52" s="70" t="e">
        <f aca="false">$EB$7*$J$3*$J$5*$AC52</f>
        <v>#N/A</v>
      </c>
      <c r="ED52" s="70" t="e">
        <f aca="false">$ED$7*$J$2*$J$5*$AB52</f>
        <v>#N/A</v>
      </c>
      <c r="EE52" s="70" t="e">
        <f aca="false">$ED$7*$J$3*$J$5*$AC52</f>
        <v>#N/A</v>
      </c>
      <c r="EF52" s="70" t="e">
        <f aca="false">$EF$7*$J$2*$J$5*$AB52</f>
        <v>#N/A</v>
      </c>
      <c r="EG52" s="70" t="e">
        <f aca="false">$EF$7*$J$3*$J$5*$AC52</f>
        <v>#N/A</v>
      </c>
      <c r="EH52" s="70" t="e">
        <f aca="false">$EH$7*$J$2*$J$5*$AB52</f>
        <v>#N/A</v>
      </c>
      <c r="EI52" s="70" t="e">
        <f aca="false">$EH$7*$J$3*$J$5*$AC52</f>
        <v>#N/A</v>
      </c>
      <c r="EJ52" s="70" t="e">
        <f aca="false">$EJ$7*$J$2*$J$5*$AB52</f>
        <v>#N/A</v>
      </c>
      <c r="EK52" s="70" t="e">
        <f aca="false">$EJ$7*$J$3*$J$5*$AC52</f>
        <v>#N/A</v>
      </c>
      <c r="EN52" s="134" t="e">
        <f aca="false">SUM(EB52:EC52)</f>
        <v>#N/A</v>
      </c>
      <c r="EO52" s="25" t="e">
        <f aca="false">SUM(EB52:EE52,EJ52:EM52)</f>
        <v>#N/A</v>
      </c>
      <c r="EP52" s="25" t="e">
        <f aca="false">SUM(DZ52:EM52)</f>
        <v>#N/A</v>
      </c>
    </row>
    <row r="53" customFormat="false" ht="11.25" hidden="false" customHeight="false" outlineLevel="0" collapsed="false">
      <c r="A53" s="51" t="e">
        <f aca="false">VLOOKUP($D53,Curves!$A$2:$I$1700,9)</f>
        <v>#N/A</v>
      </c>
      <c r="B53" s="85" t="e">
        <f aca="false">(1+($A53/2))^(-2*($D53-$A$1)/365.25)</f>
        <v>#N/A</v>
      </c>
      <c r="C53" s="85" t="n">
        <f aca="false">D54-D53</f>
        <v>31</v>
      </c>
      <c r="D53" s="377" t="n">
        <v>38261</v>
      </c>
      <c r="E53" s="378" t="e">
        <f aca="false">VLOOKUP($D53,Curves!$A$2:$H$1700,2)*$B53</f>
        <v>#N/A</v>
      </c>
      <c r="F53" s="51" t="e">
        <f aca="false">VLOOKUP($D53,Curves!$A$2:$H$1700,3)*$B53</f>
        <v>#N/A</v>
      </c>
      <c r="G53" s="51" t="e">
        <f aca="false">VLOOKUP($D53,Curves!$A$2:$H$1700,7)*$B53</f>
        <v>#N/A</v>
      </c>
      <c r="H53" s="51" t="e">
        <f aca="false">VLOOKUP($D53,Curves!$A$2:$H$1700,5)*$B53</f>
        <v>#N/A</v>
      </c>
      <c r="I53" s="51" t="e">
        <f aca="false">VLOOKUP($D53,Curves!$A$2:$H$1700,4)*$B53</f>
        <v>#N/A</v>
      </c>
      <c r="J53" s="379" t="e">
        <f aca="false">VLOOKUP($D53,Curves!$A$2:$H$1700,8)*$B53</f>
        <v>#N/A</v>
      </c>
      <c r="K53" s="51" t="e">
        <f aca="false">($E53+$I53)*$J$5+$J$4</f>
        <v>#N/A</v>
      </c>
      <c r="L53" s="380" t="e">
        <f aca="false">VLOOKUP($D53,Curves!$N$2:$T$2600,2)*$B53</f>
        <v>#N/A</v>
      </c>
      <c r="M53" s="244" t="e">
        <f aca="false">VLOOKUP($D53,Curves!$N$2:$T$2600,3)*$B53</f>
        <v>#N/A</v>
      </c>
      <c r="N53" s="381" t="e">
        <f aca="false">IF($K53&lt;$L53,1,0)</f>
        <v>#N/A</v>
      </c>
      <c r="O53" s="382" t="e">
        <f aca="false">IF($K53&lt;$M53,1,0)</f>
        <v>#N/A</v>
      </c>
      <c r="P53" s="378" t="e">
        <f aca="false">($E53+J53)*$J$5+$J$4</f>
        <v>#N/A</v>
      </c>
      <c r="Q53" s="380" t="e">
        <f aca="false">VLOOKUP($D53,Curves!$N$2:$T$2600,4)*$B53</f>
        <v>#N/A</v>
      </c>
      <c r="R53" s="244" t="e">
        <f aca="false">VLOOKUP($D53,Curves!$N$2:$T$2600,5)*$B53</f>
        <v>#N/A</v>
      </c>
      <c r="S53" s="381" t="e">
        <f aca="false">IF($P53&lt;$Q53,1,0)</f>
        <v>#N/A</v>
      </c>
      <c r="T53" s="382" t="e">
        <f aca="false">IF($P53&lt;$R53,1,0)</f>
        <v>#N/A</v>
      </c>
      <c r="U53" s="383" t="e">
        <f aca="false">($E53+G53)*$J$5+$J$4</f>
        <v>#N/A</v>
      </c>
      <c r="V53" s="383" t="e">
        <f aca="false">($E53+H53)*$J$5+$J$4</f>
        <v>#N/A</v>
      </c>
      <c r="W53" s="383" t="e">
        <f aca="false">($E53+I53)*$J$5+$J$4</f>
        <v>#N/A</v>
      </c>
      <c r="X53" s="272" t="e">
        <f aca="false">VLOOKUP($D53,[6]CurveFetch!$D$8:$S$13000,16,0)*$B53</f>
        <v>#N/A</v>
      </c>
      <c r="Y53" s="244" t="e">
        <f aca="false">VLOOKUP($D53,Curves!$N$2:$T$2600,7)*$B53</f>
        <v>#N/A</v>
      </c>
      <c r="Z53" s="384" t="e">
        <f aca="false">IF($U53&lt;$X53,1,0)</f>
        <v>#N/A</v>
      </c>
      <c r="AA53" s="381" t="e">
        <f aca="false">IF($U53&lt;$Y53,1,0)</f>
        <v>#N/A</v>
      </c>
      <c r="AB53" s="381" t="e">
        <f aca="false">IF($V53&lt;$X53,1,0)</f>
        <v>#N/A</v>
      </c>
      <c r="AC53" s="381" t="e">
        <f aca="false">IF($V53&lt;$X53,1,0)</f>
        <v>#N/A</v>
      </c>
      <c r="AD53" s="381" t="e">
        <f aca="false">IF($W53&lt;$X53,1,0)</f>
        <v>#N/A</v>
      </c>
      <c r="AE53" s="382" t="e">
        <f aca="false">IF($W53&lt;$Y53,1,0)</f>
        <v>#N/A</v>
      </c>
      <c r="AF53" s="70" t="e">
        <f aca="false">$AF$7*$J$2*$J$5*$N53</f>
        <v>#N/A</v>
      </c>
      <c r="AG53" s="70" t="e">
        <f aca="false">$AF$7*$J$2*$J$5*$O53</f>
        <v>#N/A</v>
      </c>
      <c r="AH53" s="70" t="e">
        <f aca="false">$AH$7*$J$2*$J$5*$N53</f>
        <v>#N/A</v>
      </c>
      <c r="AI53" s="70" t="e">
        <f aca="false">$AH$7*$J$2*$J$5*$O53</f>
        <v>#N/A</v>
      </c>
      <c r="AJ53" s="70" t="e">
        <f aca="false">$AJ$7*$J$2*$J$5*$N53</f>
        <v>#N/A</v>
      </c>
      <c r="AK53" s="70" t="e">
        <f aca="false">$AJ$7*$J$2*$J$5*$O53</f>
        <v>#N/A</v>
      </c>
      <c r="AL53" s="70" t="e">
        <f aca="false">$AL$7*$J$2*$J$5*$N53</f>
        <v>#N/A</v>
      </c>
      <c r="AM53" s="70" t="e">
        <f aca="false">$AL$7*$J$3*$J$5*$O53</f>
        <v>#N/A</v>
      </c>
      <c r="AN53" s="70" t="e">
        <f aca="false">$AN$7*$J$2*$J$5*$N53</f>
        <v>#N/A</v>
      </c>
      <c r="AO53" s="70" t="e">
        <f aca="false">$AN$7*$J$3*$J$5*$O53</f>
        <v>#N/A</v>
      </c>
      <c r="AP53" s="70" t="e">
        <f aca="false">$AP$7*$J$2*$J$5*$N53</f>
        <v>#N/A</v>
      </c>
      <c r="AQ53" s="70" t="e">
        <f aca="false">$AP$7*$J$3*$J$5*$O53</f>
        <v>#N/A</v>
      </c>
      <c r="AR53" s="70" t="e">
        <f aca="false">$AR$7*$J$2*$J$5*$N53</f>
        <v>#N/A</v>
      </c>
      <c r="AS53" s="70" t="e">
        <f aca="false">$AR$7*$J$3*$J$5*$O53</f>
        <v>#N/A</v>
      </c>
      <c r="AT53" s="134" t="e">
        <f aca="false">SUM(AF53:AG53,AL53:AM53)</f>
        <v>#N/A</v>
      </c>
      <c r="AU53" s="161" t="e">
        <f aca="false">SUM(AF53:AM53,AP53:AS53)</f>
        <v>#N/A</v>
      </c>
      <c r="AV53" s="134" t="e">
        <f aca="false">SUM(AF53:AS53)</f>
        <v>#N/A</v>
      </c>
      <c r="AW53" s="70" t="e">
        <f aca="false">$AW$7*$J$2*$J$5*$S53</f>
        <v>#N/A</v>
      </c>
      <c r="AX53" s="70" t="e">
        <f aca="false">$AW$7*$J$3*$J$5*$T53</f>
        <v>#N/A</v>
      </c>
      <c r="AY53" s="70" t="e">
        <f aca="false">$AY$7*$J$2*$J$5*$S53</f>
        <v>#N/A</v>
      </c>
      <c r="AZ53" s="70" t="e">
        <f aca="false">$AY$7*$J$3*$J$5*$T53</f>
        <v>#N/A</v>
      </c>
      <c r="BA53" s="70" t="e">
        <f aca="false">$BA$7*$J$2*$J$5*$S53</f>
        <v>#N/A</v>
      </c>
      <c r="BB53" s="70" t="e">
        <f aca="false">$BA$7*$J$3*$J$5*$T53</f>
        <v>#N/A</v>
      </c>
      <c r="BC53" s="70" t="e">
        <f aca="false">$BC$7*$J$2*$J$5*$S53</f>
        <v>#N/A</v>
      </c>
      <c r="BD53" s="70" t="e">
        <f aca="false">$BC$7*$J$3*$J$5*$T53</f>
        <v>#N/A</v>
      </c>
      <c r="BE53" s="70" t="e">
        <f aca="false">$BE$7*$J$2*$J$5*$S53</f>
        <v>#N/A</v>
      </c>
      <c r="BF53" s="70" t="e">
        <f aca="false">$BE$7*$J$3*$J$5*$T53</f>
        <v>#N/A</v>
      </c>
      <c r="BG53" s="70" t="e">
        <f aca="false">$BG$7*$J$2*$J$5*$S53</f>
        <v>#N/A</v>
      </c>
      <c r="BH53" s="70" t="e">
        <f aca="false">$BG$7*$J$3*$J$5*$T53</f>
        <v>#N/A</v>
      </c>
      <c r="BI53" s="70" t="e">
        <f aca="false">$BI$7*$J$2*$J$5*$S53</f>
        <v>#N/A</v>
      </c>
      <c r="BJ53" s="70" t="e">
        <f aca="false">$BI$7*$J$3*$J$5*$T53</f>
        <v>#N/A</v>
      </c>
      <c r="BK53" s="70" t="e">
        <f aca="false">$BK$7*$J$2*$J$5*$S53</f>
        <v>#N/A</v>
      </c>
      <c r="BL53" s="70" t="e">
        <f aca="false">$BK$7*$J$3*$J$5*$T53</f>
        <v>#N/A</v>
      </c>
      <c r="BM53" s="70" t="e">
        <f aca="false">$BM$7*$J$2*$J$5*$S53</f>
        <v>#N/A</v>
      </c>
      <c r="BN53" s="70" t="e">
        <f aca="false">$BM$7*$J$3*$J$5*$T53</f>
        <v>#N/A</v>
      </c>
      <c r="BO53" s="70" t="e">
        <f aca="false">$BO$7*$J$2*$J$5*$S53</f>
        <v>#N/A</v>
      </c>
      <c r="BP53" s="70" t="e">
        <f aca="false">$BO$7*$J$3*$J$5*$T53</f>
        <v>#N/A</v>
      </c>
      <c r="BQ53" s="70" t="e">
        <f aca="false">$BQ$7*$J$2*$J$5*$S53</f>
        <v>#N/A</v>
      </c>
      <c r="BR53" s="70" t="e">
        <f aca="false">$BQ$7*$J$3*$J$5*$T53</f>
        <v>#N/A</v>
      </c>
      <c r="BS53" s="70" t="e">
        <f aca="false">$BS$7*$J$2*$J$5*$S53</f>
        <v>#N/A</v>
      </c>
      <c r="BT53" s="70" t="e">
        <f aca="false">$BS$7*$J$3*$J$5*$T53</f>
        <v>#N/A</v>
      </c>
      <c r="BU53" s="70"/>
      <c r="BV53" s="70"/>
      <c r="BW53" s="385" t="e">
        <f aca="false">SUM(AW53:BD53,BG53:BJ53,BO53:BP53)</f>
        <v>#N/A</v>
      </c>
      <c r="BX53" s="386" t="e">
        <f aca="false">SUM(BS53:BV53)+BW53</f>
        <v>#N/A</v>
      </c>
      <c r="BY53" s="25" t="e">
        <f aca="false">SUM(AW53:BV53)</f>
        <v>#N/A</v>
      </c>
      <c r="BZ53" s="70" t="e">
        <f aca="false">$BZ$7*$J$2*$J$5*$N53</f>
        <v>#N/A</v>
      </c>
      <c r="CA53" s="70" t="e">
        <f aca="false">$BZ$7*$J$3*$J$5*$O53</f>
        <v>#N/A</v>
      </c>
      <c r="CB53" s="70" t="e">
        <f aca="false">$CB$7*$J$2*$J$5*$N53</f>
        <v>#N/A</v>
      </c>
      <c r="CC53" s="70" t="e">
        <f aca="false">$CB$7*$J$3*$J$5*$O53</f>
        <v>#N/A</v>
      </c>
      <c r="CD53" s="70" t="e">
        <f aca="false">$CD$7*$J$2*$J$5*$N53</f>
        <v>#N/A</v>
      </c>
      <c r="CE53" s="70" t="e">
        <f aca="false">$CD$7*$J$3*$J$5*$O53</f>
        <v>#N/A</v>
      </c>
      <c r="CF53" s="134" t="e">
        <f aca="false">SUM(BZ53:CA53)</f>
        <v>#N/A</v>
      </c>
      <c r="CG53" s="386" t="e">
        <f aca="false">SUM(BZ53:CC53)</f>
        <v>#N/A</v>
      </c>
      <c r="CH53" s="134" t="e">
        <f aca="false">SUM(BZ53:CE53)</f>
        <v>#N/A</v>
      </c>
      <c r="CI53" s="70" t="e">
        <f aca="false">$CI$7*$J$2*$J$5*$AB53</f>
        <v>#N/A</v>
      </c>
      <c r="CJ53" s="70" t="e">
        <f aca="false">$CI$7*$J$3*$J$5*$AC53</f>
        <v>#N/A</v>
      </c>
      <c r="CK53" s="70" t="e">
        <f aca="false">$CK$7*$J$2*$J$5*$AB53</f>
        <v>#N/A</v>
      </c>
      <c r="CL53" s="70" t="e">
        <f aca="false">$CK$7*$J$3*$J$5*$AC53</f>
        <v>#N/A</v>
      </c>
      <c r="CM53" s="70" t="e">
        <f aca="false">$CM$7*$J$2*$J$5*$AB53</f>
        <v>#N/A</v>
      </c>
      <c r="CN53" s="70" t="e">
        <f aca="false">$CM$7*$J$3*$J$5*$AC53</f>
        <v>#N/A</v>
      </c>
      <c r="CO53" s="70" t="e">
        <f aca="false">$CO$7*$J$2*$J$5*$AB53</f>
        <v>#N/A</v>
      </c>
      <c r="CP53" s="70" t="e">
        <f aca="false">$CO$7*$J$3*$J$5*$AC53</f>
        <v>#N/A</v>
      </c>
      <c r="CQ53" s="70" t="e">
        <f aca="false">$CQ$7*$J$2*$J$5*$AB53</f>
        <v>#N/A</v>
      </c>
      <c r="CR53" s="70" t="e">
        <f aca="false">$CQ$7*$J$3*$J$5*$AC53</f>
        <v>#N/A</v>
      </c>
      <c r="CS53" s="70" t="e">
        <f aca="false">$CS$7*$J$2*$J$5*$AB53</f>
        <v>#N/A</v>
      </c>
      <c r="CT53" s="70" t="e">
        <f aca="false">$CS$7*$J$3*$J$5*$AC53</f>
        <v>#N/A</v>
      </c>
      <c r="CU53" s="70" t="e">
        <f aca="false">$CU$7*$J$2*$J$5*$AB53</f>
        <v>#N/A</v>
      </c>
      <c r="CV53" s="70" t="e">
        <f aca="false">$CU$7*$J$3*$J$5*$AC53</f>
        <v>#N/A</v>
      </c>
      <c r="CW53" s="70" t="e">
        <f aca="false">$CW$7*$J$2*$J$5*$AB53</f>
        <v>#N/A</v>
      </c>
      <c r="CX53" s="70" t="e">
        <f aca="false">$CW$7*$J$3*$J$5*$AC53</f>
        <v>#N/A</v>
      </c>
      <c r="CY53" s="70" t="e">
        <f aca="false">$CY$7*$J$2*$J$5*$AB53</f>
        <v>#N/A</v>
      </c>
      <c r="CZ53" s="70" t="e">
        <f aca="false">$CY$7*$J$3*$J$5*$AC53</f>
        <v>#N/A</v>
      </c>
      <c r="DA53" s="70" t="e">
        <f aca="false">$DA$7*$J$2*$J$5*$AB53</f>
        <v>#N/A</v>
      </c>
      <c r="DB53" s="70" t="e">
        <f aca="false">$DA$7*$J$3*$J$5*$AC53</f>
        <v>#N/A</v>
      </c>
      <c r="DC53" s="70"/>
      <c r="DD53" s="70"/>
      <c r="DE53" s="70" t="e">
        <f aca="false">$DF$7*$J$2*$J$5*$AB53</f>
        <v>#N/A</v>
      </c>
      <c r="DF53" s="70" t="e">
        <f aca="false">$DF$7*$J$3*$J$5*$AC53</f>
        <v>#N/A</v>
      </c>
      <c r="DG53" s="70" t="e">
        <f aca="false">$DG$7*$J$2*$J$5*$AB53</f>
        <v>#N/A</v>
      </c>
      <c r="DH53" s="70" t="e">
        <f aca="false">$DG$7*$J$3*$J$5*$AC53</f>
        <v>#N/A</v>
      </c>
      <c r="DI53" s="70" t="e">
        <f aca="false">$DI$7*$J$2*$J$5*$AB53</f>
        <v>#N/A</v>
      </c>
      <c r="DJ53" s="70" t="e">
        <f aca="false">$DI$7*$J$3*$J$5*$AC53</f>
        <v>#N/A</v>
      </c>
      <c r="DK53" s="70" t="e">
        <f aca="false">$DK$7*$J$2*$J$5*$AB53</f>
        <v>#N/A</v>
      </c>
      <c r="DL53" s="70" t="e">
        <f aca="false">$DK$7*$J$3*$J$5*$AC53</f>
        <v>#N/A</v>
      </c>
      <c r="DM53" s="70" t="e">
        <f aca="false">$DM$7*$J$2*$J$5*$AB53</f>
        <v>#N/A</v>
      </c>
      <c r="DN53" s="70" t="e">
        <f aca="false">$DM$7*$J$3*$J$5*$AC53</f>
        <v>#N/A</v>
      </c>
      <c r="DO53" s="70" t="e">
        <f aca="false">$DO$7*$J$2*$J$5*$AB53</f>
        <v>#N/A</v>
      </c>
      <c r="DP53" s="70" t="e">
        <f aca="false">$DO$7*$J$3*$J$5*$AC53</f>
        <v>#N/A</v>
      </c>
      <c r="DQ53" s="70"/>
      <c r="DR53" s="70"/>
      <c r="DS53" s="134" t="e">
        <f aca="false">SUM(CI53:CR53,CW53:CX53,DG53:DH53)</f>
        <v>#N/A</v>
      </c>
      <c r="DT53" s="25" t="e">
        <f aca="false">SUM(CI53:CZ53,DC53:DL53)</f>
        <v>#N/A</v>
      </c>
      <c r="DU53" s="134" t="e">
        <f aca="false">SUM(CI53:DR53)</f>
        <v>#N/A</v>
      </c>
      <c r="DZ53" s="70" t="e">
        <f aca="false">$DZ$7*$J$2*$J$5*$AB53</f>
        <v>#N/A</v>
      </c>
      <c r="EA53" s="70" t="e">
        <f aca="false">$DZ$7*$J$3*$J$5*$AC53</f>
        <v>#N/A</v>
      </c>
      <c r="EB53" s="70" t="e">
        <f aca="false">$EB$7*$J$2*$J$5*$AB53</f>
        <v>#N/A</v>
      </c>
      <c r="EC53" s="70" t="e">
        <f aca="false">$EB$7*$J$3*$J$5*$AC53</f>
        <v>#N/A</v>
      </c>
      <c r="ED53" s="70" t="e">
        <f aca="false">$ED$7*$J$2*$J$5*$AB53</f>
        <v>#N/A</v>
      </c>
      <c r="EE53" s="70" t="e">
        <f aca="false">$ED$7*$J$3*$J$5*$AC53</f>
        <v>#N/A</v>
      </c>
      <c r="EF53" s="70" t="e">
        <f aca="false">$EF$7*$J$2*$J$5*$AB53</f>
        <v>#N/A</v>
      </c>
      <c r="EG53" s="70" t="e">
        <f aca="false">$EF$7*$J$3*$J$5*$AC53</f>
        <v>#N/A</v>
      </c>
      <c r="EH53" s="70" t="e">
        <f aca="false">$EH$7*$J$2*$J$5*$AB53</f>
        <v>#N/A</v>
      </c>
      <c r="EI53" s="70" t="e">
        <f aca="false">$EH$7*$J$3*$J$5*$AC53</f>
        <v>#N/A</v>
      </c>
      <c r="EJ53" s="70" t="e">
        <f aca="false">$EJ$7*$J$2*$J$5*$AB53</f>
        <v>#N/A</v>
      </c>
      <c r="EK53" s="70" t="e">
        <f aca="false">$EJ$7*$J$3*$J$5*$AC53</f>
        <v>#N/A</v>
      </c>
      <c r="EN53" s="134" t="e">
        <f aca="false">SUM(EB53:EC53)</f>
        <v>#N/A</v>
      </c>
      <c r="EO53" s="25" t="e">
        <f aca="false">SUM(EB53:EE53,EJ53:EM53)</f>
        <v>#N/A</v>
      </c>
      <c r="EP53" s="25" t="e">
        <f aca="false">SUM(DZ53:EM53)</f>
        <v>#N/A</v>
      </c>
    </row>
    <row r="54" customFormat="false" ht="11.25" hidden="false" customHeight="false" outlineLevel="0" collapsed="false">
      <c r="A54" s="51" t="e">
        <f aca="false">VLOOKUP($D54,Curves!$A$2:$I$1700,9)</f>
        <v>#N/A</v>
      </c>
      <c r="B54" s="85" t="e">
        <f aca="false">(1+($A54/2))^(-2*($D54-$A$1)/365.25)</f>
        <v>#N/A</v>
      </c>
      <c r="C54" s="85" t="n">
        <f aca="false">D55-D54</f>
        <v>30</v>
      </c>
      <c r="D54" s="377" t="n">
        <v>38292</v>
      </c>
      <c r="E54" s="378" t="e">
        <f aca="false">VLOOKUP($D54,Curves!$A$2:$H$1700,2)*$B54</f>
        <v>#N/A</v>
      </c>
      <c r="F54" s="51" t="e">
        <f aca="false">VLOOKUP($D54,Curves!$A$2:$H$1700,3)*$B54</f>
        <v>#N/A</v>
      </c>
      <c r="G54" s="51" t="e">
        <f aca="false">VLOOKUP($D54,Curves!$A$2:$H$1700,7)*$B54</f>
        <v>#N/A</v>
      </c>
      <c r="H54" s="51" t="e">
        <f aca="false">VLOOKUP($D54,Curves!$A$2:$H$1700,5)*$B54</f>
        <v>#N/A</v>
      </c>
      <c r="I54" s="51" t="e">
        <f aca="false">VLOOKUP($D54,Curves!$A$2:$H$1700,4)*$B54</f>
        <v>#N/A</v>
      </c>
      <c r="J54" s="379" t="e">
        <f aca="false">VLOOKUP($D54,Curves!$A$2:$H$1700,8)*$B54</f>
        <v>#N/A</v>
      </c>
      <c r="K54" s="51" t="e">
        <f aca="false">($E54+$I54)*$J$5+$J$4</f>
        <v>#N/A</v>
      </c>
      <c r="L54" s="380" t="e">
        <f aca="false">VLOOKUP($D54,Curves!$N$2:$T$2600,2)*$B54</f>
        <v>#N/A</v>
      </c>
      <c r="M54" s="244" t="e">
        <f aca="false">VLOOKUP($D54,Curves!$N$2:$T$2600,3)*$B54</f>
        <v>#N/A</v>
      </c>
      <c r="N54" s="381" t="e">
        <f aca="false">IF($K54&lt;$L54,1,0)</f>
        <v>#N/A</v>
      </c>
      <c r="O54" s="382" t="e">
        <f aca="false">IF($K54&lt;$M54,1,0)</f>
        <v>#N/A</v>
      </c>
      <c r="P54" s="378" t="e">
        <f aca="false">($E54+J54)*$J$5+$J$4</f>
        <v>#N/A</v>
      </c>
      <c r="Q54" s="380" t="e">
        <f aca="false">VLOOKUP($D54,Curves!$N$2:$T$2600,4)*$B54</f>
        <v>#N/A</v>
      </c>
      <c r="R54" s="244" t="e">
        <f aca="false">VLOOKUP($D54,Curves!$N$2:$T$2600,5)*$B54</f>
        <v>#N/A</v>
      </c>
      <c r="S54" s="381" t="e">
        <f aca="false">IF($P54&lt;$Q54,1,0)</f>
        <v>#N/A</v>
      </c>
      <c r="T54" s="382" t="e">
        <f aca="false">IF($P54&lt;$R54,1,0)</f>
        <v>#N/A</v>
      </c>
      <c r="U54" s="383" t="e">
        <f aca="false">($E54+G54)*$J$5+$J$4</f>
        <v>#N/A</v>
      </c>
      <c r="V54" s="383" t="e">
        <f aca="false">($E54+H54)*$J$5+$J$4</f>
        <v>#N/A</v>
      </c>
      <c r="W54" s="383" t="e">
        <f aca="false">($E54+I54)*$J$5+$J$4</f>
        <v>#N/A</v>
      </c>
      <c r="X54" s="272" t="e">
        <f aca="false">VLOOKUP($D54,[6]CurveFetch!$D$8:$S$13000,16,0)*$B54</f>
        <v>#N/A</v>
      </c>
      <c r="Y54" s="244" t="e">
        <f aca="false">VLOOKUP($D54,Curves!$N$2:$T$2600,7)*$B54</f>
        <v>#N/A</v>
      </c>
      <c r="Z54" s="384" t="e">
        <f aca="false">IF($U54&lt;$X54,1,0)</f>
        <v>#N/A</v>
      </c>
      <c r="AA54" s="381" t="e">
        <f aca="false">IF($U54&lt;$Y54,1,0)</f>
        <v>#N/A</v>
      </c>
      <c r="AB54" s="381" t="e">
        <f aca="false">IF($V54&lt;$X54,1,0)</f>
        <v>#N/A</v>
      </c>
      <c r="AC54" s="381" t="e">
        <f aca="false">IF($V54&lt;$X54,1,0)</f>
        <v>#N/A</v>
      </c>
      <c r="AD54" s="381" t="e">
        <f aca="false">IF($W54&lt;$X54,1,0)</f>
        <v>#N/A</v>
      </c>
      <c r="AE54" s="382" t="e">
        <f aca="false">IF($W54&lt;$Y54,1,0)</f>
        <v>#N/A</v>
      </c>
      <c r="AF54" s="70" t="e">
        <f aca="false">$AF$7*$J$2*$J$5*$N54</f>
        <v>#N/A</v>
      </c>
      <c r="AG54" s="70" t="e">
        <f aca="false">$AF$7*$J$2*$J$5*$O54</f>
        <v>#N/A</v>
      </c>
      <c r="AH54" s="70" t="e">
        <f aca="false">$AH$7*$J$2*$J$5*$N54</f>
        <v>#N/A</v>
      </c>
      <c r="AI54" s="70" t="e">
        <f aca="false">$AH$7*$J$2*$J$5*$O54</f>
        <v>#N/A</v>
      </c>
      <c r="AJ54" s="70" t="e">
        <f aca="false">$AJ$7*$J$2*$J$5*$N54</f>
        <v>#N/A</v>
      </c>
      <c r="AK54" s="70" t="e">
        <f aca="false">$AJ$7*$J$2*$J$5*$O54</f>
        <v>#N/A</v>
      </c>
      <c r="AL54" s="70" t="e">
        <f aca="false">$AL$7*$J$2*$J$5*$N54</f>
        <v>#N/A</v>
      </c>
      <c r="AM54" s="70" t="e">
        <f aca="false">$AL$7*$J$3*$J$5*$O54</f>
        <v>#N/A</v>
      </c>
      <c r="AN54" s="70" t="e">
        <f aca="false">$AN$7*$J$2*$J$5*$N54</f>
        <v>#N/A</v>
      </c>
      <c r="AO54" s="70" t="e">
        <f aca="false">$AN$7*$J$3*$J$5*$O54</f>
        <v>#N/A</v>
      </c>
      <c r="AP54" s="70" t="e">
        <f aca="false">$AP$7*$J$2*$J$5*$N54</f>
        <v>#N/A</v>
      </c>
      <c r="AQ54" s="70" t="e">
        <f aca="false">$AP$7*$J$3*$J$5*$O54</f>
        <v>#N/A</v>
      </c>
      <c r="AR54" s="70" t="e">
        <f aca="false">$AR$7*$J$2*$J$5*$N54</f>
        <v>#N/A</v>
      </c>
      <c r="AS54" s="70" t="e">
        <f aca="false">$AR$7*$J$3*$J$5*$O54</f>
        <v>#N/A</v>
      </c>
      <c r="AT54" s="134" t="e">
        <f aca="false">SUM(AF54:AG54,AL54:AM54)</f>
        <v>#N/A</v>
      </c>
      <c r="AU54" s="161" t="e">
        <f aca="false">SUM(AF54:AM54,AP54:AS54)</f>
        <v>#N/A</v>
      </c>
      <c r="AV54" s="134" t="e">
        <f aca="false">SUM(AF54:AS54)</f>
        <v>#N/A</v>
      </c>
      <c r="AW54" s="70" t="e">
        <f aca="false">$AW$7*$J$2*$J$5*$S54</f>
        <v>#N/A</v>
      </c>
      <c r="AX54" s="70" t="e">
        <f aca="false">$AW$7*$J$3*$J$5*$T54</f>
        <v>#N/A</v>
      </c>
      <c r="AY54" s="70" t="e">
        <f aca="false">$AY$7*$J$2*$J$5*$S54</f>
        <v>#N/A</v>
      </c>
      <c r="AZ54" s="70" t="e">
        <f aca="false">$AY$7*$J$3*$J$5*$T54</f>
        <v>#N/A</v>
      </c>
      <c r="BA54" s="70" t="e">
        <f aca="false">$BA$7*$J$2*$J$5*$S54</f>
        <v>#N/A</v>
      </c>
      <c r="BB54" s="70" t="e">
        <f aca="false">$BA$7*$J$3*$J$5*$T54</f>
        <v>#N/A</v>
      </c>
      <c r="BC54" s="70" t="e">
        <f aca="false">$BC$7*$J$2*$J$5*$S54</f>
        <v>#N/A</v>
      </c>
      <c r="BD54" s="70" t="e">
        <f aca="false">$BC$7*$J$3*$J$5*$T54</f>
        <v>#N/A</v>
      </c>
      <c r="BE54" s="70" t="e">
        <f aca="false">$BE$7*$J$2*$J$5*$S54</f>
        <v>#N/A</v>
      </c>
      <c r="BF54" s="70" t="e">
        <f aca="false">$BE$7*$J$3*$J$5*$T54</f>
        <v>#N/A</v>
      </c>
      <c r="BG54" s="70" t="e">
        <f aca="false">$BG$7*$J$2*$J$5*$S54</f>
        <v>#N/A</v>
      </c>
      <c r="BH54" s="70" t="e">
        <f aca="false">$BG$7*$J$3*$J$5*$T54</f>
        <v>#N/A</v>
      </c>
      <c r="BI54" s="70" t="e">
        <f aca="false">$BI$7*$J$2*$J$5*$S54</f>
        <v>#N/A</v>
      </c>
      <c r="BJ54" s="70" t="e">
        <f aca="false">$BI$7*$J$3*$J$5*$T54</f>
        <v>#N/A</v>
      </c>
      <c r="BK54" s="70" t="e">
        <f aca="false">$BK$7*$J$2*$J$5*$S54</f>
        <v>#N/A</v>
      </c>
      <c r="BL54" s="70" t="e">
        <f aca="false">$BK$7*$J$3*$J$5*$T54</f>
        <v>#N/A</v>
      </c>
      <c r="BM54" s="70" t="e">
        <f aca="false">$BM$7*$J$2*$J$5*$S54</f>
        <v>#N/A</v>
      </c>
      <c r="BN54" s="70" t="e">
        <f aca="false">$BM$7*$J$3*$J$5*$T54</f>
        <v>#N/A</v>
      </c>
      <c r="BO54" s="70" t="e">
        <f aca="false">$BO$7*$J$2*$J$5*$S54</f>
        <v>#N/A</v>
      </c>
      <c r="BP54" s="70" t="e">
        <f aca="false">$BO$7*$J$3*$J$5*$T54</f>
        <v>#N/A</v>
      </c>
      <c r="BQ54" s="70" t="e">
        <f aca="false">$BQ$7*$J$2*$J$5*$S54</f>
        <v>#N/A</v>
      </c>
      <c r="BR54" s="70" t="e">
        <f aca="false">$BQ$7*$J$3*$J$5*$T54</f>
        <v>#N/A</v>
      </c>
      <c r="BS54" s="70" t="e">
        <f aca="false">$BS$7*$J$2*$J$5*$S54</f>
        <v>#N/A</v>
      </c>
      <c r="BT54" s="70" t="e">
        <f aca="false">$BS$7*$J$3*$J$5*$T54</f>
        <v>#N/A</v>
      </c>
      <c r="BU54" s="70"/>
      <c r="BV54" s="70"/>
      <c r="BW54" s="385" t="e">
        <f aca="false">SUM(AW54:BD54,BG54:BJ54,BO54:BP54)</f>
        <v>#N/A</v>
      </c>
      <c r="BX54" s="386" t="e">
        <f aca="false">SUM(BS54:BV54)+BW54</f>
        <v>#N/A</v>
      </c>
      <c r="BY54" s="25" t="e">
        <f aca="false">SUM(AW54:BV54)</f>
        <v>#N/A</v>
      </c>
      <c r="BZ54" s="70" t="e">
        <f aca="false">$BZ$7*$J$2*$J$5*$N54</f>
        <v>#N/A</v>
      </c>
      <c r="CA54" s="70" t="e">
        <f aca="false">$BZ$7*$J$3*$J$5*$O54</f>
        <v>#N/A</v>
      </c>
      <c r="CB54" s="70" t="e">
        <f aca="false">$CB$7*$J$2*$J$5*$N54</f>
        <v>#N/A</v>
      </c>
      <c r="CC54" s="70" t="e">
        <f aca="false">$CB$7*$J$3*$J$5*$O54</f>
        <v>#N/A</v>
      </c>
      <c r="CD54" s="70" t="e">
        <f aca="false">$CD$7*$J$2*$J$5*$N54</f>
        <v>#N/A</v>
      </c>
      <c r="CE54" s="70" t="e">
        <f aca="false">$CD$7*$J$3*$J$5*$O54</f>
        <v>#N/A</v>
      </c>
      <c r="CF54" s="134" t="e">
        <f aca="false">SUM(BZ54:CA54)</f>
        <v>#N/A</v>
      </c>
      <c r="CG54" s="386" t="e">
        <f aca="false">SUM(BZ54:CC54)</f>
        <v>#N/A</v>
      </c>
      <c r="CH54" s="134" t="e">
        <f aca="false">SUM(BZ54:CE54)</f>
        <v>#N/A</v>
      </c>
      <c r="CI54" s="70" t="e">
        <f aca="false">$CI$7*$J$2*$J$5*$AB54</f>
        <v>#N/A</v>
      </c>
      <c r="CJ54" s="70" t="e">
        <f aca="false">$CI$7*$J$3*$J$5*$AC54</f>
        <v>#N/A</v>
      </c>
      <c r="CK54" s="70" t="e">
        <f aca="false">$CK$7*$J$2*$J$5*$AB54</f>
        <v>#N/A</v>
      </c>
      <c r="CL54" s="70" t="e">
        <f aca="false">$CK$7*$J$3*$J$5*$AC54</f>
        <v>#N/A</v>
      </c>
      <c r="CM54" s="70" t="e">
        <f aca="false">$CM$7*$J$2*$J$5*$AB54</f>
        <v>#N/A</v>
      </c>
      <c r="CN54" s="70" t="e">
        <f aca="false">$CM$7*$J$3*$J$5*$AC54</f>
        <v>#N/A</v>
      </c>
      <c r="CO54" s="70" t="e">
        <f aca="false">$CO$7*$J$2*$J$5*$AB54</f>
        <v>#N/A</v>
      </c>
      <c r="CP54" s="70" t="e">
        <f aca="false">$CO$7*$J$3*$J$5*$AC54</f>
        <v>#N/A</v>
      </c>
      <c r="CQ54" s="70" t="e">
        <f aca="false">$CQ$7*$J$2*$J$5*$AB54</f>
        <v>#N/A</v>
      </c>
      <c r="CR54" s="70" t="e">
        <f aca="false">$CQ$7*$J$3*$J$5*$AC54</f>
        <v>#N/A</v>
      </c>
      <c r="CS54" s="70" t="e">
        <f aca="false">$CS$7*$J$2*$J$5*$AB54</f>
        <v>#N/A</v>
      </c>
      <c r="CT54" s="70" t="e">
        <f aca="false">$CS$7*$J$3*$J$5*$AC54</f>
        <v>#N/A</v>
      </c>
      <c r="CU54" s="70" t="e">
        <f aca="false">$CU$7*$J$2*$J$5*$AB54</f>
        <v>#N/A</v>
      </c>
      <c r="CV54" s="70" t="e">
        <f aca="false">$CU$7*$J$3*$J$5*$AC54</f>
        <v>#N/A</v>
      </c>
      <c r="CW54" s="70" t="e">
        <f aca="false">$CW$7*$J$2*$J$5*$AB54</f>
        <v>#N/A</v>
      </c>
      <c r="CX54" s="70" t="e">
        <f aca="false">$CW$7*$J$3*$J$5*$AC54</f>
        <v>#N/A</v>
      </c>
      <c r="CY54" s="70" t="e">
        <f aca="false">$CY$7*$J$2*$J$5*$AB54</f>
        <v>#N/A</v>
      </c>
      <c r="CZ54" s="70" t="e">
        <f aca="false">$CY$7*$J$3*$J$5*$AC54</f>
        <v>#N/A</v>
      </c>
      <c r="DA54" s="70" t="e">
        <f aca="false">$DA$7*$J$2*$J$5*$AB54</f>
        <v>#N/A</v>
      </c>
      <c r="DB54" s="70" t="e">
        <f aca="false">$DA$7*$J$3*$J$5*$AC54</f>
        <v>#N/A</v>
      </c>
      <c r="DC54" s="70"/>
      <c r="DD54" s="70"/>
      <c r="DE54" s="70" t="e">
        <f aca="false">$DF$7*$J$2*$J$5*$AB54</f>
        <v>#N/A</v>
      </c>
      <c r="DF54" s="70" t="e">
        <f aca="false">$DF$7*$J$3*$J$5*$AC54</f>
        <v>#N/A</v>
      </c>
      <c r="DG54" s="70" t="e">
        <f aca="false">$DG$7*$J$2*$J$5*$AB54</f>
        <v>#N/A</v>
      </c>
      <c r="DH54" s="70" t="e">
        <f aca="false">$DG$7*$J$3*$J$5*$AC54</f>
        <v>#N/A</v>
      </c>
      <c r="DI54" s="70" t="e">
        <f aca="false">$DI$7*$J$2*$J$5*$AB54</f>
        <v>#N/A</v>
      </c>
      <c r="DJ54" s="70" t="e">
        <f aca="false">$DI$7*$J$3*$J$5*$AC54</f>
        <v>#N/A</v>
      </c>
      <c r="DK54" s="70" t="e">
        <f aca="false">$DK$7*$J$2*$J$5*$AB54</f>
        <v>#N/A</v>
      </c>
      <c r="DL54" s="70" t="e">
        <f aca="false">$DK$7*$J$3*$J$5*$AC54</f>
        <v>#N/A</v>
      </c>
      <c r="DM54" s="70" t="e">
        <f aca="false">$DM$7*$J$2*$J$5*$AB54</f>
        <v>#N/A</v>
      </c>
      <c r="DN54" s="70" t="e">
        <f aca="false">$DM$7*$J$3*$J$5*$AC54</f>
        <v>#N/A</v>
      </c>
      <c r="DO54" s="70" t="e">
        <f aca="false">$DO$7*$J$2*$J$5*$AB54</f>
        <v>#N/A</v>
      </c>
      <c r="DP54" s="70" t="e">
        <f aca="false">$DO$7*$J$3*$J$5*$AC54</f>
        <v>#N/A</v>
      </c>
      <c r="DQ54" s="70"/>
      <c r="DR54" s="70"/>
      <c r="DS54" s="134" t="e">
        <f aca="false">SUM(CI54:CR54,CW54:CX54,DG54:DH54)</f>
        <v>#N/A</v>
      </c>
      <c r="DT54" s="25" t="e">
        <f aca="false">SUM(CI54:CZ54,DC54:DL54)</f>
        <v>#N/A</v>
      </c>
      <c r="DU54" s="134" t="e">
        <f aca="false">SUM(CI54:DR54)</f>
        <v>#N/A</v>
      </c>
      <c r="DZ54" s="70" t="e">
        <f aca="false">$DZ$7*$J$2*$J$5*$AB54</f>
        <v>#N/A</v>
      </c>
      <c r="EA54" s="70" t="e">
        <f aca="false">$DZ$7*$J$3*$J$5*$AC54</f>
        <v>#N/A</v>
      </c>
      <c r="EB54" s="70" t="e">
        <f aca="false">$EB$7*$J$2*$J$5*$AB54</f>
        <v>#N/A</v>
      </c>
      <c r="EC54" s="70" t="e">
        <f aca="false">$EB$7*$J$3*$J$5*$AC54</f>
        <v>#N/A</v>
      </c>
      <c r="ED54" s="70" t="e">
        <f aca="false">$ED$7*$J$2*$J$5*$AB54</f>
        <v>#N/A</v>
      </c>
      <c r="EE54" s="70" t="e">
        <f aca="false">$ED$7*$J$3*$J$5*$AC54</f>
        <v>#N/A</v>
      </c>
      <c r="EF54" s="70" t="e">
        <f aca="false">$EF$7*$J$2*$J$5*$AB54</f>
        <v>#N/A</v>
      </c>
      <c r="EG54" s="70" t="e">
        <f aca="false">$EF$7*$J$3*$J$5*$AC54</f>
        <v>#N/A</v>
      </c>
      <c r="EH54" s="70" t="e">
        <f aca="false">$EH$7*$J$2*$J$5*$AB54</f>
        <v>#N/A</v>
      </c>
      <c r="EI54" s="70" t="e">
        <f aca="false">$EH$7*$J$3*$J$5*$AC54</f>
        <v>#N/A</v>
      </c>
      <c r="EJ54" s="70" t="e">
        <f aca="false">$EJ$7*$J$2*$J$5*$AB54</f>
        <v>#N/A</v>
      </c>
      <c r="EK54" s="70" t="e">
        <f aca="false">$EJ$7*$J$3*$J$5*$AC54</f>
        <v>#N/A</v>
      </c>
      <c r="EN54" s="134" t="e">
        <f aca="false">SUM(EB54:EC54)</f>
        <v>#N/A</v>
      </c>
      <c r="EO54" s="25" t="e">
        <f aca="false">SUM(EB54:EE54,EJ54:EM54)</f>
        <v>#N/A</v>
      </c>
      <c r="EP54" s="25" t="e">
        <f aca="false">SUM(DZ54:EM54)</f>
        <v>#N/A</v>
      </c>
    </row>
    <row r="55" customFormat="false" ht="11.25" hidden="false" customHeight="false" outlineLevel="0" collapsed="false">
      <c r="A55" s="51" t="e">
        <f aca="false">VLOOKUP($D55,Curves!$A$2:$I$1700,9)</f>
        <v>#N/A</v>
      </c>
      <c r="B55" s="85" t="e">
        <f aca="false">(1+($A55/2))^(-2*($D55-$A$1)/365.25)</f>
        <v>#N/A</v>
      </c>
      <c r="C55" s="85" t="n">
        <f aca="false">D56-D55</f>
        <v>31</v>
      </c>
      <c r="D55" s="377" t="n">
        <v>38322</v>
      </c>
      <c r="E55" s="378" t="e">
        <f aca="false">VLOOKUP($D55,Curves!$A$2:$H$1700,2)*$B55</f>
        <v>#N/A</v>
      </c>
      <c r="F55" s="51" t="e">
        <f aca="false">VLOOKUP($D55,Curves!$A$2:$H$1700,3)*$B55</f>
        <v>#N/A</v>
      </c>
      <c r="G55" s="51" t="e">
        <f aca="false">VLOOKUP($D55,Curves!$A$2:$H$1700,7)*$B55</f>
        <v>#N/A</v>
      </c>
      <c r="H55" s="51" t="e">
        <f aca="false">VLOOKUP($D55,Curves!$A$2:$H$1700,5)*$B55</f>
        <v>#N/A</v>
      </c>
      <c r="I55" s="51" t="e">
        <f aca="false">VLOOKUP($D55,Curves!$A$2:$H$1700,4)*$B55</f>
        <v>#N/A</v>
      </c>
      <c r="J55" s="379" t="e">
        <f aca="false">VLOOKUP($D55,Curves!$A$2:$H$1700,8)*$B55</f>
        <v>#N/A</v>
      </c>
      <c r="K55" s="51" t="e">
        <f aca="false">($E55+$I55)*$J$5+$J$4</f>
        <v>#N/A</v>
      </c>
      <c r="L55" s="380" t="e">
        <f aca="false">VLOOKUP($D55,Curves!$N$2:$T$2600,2)*$B55</f>
        <v>#N/A</v>
      </c>
      <c r="M55" s="244" t="e">
        <f aca="false">VLOOKUP($D55,Curves!$N$2:$T$2600,3)*$B55</f>
        <v>#N/A</v>
      </c>
      <c r="N55" s="381" t="e">
        <f aca="false">IF($K55&lt;$L55,1,0)</f>
        <v>#N/A</v>
      </c>
      <c r="O55" s="382" t="e">
        <f aca="false">IF($K55&lt;$M55,1,0)</f>
        <v>#N/A</v>
      </c>
      <c r="P55" s="378" t="e">
        <f aca="false">($E55+J55)*$J$5+$J$4</f>
        <v>#N/A</v>
      </c>
      <c r="Q55" s="380" t="e">
        <f aca="false">VLOOKUP($D55,Curves!$N$2:$T$2600,4)*$B55</f>
        <v>#N/A</v>
      </c>
      <c r="R55" s="244" t="e">
        <f aca="false">VLOOKUP($D55,Curves!$N$2:$T$2600,5)*$B55</f>
        <v>#N/A</v>
      </c>
      <c r="S55" s="381" t="e">
        <f aca="false">IF($P55&lt;$Q55,1,0)</f>
        <v>#N/A</v>
      </c>
      <c r="T55" s="382" t="e">
        <f aca="false">IF($P55&lt;$R55,1,0)</f>
        <v>#N/A</v>
      </c>
      <c r="U55" s="383" t="e">
        <f aca="false">($E55+G55)*$J$5+$J$4</f>
        <v>#N/A</v>
      </c>
      <c r="V55" s="383" t="e">
        <f aca="false">($E55+H55)*$J$5+$J$4</f>
        <v>#N/A</v>
      </c>
      <c r="W55" s="383" t="e">
        <f aca="false">($E55+I55)*$J$5+$J$4</f>
        <v>#N/A</v>
      </c>
      <c r="X55" s="272" t="e">
        <f aca="false">VLOOKUP($D55,[6]CurveFetch!$D$8:$S$13000,16,0)*$B55</f>
        <v>#N/A</v>
      </c>
      <c r="Y55" s="244" t="e">
        <f aca="false">VLOOKUP($D55,Curves!$N$2:$T$2600,7)*$B55</f>
        <v>#N/A</v>
      </c>
      <c r="Z55" s="384" t="e">
        <f aca="false">IF($U55&lt;$X55,1,0)</f>
        <v>#N/A</v>
      </c>
      <c r="AA55" s="381" t="e">
        <f aca="false">IF($U55&lt;$Y55,1,0)</f>
        <v>#N/A</v>
      </c>
      <c r="AB55" s="381" t="e">
        <f aca="false">IF($V55&lt;$X55,1,0)</f>
        <v>#N/A</v>
      </c>
      <c r="AC55" s="381" t="e">
        <f aca="false">IF($V55&lt;$X55,1,0)</f>
        <v>#N/A</v>
      </c>
      <c r="AD55" s="381" t="e">
        <f aca="false">IF($W55&lt;$X55,1,0)</f>
        <v>#N/A</v>
      </c>
      <c r="AE55" s="382" t="e">
        <f aca="false">IF($W55&lt;$Y55,1,0)</f>
        <v>#N/A</v>
      </c>
      <c r="AF55" s="70" t="e">
        <f aca="false">$AF$7*$J$2*$J$5*$N55</f>
        <v>#N/A</v>
      </c>
      <c r="AG55" s="70" t="e">
        <f aca="false">$AF$7*$J$2*$J$5*$O55</f>
        <v>#N/A</v>
      </c>
      <c r="AH55" s="70" t="e">
        <f aca="false">$AH$7*$J$2*$J$5*$N55</f>
        <v>#N/A</v>
      </c>
      <c r="AI55" s="70" t="e">
        <f aca="false">$AH$7*$J$2*$J$5*$O55</f>
        <v>#N/A</v>
      </c>
      <c r="AJ55" s="70" t="e">
        <f aca="false">$AJ$7*$J$2*$J$5*$N55</f>
        <v>#N/A</v>
      </c>
      <c r="AK55" s="70" t="e">
        <f aca="false">$AJ$7*$J$2*$J$5*$O55</f>
        <v>#N/A</v>
      </c>
      <c r="AL55" s="70" t="e">
        <f aca="false">$AL$7*$J$2*$J$5*$N55</f>
        <v>#N/A</v>
      </c>
      <c r="AM55" s="70" t="e">
        <f aca="false">$AL$7*$J$3*$J$5*$O55</f>
        <v>#N/A</v>
      </c>
      <c r="AN55" s="70" t="e">
        <f aca="false">$AN$7*$J$2*$J$5*$N55</f>
        <v>#N/A</v>
      </c>
      <c r="AO55" s="70" t="e">
        <f aca="false">$AN$7*$J$3*$J$5*$O55</f>
        <v>#N/A</v>
      </c>
      <c r="AP55" s="70" t="e">
        <f aca="false">$AP$7*$J$2*$J$5*$N55</f>
        <v>#N/A</v>
      </c>
      <c r="AQ55" s="70" t="e">
        <f aca="false">$AP$7*$J$3*$J$5*$O55</f>
        <v>#N/A</v>
      </c>
      <c r="AR55" s="70" t="e">
        <f aca="false">$AR$7*$J$2*$J$5*$N55</f>
        <v>#N/A</v>
      </c>
      <c r="AS55" s="70" t="e">
        <f aca="false">$AR$7*$J$3*$J$5*$O55</f>
        <v>#N/A</v>
      </c>
      <c r="AT55" s="134" t="e">
        <f aca="false">SUM(AF55:AG55,AL55:AM55)</f>
        <v>#N/A</v>
      </c>
      <c r="AU55" s="161" t="e">
        <f aca="false">SUM(AF55:AM55,AP55:AS55)</f>
        <v>#N/A</v>
      </c>
      <c r="AV55" s="134" t="e">
        <f aca="false">SUM(AF55:AS55)</f>
        <v>#N/A</v>
      </c>
      <c r="AW55" s="70" t="e">
        <f aca="false">$AW$7*$J$2*$J$5*$S55</f>
        <v>#N/A</v>
      </c>
      <c r="AX55" s="70" t="e">
        <f aca="false">$AW$7*$J$3*$J$5*$T55</f>
        <v>#N/A</v>
      </c>
      <c r="AY55" s="70" t="e">
        <f aca="false">$AY$7*$J$2*$J$5*$S55</f>
        <v>#N/A</v>
      </c>
      <c r="AZ55" s="70" t="e">
        <f aca="false">$AY$7*$J$3*$J$5*$T55</f>
        <v>#N/A</v>
      </c>
      <c r="BA55" s="70" t="e">
        <f aca="false">$BA$7*$J$2*$J$5*$S55</f>
        <v>#N/A</v>
      </c>
      <c r="BB55" s="70" t="e">
        <f aca="false">$BA$7*$J$3*$J$5*$T55</f>
        <v>#N/A</v>
      </c>
      <c r="BC55" s="70" t="e">
        <f aca="false">$BC$7*$J$2*$J$5*$S55</f>
        <v>#N/A</v>
      </c>
      <c r="BD55" s="70" t="e">
        <f aca="false">$BC$7*$J$3*$J$5*$T55</f>
        <v>#N/A</v>
      </c>
      <c r="BE55" s="70" t="e">
        <f aca="false">$BE$7*$J$2*$J$5*$S55</f>
        <v>#N/A</v>
      </c>
      <c r="BF55" s="70" t="e">
        <f aca="false">$BE$7*$J$3*$J$5*$T55</f>
        <v>#N/A</v>
      </c>
      <c r="BG55" s="70" t="e">
        <f aca="false">$BG$7*$J$2*$J$5*$S55</f>
        <v>#N/A</v>
      </c>
      <c r="BH55" s="70" t="e">
        <f aca="false">$BG$7*$J$3*$J$5*$T55</f>
        <v>#N/A</v>
      </c>
      <c r="BI55" s="70" t="e">
        <f aca="false">$BI$7*$J$2*$J$5*$S55</f>
        <v>#N/A</v>
      </c>
      <c r="BJ55" s="70" t="e">
        <f aca="false">$BI$7*$J$3*$J$5*$T55</f>
        <v>#N/A</v>
      </c>
      <c r="BK55" s="70" t="e">
        <f aca="false">$BK$7*$J$2*$J$5*$S55</f>
        <v>#N/A</v>
      </c>
      <c r="BL55" s="70" t="e">
        <f aca="false">$BK$7*$J$3*$J$5*$T55</f>
        <v>#N/A</v>
      </c>
      <c r="BM55" s="70" t="e">
        <f aca="false">$BM$7*$J$2*$J$5*$S55</f>
        <v>#N/A</v>
      </c>
      <c r="BN55" s="70" t="e">
        <f aca="false">$BM$7*$J$3*$J$5*$T55</f>
        <v>#N/A</v>
      </c>
      <c r="BO55" s="70" t="e">
        <f aca="false">$BO$7*$J$2*$J$5*$S55</f>
        <v>#N/A</v>
      </c>
      <c r="BP55" s="70" t="e">
        <f aca="false">$BO$7*$J$3*$J$5*$T55</f>
        <v>#N/A</v>
      </c>
      <c r="BQ55" s="70" t="e">
        <f aca="false">$BQ$7*$J$2*$J$5*$S55</f>
        <v>#N/A</v>
      </c>
      <c r="BR55" s="70" t="e">
        <f aca="false">$BQ$7*$J$3*$J$5*$T55</f>
        <v>#N/A</v>
      </c>
      <c r="BS55" s="70" t="e">
        <f aca="false">$BS$7*$J$2*$J$5*$S55</f>
        <v>#N/A</v>
      </c>
      <c r="BT55" s="70" t="e">
        <f aca="false">$BS$7*$J$3*$J$5*$T55</f>
        <v>#N/A</v>
      </c>
      <c r="BU55" s="70" t="e">
        <f aca="false">$BU$7*$J$2*$J$5*$S55</f>
        <v>#N/A</v>
      </c>
      <c r="BV55" s="70" t="e">
        <f aca="false">$BU$7*$J$3*$J$5*$T55</f>
        <v>#N/A</v>
      </c>
      <c r="BW55" s="385" t="e">
        <f aca="false">SUM(AW55:BD55,BG55:BJ55,BO55:BP55)</f>
        <v>#N/A</v>
      </c>
      <c r="BX55" s="386" t="e">
        <f aca="false">SUM(BS55:BV55)+BW55</f>
        <v>#N/A</v>
      </c>
      <c r="BY55" s="25" t="e">
        <f aca="false">SUM(AW55:BV55)</f>
        <v>#N/A</v>
      </c>
      <c r="BZ55" s="70" t="e">
        <f aca="false">$BZ$7*$J$2*$J$5*$N55</f>
        <v>#N/A</v>
      </c>
      <c r="CA55" s="70" t="e">
        <f aca="false">$BZ$7*$J$3*$J$5*$O55</f>
        <v>#N/A</v>
      </c>
      <c r="CB55" s="70" t="e">
        <f aca="false">$CB$7*$J$2*$J$5*$N55</f>
        <v>#N/A</v>
      </c>
      <c r="CC55" s="70" t="e">
        <f aca="false">$CB$7*$J$3*$J$5*$O55</f>
        <v>#N/A</v>
      </c>
      <c r="CD55" s="70" t="e">
        <f aca="false">$CD$7*$J$2*$J$5*$N55</f>
        <v>#N/A</v>
      </c>
      <c r="CE55" s="70" t="e">
        <f aca="false">$CD$7*$J$3*$J$5*$O55</f>
        <v>#N/A</v>
      </c>
      <c r="CF55" s="134" t="e">
        <f aca="false">SUM(BZ55:CA55)</f>
        <v>#N/A</v>
      </c>
      <c r="CG55" s="386" t="e">
        <f aca="false">SUM(BZ55:CC55)</f>
        <v>#N/A</v>
      </c>
      <c r="CH55" s="134" t="e">
        <f aca="false">SUM(BZ55:CE55)</f>
        <v>#N/A</v>
      </c>
      <c r="CI55" s="70" t="e">
        <f aca="false">$CI$7*$J$2*$J$5*$AB55</f>
        <v>#N/A</v>
      </c>
      <c r="CJ55" s="70" t="e">
        <f aca="false">$CI$7*$J$3*$J$5*$AC55</f>
        <v>#N/A</v>
      </c>
      <c r="CK55" s="70" t="e">
        <f aca="false">$CK$7*$J$2*$J$5*$AB55</f>
        <v>#N/A</v>
      </c>
      <c r="CL55" s="70" t="e">
        <f aca="false">$CK$7*$J$3*$J$5*$AC55</f>
        <v>#N/A</v>
      </c>
      <c r="CM55" s="70" t="e">
        <f aca="false">$CM$7*$J$2*$J$5*$AB55</f>
        <v>#N/A</v>
      </c>
      <c r="CN55" s="70" t="e">
        <f aca="false">$CM$7*$J$3*$J$5*$AC55</f>
        <v>#N/A</v>
      </c>
      <c r="CO55" s="70" t="e">
        <f aca="false">$CO$7*$J$2*$J$5*$AB55</f>
        <v>#N/A</v>
      </c>
      <c r="CP55" s="70" t="e">
        <f aca="false">$CO$7*$J$3*$J$5*$AC55</f>
        <v>#N/A</v>
      </c>
      <c r="CQ55" s="70" t="e">
        <f aca="false">$CQ$7*$J$2*$J$5*$AB55</f>
        <v>#N/A</v>
      </c>
      <c r="CR55" s="70" t="e">
        <f aca="false">$CQ$7*$J$3*$J$5*$AC55</f>
        <v>#N/A</v>
      </c>
      <c r="CS55" s="70" t="e">
        <f aca="false">$CS$7*$J$2*$J$5*$AB55</f>
        <v>#N/A</v>
      </c>
      <c r="CT55" s="70" t="e">
        <f aca="false">$CS$7*$J$3*$J$5*$AC55</f>
        <v>#N/A</v>
      </c>
      <c r="CU55" s="70" t="e">
        <f aca="false">$CU$7*$J$2*$J$5*$AB55</f>
        <v>#N/A</v>
      </c>
      <c r="CV55" s="70" t="e">
        <f aca="false">$CU$7*$J$3*$J$5*$AC55</f>
        <v>#N/A</v>
      </c>
      <c r="CW55" s="70" t="e">
        <f aca="false">$CW$7*$J$2*$J$5*$AB55</f>
        <v>#N/A</v>
      </c>
      <c r="CX55" s="70" t="e">
        <f aca="false">$CW$7*$J$3*$J$5*$AC55</f>
        <v>#N/A</v>
      </c>
      <c r="CY55" s="70" t="e">
        <f aca="false">$CY$7*$J$2*$J$5*$AB55</f>
        <v>#N/A</v>
      </c>
      <c r="CZ55" s="70" t="e">
        <f aca="false">$CY$7*$J$3*$J$5*$AC55</f>
        <v>#N/A</v>
      </c>
      <c r="DA55" s="70" t="e">
        <f aca="false">$DA$7*$J$2*$J$5*$AB55</f>
        <v>#N/A</v>
      </c>
      <c r="DB55" s="70" t="e">
        <f aca="false">$DA$7*$J$3*$J$5*$AC55</f>
        <v>#N/A</v>
      </c>
      <c r="DC55" s="70"/>
      <c r="DD55" s="70"/>
      <c r="DE55" s="70" t="e">
        <f aca="false">$DF$7*$J$2*$J$5*$AB55</f>
        <v>#N/A</v>
      </c>
      <c r="DF55" s="70" t="e">
        <f aca="false">$DF$7*$J$3*$J$5*$AC55</f>
        <v>#N/A</v>
      </c>
      <c r="DG55" s="70" t="e">
        <f aca="false">$DG$7*$J$2*$J$5*$AB55</f>
        <v>#N/A</v>
      </c>
      <c r="DH55" s="70" t="e">
        <f aca="false">$DG$7*$J$3*$J$5*$AC55</f>
        <v>#N/A</v>
      </c>
      <c r="DI55" s="70" t="e">
        <f aca="false">$DI$7*$J$2*$J$5*$AB55</f>
        <v>#N/A</v>
      </c>
      <c r="DJ55" s="70" t="e">
        <f aca="false">$DI$7*$J$3*$J$5*$AC55</f>
        <v>#N/A</v>
      </c>
      <c r="DK55" s="70" t="e">
        <f aca="false">$DK$7*$J$2*$J$5*$AB55</f>
        <v>#N/A</v>
      </c>
      <c r="DL55" s="70" t="e">
        <f aca="false">$DK$7*$J$3*$J$5*$AC55</f>
        <v>#N/A</v>
      </c>
      <c r="DM55" s="70" t="e">
        <f aca="false">$DM$7*$J$2*$J$5*$AB55</f>
        <v>#N/A</v>
      </c>
      <c r="DN55" s="70" t="e">
        <f aca="false">$DM$7*$J$3*$J$5*$AC55</f>
        <v>#N/A</v>
      </c>
      <c r="DO55" s="70" t="e">
        <f aca="false">$DO$7*$J$2*$J$5*$AB55</f>
        <v>#N/A</v>
      </c>
      <c r="DP55" s="70" t="e">
        <f aca="false">$DO$7*$J$3*$J$5*$AC55</f>
        <v>#N/A</v>
      </c>
      <c r="DQ55" s="70"/>
      <c r="DR55" s="70"/>
      <c r="DS55" s="134" t="e">
        <f aca="false">SUM(CI55:CR55,CW55:CX55,DG55:DH55)</f>
        <v>#N/A</v>
      </c>
      <c r="DT55" s="25" t="e">
        <f aca="false">SUM(CI55:CZ55,DC55:DL55)</f>
        <v>#N/A</v>
      </c>
      <c r="DU55" s="134" t="e">
        <f aca="false">SUM(CI55:DR55)</f>
        <v>#N/A</v>
      </c>
      <c r="DZ55" s="70" t="e">
        <f aca="false">$DZ$7*$J$2*$J$5*$AB55</f>
        <v>#N/A</v>
      </c>
      <c r="EA55" s="70" t="e">
        <f aca="false">$DZ$7*$J$3*$J$5*$AC55</f>
        <v>#N/A</v>
      </c>
      <c r="EB55" s="70" t="e">
        <f aca="false">$EB$7*$J$2*$J$5*$AB55</f>
        <v>#N/A</v>
      </c>
      <c r="EC55" s="70" t="e">
        <f aca="false">$EB$7*$J$3*$J$5*$AC55</f>
        <v>#N/A</v>
      </c>
      <c r="ED55" s="70" t="e">
        <f aca="false">$ED$7*$J$2*$J$5*$AB55</f>
        <v>#N/A</v>
      </c>
      <c r="EE55" s="70" t="e">
        <f aca="false">$ED$7*$J$3*$J$5*$AC55</f>
        <v>#N/A</v>
      </c>
      <c r="EF55" s="70" t="e">
        <f aca="false">$EF$7*$J$2*$J$5*$AB55</f>
        <v>#N/A</v>
      </c>
      <c r="EG55" s="70" t="e">
        <f aca="false">$EF$7*$J$3*$J$5*$AC55</f>
        <v>#N/A</v>
      </c>
      <c r="EH55" s="70" t="e">
        <f aca="false">$EH$7*$J$2*$J$5*$AB55</f>
        <v>#N/A</v>
      </c>
      <c r="EI55" s="70" t="e">
        <f aca="false">$EH$7*$J$3*$J$5*$AC55</f>
        <v>#N/A</v>
      </c>
      <c r="EJ55" s="70" t="e">
        <f aca="false">$EJ$7*$J$2*$J$5*$AB55</f>
        <v>#N/A</v>
      </c>
      <c r="EK55" s="70" t="e">
        <f aca="false">$EJ$7*$J$3*$J$5*$AC55</f>
        <v>#N/A</v>
      </c>
      <c r="EL55" s="70" t="e">
        <f aca="false">$EL$7*$J$2*$J$5*$AB55</f>
        <v>#N/A</v>
      </c>
      <c r="EM55" s="70" t="e">
        <f aca="false">$EL$7*$J$3*$J$5*$AC55</f>
        <v>#N/A</v>
      </c>
      <c r="EN55" s="134" t="e">
        <f aca="false">SUM(EB55:EC55)</f>
        <v>#N/A</v>
      </c>
      <c r="EO55" s="25" t="e">
        <f aca="false">SUM(EB55:EE55,EJ55:EM55)</f>
        <v>#N/A</v>
      </c>
      <c r="EP55" s="25" t="e">
        <f aca="false">SUM(DZ55:EM55)</f>
        <v>#N/A</v>
      </c>
    </row>
    <row r="56" customFormat="false" ht="11.25" hidden="false" customHeight="false" outlineLevel="0" collapsed="false">
      <c r="A56" s="51" t="e">
        <f aca="false">VLOOKUP($D56,Curves!$A$2:$I$1700,9)</f>
        <v>#N/A</v>
      </c>
      <c r="B56" s="85" t="e">
        <f aca="false">(1+($A56/2))^(-2*($D56-$A$1)/365.25)</f>
        <v>#N/A</v>
      </c>
      <c r="C56" s="85" t="n">
        <f aca="false">D57-D56</f>
        <v>31</v>
      </c>
      <c r="D56" s="377" t="n">
        <v>38353</v>
      </c>
      <c r="E56" s="378" t="e">
        <f aca="false">VLOOKUP($D56,Curves!$A$2:$H$1700,2)*$B56</f>
        <v>#N/A</v>
      </c>
      <c r="F56" s="51" t="e">
        <f aca="false">VLOOKUP($D56,Curves!$A$2:$H$1700,3)*$B56</f>
        <v>#N/A</v>
      </c>
      <c r="G56" s="51" t="e">
        <f aca="false">VLOOKUP($D56,Curves!$A$2:$H$1700,7)*$B56</f>
        <v>#N/A</v>
      </c>
      <c r="H56" s="51" t="e">
        <f aca="false">VLOOKUP($D56,Curves!$A$2:$H$1700,5)*$B56</f>
        <v>#N/A</v>
      </c>
      <c r="I56" s="51" t="e">
        <f aca="false">VLOOKUP($D56,Curves!$A$2:$H$1700,4)*$B56</f>
        <v>#N/A</v>
      </c>
      <c r="J56" s="379" t="e">
        <f aca="false">VLOOKUP($D56,Curves!$A$2:$H$1700,8)*$B56</f>
        <v>#N/A</v>
      </c>
      <c r="K56" s="51" t="e">
        <f aca="false">($E56+$I56)*$J$5+$J$4</f>
        <v>#N/A</v>
      </c>
      <c r="L56" s="380" t="e">
        <f aca="false">VLOOKUP($D56,Curves!$N$2:$T$2600,2)*$B56</f>
        <v>#N/A</v>
      </c>
      <c r="M56" s="244" t="e">
        <f aca="false">VLOOKUP($D56,Curves!$N$2:$T$2600,3)*$B56</f>
        <v>#N/A</v>
      </c>
      <c r="N56" s="381" t="e">
        <f aca="false">IF($K56&lt;$L56,1,0)</f>
        <v>#N/A</v>
      </c>
      <c r="O56" s="382" t="e">
        <f aca="false">IF($K56&lt;$M56,1,0)</f>
        <v>#N/A</v>
      </c>
      <c r="P56" s="378" t="e">
        <f aca="false">($E56+J56)*$J$5+$J$4</f>
        <v>#N/A</v>
      </c>
      <c r="Q56" s="380" t="e">
        <f aca="false">VLOOKUP($D56,Curves!$N$2:$T$2600,4)*$B56</f>
        <v>#N/A</v>
      </c>
      <c r="R56" s="244" t="e">
        <f aca="false">VLOOKUP($D56,Curves!$N$2:$T$2600,5)*$B56</f>
        <v>#N/A</v>
      </c>
      <c r="S56" s="381" t="e">
        <f aca="false">IF($P56&lt;$Q56,1,0)</f>
        <v>#N/A</v>
      </c>
      <c r="T56" s="382" t="e">
        <f aca="false">IF($P56&lt;$R56,1,0)</f>
        <v>#N/A</v>
      </c>
      <c r="U56" s="383" t="e">
        <f aca="false">($E56+G56)*$J$5+$J$4</f>
        <v>#N/A</v>
      </c>
      <c r="V56" s="383" t="e">
        <f aca="false">($E56+H56)*$J$5+$J$4</f>
        <v>#N/A</v>
      </c>
      <c r="W56" s="383" t="e">
        <f aca="false">($E56+I56)*$J$5+$J$4</f>
        <v>#N/A</v>
      </c>
      <c r="X56" s="272" t="e">
        <f aca="false">VLOOKUP($D56,[6]CurveFetch!$D$8:$S$13000,16,0)*$B56</f>
        <v>#N/A</v>
      </c>
      <c r="Y56" s="244" t="e">
        <f aca="false">VLOOKUP($D56,Curves!$N$2:$T$2600,7)*$B56</f>
        <v>#N/A</v>
      </c>
      <c r="Z56" s="384" t="e">
        <f aca="false">IF($U56&lt;$X56,1,0)</f>
        <v>#N/A</v>
      </c>
      <c r="AA56" s="381" t="e">
        <f aca="false">IF($U56&lt;$Y56,1,0)</f>
        <v>#N/A</v>
      </c>
      <c r="AB56" s="381" t="e">
        <f aca="false">IF($V56&lt;$X56,1,0)</f>
        <v>#N/A</v>
      </c>
      <c r="AC56" s="381" t="e">
        <f aca="false">IF($V56&lt;$X56,1,0)</f>
        <v>#N/A</v>
      </c>
      <c r="AD56" s="381" t="e">
        <f aca="false">IF($W56&lt;$X56,1,0)</f>
        <v>#N/A</v>
      </c>
      <c r="AE56" s="382" t="e">
        <f aca="false">IF($W56&lt;$Y56,1,0)</f>
        <v>#N/A</v>
      </c>
      <c r="AF56" s="70" t="e">
        <f aca="false">$AF$7*$J$2*$J$5*$N56</f>
        <v>#N/A</v>
      </c>
      <c r="AG56" s="70" t="e">
        <f aca="false">$AF$7*$J$2*$J$5*$O56</f>
        <v>#N/A</v>
      </c>
      <c r="AH56" s="70" t="e">
        <f aca="false">$AH$7*$J$2*$J$5*$N56</f>
        <v>#N/A</v>
      </c>
      <c r="AI56" s="70" t="e">
        <f aca="false">$AH$7*$J$2*$J$5*$O56</f>
        <v>#N/A</v>
      </c>
      <c r="AJ56" s="70" t="e">
        <f aca="false">$AJ$7*$J$2*$J$5*$N56</f>
        <v>#N/A</v>
      </c>
      <c r="AK56" s="70" t="e">
        <f aca="false">$AJ$7*$J$2*$J$5*$O56</f>
        <v>#N/A</v>
      </c>
      <c r="AL56" s="70" t="e">
        <f aca="false">$AL$7*$J$2*$J$5*$N56</f>
        <v>#N/A</v>
      </c>
      <c r="AM56" s="70" t="e">
        <f aca="false">$AL$7*$J$3*$J$5*$O56</f>
        <v>#N/A</v>
      </c>
      <c r="AN56" s="70" t="e">
        <f aca="false">$AN$7*$J$2*$J$5*$N56</f>
        <v>#N/A</v>
      </c>
      <c r="AO56" s="70" t="e">
        <f aca="false">$AN$7*$J$3*$J$5*$O56</f>
        <v>#N/A</v>
      </c>
      <c r="AP56" s="70" t="e">
        <f aca="false">$AP$7*$J$2*$J$5*$N56</f>
        <v>#N/A</v>
      </c>
      <c r="AQ56" s="70" t="e">
        <f aca="false">$AP$7*$J$3*$J$5*$O56</f>
        <v>#N/A</v>
      </c>
      <c r="AR56" s="70" t="e">
        <f aca="false">$AR$7*$J$2*$J$5*$N56</f>
        <v>#N/A</v>
      </c>
      <c r="AS56" s="70" t="e">
        <f aca="false">$AR$7*$J$3*$J$5*$O56</f>
        <v>#N/A</v>
      </c>
      <c r="AT56" s="134" t="e">
        <f aca="false">SUM(AF56:AG56,AL56:AM56)</f>
        <v>#N/A</v>
      </c>
      <c r="AU56" s="161" t="e">
        <f aca="false">SUM(AF56:AM56,AP56:AS56)</f>
        <v>#N/A</v>
      </c>
      <c r="AV56" s="134" t="e">
        <f aca="false">SUM(AF56:AS56)</f>
        <v>#N/A</v>
      </c>
      <c r="AW56" s="70" t="e">
        <f aca="false">$AW$7*$J$2*$J$5*$S56</f>
        <v>#N/A</v>
      </c>
      <c r="AX56" s="70" t="e">
        <f aca="false">$AW$7*$J$3*$J$5*$T56</f>
        <v>#N/A</v>
      </c>
      <c r="AY56" s="70" t="e">
        <f aca="false">$AY$7*$J$2*$J$5*$S56</f>
        <v>#N/A</v>
      </c>
      <c r="AZ56" s="70" t="e">
        <f aca="false">$AY$7*$J$3*$J$5*$T56</f>
        <v>#N/A</v>
      </c>
      <c r="BA56" s="70" t="e">
        <f aca="false">$BA$7*$J$2*$J$5*$S56</f>
        <v>#N/A</v>
      </c>
      <c r="BB56" s="70" t="e">
        <f aca="false">$BA$7*$J$3*$J$5*$T56</f>
        <v>#N/A</v>
      </c>
      <c r="BC56" s="70" t="e">
        <f aca="false">$BC$7*$J$2*$J$5*$S56</f>
        <v>#N/A</v>
      </c>
      <c r="BD56" s="70" t="e">
        <f aca="false">$BC$7*$J$3*$J$5*$T56</f>
        <v>#N/A</v>
      </c>
      <c r="BE56" s="70" t="e">
        <f aca="false">$BE$7*$J$2*$J$5*$S56</f>
        <v>#N/A</v>
      </c>
      <c r="BF56" s="70" t="e">
        <f aca="false">$BE$7*$J$3*$J$5*$T56</f>
        <v>#N/A</v>
      </c>
      <c r="BG56" s="70" t="e">
        <f aca="false">$BG$7*$J$2*$J$5*$S56</f>
        <v>#N/A</v>
      </c>
      <c r="BH56" s="70" t="e">
        <f aca="false">$BG$7*$J$3*$J$5*$T56</f>
        <v>#N/A</v>
      </c>
      <c r="BI56" s="70" t="e">
        <f aca="false">$BI$7*$J$2*$J$5*$S56</f>
        <v>#N/A</v>
      </c>
      <c r="BJ56" s="70" t="e">
        <f aca="false">$BI$7*$J$3*$J$5*$T56</f>
        <v>#N/A</v>
      </c>
      <c r="BK56" s="70" t="e">
        <f aca="false">$BK$7*$J$2*$J$5*$S56</f>
        <v>#N/A</v>
      </c>
      <c r="BL56" s="70" t="e">
        <f aca="false">$BK$7*$J$3*$J$5*$T56</f>
        <v>#N/A</v>
      </c>
      <c r="BM56" s="70" t="e">
        <f aca="false">$BM$7*$J$2*$J$5*$S56</f>
        <v>#N/A</v>
      </c>
      <c r="BN56" s="70" t="e">
        <f aca="false">$BM$7*$J$3*$J$5*$T56</f>
        <v>#N/A</v>
      </c>
      <c r="BO56" s="70" t="e">
        <f aca="false">$BO$7*$J$2*$J$5*$S56</f>
        <v>#N/A</v>
      </c>
      <c r="BP56" s="70" t="e">
        <f aca="false">$BO$7*$J$3*$J$5*$T56</f>
        <v>#N/A</v>
      </c>
      <c r="BQ56" s="70" t="e">
        <f aca="false">$BQ$7*$J$2*$J$5*$S56</f>
        <v>#N/A</v>
      </c>
      <c r="BR56" s="70" t="e">
        <f aca="false">$BQ$7*$J$3*$J$5*$T56</f>
        <v>#N/A</v>
      </c>
      <c r="BS56" s="70" t="e">
        <f aca="false">$BS$7*$J$2*$J$5*$S56</f>
        <v>#N/A</v>
      </c>
      <c r="BT56" s="70" t="e">
        <f aca="false">$BS$7*$J$3*$J$5*$T56</f>
        <v>#N/A</v>
      </c>
      <c r="BU56" s="70" t="e">
        <f aca="false">$BU$7*$J$2*$J$5*$S56</f>
        <v>#N/A</v>
      </c>
      <c r="BV56" s="70" t="e">
        <f aca="false">$BU$7*$J$3*$J$5*$T56</f>
        <v>#N/A</v>
      </c>
      <c r="BW56" s="385" t="e">
        <f aca="false">SUM(AW56:BD56,BG56:BJ56,BO56:BP56)</f>
        <v>#N/A</v>
      </c>
      <c r="BX56" s="386" t="e">
        <f aca="false">SUM(BS56:BV56)+BW56</f>
        <v>#N/A</v>
      </c>
      <c r="BY56" s="25" t="e">
        <f aca="false">SUM(AW56:BV56)</f>
        <v>#N/A</v>
      </c>
      <c r="BZ56" s="70" t="e">
        <f aca="false">$BZ$7*$J$2*$J$5*$N56</f>
        <v>#N/A</v>
      </c>
      <c r="CA56" s="70" t="e">
        <f aca="false">$BZ$7*$J$3*$J$5*$O56</f>
        <v>#N/A</v>
      </c>
      <c r="CB56" s="70" t="e">
        <f aca="false">$CB$7*$J$2*$J$5*$N56</f>
        <v>#N/A</v>
      </c>
      <c r="CC56" s="70" t="e">
        <f aca="false">$CB$7*$J$3*$J$5*$O56</f>
        <v>#N/A</v>
      </c>
      <c r="CD56" s="70" t="e">
        <f aca="false">$CD$7*$J$2*$J$5*$N56</f>
        <v>#N/A</v>
      </c>
      <c r="CE56" s="70" t="e">
        <f aca="false">$CD$7*$J$3*$J$5*$O56</f>
        <v>#N/A</v>
      </c>
      <c r="CF56" s="134" t="e">
        <f aca="false">SUM(BZ56:CA56)</f>
        <v>#N/A</v>
      </c>
      <c r="CG56" s="386" t="e">
        <f aca="false">SUM(BZ56:CC56)</f>
        <v>#N/A</v>
      </c>
      <c r="CH56" s="134" t="e">
        <f aca="false">SUM(BZ56:CE56)</f>
        <v>#N/A</v>
      </c>
      <c r="CI56" s="70" t="e">
        <f aca="false">$CI$7*$J$2*$J$5*$AB56</f>
        <v>#N/A</v>
      </c>
      <c r="CJ56" s="70" t="e">
        <f aca="false">$CI$7*$J$3*$J$5*$AC56</f>
        <v>#N/A</v>
      </c>
      <c r="CK56" s="70" t="e">
        <f aca="false">$CK$7*$J$2*$J$5*$AB56</f>
        <v>#N/A</v>
      </c>
      <c r="CL56" s="70" t="e">
        <f aca="false">$CK$7*$J$3*$J$5*$AC56</f>
        <v>#N/A</v>
      </c>
      <c r="CM56" s="70" t="e">
        <f aca="false">$CM$7*$J$2*$J$5*$AB56</f>
        <v>#N/A</v>
      </c>
      <c r="CN56" s="70" t="e">
        <f aca="false">$CM$7*$J$3*$J$5*$AC56</f>
        <v>#N/A</v>
      </c>
      <c r="CO56" s="70" t="e">
        <f aca="false">$CO$7*$J$2*$J$5*$AB56</f>
        <v>#N/A</v>
      </c>
      <c r="CP56" s="70" t="e">
        <f aca="false">$CO$7*$J$3*$J$5*$AC56</f>
        <v>#N/A</v>
      </c>
      <c r="CQ56" s="70" t="e">
        <f aca="false">$CQ$7*$J$2*$J$5*$AB56</f>
        <v>#N/A</v>
      </c>
      <c r="CR56" s="70" t="e">
        <f aca="false">$CQ$7*$J$3*$J$5*$AC56</f>
        <v>#N/A</v>
      </c>
      <c r="CS56" s="70" t="e">
        <f aca="false">$CS$7*$J$2*$J$5*$AB56</f>
        <v>#N/A</v>
      </c>
      <c r="CT56" s="70" t="e">
        <f aca="false">$CS$7*$J$3*$J$5*$AC56</f>
        <v>#N/A</v>
      </c>
      <c r="CU56" s="70" t="e">
        <f aca="false">$CU$7*$J$2*$J$5*$AB56</f>
        <v>#N/A</v>
      </c>
      <c r="CV56" s="70" t="e">
        <f aca="false">$CU$7*$J$3*$J$5*$AC56</f>
        <v>#N/A</v>
      </c>
      <c r="CW56" s="70" t="e">
        <f aca="false">$CW$7*$J$2*$J$5*$AB56</f>
        <v>#N/A</v>
      </c>
      <c r="CX56" s="70" t="e">
        <f aca="false">$CW$7*$J$3*$J$5*$AC56</f>
        <v>#N/A</v>
      </c>
      <c r="CY56" s="70" t="e">
        <f aca="false">$CY$7*$J$2*$J$5*$AB56</f>
        <v>#N/A</v>
      </c>
      <c r="CZ56" s="70" t="e">
        <f aca="false">$CY$7*$J$3*$J$5*$AC56</f>
        <v>#N/A</v>
      </c>
      <c r="DA56" s="70" t="e">
        <f aca="false">$DA$7*$J$2*$J$5*$AB56</f>
        <v>#N/A</v>
      </c>
      <c r="DB56" s="70" t="e">
        <f aca="false">$DA$7*$J$3*$J$5*$AC56</f>
        <v>#N/A</v>
      </c>
      <c r="DC56" s="70"/>
      <c r="DD56" s="70"/>
      <c r="DE56" s="70" t="e">
        <f aca="false">$DF$7*$J$2*$J$5*$AB56</f>
        <v>#N/A</v>
      </c>
      <c r="DF56" s="70" t="e">
        <f aca="false">$DF$7*$J$3*$J$5*$AC56</f>
        <v>#N/A</v>
      </c>
      <c r="DG56" s="70" t="e">
        <f aca="false">$DG$7*$J$2*$J$5*$AB56</f>
        <v>#N/A</v>
      </c>
      <c r="DH56" s="70" t="e">
        <f aca="false">$DG$7*$J$3*$J$5*$AC56</f>
        <v>#N/A</v>
      </c>
      <c r="DI56" s="70" t="e">
        <f aca="false">$DI$7*$J$2*$J$5*$AB56</f>
        <v>#N/A</v>
      </c>
      <c r="DJ56" s="70" t="e">
        <f aca="false">$DI$7*$J$3*$J$5*$AC56</f>
        <v>#N/A</v>
      </c>
      <c r="DK56" s="70" t="e">
        <f aca="false">$DK$7*$J$2*$J$5*$AB56</f>
        <v>#N/A</v>
      </c>
      <c r="DL56" s="70" t="e">
        <f aca="false">$DK$7*$J$3*$J$5*$AC56</f>
        <v>#N/A</v>
      </c>
      <c r="DM56" s="70" t="e">
        <f aca="false">$DM$7*$J$2*$J$5*$AB56</f>
        <v>#N/A</v>
      </c>
      <c r="DN56" s="70" t="e">
        <f aca="false">$DM$7*$J$3*$J$5*$AC56</f>
        <v>#N/A</v>
      </c>
      <c r="DO56" s="70" t="e">
        <f aca="false">$DO$7*$J$2*$J$5*$AB56</f>
        <v>#N/A</v>
      </c>
      <c r="DP56" s="70" t="e">
        <f aca="false">$DO$7*$J$3*$J$5*$AC56</f>
        <v>#N/A</v>
      </c>
      <c r="DQ56" s="70" t="e">
        <f aca="false">$DQ$7*$J$2*$J$5*$AB56</f>
        <v>#N/A</v>
      </c>
      <c r="DR56" s="70" t="e">
        <f aca="false">$DQ$7*$J$3*$J$5*$AC56</f>
        <v>#N/A</v>
      </c>
      <c r="DS56" s="134" t="e">
        <f aca="false">SUM(CI56:CR56,CW56:CX56,DG56:DH56)</f>
        <v>#N/A</v>
      </c>
      <c r="DT56" s="25" t="e">
        <f aca="false">SUM(CI56:CZ56,DC56:DL56)</f>
        <v>#N/A</v>
      </c>
      <c r="DU56" s="134" t="e">
        <f aca="false">SUM(CI56:DR56)</f>
        <v>#N/A</v>
      </c>
      <c r="DZ56" s="70" t="e">
        <f aca="false">$DZ$7*$J$2*$J$5*$AB56</f>
        <v>#N/A</v>
      </c>
      <c r="EA56" s="70" t="e">
        <f aca="false">$DZ$7*$J$3*$J$5*$AC56</f>
        <v>#N/A</v>
      </c>
      <c r="EB56" s="70" t="e">
        <f aca="false">$EB$7*$J$2*$J$5*$AB56</f>
        <v>#N/A</v>
      </c>
      <c r="EC56" s="70" t="e">
        <f aca="false">$EB$7*$J$3*$J$5*$AC56</f>
        <v>#N/A</v>
      </c>
      <c r="ED56" s="70" t="e">
        <f aca="false">$ED$7*$J$2*$J$5*$AB56</f>
        <v>#N/A</v>
      </c>
      <c r="EE56" s="70" t="e">
        <f aca="false">$ED$7*$J$3*$J$5*$AC56</f>
        <v>#N/A</v>
      </c>
      <c r="EF56" s="70" t="e">
        <f aca="false">$EF$7*$J$2*$J$5*$AB56</f>
        <v>#N/A</v>
      </c>
      <c r="EG56" s="70" t="e">
        <f aca="false">$EF$7*$J$3*$J$5*$AC56</f>
        <v>#N/A</v>
      </c>
      <c r="EH56" s="70" t="e">
        <f aca="false">$EH$7*$J$2*$J$5*$AB56</f>
        <v>#N/A</v>
      </c>
      <c r="EI56" s="70" t="e">
        <f aca="false">$EH$7*$J$3*$J$5*$AC56</f>
        <v>#N/A</v>
      </c>
      <c r="EJ56" s="70" t="e">
        <f aca="false">$EJ$7*$J$2*$J$5*$AB56</f>
        <v>#N/A</v>
      </c>
      <c r="EK56" s="70" t="e">
        <f aca="false">$EJ$7*$J$3*$J$5*$AC56</f>
        <v>#N/A</v>
      </c>
      <c r="EL56" s="70" t="e">
        <f aca="false">$EL$7*$J$2*$J$5*$AB56</f>
        <v>#N/A</v>
      </c>
      <c r="EM56" s="70" t="e">
        <f aca="false">$EL$7*$J$3*$J$5*$AC56</f>
        <v>#N/A</v>
      </c>
      <c r="EN56" s="134" t="e">
        <f aca="false">SUM(EB56:EC56)</f>
        <v>#N/A</v>
      </c>
      <c r="EO56" s="25" t="e">
        <f aca="false">SUM(EB56:EE56,EJ56:EM56)</f>
        <v>#N/A</v>
      </c>
      <c r="EP56" s="25" t="e">
        <f aca="false">SUM(DZ56:EM56)</f>
        <v>#N/A</v>
      </c>
    </row>
    <row r="57" customFormat="false" ht="11.25" hidden="false" customHeight="false" outlineLevel="0" collapsed="false">
      <c r="A57" s="51" t="e">
        <f aca="false">VLOOKUP($D57,Curves!$A$2:$I$1700,9)</f>
        <v>#N/A</v>
      </c>
      <c r="B57" s="85" t="e">
        <f aca="false">(1+($A57/2))^(-2*($D57-$A$1)/365.25)</f>
        <v>#N/A</v>
      </c>
      <c r="C57" s="85" t="n">
        <f aca="false">D58-D57</f>
        <v>28</v>
      </c>
      <c r="D57" s="377" t="n">
        <v>38384</v>
      </c>
      <c r="E57" s="378" t="e">
        <f aca="false">VLOOKUP($D57,Curves!$A$2:$H$1700,2)*$B57</f>
        <v>#N/A</v>
      </c>
      <c r="F57" s="51" t="e">
        <f aca="false">VLOOKUP($D57,Curves!$A$2:$H$1700,3)*$B57</f>
        <v>#N/A</v>
      </c>
      <c r="G57" s="51" t="e">
        <f aca="false">VLOOKUP($D57,Curves!$A$2:$H$1700,7)*$B57</f>
        <v>#N/A</v>
      </c>
      <c r="H57" s="51" t="e">
        <f aca="false">VLOOKUP($D57,Curves!$A$2:$H$1700,5)*$B57</f>
        <v>#N/A</v>
      </c>
      <c r="I57" s="51" t="e">
        <f aca="false">VLOOKUP($D57,Curves!$A$2:$H$1700,4)*$B57</f>
        <v>#N/A</v>
      </c>
      <c r="J57" s="379" t="e">
        <f aca="false">VLOOKUP($D57,Curves!$A$2:$H$1700,8)*$B57</f>
        <v>#N/A</v>
      </c>
      <c r="K57" s="51" t="e">
        <f aca="false">($E57+$I57)*$J$5+$J$4</f>
        <v>#N/A</v>
      </c>
      <c r="L57" s="380" t="e">
        <f aca="false">VLOOKUP($D57,Curves!$N$2:$T$2600,2)*$B57</f>
        <v>#N/A</v>
      </c>
      <c r="M57" s="244" t="e">
        <f aca="false">VLOOKUP($D57,Curves!$N$2:$T$2600,3)*$B57</f>
        <v>#N/A</v>
      </c>
      <c r="N57" s="381" t="e">
        <f aca="false">IF($K57&lt;$L57,1,0)</f>
        <v>#N/A</v>
      </c>
      <c r="O57" s="382" t="e">
        <f aca="false">IF($K57&lt;$M57,1,0)</f>
        <v>#N/A</v>
      </c>
      <c r="P57" s="378" t="e">
        <f aca="false">($E57+J57)*$J$5+$J$4</f>
        <v>#N/A</v>
      </c>
      <c r="Q57" s="380" t="e">
        <f aca="false">VLOOKUP($D57,Curves!$N$2:$T$2600,4)*$B57</f>
        <v>#N/A</v>
      </c>
      <c r="R57" s="244" t="e">
        <f aca="false">VLOOKUP($D57,Curves!$N$2:$T$2600,5)*$B57</f>
        <v>#N/A</v>
      </c>
      <c r="S57" s="381" t="e">
        <f aca="false">IF($P57&lt;$Q57,1,0)</f>
        <v>#N/A</v>
      </c>
      <c r="T57" s="382" t="e">
        <f aca="false">IF($P57&lt;$R57,1,0)</f>
        <v>#N/A</v>
      </c>
      <c r="U57" s="383" t="e">
        <f aca="false">($E57+G57)*$J$5+$J$4</f>
        <v>#N/A</v>
      </c>
      <c r="V57" s="383" t="e">
        <f aca="false">($E57+H57)*$J$5+$J$4</f>
        <v>#N/A</v>
      </c>
      <c r="W57" s="383" t="e">
        <f aca="false">($E57+I57)*$J$5+$J$4</f>
        <v>#N/A</v>
      </c>
      <c r="X57" s="272" t="e">
        <f aca="false">VLOOKUP($D57,[6]CurveFetch!$D$8:$S$13000,16,0)*$B57</f>
        <v>#N/A</v>
      </c>
      <c r="Y57" s="244" t="e">
        <f aca="false">VLOOKUP($D57,Curves!$N$2:$T$2600,7)*$B57</f>
        <v>#N/A</v>
      </c>
      <c r="Z57" s="384" t="e">
        <f aca="false">IF($U57&lt;$X57,1,0)</f>
        <v>#N/A</v>
      </c>
      <c r="AA57" s="381" t="e">
        <f aca="false">IF($U57&lt;$Y57,1,0)</f>
        <v>#N/A</v>
      </c>
      <c r="AB57" s="381" t="e">
        <f aca="false">IF($V57&lt;$X57,1,0)</f>
        <v>#N/A</v>
      </c>
      <c r="AC57" s="381" t="e">
        <f aca="false">IF($V57&lt;$X57,1,0)</f>
        <v>#N/A</v>
      </c>
      <c r="AD57" s="381" t="e">
        <f aca="false">IF($W57&lt;$X57,1,0)</f>
        <v>#N/A</v>
      </c>
      <c r="AE57" s="382" t="e">
        <f aca="false">IF($W57&lt;$Y57,1,0)</f>
        <v>#N/A</v>
      </c>
      <c r="AF57" s="70" t="e">
        <f aca="false">$AF$7*$J$2*$J$5*$N57</f>
        <v>#N/A</v>
      </c>
      <c r="AG57" s="70" t="e">
        <f aca="false">$AF$7*$J$2*$J$5*$O57</f>
        <v>#N/A</v>
      </c>
      <c r="AH57" s="70" t="e">
        <f aca="false">$AH$7*$J$2*$J$5*$N57</f>
        <v>#N/A</v>
      </c>
      <c r="AI57" s="70" t="e">
        <f aca="false">$AH$7*$J$2*$J$5*$O57</f>
        <v>#N/A</v>
      </c>
      <c r="AJ57" s="70" t="e">
        <f aca="false">$AJ$7*$J$2*$J$5*$N57</f>
        <v>#N/A</v>
      </c>
      <c r="AK57" s="70" t="e">
        <f aca="false">$AJ$7*$J$2*$J$5*$O57</f>
        <v>#N/A</v>
      </c>
      <c r="AL57" s="70" t="e">
        <f aca="false">$AL$7*$J$2*$J$5*$N57</f>
        <v>#N/A</v>
      </c>
      <c r="AM57" s="70" t="e">
        <f aca="false">$AL$7*$J$3*$J$5*$O57</f>
        <v>#N/A</v>
      </c>
      <c r="AN57" s="70" t="e">
        <f aca="false">$AN$7*$J$2*$J$5*$N57</f>
        <v>#N/A</v>
      </c>
      <c r="AO57" s="70" t="e">
        <f aca="false">$AN$7*$J$3*$J$5*$O57</f>
        <v>#N/A</v>
      </c>
      <c r="AP57" s="70" t="e">
        <f aca="false">$AP$7*$J$2*$J$5*$N57</f>
        <v>#N/A</v>
      </c>
      <c r="AQ57" s="70" t="e">
        <f aca="false">$AP$7*$J$3*$J$5*$O57</f>
        <v>#N/A</v>
      </c>
      <c r="AR57" s="70" t="e">
        <f aca="false">$AR$7*$J$2*$J$5*$N57</f>
        <v>#N/A</v>
      </c>
      <c r="AS57" s="70" t="e">
        <f aca="false">$AR$7*$J$3*$J$5*$O57</f>
        <v>#N/A</v>
      </c>
      <c r="AT57" s="134" t="e">
        <f aca="false">SUM(AF57:AG57,AL57:AM57)</f>
        <v>#N/A</v>
      </c>
      <c r="AU57" s="161" t="e">
        <f aca="false">SUM(AF57:AM57,AP57:AS57)</f>
        <v>#N/A</v>
      </c>
      <c r="AV57" s="134" t="e">
        <f aca="false">SUM(AF57:AS57)</f>
        <v>#N/A</v>
      </c>
      <c r="AW57" s="70" t="e">
        <f aca="false">$AW$7*$J$2*$J$5*$S57</f>
        <v>#N/A</v>
      </c>
      <c r="AX57" s="70" t="e">
        <f aca="false">$AW$7*$J$3*$J$5*$T57</f>
        <v>#N/A</v>
      </c>
      <c r="AY57" s="70" t="e">
        <f aca="false">$AY$7*$J$2*$J$5*$S57</f>
        <v>#N/A</v>
      </c>
      <c r="AZ57" s="70" t="e">
        <f aca="false">$AY$7*$J$3*$J$5*$T57</f>
        <v>#N/A</v>
      </c>
      <c r="BA57" s="70" t="e">
        <f aca="false">$BA$7*$J$2*$J$5*$S57</f>
        <v>#N/A</v>
      </c>
      <c r="BB57" s="70" t="e">
        <f aca="false">$BA$7*$J$3*$J$5*$T57</f>
        <v>#N/A</v>
      </c>
      <c r="BC57" s="70" t="e">
        <f aca="false">$BC$7*$J$2*$J$5*$S57</f>
        <v>#N/A</v>
      </c>
      <c r="BD57" s="70" t="e">
        <f aca="false">$BC$7*$J$3*$J$5*$T57</f>
        <v>#N/A</v>
      </c>
      <c r="BE57" s="70" t="e">
        <f aca="false">$BE$7*$J$2*$J$5*$S57</f>
        <v>#N/A</v>
      </c>
      <c r="BF57" s="70" t="e">
        <f aca="false">$BE$7*$J$3*$J$5*$T57</f>
        <v>#N/A</v>
      </c>
      <c r="BG57" s="70" t="e">
        <f aca="false">$BG$7*$J$2*$J$5*$S57</f>
        <v>#N/A</v>
      </c>
      <c r="BH57" s="70" t="e">
        <f aca="false">$BG$7*$J$3*$J$5*$T57</f>
        <v>#N/A</v>
      </c>
      <c r="BI57" s="70" t="e">
        <f aca="false">$BI$7*$J$2*$J$5*$S57</f>
        <v>#N/A</v>
      </c>
      <c r="BJ57" s="70" t="e">
        <f aca="false">$BI$7*$J$3*$J$5*$T57</f>
        <v>#N/A</v>
      </c>
      <c r="BK57" s="70" t="e">
        <f aca="false">$BK$7*$J$2*$J$5*$S57</f>
        <v>#N/A</v>
      </c>
      <c r="BL57" s="70" t="e">
        <f aca="false">$BK$7*$J$3*$J$5*$T57</f>
        <v>#N/A</v>
      </c>
      <c r="BM57" s="70" t="e">
        <f aca="false">$BM$7*$J$2*$J$5*$S57</f>
        <v>#N/A</v>
      </c>
      <c r="BN57" s="70" t="e">
        <f aca="false">$BM$7*$J$3*$J$5*$T57</f>
        <v>#N/A</v>
      </c>
      <c r="BO57" s="70" t="e">
        <f aca="false">$BO$7*$J$2*$J$5*$S57</f>
        <v>#N/A</v>
      </c>
      <c r="BP57" s="70" t="e">
        <f aca="false">$BO$7*$J$3*$J$5*$T57</f>
        <v>#N/A</v>
      </c>
      <c r="BQ57" s="70" t="e">
        <f aca="false">$BQ$7*$J$2*$J$5*$S57</f>
        <v>#N/A</v>
      </c>
      <c r="BR57" s="70" t="e">
        <f aca="false">$BQ$7*$J$3*$J$5*$T57</f>
        <v>#N/A</v>
      </c>
      <c r="BS57" s="70" t="e">
        <f aca="false">$BS$7*$J$2*$J$5*$S57</f>
        <v>#N/A</v>
      </c>
      <c r="BT57" s="70" t="e">
        <f aca="false">$BS$7*$J$3*$J$5*$T57</f>
        <v>#N/A</v>
      </c>
      <c r="BU57" s="70" t="e">
        <f aca="false">$BU$7*$J$2*$J$5*$S57</f>
        <v>#N/A</v>
      </c>
      <c r="BV57" s="70" t="e">
        <f aca="false">$BU$7*$J$3*$J$5*$T57</f>
        <v>#N/A</v>
      </c>
      <c r="BW57" s="385" t="e">
        <f aca="false">SUM(AW57:BD57,BG57:BJ57,BO57:BP57)</f>
        <v>#N/A</v>
      </c>
      <c r="BX57" s="386" t="e">
        <f aca="false">SUM(BS57:BV57)+BW57</f>
        <v>#N/A</v>
      </c>
      <c r="BY57" s="25" t="e">
        <f aca="false">SUM(AW57:BV57)</f>
        <v>#N/A</v>
      </c>
      <c r="BZ57" s="70" t="e">
        <f aca="false">$BZ$7*$J$2*$J$5*$N57</f>
        <v>#N/A</v>
      </c>
      <c r="CA57" s="70" t="e">
        <f aca="false">$BZ$7*$J$3*$J$5*$O57</f>
        <v>#N/A</v>
      </c>
      <c r="CB57" s="70" t="e">
        <f aca="false">$CB$7*$J$2*$J$5*$N57</f>
        <v>#N/A</v>
      </c>
      <c r="CC57" s="70" t="e">
        <f aca="false">$CB$7*$J$3*$J$5*$O57</f>
        <v>#N/A</v>
      </c>
      <c r="CD57" s="70" t="e">
        <f aca="false">$CD$7*$J$2*$J$5*$N57</f>
        <v>#N/A</v>
      </c>
      <c r="CE57" s="70" t="e">
        <f aca="false">$CD$7*$J$3*$J$5*$O57</f>
        <v>#N/A</v>
      </c>
      <c r="CF57" s="134" t="e">
        <f aca="false">SUM(BZ57:CA57)</f>
        <v>#N/A</v>
      </c>
      <c r="CG57" s="386" t="e">
        <f aca="false">SUM(BZ57:CC57)</f>
        <v>#N/A</v>
      </c>
      <c r="CH57" s="134" t="e">
        <f aca="false">SUM(BZ57:CE57)</f>
        <v>#N/A</v>
      </c>
      <c r="CI57" s="70" t="e">
        <f aca="false">$CI$7*$J$2*$J$5*$AB57</f>
        <v>#N/A</v>
      </c>
      <c r="CJ57" s="70" t="e">
        <f aca="false">$CI$7*$J$3*$J$5*$AC57</f>
        <v>#N/A</v>
      </c>
      <c r="CK57" s="70" t="e">
        <f aca="false">$CK$7*$J$2*$J$5*$AB57</f>
        <v>#N/A</v>
      </c>
      <c r="CL57" s="70" t="e">
        <f aca="false">$CK$7*$J$3*$J$5*$AC57</f>
        <v>#N/A</v>
      </c>
      <c r="CM57" s="70" t="e">
        <f aca="false">$CM$7*$J$2*$J$5*$AB57</f>
        <v>#N/A</v>
      </c>
      <c r="CN57" s="70" t="e">
        <f aca="false">$CM$7*$J$3*$J$5*$AC57</f>
        <v>#N/A</v>
      </c>
      <c r="CO57" s="70" t="e">
        <f aca="false">$CO$7*$J$2*$J$5*$AB57</f>
        <v>#N/A</v>
      </c>
      <c r="CP57" s="70" t="e">
        <f aca="false">$CO$7*$J$3*$J$5*$AC57</f>
        <v>#N/A</v>
      </c>
      <c r="CQ57" s="70" t="e">
        <f aca="false">$CQ$7*$J$2*$J$5*$AB57</f>
        <v>#N/A</v>
      </c>
      <c r="CR57" s="70" t="e">
        <f aca="false">$CQ$7*$J$3*$J$5*$AC57</f>
        <v>#N/A</v>
      </c>
      <c r="CS57" s="70" t="e">
        <f aca="false">$CS$7*$J$2*$J$5*$AB57</f>
        <v>#N/A</v>
      </c>
      <c r="CT57" s="70" t="e">
        <f aca="false">$CS$7*$J$3*$J$5*$AC57</f>
        <v>#N/A</v>
      </c>
      <c r="CU57" s="70" t="e">
        <f aca="false">$CU$7*$J$2*$J$5*$AB57</f>
        <v>#N/A</v>
      </c>
      <c r="CV57" s="70" t="e">
        <f aca="false">$CU$7*$J$3*$J$5*$AC57</f>
        <v>#N/A</v>
      </c>
      <c r="CW57" s="70" t="e">
        <f aca="false">$CW$7*$J$2*$J$5*$AB57</f>
        <v>#N/A</v>
      </c>
      <c r="CX57" s="70" t="e">
        <f aca="false">$CW$7*$J$3*$J$5*$AC57</f>
        <v>#N/A</v>
      </c>
      <c r="CY57" s="70" t="e">
        <f aca="false">$CY$7*$J$2*$J$5*$AB57</f>
        <v>#N/A</v>
      </c>
      <c r="CZ57" s="70" t="e">
        <f aca="false">$CY$7*$J$3*$J$5*$AC57</f>
        <v>#N/A</v>
      </c>
      <c r="DA57" s="70" t="e">
        <f aca="false">$DA$7*$J$2*$J$5*$AB57</f>
        <v>#N/A</v>
      </c>
      <c r="DB57" s="70" t="e">
        <f aca="false">$DA$7*$J$3*$J$5*$AC57</f>
        <v>#N/A</v>
      </c>
      <c r="DC57" s="70"/>
      <c r="DD57" s="70"/>
      <c r="DE57" s="70" t="e">
        <f aca="false">$DF$7*$J$2*$J$5*$AB57</f>
        <v>#N/A</v>
      </c>
      <c r="DF57" s="70" t="e">
        <f aca="false">$DF$7*$J$3*$J$5*$AC57</f>
        <v>#N/A</v>
      </c>
      <c r="DG57" s="70" t="e">
        <f aca="false">$DG$7*$J$2*$J$5*$AB57</f>
        <v>#N/A</v>
      </c>
      <c r="DH57" s="70" t="e">
        <f aca="false">$DG$7*$J$3*$J$5*$AC57</f>
        <v>#N/A</v>
      </c>
      <c r="DI57" s="70" t="e">
        <f aca="false">$DI$7*$J$2*$J$5*$AB57</f>
        <v>#N/A</v>
      </c>
      <c r="DJ57" s="70" t="e">
        <f aca="false">$DI$7*$J$3*$J$5*$AC57</f>
        <v>#N/A</v>
      </c>
      <c r="DK57" s="70" t="e">
        <f aca="false">$DK$7*$J$2*$J$5*$AB57</f>
        <v>#N/A</v>
      </c>
      <c r="DL57" s="70" t="e">
        <f aca="false">$DK$7*$J$3*$J$5*$AC57</f>
        <v>#N/A</v>
      </c>
      <c r="DM57" s="70" t="e">
        <f aca="false">$DM$7*$J$2*$J$5*$AB57</f>
        <v>#N/A</v>
      </c>
      <c r="DN57" s="70" t="e">
        <f aca="false">$DM$7*$J$3*$J$5*$AC57</f>
        <v>#N/A</v>
      </c>
      <c r="DO57" s="70" t="e">
        <f aca="false">$DO$7*$J$2*$J$5*$AB57</f>
        <v>#N/A</v>
      </c>
      <c r="DP57" s="70" t="e">
        <f aca="false">$DO$7*$J$3*$J$5*$AC57</f>
        <v>#N/A</v>
      </c>
      <c r="DQ57" s="70" t="e">
        <f aca="false">$DQ$7*$J$2*$J$5*$AB57</f>
        <v>#N/A</v>
      </c>
      <c r="DR57" s="70" t="e">
        <f aca="false">$DQ$7*$J$3*$J$5*$AC57</f>
        <v>#N/A</v>
      </c>
      <c r="DS57" s="134" t="e">
        <f aca="false">SUM(CI57:CR57,CW57:CX57,DG57:DH57)</f>
        <v>#N/A</v>
      </c>
      <c r="DT57" s="25" t="e">
        <f aca="false">SUM(CI57:CZ57,DC57:DL57)</f>
        <v>#N/A</v>
      </c>
      <c r="DU57" s="134" t="e">
        <f aca="false">SUM(CI57:DR57)</f>
        <v>#N/A</v>
      </c>
      <c r="DZ57" s="70" t="e">
        <f aca="false">$DZ$7*$J$2*$J$5*$AB57</f>
        <v>#N/A</v>
      </c>
      <c r="EA57" s="70" t="e">
        <f aca="false">$DZ$7*$J$3*$J$5*$AC57</f>
        <v>#N/A</v>
      </c>
      <c r="EB57" s="70" t="e">
        <f aca="false">$EB$7*$J$2*$J$5*$AB57</f>
        <v>#N/A</v>
      </c>
      <c r="EC57" s="70" t="e">
        <f aca="false">$EB$7*$J$3*$J$5*$AC57</f>
        <v>#N/A</v>
      </c>
      <c r="ED57" s="70" t="e">
        <f aca="false">$ED$7*$J$2*$J$5*$AB57</f>
        <v>#N/A</v>
      </c>
      <c r="EE57" s="70" t="e">
        <f aca="false">$ED$7*$J$3*$J$5*$AC57</f>
        <v>#N/A</v>
      </c>
      <c r="EF57" s="70" t="e">
        <f aca="false">$EF$7*$J$2*$J$5*$AB57</f>
        <v>#N/A</v>
      </c>
      <c r="EG57" s="70" t="e">
        <f aca="false">$EF$7*$J$3*$J$5*$AC57</f>
        <v>#N/A</v>
      </c>
      <c r="EH57" s="70" t="e">
        <f aca="false">$EH$7*$J$2*$J$5*$AB57</f>
        <v>#N/A</v>
      </c>
      <c r="EI57" s="70" t="e">
        <f aca="false">$EH$7*$J$3*$J$5*$AC57</f>
        <v>#N/A</v>
      </c>
      <c r="EJ57" s="70" t="e">
        <f aca="false">$EJ$7*$J$2*$J$5*$AB57</f>
        <v>#N/A</v>
      </c>
      <c r="EK57" s="70" t="e">
        <f aca="false">$EJ$7*$J$3*$J$5*$AC57</f>
        <v>#N/A</v>
      </c>
      <c r="EL57" s="70" t="e">
        <f aca="false">$EL$7*$J$2*$J$5*$AB57</f>
        <v>#N/A</v>
      </c>
      <c r="EM57" s="70" t="e">
        <f aca="false">$EL$7*$J$3*$J$5*$AC57</f>
        <v>#N/A</v>
      </c>
      <c r="EN57" s="134" t="e">
        <f aca="false">SUM(EB57:EC57)</f>
        <v>#N/A</v>
      </c>
      <c r="EO57" s="25" t="e">
        <f aca="false">SUM(EB57:EE57,EJ57:EM57)</f>
        <v>#N/A</v>
      </c>
      <c r="EP57" s="25" t="e">
        <f aca="false">SUM(DZ57:EM57)</f>
        <v>#N/A</v>
      </c>
    </row>
    <row r="58" customFormat="false" ht="11.25" hidden="false" customHeight="false" outlineLevel="0" collapsed="false">
      <c r="A58" s="51" t="e">
        <f aca="false">VLOOKUP($D58,Curves!$A$2:$I$1700,9)</f>
        <v>#N/A</v>
      </c>
      <c r="B58" s="85" t="e">
        <f aca="false">(1+($A58/2))^(-2*($D58-$A$1)/365.25)</f>
        <v>#N/A</v>
      </c>
      <c r="C58" s="85" t="n">
        <f aca="false">D59-D58</f>
        <v>31</v>
      </c>
      <c r="D58" s="377" t="n">
        <v>38412</v>
      </c>
      <c r="E58" s="378" t="e">
        <f aca="false">VLOOKUP($D58,Curves!$A$2:$H$1700,2)*$B58</f>
        <v>#N/A</v>
      </c>
      <c r="F58" s="51" t="e">
        <f aca="false">VLOOKUP($D58,Curves!$A$2:$H$1700,3)*$B58</f>
        <v>#N/A</v>
      </c>
      <c r="G58" s="51" t="e">
        <f aca="false">VLOOKUP($D58,Curves!$A$2:$H$1700,7)*$B58</f>
        <v>#N/A</v>
      </c>
      <c r="H58" s="51" t="e">
        <f aca="false">VLOOKUP($D58,Curves!$A$2:$H$1700,5)*$B58</f>
        <v>#N/A</v>
      </c>
      <c r="I58" s="51" t="e">
        <f aca="false">VLOOKUP($D58,Curves!$A$2:$H$1700,4)*$B58</f>
        <v>#N/A</v>
      </c>
      <c r="J58" s="379" t="e">
        <f aca="false">VLOOKUP($D58,Curves!$A$2:$H$1700,8)*$B58</f>
        <v>#N/A</v>
      </c>
      <c r="K58" s="51" t="e">
        <f aca="false">($E58+$I58)*$J$5+$J$4</f>
        <v>#N/A</v>
      </c>
      <c r="L58" s="380" t="e">
        <f aca="false">VLOOKUP($D58,Curves!$N$2:$T$2600,2)*$B58</f>
        <v>#N/A</v>
      </c>
      <c r="M58" s="244" t="e">
        <f aca="false">VLOOKUP($D58,Curves!$N$2:$T$2600,3)*$B58</f>
        <v>#N/A</v>
      </c>
      <c r="N58" s="381" t="e">
        <f aca="false">IF($K58&lt;$L58,1,0)</f>
        <v>#N/A</v>
      </c>
      <c r="O58" s="382" t="e">
        <f aca="false">IF($K58&lt;$M58,1,0)</f>
        <v>#N/A</v>
      </c>
      <c r="P58" s="378" t="e">
        <f aca="false">($E58+J58)*$J$5+$J$4</f>
        <v>#N/A</v>
      </c>
      <c r="Q58" s="380" t="e">
        <f aca="false">VLOOKUP($D58,Curves!$N$2:$T$2600,4)*$B58</f>
        <v>#N/A</v>
      </c>
      <c r="R58" s="244" t="e">
        <f aca="false">VLOOKUP($D58,Curves!$N$2:$T$2600,5)*$B58</f>
        <v>#N/A</v>
      </c>
      <c r="S58" s="381" t="e">
        <f aca="false">IF($P58&lt;$Q58,1,0)</f>
        <v>#N/A</v>
      </c>
      <c r="T58" s="382" t="e">
        <f aca="false">IF($P58&lt;$R58,1,0)</f>
        <v>#N/A</v>
      </c>
      <c r="U58" s="383" t="e">
        <f aca="false">($E58+G58)*$J$5+$J$4</f>
        <v>#N/A</v>
      </c>
      <c r="V58" s="383" t="e">
        <f aca="false">($E58+H58)*$J$5+$J$4</f>
        <v>#N/A</v>
      </c>
      <c r="W58" s="383" t="e">
        <f aca="false">($E58+I58)*$J$5+$J$4</f>
        <v>#N/A</v>
      </c>
      <c r="X58" s="272" t="e">
        <f aca="false">VLOOKUP($D58,[6]CurveFetch!$D$8:$S$13000,16,0)*$B58</f>
        <v>#N/A</v>
      </c>
      <c r="Y58" s="244" t="e">
        <f aca="false">VLOOKUP($D58,Curves!$N$2:$T$2600,7)*$B58</f>
        <v>#N/A</v>
      </c>
      <c r="Z58" s="384" t="e">
        <f aca="false">IF($U58&lt;$X58,1,0)</f>
        <v>#N/A</v>
      </c>
      <c r="AA58" s="381" t="e">
        <f aca="false">IF($U58&lt;$Y58,1,0)</f>
        <v>#N/A</v>
      </c>
      <c r="AB58" s="381" t="e">
        <f aca="false">IF($V58&lt;$X58,1,0)</f>
        <v>#N/A</v>
      </c>
      <c r="AC58" s="381" t="e">
        <f aca="false">IF($V58&lt;$X58,1,0)</f>
        <v>#N/A</v>
      </c>
      <c r="AD58" s="381" t="e">
        <f aca="false">IF($W58&lt;$X58,1,0)</f>
        <v>#N/A</v>
      </c>
      <c r="AE58" s="382" t="e">
        <f aca="false">IF($W58&lt;$Y58,1,0)</f>
        <v>#N/A</v>
      </c>
      <c r="AF58" s="70" t="e">
        <f aca="false">$AF$7*$J$2*$J$5*$N58</f>
        <v>#N/A</v>
      </c>
      <c r="AG58" s="70" t="e">
        <f aca="false">$AF$7*$J$2*$J$5*$O58</f>
        <v>#N/A</v>
      </c>
      <c r="AH58" s="70" t="e">
        <f aca="false">$AH$7*$J$2*$J$5*$N58</f>
        <v>#N/A</v>
      </c>
      <c r="AI58" s="70" t="e">
        <f aca="false">$AH$7*$J$2*$J$5*$O58</f>
        <v>#N/A</v>
      </c>
      <c r="AJ58" s="70" t="e">
        <f aca="false">$AJ$7*$J$2*$J$5*$N58</f>
        <v>#N/A</v>
      </c>
      <c r="AK58" s="70" t="e">
        <f aca="false">$AJ$7*$J$2*$J$5*$O58</f>
        <v>#N/A</v>
      </c>
      <c r="AL58" s="70" t="e">
        <f aca="false">$AL$7*$J$2*$J$5*$N58</f>
        <v>#N/A</v>
      </c>
      <c r="AM58" s="70" t="e">
        <f aca="false">$AL$7*$J$3*$J$5*$O58</f>
        <v>#N/A</v>
      </c>
      <c r="AN58" s="70" t="e">
        <f aca="false">$AN$7*$J$2*$J$5*$N58</f>
        <v>#N/A</v>
      </c>
      <c r="AO58" s="70" t="e">
        <f aca="false">$AN$7*$J$3*$J$5*$O58</f>
        <v>#N/A</v>
      </c>
      <c r="AP58" s="70" t="e">
        <f aca="false">$AP$7*$J$2*$J$5*$N58</f>
        <v>#N/A</v>
      </c>
      <c r="AQ58" s="70" t="e">
        <f aca="false">$AP$7*$J$3*$J$5*$O58</f>
        <v>#N/A</v>
      </c>
      <c r="AR58" s="70" t="e">
        <f aca="false">$AR$7*$J$2*$J$5*$N58</f>
        <v>#N/A</v>
      </c>
      <c r="AS58" s="70" t="e">
        <f aca="false">$AR$7*$J$3*$J$5*$O58</f>
        <v>#N/A</v>
      </c>
      <c r="AT58" s="134" t="e">
        <f aca="false">SUM(AF58:AG58,AL58:AM58)</f>
        <v>#N/A</v>
      </c>
      <c r="AU58" s="161" t="e">
        <f aca="false">SUM(AF58:AM58,AP58:AS58)</f>
        <v>#N/A</v>
      </c>
      <c r="AV58" s="134" t="e">
        <f aca="false">SUM(AF58:AS58)</f>
        <v>#N/A</v>
      </c>
      <c r="AW58" s="70" t="e">
        <f aca="false">$AW$7*$J$2*$J$5*$S58</f>
        <v>#N/A</v>
      </c>
      <c r="AX58" s="70" t="e">
        <f aca="false">$AW$7*$J$3*$J$5*$T58</f>
        <v>#N/A</v>
      </c>
      <c r="AY58" s="70" t="e">
        <f aca="false">$AY$7*$J$2*$J$5*$S58</f>
        <v>#N/A</v>
      </c>
      <c r="AZ58" s="70" t="e">
        <f aca="false">$AY$7*$J$3*$J$5*$T58</f>
        <v>#N/A</v>
      </c>
      <c r="BA58" s="70" t="e">
        <f aca="false">$BA$7*$J$2*$J$5*$S58</f>
        <v>#N/A</v>
      </c>
      <c r="BB58" s="70" t="e">
        <f aca="false">$BA$7*$J$3*$J$5*$T58</f>
        <v>#N/A</v>
      </c>
      <c r="BC58" s="70" t="e">
        <f aca="false">$BC$7*$J$2*$J$5*$S58</f>
        <v>#N/A</v>
      </c>
      <c r="BD58" s="70" t="e">
        <f aca="false">$BC$7*$J$3*$J$5*$T58</f>
        <v>#N/A</v>
      </c>
      <c r="BE58" s="70" t="e">
        <f aca="false">$BE$7*$J$2*$J$5*$S58</f>
        <v>#N/A</v>
      </c>
      <c r="BF58" s="70" t="e">
        <f aca="false">$BE$7*$J$3*$J$5*$T58</f>
        <v>#N/A</v>
      </c>
      <c r="BG58" s="70" t="e">
        <f aca="false">$BG$7*$J$2*$J$5*$S58</f>
        <v>#N/A</v>
      </c>
      <c r="BH58" s="70" t="e">
        <f aca="false">$BG$7*$J$3*$J$5*$T58</f>
        <v>#N/A</v>
      </c>
      <c r="BI58" s="70" t="e">
        <f aca="false">$BI$7*$J$2*$J$5*$S58</f>
        <v>#N/A</v>
      </c>
      <c r="BJ58" s="70" t="e">
        <f aca="false">$BI$7*$J$3*$J$5*$T58</f>
        <v>#N/A</v>
      </c>
      <c r="BK58" s="70" t="e">
        <f aca="false">$BK$7*$J$2*$J$5*$S58</f>
        <v>#N/A</v>
      </c>
      <c r="BL58" s="70" t="e">
        <f aca="false">$BK$7*$J$3*$J$5*$T58</f>
        <v>#N/A</v>
      </c>
      <c r="BM58" s="70" t="e">
        <f aca="false">$BM$7*$J$2*$J$5*$S58</f>
        <v>#N/A</v>
      </c>
      <c r="BN58" s="70" t="e">
        <f aca="false">$BM$7*$J$3*$J$5*$T58</f>
        <v>#N/A</v>
      </c>
      <c r="BO58" s="70" t="e">
        <f aca="false">$BO$7*$J$2*$J$5*$S58</f>
        <v>#N/A</v>
      </c>
      <c r="BP58" s="70" t="e">
        <f aca="false">$BO$7*$J$3*$J$5*$T58</f>
        <v>#N/A</v>
      </c>
      <c r="BQ58" s="70" t="e">
        <f aca="false">$BQ$7*$J$2*$J$5*$S58</f>
        <v>#N/A</v>
      </c>
      <c r="BR58" s="70" t="e">
        <f aca="false">$BQ$7*$J$3*$J$5*$T58</f>
        <v>#N/A</v>
      </c>
      <c r="BS58" s="70" t="e">
        <f aca="false">$BS$7*$J$2*$J$5*$S58</f>
        <v>#N/A</v>
      </c>
      <c r="BT58" s="70" t="e">
        <f aca="false">$BS$7*$J$3*$J$5*$T58</f>
        <v>#N/A</v>
      </c>
      <c r="BU58" s="70" t="e">
        <f aca="false">$BU$7*$J$2*$J$5*$S58</f>
        <v>#N/A</v>
      </c>
      <c r="BV58" s="70" t="e">
        <f aca="false">$BU$7*$J$3*$J$5*$T58</f>
        <v>#N/A</v>
      </c>
      <c r="BW58" s="385" t="e">
        <f aca="false">SUM(AW58:BD58,BG58:BJ58,BO58:BP58)</f>
        <v>#N/A</v>
      </c>
      <c r="BX58" s="386" t="e">
        <f aca="false">SUM(BS58:BV58)+BW58</f>
        <v>#N/A</v>
      </c>
      <c r="BY58" s="25" t="e">
        <f aca="false">SUM(AW58:BV58)</f>
        <v>#N/A</v>
      </c>
      <c r="BZ58" s="70" t="e">
        <f aca="false">$BZ$7*$J$2*$J$5*$N58</f>
        <v>#N/A</v>
      </c>
      <c r="CA58" s="70" t="e">
        <f aca="false">$BZ$7*$J$3*$J$5*$O58</f>
        <v>#N/A</v>
      </c>
      <c r="CB58" s="70" t="e">
        <f aca="false">$CB$7*$J$2*$J$5*$N58</f>
        <v>#N/A</v>
      </c>
      <c r="CC58" s="70" t="e">
        <f aca="false">$CB$7*$J$3*$J$5*$O58</f>
        <v>#N/A</v>
      </c>
      <c r="CD58" s="70" t="e">
        <f aca="false">$CD$7*$J$2*$J$5*$N58</f>
        <v>#N/A</v>
      </c>
      <c r="CE58" s="70" t="e">
        <f aca="false">$CD$7*$J$3*$J$5*$O58</f>
        <v>#N/A</v>
      </c>
      <c r="CF58" s="134" t="e">
        <f aca="false">SUM(BZ58:CA58)</f>
        <v>#N/A</v>
      </c>
      <c r="CG58" s="386" t="e">
        <f aca="false">SUM(BZ58:CC58)</f>
        <v>#N/A</v>
      </c>
      <c r="CH58" s="134" t="e">
        <f aca="false">SUM(BZ58:CE58)</f>
        <v>#N/A</v>
      </c>
      <c r="CI58" s="70" t="e">
        <f aca="false">$CI$7*$J$2*$J$5*$AB58</f>
        <v>#N/A</v>
      </c>
      <c r="CJ58" s="70" t="e">
        <f aca="false">$CI$7*$J$3*$J$5*$AC58</f>
        <v>#N/A</v>
      </c>
      <c r="CK58" s="70" t="e">
        <f aca="false">$CK$7*$J$2*$J$5*$AB58</f>
        <v>#N/A</v>
      </c>
      <c r="CL58" s="70" t="e">
        <f aca="false">$CK$7*$J$3*$J$5*$AC58</f>
        <v>#N/A</v>
      </c>
      <c r="CM58" s="70" t="e">
        <f aca="false">$CM$7*$J$2*$J$5*$AB58</f>
        <v>#N/A</v>
      </c>
      <c r="CN58" s="70" t="e">
        <f aca="false">$CM$7*$J$3*$J$5*$AC58</f>
        <v>#N/A</v>
      </c>
      <c r="CO58" s="70" t="e">
        <f aca="false">$CO$7*$J$2*$J$5*$AB58</f>
        <v>#N/A</v>
      </c>
      <c r="CP58" s="70" t="e">
        <f aca="false">$CO$7*$J$3*$J$5*$AC58</f>
        <v>#N/A</v>
      </c>
      <c r="CQ58" s="70" t="e">
        <f aca="false">$CQ$7*$J$2*$J$5*$AB58</f>
        <v>#N/A</v>
      </c>
      <c r="CR58" s="70" t="e">
        <f aca="false">$CQ$7*$J$3*$J$5*$AC58</f>
        <v>#N/A</v>
      </c>
      <c r="CS58" s="70" t="e">
        <f aca="false">$CS$7*$J$2*$J$5*$AB58</f>
        <v>#N/A</v>
      </c>
      <c r="CT58" s="70" t="e">
        <f aca="false">$CS$7*$J$3*$J$5*$AC58</f>
        <v>#N/A</v>
      </c>
      <c r="CU58" s="70" t="e">
        <f aca="false">$CU$7*$J$2*$J$5*$AB58</f>
        <v>#N/A</v>
      </c>
      <c r="CV58" s="70" t="e">
        <f aca="false">$CU$7*$J$3*$J$5*$AC58</f>
        <v>#N/A</v>
      </c>
      <c r="CW58" s="70" t="e">
        <f aca="false">$CW$7*$J$2*$J$5*$AB58</f>
        <v>#N/A</v>
      </c>
      <c r="CX58" s="70" t="e">
        <f aca="false">$CW$7*$J$3*$J$5*$AC58</f>
        <v>#N/A</v>
      </c>
      <c r="CY58" s="70" t="e">
        <f aca="false">$CY$7*$J$2*$J$5*$AB58</f>
        <v>#N/A</v>
      </c>
      <c r="CZ58" s="70" t="e">
        <f aca="false">$CY$7*$J$3*$J$5*$AC58</f>
        <v>#N/A</v>
      </c>
      <c r="DA58" s="70" t="e">
        <f aca="false">$DA$7*$J$2*$J$5*$AB58</f>
        <v>#N/A</v>
      </c>
      <c r="DB58" s="70" t="e">
        <f aca="false">$DA$7*$J$3*$J$5*$AC58</f>
        <v>#N/A</v>
      </c>
      <c r="DC58" s="70"/>
      <c r="DD58" s="70"/>
      <c r="DE58" s="70" t="e">
        <f aca="false">$DF$7*$J$2*$J$5*$AB58</f>
        <v>#N/A</v>
      </c>
      <c r="DF58" s="70" t="e">
        <f aca="false">$DF$7*$J$3*$J$5*$AC58</f>
        <v>#N/A</v>
      </c>
      <c r="DG58" s="70" t="e">
        <f aca="false">$DG$7*$J$2*$J$5*$AB58</f>
        <v>#N/A</v>
      </c>
      <c r="DH58" s="70" t="e">
        <f aca="false">$DG$7*$J$3*$J$5*$AC58</f>
        <v>#N/A</v>
      </c>
      <c r="DI58" s="70" t="e">
        <f aca="false">$DI$7*$J$2*$J$5*$AB58</f>
        <v>#N/A</v>
      </c>
      <c r="DJ58" s="70" t="e">
        <f aca="false">$DI$7*$J$3*$J$5*$AC58</f>
        <v>#N/A</v>
      </c>
      <c r="DK58" s="70" t="e">
        <f aca="false">$DK$7*$J$2*$J$5*$AB58</f>
        <v>#N/A</v>
      </c>
      <c r="DL58" s="70" t="e">
        <f aca="false">$DK$7*$J$3*$J$5*$AC58</f>
        <v>#N/A</v>
      </c>
      <c r="DM58" s="70" t="e">
        <f aca="false">$DM$7*$J$2*$J$5*$AB58</f>
        <v>#N/A</v>
      </c>
      <c r="DN58" s="70" t="e">
        <f aca="false">$DM$7*$J$3*$J$5*$AC58</f>
        <v>#N/A</v>
      </c>
      <c r="DO58" s="70" t="e">
        <f aca="false">$DO$7*$J$2*$J$5*$AB58</f>
        <v>#N/A</v>
      </c>
      <c r="DP58" s="70" t="e">
        <f aca="false">$DO$7*$J$3*$J$5*$AC58</f>
        <v>#N/A</v>
      </c>
      <c r="DQ58" s="70" t="e">
        <f aca="false">$DQ$7*$J$2*$J$5*$AB58</f>
        <v>#N/A</v>
      </c>
      <c r="DR58" s="70" t="e">
        <f aca="false">$DQ$7*$J$3*$J$5*$AC58</f>
        <v>#N/A</v>
      </c>
      <c r="DS58" s="134" t="e">
        <f aca="false">SUM(CI58:CR58,CW58:CX58,DG58:DH58)</f>
        <v>#N/A</v>
      </c>
      <c r="DT58" s="25" t="e">
        <f aca="false">SUM(CI58:CZ58,DC58:DL58)</f>
        <v>#N/A</v>
      </c>
      <c r="DU58" s="134" t="e">
        <f aca="false">SUM(CI58:DR58)</f>
        <v>#N/A</v>
      </c>
      <c r="DZ58" s="70" t="e">
        <f aca="false">$DZ$7*$J$2*$J$5*$AB58</f>
        <v>#N/A</v>
      </c>
      <c r="EA58" s="70" t="e">
        <f aca="false">$DZ$7*$J$3*$J$5*$AC58</f>
        <v>#N/A</v>
      </c>
      <c r="EB58" s="70" t="e">
        <f aca="false">$EB$7*$J$2*$J$5*$AB58</f>
        <v>#N/A</v>
      </c>
      <c r="EC58" s="70" t="e">
        <f aca="false">$EB$7*$J$3*$J$5*$AC58</f>
        <v>#N/A</v>
      </c>
      <c r="ED58" s="70" t="e">
        <f aca="false">$ED$7*$J$2*$J$5*$AB58</f>
        <v>#N/A</v>
      </c>
      <c r="EE58" s="70" t="e">
        <f aca="false">$ED$7*$J$3*$J$5*$AC58</f>
        <v>#N/A</v>
      </c>
      <c r="EF58" s="70" t="e">
        <f aca="false">$EF$7*$J$2*$J$5*$AB58</f>
        <v>#N/A</v>
      </c>
      <c r="EG58" s="70" t="e">
        <f aca="false">$EF$7*$J$3*$J$5*$AC58</f>
        <v>#N/A</v>
      </c>
      <c r="EH58" s="70" t="e">
        <f aca="false">$EH$7*$J$2*$J$5*$AB58</f>
        <v>#N/A</v>
      </c>
      <c r="EI58" s="70" t="e">
        <f aca="false">$EH$7*$J$3*$J$5*$AC58</f>
        <v>#N/A</v>
      </c>
      <c r="EJ58" s="70" t="e">
        <f aca="false">$EJ$7*$J$2*$J$5*$AB58</f>
        <v>#N/A</v>
      </c>
      <c r="EK58" s="70" t="e">
        <f aca="false">$EJ$7*$J$3*$J$5*$AC58</f>
        <v>#N/A</v>
      </c>
      <c r="EL58" s="70" t="e">
        <f aca="false">$EL$7*$J$2*$J$5*$AB58</f>
        <v>#N/A</v>
      </c>
      <c r="EM58" s="70" t="e">
        <f aca="false">$EL$7*$J$3*$J$5*$AC58</f>
        <v>#N/A</v>
      </c>
      <c r="EN58" s="134" t="e">
        <f aca="false">SUM(EB58:EC58)</f>
        <v>#N/A</v>
      </c>
      <c r="EO58" s="25" t="e">
        <f aca="false">SUM(EB58:EE58,EJ58:EM58)</f>
        <v>#N/A</v>
      </c>
      <c r="EP58" s="25" t="e">
        <f aca="false">SUM(DZ58:EM58)</f>
        <v>#N/A</v>
      </c>
    </row>
    <row r="59" customFormat="false" ht="11.25" hidden="false" customHeight="false" outlineLevel="0" collapsed="false">
      <c r="A59" s="51" t="e">
        <f aca="false">VLOOKUP($D59,Curves!$A$2:$I$1700,9)</f>
        <v>#N/A</v>
      </c>
      <c r="B59" s="85" t="e">
        <f aca="false">(1+($A59/2))^(-2*($D59-$A$1)/365.25)</f>
        <v>#N/A</v>
      </c>
      <c r="C59" s="85" t="n">
        <f aca="false">D60-D59</f>
        <v>30</v>
      </c>
      <c r="D59" s="377" t="n">
        <v>38443</v>
      </c>
      <c r="E59" s="378" t="e">
        <f aca="false">VLOOKUP($D59,Curves!$A$2:$H$1700,2)*$B59</f>
        <v>#N/A</v>
      </c>
      <c r="F59" s="51" t="e">
        <f aca="false">VLOOKUP($D59,Curves!$A$2:$H$1700,3)*$B59</f>
        <v>#N/A</v>
      </c>
      <c r="G59" s="51" t="e">
        <f aca="false">VLOOKUP($D59,Curves!$A$2:$H$1700,7)*$B59</f>
        <v>#N/A</v>
      </c>
      <c r="H59" s="51" t="e">
        <f aca="false">VLOOKUP($D59,Curves!$A$2:$H$1700,5)*$B59</f>
        <v>#N/A</v>
      </c>
      <c r="I59" s="51" t="e">
        <f aca="false">VLOOKUP($D59,Curves!$A$2:$H$1700,4)*$B59</f>
        <v>#N/A</v>
      </c>
      <c r="J59" s="379" t="e">
        <f aca="false">VLOOKUP($D59,Curves!$A$2:$H$1700,8)*$B59</f>
        <v>#N/A</v>
      </c>
      <c r="K59" s="51" t="e">
        <f aca="false">($E59+$I59)*$J$5+$J$4</f>
        <v>#N/A</v>
      </c>
      <c r="L59" s="380" t="e">
        <f aca="false">VLOOKUP($D59,Curves!$N$2:$T$2600,2)*$B59</f>
        <v>#N/A</v>
      </c>
      <c r="M59" s="244" t="e">
        <f aca="false">VLOOKUP($D59,Curves!$N$2:$T$2600,3)*$B59</f>
        <v>#N/A</v>
      </c>
      <c r="N59" s="381" t="e">
        <f aca="false">IF($K59&lt;$L59,1,0)</f>
        <v>#N/A</v>
      </c>
      <c r="O59" s="382" t="e">
        <f aca="false">IF($K59&lt;$M59,1,0)</f>
        <v>#N/A</v>
      </c>
      <c r="P59" s="378" t="e">
        <f aca="false">($E59+J59)*$J$5+$J$4</f>
        <v>#N/A</v>
      </c>
      <c r="Q59" s="380" t="e">
        <f aca="false">VLOOKUP($D59,Curves!$N$2:$T$2600,4)*$B59</f>
        <v>#N/A</v>
      </c>
      <c r="R59" s="244" t="e">
        <f aca="false">VLOOKUP($D59,Curves!$N$2:$T$2600,5)*$B59</f>
        <v>#N/A</v>
      </c>
      <c r="S59" s="381" t="e">
        <f aca="false">IF($P59&lt;$Q59,1,0)</f>
        <v>#N/A</v>
      </c>
      <c r="T59" s="382" t="e">
        <f aca="false">IF($P59&lt;$R59,1,0)</f>
        <v>#N/A</v>
      </c>
      <c r="U59" s="383" t="e">
        <f aca="false">($E59+G59)*$J$5+$J$4</f>
        <v>#N/A</v>
      </c>
      <c r="V59" s="383" t="e">
        <f aca="false">($E59+H59)*$J$5+$J$4</f>
        <v>#N/A</v>
      </c>
      <c r="W59" s="383" t="e">
        <f aca="false">($E59+I59)*$J$5+$J$4</f>
        <v>#N/A</v>
      </c>
      <c r="X59" s="272" t="e">
        <f aca="false">VLOOKUP($D59,[6]CurveFetch!$D$8:$S$13000,16,0)*$B59</f>
        <v>#N/A</v>
      </c>
      <c r="Y59" s="244" t="e">
        <f aca="false">VLOOKUP($D59,Curves!$N$2:$T$2600,7)*$B59</f>
        <v>#N/A</v>
      </c>
      <c r="Z59" s="384" t="e">
        <f aca="false">IF($U59&lt;$X59,1,0)</f>
        <v>#N/A</v>
      </c>
      <c r="AA59" s="381" t="e">
        <f aca="false">IF($U59&lt;$Y59,1,0)</f>
        <v>#N/A</v>
      </c>
      <c r="AB59" s="381" t="e">
        <f aca="false">IF($V59&lt;$X59,1,0)</f>
        <v>#N/A</v>
      </c>
      <c r="AC59" s="381" t="e">
        <f aca="false">IF($V59&lt;$X59,1,0)</f>
        <v>#N/A</v>
      </c>
      <c r="AD59" s="381" t="e">
        <f aca="false">IF($W59&lt;$X59,1,0)</f>
        <v>#N/A</v>
      </c>
      <c r="AE59" s="382" t="e">
        <f aca="false">IF($W59&lt;$Y59,1,0)</f>
        <v>#N/A</v>
      </c>
      <c r="AF59" s="70" t="e">
        <f aca="false">$AF$7*$J$2*$J$5*$N59</f>
        <v>#N/A</v>
      </c>
      <c r="AG59" s="70" t="e">
        <f aca="false">$AF$7*$J$2*$J$5*$O59</f>
        <v>#N/A</v>
      </c>
      <c r="AH59" s="70" t="e">
        <f aca="false">$AH$7*$J$2*$J$5*$N59</f>
        <v>#N/A</v>
      </c>
      <c r="AI59" s="70" t="e">
        <f aca="false">$AH$7*$J$2*$J$5*$O59</f>
        <v>#N/A</v>
      </c>
      <c r="AJ59" s="70" t="e">
        <f aca="false">$AJ$7*$J$2*$J$5*$N59</f>
        <v>#N/A</v>
      </c>
      <c r="AK59" s="70" t="e">
        <f aca="false">$AJ$7*$J$2*$J$5*$O59</f>
        <v>#N/A</v>
      </c>
      <c r="AL59" s="70" t="e">
        <f aca="false">$AL$7*$J$2*$J$5*$N59</f>
        <v>#N/A</v>
      </c>
      <c r="AM59" s="70" t="e">
        <f aca="false">$AL$7*$J$3*$J$5*$O59</f>
        <v>#N/A</v>
      </c>
      <c r="AN59" s="70" t="e">
        <f aca="false">$AN$7*$J$2*$J$5*$N59</f>
        <v>#N/A</v>
      </c>
      <c r="AO59" s="70" t="e">
        <f aca="false">$AN$7*$J$3*$J$5*$O59</f>
        <v>#N/A</v>
      </c>
      <c r="AP59" s="70" t="e">
        <f aca="false">$AP$7*$J$2*$J$5*$N59</f>
        <v>#N/A</v>
      </c>
      <c r="AQ59" s="70" t="e">
        <f aca="false">$AP$7*$J$3*$J$5*$O59</f>
        <v>#N/A</v>
      </c>
      <c r="AR59" s="70" t="e">
        <f aca="false">$AR$7*$J$2*$J$5*$N59</f>
        <v>#N/A</v>
      </c>
      <c r="AS59" s="70" t="e">
        <f aca="false">$AR$7*$J$3*$J$5*$O59</f>
        <v>#N/A</v>
      </c>
      <c r="AT59" s="134" t="e">
        <f aca="false">SUM(AF59:AG59,AL59:AM59)</f>
        <v>#N/A</v>
      </c>
      <c r="AU59" s="161" t="e">
        <f aca="false">SUM(AF59:AM59,AP59:AS59)</f>
        <v>#N/A</v>
      </c>
      <c r="AV59" s="134" t="e">
        <f aca="false">SUM(AF59:AS59)</f>
        <v>#N/A</v>
      </c>
      <c r="AW59" s="70" t="e">
        <f aca="false">$AW$7*$J$2*$J$5*$S59</f>
        <v>#N/A</v>
      </c>
      <c r="AX59" s="70" t="e">
        <f aca="false">$AW$7*$J$3*$J$5*$T59</f>
        <v>#N/A</v>
      </c>
      <c r="AY59" s="70" t="e">
        <f aca="false">$AY$7*$J$2*$J$5*$S59</f>
        <v>#N/A</v>
      </c>
      <c r="AZ59" s="70" t="e">
        <f aca="false">$AY$7*$J$3*$J$5*$T59</f>
        <v>#N/A</v>
      </c>
      <c r="BA59" s="70" t="e">
        <f aca="false">$BA$7*$J$2*$J$5*$S59</f>
        <v>#N/A</v>
      </c>
      <c r="BB59" s="70" t="e">
        <f aca="false">$BA$7*$J$3*$J$5*$T59</f>
        <v>#N/A</v>
      </c>
      <c r="BC59" s="70" t="e">
        <f aca="false">$BC$7*$J$2*$J$5*$S59</f>
        <v>#N/A</v>
      </c>
      <c r="BD59" s="70" t="e">
        <f aca="false">$BC$7*$J$3*$J$5*$T59</f>
        <v>#N/A</v>
      </c>
      <c r="BE59" s="70" t="e">
        <f aca="false">$BE$7*$J$2*$J$5*$S59</f>
        <v>#N/A</v>
      </c>
      <c r="BF59" s="70" t="e">
        <f aca="false">$BE$7*$J$3*$J$5*$T59</f>
        <v>#N/A</v>
      </c>
      <c r="BG59" s="70" t="e">
        <f aca="false">$BG$7*$J$2*$J$5*$S59</f>
        <v>#N/A</v>
      </c>
      <c r="BH59" s="70" t="e">
        <f aca="false">$BG$7*$J$3*$J$5*$T59</f>
        <v>#N/A</v>
      </c>
      <c r="BI59" s="70" t="e">
        <f aca="false">$BI$7*$J$2*$J$5*$S59</f>
        <v>#N/A</v>
      </c>
      <c r="BJ59" s="70" t="e">
        <f aca="false">$BI$7*$J$3*$J$5*$T59</f>
        <v>#N/A</v>
      </c>
      <c r="BK59" s="70" t="e">
        <f aca="false">$BK$7*$J$2*$J$5*$S59</f>
        <v>#N/A</v>
      </c>
      <c r="BL59" s="70" t="e">
        <f aca="false">$BK$7*$J$3*$J$5*$T59</f>
        <v>#N/A</v>
      </c>
      <c r="BM59" s="70" t="e">
        <f aca="false">$BM$7*$J$2*$J$5*$S59</f>
        <v>#N/A</v>
      </c>
      <c r="BN59" s="70" t="e">
        <f aca="false">$BM$7*$J$3*$J$5*$T59</f>
        <v>#N/A</v>
      </c>
      <c r="BO59" s="70" t="e">
        <f aca="false">$BO$7*$J$2*$J$5*$S59</f>
        <v>#N/A</v>
      </c>
      <c r="BP59" s="70" t="e">
        <f aca="false">$BO$7*$J$3*$J$5*$T59</f>
        <v>#N/A</v>
      </c>
      <c r="BQ59" s="70" t="e">
        <f aca="false">$BQ$7*$J$2*$J$5*$S59</f>
        <v>#N/A</v>
      </c>
      <c r="BR59" s="70" t="e">
        <f aca="false">$BQ$7*$J$3*$J$5*$T59</f>
        <v>#N/A</v>
      </c>
      <c r="BS59" s="70" t="e">
        <f aca="false">$BS$7*$J$2*$J$5*$S59</f>
        <v>#N/A</v>
      </c>
      <c r="BT59" s="70" t="e">
        <f aca="false">$BS$7*$J$3*$J$5*$T59</f>
        <v>#N/A</v>
      </c>
      <c r="BU59" s="70" t="e">
        <f aca="false">$BU$7*$J$2*$J$5*$S59</f>
        <v>#N/A</v>
      </c>
      <c r="BV59" s="70" t="e">
        <f aca="false">$BU$7*$J$3*$J$5*$T59</f>
        <v>#N/A</v>
      </c>
      <c r="BW59" s="385" t="e">
        <f aca="false">SUM(AW59:BD59,BG59:BJ59,BO59:BP59)</f>
        <v>#N/A</v>
      </c>
      <c r="BX59" s="386" t="e">
        <f aca="false">SUM(BS59:BV59)+BW59</f>
        <v>#N/A</v>
      </c>
      <c r="BY59" s="25" t="e">
        <f aca="false">SUM(AW59:BV59)</f>
        <v>#N/A</v>
      </c>
      <c r="BZ59" s="70" t="e">
        <f aca="false">$BZ$7*$J$2*$J$5*$N59</f>
        <v>#N/A</v>
      </c>
      <c r="CA59" s="70" t="e">
        <f aca="false">$BZ$7*$J$3*$J$5*$O59</f>
        <v>#N/A</v>
      </c>
      <c r="CB59" s="70" t="e">
        <f aca="false">$CB$7*$J$2*$J$5*$N59</f>
        <v>#N/A</v>
      </c>
      <c r="CC59" s="70" t="e">
        <f aca="false">$CB$7*$J$3*$J$5*$O59</f>
        <v>#N/A</v>
      </c>
      <c r="CD59" s="70" t="e">
        <f aca="false">$CD$7*$J$2*$J$5*$N59</f>
        <v>#N/A</v>
      </c>
      <c r="CE59" s="70" t="e">
        <f aca="false">$CD$7*$J$3*$J$5*$O59</f>
        <v>#N/A</v>
      </c>
      <c r="CF59" s="134" t="e">
        <f aca="false">SUM(BZ59:CA59)</f>
        <v>#N/A</v>
      </c>
      <c r="CG59" s="386" t="e">
        <f aca="false">SUM(BZ59:CC59)</f>
        <v>#N/A</v>
      </c>
      <c r="CH59" s="134" t="e">
        <f aca="false">SUM(BZ59:CE59)</f>
        <v>#N/A</v>
      </c>
      <c r="CI59" s="70" t="e">
        <f aca="false">$CI$7*$J$2*$J$5*$AB59</f>
        <v>#N/A</v>
      </c>
      <c r="CJ59" s="70" t="e">
        <f aca="false">$CI$7*$J$3*$J$5*$AC59</f>
        <v>#N/A</v>
      </c>
      <c r="CK59" s="70" t="e">
        <f aca="false">$CK$7*$J$2*$J$5*$AB59</f>
        <v>#N/A</v>
      </c>
      <c r="CL59" s="70" t="e">
        <f aca="false">$CK$7*$J$3*$J$5*$AC59</f>
        <v>#N/A</v>
      </c>
      <c r="CM59" s="70" t="e">
        <f aca="false">$CM$7*$J$2*$J$5*$AB59</f>
        <v>#N/A</v>
      </c>
      <c r="CN59" s="70" t="e">
        <f aca="false">$CM$7*$J$3*$J$5*$AC59</f>
        <v>#N/A</v>
      </c>
      <c r="CO59" s="70" t="e">
        <f aca="false">$CO$7*$J$2*$J$5*$AB59</f>
        <v>#N/A</v>
      </c>
      <c r="CP59" s="70" t="e">
        <f aca="false">$CO$7*$J$3*$J$5*$AC59</f>
        <v>#N/A</v>
      </c>
      <c r="CQ59" s="70" t="e">
        <f aca="false">$CQ$7*$J$2*$J$5*$AB59</f>
        <v>#N/A</v>
      </c>
      <c r="CR59" s="70" t="e">
        <f aca="false">$CQ$7*$J$3*$J$5*$AC59</f>
        <v>#N/A</v>
      </c>
      <c r="CS59" s="70" t="e">
        <f aca="false">$CS$7*$J$2*$J$5*$AB59</f>
        <v>#N/A</v>
      </c>
      <c r="CT59" s="70" t="e">
        <f aca="false">$CS$7*$J$3*$J$5*$AC59</f>
        <v>#N/A</v>
      </c>
      <c r="CU59" s="70" t="e">
        <f aca="false">$CU$7*$J$2*$J$5*$AB59</f>
        <v>#N/A</v>
      </c>
      <c r="CV59" s="70" t="e">
        <f aca="false">$CU$7*$J$3*$J$5*$AC59</f>
        <v>#N/A</v>
      </c>
      <c r="CW59" s="70" t="e">
        <f aca="false">$CW$7*$J$2*$J$5*$AB59</f>
        <v>#N/A</v>
      </c>
      <c r="CX59" s="70" t="e">
        <f aca="false">$CW$7*$J$3*$J$5*$AC59</f>
        <v>#N/A</v>
      </c>
      <c r="CY59" s="70" t="e">
        <f aca="false">$CY$7*$J$2*$J$5*$AB59</f>
        <v>#N/A</v>
      </c>
      <c r="CZ59" s="70" t="e">
        <f aca="false">$CY$7*$J$3*$J$5*$AC59</f>
        <v>#N/A</v>
      </c>
      <c r="DA59" s="70" t="e">
        <f aca="false">$DA$7*$J$2*$J$5*$AB59</f>
        <v>#N/A</v>
      </c>
      <c r="DB59" s="70" t="e">
        <f aca="false">$DA$7*$J$3*$J$5*$AC59</f>
        <v>#N/A</v>
      </c>
      <c r="DC59" s="70"/>
      <c r="DD59" s="70"/>
      <c r="DE59" s="70" t="e">
        <f aca="false">$DF$7*$J$2*$J$5*$AB59</f>
        <v>#N/A</v>
      </c>
      <c r="DF59" s="70" t="e">
        <f aca="false">$DF$7*$J$3*$J$5*$AC59</f>
        <v>#N/A</v>
      </c>
      <c r="DG59" s="70" t="e">
        <f aca="false">$DG$7*$J$2*$J$5*$AB59</f>
        <v>#N/A</v>
      </c>
      <c r="DH59" s="70" t="e">
        <f aca="false">$DG$7*$J$3*$J$5*$AC59</f>
        <v>#N/A</v>
      </c>
      <c r="DI59" s="70" t="e">
        <f aca="false">$DI$7*$J$2*$J$5*$AB59</f>
        <v>#N/A</v>
      </c>
      <c r="DJ59" s="70" t="e">
        <f aca="false">$DI$7*$J$3*$J$5*$AC59</f>
        <v>#N/A</v>
      </c>
      <c r="DK59" s="70" t="e">
        <f aca="false">$DK$7*$J$2*$J$5*$AB59</f>
        <v>#N/A</v>
      </c>
      <c r="DL59" s="70" t="e">
        <f aca="false">$DK$7*$J$3*$J$5*$AC59</f>
        <v>#N/A</v>
      </c>
      <c r="DM59" s="70" t="e">
        <f aca="false">$DM$7*$J$2*$J$5*$AB59</f>
        <v>#N/A</v>
      </c>
      <c r="DN59" s="70" t="e">
        <f aca="false">$DM$7*$J$3*$J$5*$AC59</f>
        <v>#N/A</v>
      </c>
      <c r="DO59" s="70" t="e">
        <f aca="false">$DO$7*$J$2*$J$5*$AB59</f>
        <v>#N/A</v>
      </c>
      <c r="DP59" s="70" t="e">
        <f aca="false">$DO$7*$J$3*$J$5*$AC59</f>
        <v>#N/A</v>
      </c>
      <c r="DQ59" s="70" t="e">
        <f aca="false">$DQ$7*$J$2*$J$5*$AB59</f>
        <v>#N/A</v>
      </c>
      <c r="DR59" s="70" t="e">
        <f aca="false">$DQ$7*$J$3*$J$5*$AC59</f>
        <v>#N/A</v>
      </c>
      <c r="DS59" s="134" t="e">
        <f aca="false">SUM(CI59:CR59,CW59:CX59,DG59:DH59)</f>
        <v>#N/A</v>
      </c>
      <c r="DT59" s="25" t="e">
        <f aca="false">SUM(CI59:CZ59,DC59:DL59)</f>
        <v>#N/A</v>
      </c>
      <c r="DU59" s="134" t="e">
        <f aca="false">SUM(CI59:DR59)</f>
        <v>#N/A</v>
      </c>
      <c r="DZ59" s="70" t="e">
        <f aca="false">$DZ$7*$J$2*$J$5*$AB59</f>
        <v>#N/A</v>
      </c>
      <c r="EA59" s="70" t="e">
        <f aca="false">$DZ$7*$J$3*$J$5*$AC59</f>
        <v>#N/A</v>
      </c>
      <c r="EB59" s="70" t="e">
        <f aca="false">$EB$7*$J$2*$J$5*$AB59</f>
        <v>#N/A</v>
      </c>
      <c r="EC59" s="70" t="e">
        <f aca="false">$EB$7*$J$3*$J$5*$AC59</f>
        <v>#N/A</v>
      </c>
      <c r="ED59" s="70" t="e">
        <f aca="false">$ED$7*$J$2*$J$5*$AB59</f>
        <v>#N/A</v>
      </c>
      <c r="EE59" s="70" t="e">
        <f aca="false">$ED$7*$J$3*$J$5*$AC59</f>
        <v>#N/A</v>
      </c>
      <c r="EF59" s="70" t="e">
        <f aca="false">$EF$7*$J$2*$J$5*$AB59</f>
        <v>#N/A</v>
      </c>
      <c r="EG59" s="70" t="e">
        <f aca="false">$EF$7*$J$3*$J$5*$AC59</f>
        <v>#N/A</v>
      </c>
      <c r="EH59" s="70" t="e">
        <f aca="false">$EH$7*$J$2*$J$5*$AB59</f>
        <v>#N/A</v>
      </c>
      <c r="EI59" s="70" t="e">
        <f aca="false">$EH$7*$J$3*$J$5*$AC59</f>
        <v>#N/A</v>
      </c>
      <c r="EJ59" s="70" t="e">
        <f aca="false">$EJ$7*$J$2*$J$5*$AB59</f>
        <v>#N/A</v>
      </c>
      <c r="EK59" s="70" t="e">
        <f aca="false">$EJ$7*$J$3*$J$5*$AC59</f>
        <v>#N/A</v>
      </c>
      <c r="EL59" s="70" t="e">
        <f aca="false">$EL$7*$J$2*$J$5*$AB59</f>
        <v>#N/A</v>
      </c>
      <c r="EM59" s="70" t="e">
        <f aca="false">$EL$7*$J$3*$J$5*$AC59</f>
        <v>#N/A</v>
      </c>
      <c r="EN59" s="134" t="e">
        <f aca="false">SUM(EB59:EC59)</f>
        <v>#N/A</v>
      </c>
      <c r="EO59" s="25" t="e">
        <f aca="false">SUM(EB59:EE59,EJ59:EM59)</f>
        <v>#N/A</v>
      </c>
      <c r="EP59" s="25" t="e">
        <f aca="false">SUM(DZ59:EM59)</f>
        <v>#N/A</v>
      </c>
    </row>
    <row r="60" customFormat="false" ht="11.25" hidden="false" customHeight="false" outlineLevel="0" collapsed="false">
      <c r="A60" s="51" t="e">
        <f aca="false">VLOOKUP($D60,Curves!$A$2:$I$1700,9)</f>
        <v>#N/A</v>
      </c>
      <c r="B60" s="85" t="e">
        <f aca="false">(1+($A60/2))^(-2*($D60-$A$1)/365.25)</f>
        <v>#N/A</v>
      </c>
      <c r="C60" s="85" t="n">
        <f aca="false">D61-D60</f>
        <v>31</v>
      </c>
      <c r="D60" s="377" t="n">
        <v>38473</v>
      </c>
      <c r="E60" s="378" t="e">
        <f aca="false">VLOOKUP($D60,Curves!$A$2:$H$1700,2)*$B60</f>
        <v>#N/A</v>
      </c>
      <c r="F60" s="51" t="e">
        <f aca="false">VLOOKUP($D60,Curves!$A$2:$H$1700,3)*$B60</f>
        <v>#N/A</v>
      </c>
      <c r="G60" s="51" t="e">
        <f aca="false">VLOOKUP($D60,Curves!$A$2:$H$1700,7)*$B60</f>
        <v>#N/A</v>
      </c>
      <c r="H60" s="51" t="e">
        <f aca="false">VLOOKUP($D60,Curves!$A$2:$H$1700,5)*$B60</f>
        <v>#N/A</v>
      </c>
      <c r="I60" s="51" t="e">
        <f aca="false">VLOOKUP($D60,Curves!$A$2:$H$1700,4)*$B60</f>
        <v>#N/A</v>
      </c>
      <c r="J60" s="379" t="e">
        <f aca="false">VLOOKUP($D60,Curves!$A$2:$H$1700,8)*$B60</f>
        <v>#N/A</v>
      </c>
      <c r="K60" s="51" t="e">
        <f aca="false">($E60+$I60)*$J$5+$J$4</f>
        <v>#N/A</v>
      </c>
      <c r="L60" s="380" t="e">
        <f aca="false">VLOOKUP($D60,Curves!$N$2:$T$2600,2)*$B60</f>
        <v>#N/A</v>
      </c>
      <c r="M60" s="244" t="e">
        <f aca="false">VLOOKUP($D60,Curves!$N$2:$T$2600,3)*$B60</f>
        <v>#N/A</v>
      </c>
      <c r="N60" s="381" t="e">
        <f aca="false">IF($K60&lt;$L60,1,0)</f>
        <v>#N/A</v>
      </c>
      <c r="O60" s="382" t="e">
        <f aca="false">IF($K60&lt;$M60,1,0)</f>
        <v>#N/A</v>
      </c>
      <c r="P60" s="378" t="e">
        <f aca="false">($E60+J60)*$J$5+$J$4</f>
        <v>#N/A</v>
      </c>
      <c r="Q60" s="380" t="e">
        <f aca="false">VLOOKUP($D60,Curves!$N$2:$T$2600,4)*$B60</f>
        <v>#N/A</v>
      </c>
      <c r="R60" s="244" t="e">
        <f aca="false">VLOOKUP($D60,Curves!$N$2:$T$2600,5)*$B60</f>
        <v>#N/A</v>
      </c>
      <c r="S60" s="381" t="e">
        <f aca="false">IF($P60&lt;$Q60,1,0)</f>
        <v>#N/A</v>
      </c>
      <c r="T60" s="382" t="e">
        <f aca="false">IF($P60&lt;$R60,1,0)</f>
        <v>#N/A</v>
      </c>
      <c r="U60" s="383" t="e">
        <f aca="false">($E60+G60)*$J$5+$J$4</f>
        <v>#N/A</v>
      </c>
      <c r="V60" s="383" t="e">
        <f aca="false">($E60+H60)*$J$5+$J$4</f>
        <v>#N/A</v>
      </c>
      <c r="W60" s="383" t="e">
        <f aca="false">($E60+I60)*$J$5+$J$4</f>
        <v>#N/A</v>
      </c>
      <c r="X60" s="272" t="e">
        <f aca="false">VLOOKUP($D60,[6]CurveFetch!$D$8:$S$13000,16,0)*$B60</f>
        <v>#N/A</v>
      </c>
      <c r="Y60" s="244" t="e">
        <f aca="false">VLOOKUP($D60,Curves!$N$2:$T$2600,7)*$B60</f>
        <v>#N/A</v>
      </c>
      <c r="Z60" s="384" t="e">
        <f aca="false">IF($U60&lt;$X60,1,0)</f>
        <v>#N/A</v>
      </c>
      <c r="AA60" s="381" t="e">
        <f aca="false">IF($U60&lt;$Y60,1,0)</f>
        <v>#N/A</v>
      </c>
      <c r="AB60" s="381" t="e">
        <f aca="false">IF($V60&lt;$X60,1,0)</f>
        <v>#N/A</v>
      </c>
      <c r="AC60" s="381" t="e">
        <f aca="false">IF($V60&lt;$X60,1,0)</f>
        <v>#N/A</v>
      </c>
      <c r="AD60" s="381" t="e">
        <f aca="false">IF($W60&lt;$X60,1,0)</f>
        <v>#N/A</v>
      </c>
      <c r="AE60" s="382" t="e">
        <f aca="false">IF($W60&lt;$Y60,1,0)</f>
        <v>#N/A</v>
      </c>
      <c r="AF60" s="70" t="e">
        <f aca="false">$AF$7*$J$2*$J$5*$N60</f>
        <v>#N/A</v>
      </c>
      <c r="AG60" s="70" t="e">
        <f aca="false">$AF$7*$J$2*$J$5*$O60</f>
        <v>#N/A</v>
      </c>
      <c r="AH60" s="70" t="e">
        <f aca="false">$AH$7*$J$2*$J$5*$N60</f>
        <v>#N/A</v>
      </c>
      <c r="AI60" s="70" t="e">
        <f aca="false">$AH$7*$J$2*$J$5*$O60</f>
        <v>#N/A</v>
      </c>
      <c r="AJ60" s="70" t="e">
        <f aca="false">$AJ$7*$J$2*$J$5*$N60</f>
        <v>#N/A</v>
      </c>
      <c r="AK60" s="70" t="e">
        <f aca="false">$AJ$7*$J$2*$J$5*$O60</f>
        <v>#N/A</v>
      </c>
      <c r="AL60" s="70" t="e">
        <f aca="false">$AL$7*$J$2*$J$5*$N60</f>
        <v>#N/A</v>
      </c>
      <c r="AM60" s="70" t="e">
        <f aca="false">$AL$7*$J$3*$J$5*$O60</f>
        <v>#N/A</v>
      </c>
      <c r="AN60" s="70" t="e">
        <f aca="false">$AN$7*$J$2*$J$5*$N60</f>
        <v>#N/A</v>
      </c>
      <c r="AO60" s="70" t="e">
        <f aca="false">$AN$7*$J$3*$J$5*$O60</f>
        <v>#N/A</v>
      </c>
      <c r="AP60" s="70" t="e">
        <f aca="false">$AP$7*$J$2*$J$5*$N60</f>
        <v>#N/A</v>
      </c>
      <c r="AQ60" s="70" t="e">
        <f aca="false">$AP$7*$J$3*$J$5*$O60</f>
        <v>#N/A</v>
      </c>
      <c r="AR60" s="70" t="e">
        <f aca="false">$AR$7*$J$2*$J$5*$N60</f>
        <v>#N/A</v>
      </c>
      <c r="AS60" s="70" t="e">
        <f aca="false">$AR$7*$J$3*$J$5*$O60</f>
        <v>#N/A</v>
      </c>
      <c r="AT60" s="134" t="e">
        <f aca="false">SUM(AF60:AG60,AL60:AM60)</f>
        <v>#N/A</v>
      </c>
      <c r="AU60" s="161" t="e">
        <f aca="false">SUM(AF60:AM60,AP60:AS60)</f>
        <v>#N/A</v>
      </c>
      <c r="AV60" s="134" t="e">
        <f aca="false">SUM(AF60:AS60)</f>
        <v>#N/A</v>
      </c>
      <c r="AW60" s="70" t="e">
        <f aca="false">$AW$7*$J$2*$J$5*$S60</f>
        <v>#N/A</v>
      </c>
      <c r="AX60" s="70" t="e">
        <f aca="false">$AW$7*$J$3*$J$5*$T60</f>
        <v>#N/A</v>
      </c>
      <c r="AY60" s="70" t="e">
        <f aca="false">$AY$7*$J$2*$J$5*$S60</f>
        <v>#N/A</v>
      </c>
      <c r="AZ60" s="70" t="e">
        <f aca="false">$AY$7*$J$3*$J$5*$T60</f>
        <v>#N/A</v>
      </c>
      <c r="BA60" s="70" t="e">
        <f aca="false">$BA$7*$J$2*$J$5*$S60</f>
        <v>#N/A</v>
      </c>
      <c r="BB60" s="70" t="e">
        <f aca="false">$BA$7*$J$3*$J$5*$T60</f>
        <v>#N/A</v>
      </c>
      <c r="BC60" s="70" t="e">
        <f aca="false">$BC$7*$J$2*$J$5*$S60</f>
        <v>#N/A</v>
      </c>
      <c r="BD60" s="70" t="e">
        <f aca="false">$BC$7*$J$3*$J$5*$T60</f>
        <v>#N/A</v>
      </c>
      <c r="BE60" s="70" t="e">
        <f aca="false">$BE$7*$J$2*$J$5*$S60</f>
        <v>#N/A</v>
      </c>
      <c r="BF60" s="70" t="e">
        <f aca="false">$BE$7*$J$3*$J$5*$T60</f>
        <v>#N/A</v>
      </c>
      <c r="BG60" s="70" t="e">
        <f aca="false">$BG$7*$J$2*$J$5*$S60</f>
        <v>#N/A</v>
      </c>
      <c r="BH60" s="70" t="e">
        <f aca="false">$BG$7*$J$3*$J$5*$T60</f>
        <v>#N/A</v>
      </c>
      <c r="BI60" s="70" t="e">
        <f aca="false">$BI$7*$J$2*$J$5*$S60</f>
        <v>#N/A</v>
      </c>
      <c r="BJ60" s="70" t="e">
        <f aca="false">$BI$7*$J$3*$J$5*$T60</f>
        <v>#N/A</v>
      </c>
      <c r="BK60" s="70" t="e">
        <f aca="false">$BK$7*$J$2*$J$5*$S60</f>
        <v>#N/A</v>
      </c>
      <c r="BL60" s="70" t="e">
        <f aca="false">$BK$7*$J$3*$J$5*$T60</f>
        <v>#N/A</v>
      </c>
      <c r="BM60" s="70" t="e">
        <f aca="false">$BM$7*$J$2*$J$5*$S60</f>
        <v>#N/A</v>
      </c>
      <c r="BN60" s="70" t="e">
        <f aca="false">$BM$7*$J$3*$J$5*$T60</f>
        <v>#N/A</v>
      </c>
      <c r="BO60" s="70" t="e">
        <f aca="false">$BO$7*$J$2*$J$5*$S60</f>
        <v>#N/A</v>
      </c>
      <c r="BP60" s="70" t="e">
        <f aca="false">$BO$7*$J$3*$J$5*$T60</f>
        <v>#N/A</v>
      </c>
      <c r="BQ60" s="70" t="e">
        <f aca="false">$BQ$7*$J$2*$J$5*$S60</f>
        <v>#N/A</v>
      </c>
      <c r="BR60" s="70" t="e">
        <f aca="false">$BQ$7*$J$3*$J$5*$T60</f>
        <v>#N/A</v>
      </c>
      <c r="BS60" s="70" t="e">
        <f aca="false">$BS$7*$J$2*$J$5*$S60</f>
        <v>#N/A</v>
      </c>
      <c r="BT60" s="70" t="e">
        <f aca="false">$BS$7*$J$3*$J$5*$T60</f>
        <v>#N/A</v>
      </c>
      <c r="BU60" s="70" t="e">
        <f aca="false">$BU$7*$J$2*$J$5*$S60</f>
        <v>#N/A</v>
      </c>
      <c r="BV60" s="70" t="e">
        <f aca="false">$BU$7*$J$3*$J$5*$T60</f>
        <v>#N/A</v>
      </c>
      <c r="BW60" s="385" t="e">
        <f aca="false">SUM(AW60:BD60,BG60:BJ60,BO60:BP60)</f>
        <v>#N/A</v>
      </c>
      <c r="BX60" s="386" t="e">
        <f aca="false">SUM(BS60:BV60)+BW60</f>
        <v>#N/A</v>
      </c>
      <c r="BY60" s="25" t="e">
        <f aca="false">SUM(AW60:BV60)</f>
        <v>#N/A</v>
      </c>
      <c r="BZ60" s="70" t="e">
        <f aca="false">$BZ$7*$J$2*$J$5*$N60</f>
        <v>#N/A</v>
      </c>
      <c r="CA60" s="70" t="e">
        <f aca="false">$BZ$7*$J$3*$J$5*$O60</f>
        <v>#N/A</v>
      </c>
      <c r="CB60" s="70" t="e">
        <f aca="false">$CB$7*$J$2*$J$5*$N60</f>
        <v>#N/A</v>
      </c>
      <c r="CC60" s="70" t="e">
        <f aca="false">$CB$7*$J$3*$J$5*$O60</f>
        <v>#N/A</v>
      </c>
      <c r="CD60" s="70" t="e">
        <f aca="false">$CD$7*$J$2*$J$5*$N60</f>
        <v>#N/A</v>
      </c>
      <c r="CE60" s="70" t="e">
        <f aca="false">$CD$7*$J$3*$J$5*$O60</f>
        <v>#N/A</v>
      </c>
      <c r="CF60" s="134" t="e">
        <f aca="false">SUM(BZ60:CA60)</f>
        <v>#N/A</v>
      </c>
      <c r="CG60" s="386" t="e">
        <f aca="false">SUM(BZ60:CC60)</f>
        <v>#N/A</v>
      </c>
      <c r="CH60" s="134" t="e">
        <f aca="false">SUM(BZ60:CE60)</f>
        <v>#N/A</v>
      </c>
      <c r="CI60" s="70" t="e">
        <f aca="false">$CI$7*$J$2*$J$5*$AB60</f>
        <v>#N/A</v>
      </c>
      <c r="CJ60" s="70" t="e">
        <f aca="false">$CI$7*$J$3*$J$5*$AC60</f>
        <v>#N/A</v>
      </c>
      <c r="CK60" s="70" t="e">
        <f aca="false">$CK$7*$J$2*$J$5*$AB60</f>
        <v>#N/A</v>
      </c>
      <c r="CL60" s="70" t="e">
        <f aca="false">$CK$7*$J$3*$J$5*$AC60</f>
        <v>#N/A</v>
      </c>
      <c r="CM60" s="70" t="e">
        <f aca="false">$CM$7*$J$2*$J$5*$AB60</f>
        <v>#N/A</v>
      </c>
      <c r="CN60" s="70" t="e">
        <f aca="false">$CM$7*$J$3*$J$5*$AC60</f>
        <v>#N/A</v>
      </c>
      <c r="CO60" s="70" t="e">
        <f aca="false">$CO$7*$J$2*$J$5*$AB60</f>
        <v>#N/A</v>
      </c>
      <c r="CP60" s="70" t="e">
        <f aca="false">$CO$7*$J$3*$J$5*$AC60</f>
        <v>#N/A</v>
      </c>
      <c r="CQ60" s="70" t="e">
        <f aca="false">$CQ$7*$J$2*$J$5*$AB60</f>
        <v>#N/A</v>
      </c>
      <c r="CR60" s="70" t="e">
        <f aca="false">$CQ$7*$J$3*$J$5*$AC60</f>
        <v>#N/A</v>
      </c>
      <c r="CS60" s="70" t="e">
        <f aca="false">$CS$7*$J$2*$J$5*$AB60</f>
        <v>#N/A</v>
      </c>
      <c r="CT60" s="70" t="e">
        <f aca="false">$CS$7*$J$3*$J$5*$AC60</f>
        <v>#N/A</v>
      </c>
      <c r="CU60" s="70" t="e">
        <f aca="false">$CU$7*$J$2*$J$5*$AB60</f>
        <v>#N/A</v>
      </c>
      <c r="CV60" s="70" t="e">
        <f aca="false">$CU$7*$J$3*$J$5*$AC60</f>
        <v>#N/A</v>
      </c>
      <c r="CW60" s="70" t="e">
        <f aca="false">$CW$7*$J$2*$J$5*$AB60</f>
        <v>#N/A</v>
      </c>
      <c r="CX60" s="70" t="e">
        <f aca="false">$CW$7*$J$3*$J$5*$AC60</f>
        <v>#N/A</v>
      </c>
      <c r="CY60" s="70" t="e">
        <f aca="false">$CY$7*$J$2*$J$5*$AB60</f>
        <v>#N/A</v>
      </c>
      <c r="CZ60" s="70" t="e">
        <f aca="false">$CY$7*$J$3*$J$5*$AC60</f>
        <v>#N/A</v>
      </c>
      <c r="DA60" s="70" t="e">
        <f aca="false">$DA$7*$J$2*$J$5*$AB60</f>
        <v>#N/A</v>
      </c>
      <c r="DB60" s="70" t="e">
        <f aca="false">$DA$7*$J$3*$J$5*$AC60</f>
        <v>#N/A</v>
      </c>
      <c r="DC60" s="70"/>
      <c r="DD60" s="70"/>
      <c r="DE60" s="70" t="e">
        <f aca="false">$DF$7*$J$2*$J$5*$AB60</f>
        <v>#N/A</v>
      </c>
      <c r="DF60" s="70" t="e">
        <f aca="false">$DF$7*$J$3*$J$5*$AC60</f>
        <v>#N/A</v>
      </c>
      <c r="DG60" s="70" t="e">
        <f aca="false">$DG$7*$J$2*$J$5*$AB60</f>
        <v>#N/A</v>
      </c>
      <c r="DH60" s="70" t="e">
        <f aca="false">$DG$7*$J$3*$J$5*$AC60</f>
        <v>#N/A</v>
      </c>
      <c r="DI60" s="70" t="e">
        <f aca="false">$DI$7*$J$2*$J$5*$AB60</f>
        <v>#N/A</v>
      </c>
      <c r="DJ60" s="70" t="e">
        <f aca="false">$DI$7*$J$3*$J$5*$AC60</f>
        <v>#N/A</v>
      </c>
      <c r="DK60" s="70" t="e">
        <f aca="false">$DK$7*$J$2*$J$5*$AB60</f>
        <v>#N/A</v>
      </c>
      <c r="DL60" s="70" t="e">
        <f aca="false">$DK$7*$J$3*$J$5*$AC60</f>
        <v>#N/A</v>
      </c>
      <c r="DM60" s="70" t="e">
        <f aca="false">$DM$7*$J$2*$J$5*$AB60</f>
        <v>#N/A</v>
      </c>
      <c r="DN60" s="70" t="e">
        <f aca="false">$DM$7*$J$3*$J$5*$AC60</f>
        <v>#N/A</v>
      </c>
      <c r="DO60" s="70" t="e">
        <f aca="false">$DO$7*$J$2*$J$5*$AB60</f>
        <v>#N/A</v>
      </c>
      <c r="DP60" s="70" t="e">
        <f aca="false">$DO$7*$J$3*$J$5*$AC60</f>
        <v>#N/A</v>
      </c>
      <c r="DQ60" s="70" t="e">
        <f aca="false">$DQ$7*$J$2*$J$5*$AB60</f>
        <v>#N/A</v>
      </c>
      <c r="DR60" s="70" t="e">
        <f aca="false">$DQ$7*$J$3*$J$5*$AC60</f>
        <v>#N/A</v>
      </c>
      <c r="DS60" s="134" t="e">
        <f aca="false">SUM(CI60:CR60,CW60:CX60,DG60:DH60)</f>
        <v>#N/A</v>
      </c>
      <c r="DT60" s="25" t="e">
        <f aca="false">SUM(CI60:CZ60,DC60:DL60)</f>
        <v>#N/A</v>
      </c>
      <c r="DU60" s="134" t="e">
        <f aca="false">SUM(CI60:DR60)</f>
        <v>#N/A</v>
      </c>
      <c r="DZ60" s="70" t="e">
        <f aca="false">$DZ$7*$J$2*$J$5*$AB60</f>
        <v>#N/A</v>
      </c>
      <c r="EA60" s="70" t="e">
        <f aca="false">$DZ$7*$J$3*$J$5*$AC60</f>
        <v>#N/A</v>
      </c>
      <c r="EB60" s="70" t="e">
        <f aca="false">$EB$7*$J$2*$J$5*$AB60</f>
        <v>#N/A</v>
      </c>
      <c r="EC60" s="70" t="e">
        <f aca="false">$EB$7*$J$3*$J$5*$AC60</f>
        <v>#N/A</v>
      </c>
      <c r="ED60" s="70" t="e">
        <f aca="false">$ED$7*$J$2*$J$5*$AB60</f>
        <v>#N/A</v>
      </c>
      <c r="EE60" s="70" t="e">
        <f aca="false">$ED$7*$J$3*$J$5*$AC60</f>
        <v>#N/A</v>
      </c>
      <c r="EF60" s="70" t="e">
        <f aca="false">$EF$7*$J$2*$J$5*$AB60</f>
        <v>#N/A</v>
      </c>
      <c r="EG60" s="70" t="e">
        <f aca="false">$EF$7*$J$3*$J$5*$AC60</f>
        <v>#N/A</v>
      </c>
      <c r="EH60" s="70" t="e">
        <f aca="false">$EH$7*$J$2*$J$5*$AB60</f>
        <v>#N/A</v>
      </c>
      <c r="EI60" s="70" t="e">
        <f aca="false">$EH$7*$J$3*$J$5*$AC60</f>
        <v>#N/A</v>
      </c>
      <c r="EJ60" s="70" t="e">
        <f aca="false">$EJ$7*$J$2*$J$5*$AB60</f>
        <v>#N/A</v>
      </c>
      <c r="EK60" s="70" t="e">
        <f aca="false">$EJ$7*$J$3*$J$5*$AC60</f>
        <v>#N/A</v>
      </c>
      <c r="EL60" s="70" t="e">
        <f aca="false">$EL$7*$J$2*$J$5*$AB60</f>
        <v>#N/A</v>
      </c>
      <c r="EM60" s="70" t="e">
        <f aca="false">$EL$7*$J$3*$J$5*$AC60</f>
        <v>#N/A</v>
      </c>
      <c r="EN60" s="134" t="e">
        <f aca="false">SUM(EB60:EC60)</f>
        <v>#N/A</v>
      </c>
      <c r="EO60" s="25" t="e">
        <f aca="false">SUM(EB60:EE60,EJ60:EM60)</f>
        <v>#N/A</v>
      </c>
      <c r="EP60" s="25" t="e">
        <f aca="false">SUM(DZ60:EM60)</f>
        <v>#N/A</v>
      </c>
    </row>
    <row r="61" customFormat="false" ht="11.25" hidden="false" customHeight="false" outlineLevel="0" collapsed="false">
      <c r="A61" s="51" t="e">
        <f aca="false">VLOOKUP($D61,Curves!$A$2:$I$1700,9)</f>
        <v>#N/A</v>
      </c>
      <c r="B61" s="85" t="e">
        <f aca="false">(1+($A61/2))^(-2*($D61-$A$1)/365.25)</f>
        <v>#N/A</v>
      </c>
      <c r="C61" s="85" t="n">
        <f aca="false">D62-D61</f>
        <v>30</v>
      </c>
      <c r="D61" s="377" t="n">
        <v>38504</v>
      </c>
      <c r="E61" s="378" t="e">
        <f aca="false">VLOOKUP($D61,Curves!$A$2:$H$1700,2)*$B61</f>
        <v>#N/A</v>
      </c>
      <c r="F61" s="51" t="e">
        <f aca="false">VLOOKUP($D61,Curves!$A$2:$H$1700,3)*$B61</f>
        <v>#N/A</v>
      </c>
      <c r="G61" s="51" t="e">
        <f aca="false">VLOOKUP($D61,Curves!$A$2:$H$1700,7)*$B61</f>
        <v>#N/A</v>
      </c>
      <c r="H61" s="51" t="e">
        <f aca="false">VLOOKUP($D61,Curves!$A$2:$H$1700,5)*$B61</f>
        <v>#N/A</v>
      </c>
      <c r="I61" s="51" t="e">
        <f aca="false">VLOOKUP($D61,Curves!$A$2:$H$1700,4)*$B61</f>
        <v>#N/A</v>
      </c>
      <c r="J61" s="379" t="e">
        <f aca="false">VLOOKUP($D61,Curves!$A$2:$H$1700,8)*$B61</f>
        <v>#N/A</v>
      </c>
      <c r="K61" s="51" t="e">
        <f aca="false">($E61+$I61)*$J$5+$J$4</f>
        <v>#N/A</v>
      </c>
      <c r="L61" s="380" t="e">
        <f aca="false">VLOOKUP($D61,Curves!$N$2:$T$2600,2)*$B61</f>
        <v>#N/A</v>
      </c>
      <c r="M61" s="244" t="e">
        <f aca="false">VLOOKUP($D61,Curves!$N$2:$T$2600,3)*$B61</f>
        <v>#N/A</v>
      </c>
      <c r="N61" s="381" t="e">
        <f aca="false">IF($K61&lt;$L61,1,0)</f>
        <v>#N/A</v>
      </c>
      <c r="O61" s="382" t="e">
        <f aca="false">IF($K61&lt;$M61,1,0)</f>
        <v>#N/A</v>
      </c>
      <c r="P61" s="378" t="e">
        <f aca="false">($E61+J61)*$J$5+$J$4</f>
        <v>#N/A</v>
      </c>
      <c r="Q61" s="380" t="e">
        <f aca="false">VLOOKUP($D61,Curves!$N$2:$T$2600,4)*$B61</f>
        <v>#N/A</v>
      </c>
      <c r="R61" s="244" t="e">
        <f aca="false">VLOOKUP($D61,Curves!$N$2:$T$2600,5)*$B61</f>
        <v>#N/A</v>
      </c>
      <c r="S61" s="381" t="e">
        <f aca="false">IF($P61&lt;$Q61,1,0)</f>
        <v>#N/A</v>
      </c>
      <c r="T61" s="382" t="e">
        <f aca="false">IF($P61&lt;$R61,1,0)</f>
        <v>#N/A</v>
      </c>
      <c r="U61" s="383" t="e">
        <f aca="false">($E61+G61)*$J$5+$J$4</f>
        <v>#N/A</v>
      </c>
      <c r="V61" s="383" t="e">
        <f aca="false">($E61+H61)*$J$5+$J$4</f>
        <v>#N/A</v>
      </c>
      <c r="W61" s="383" t="e">
        <f aca="false">($E61+I61)*$J$5+$J$4</f>
        <v>#N/A</v>
      </c>
      <c r="X61" s="272" t="e">
        <f aca="false">VLOOKUP($D61,[6]CurveFetch!$D$8:$S$13000,16,0)*$B61</f>
        <v>#N/A</v>
      </c>
      <c r="Y61" s="244" t="e">
        <f aca="false">VLOOKUP($D61,Curves!$N$2:$T$2600,7)*$B61</f>
        <v>#N/A</v>
      </c>
      <c r="Z61" s="384" t="e">
        <f aca="false">IF($U61&lt;$X61,1,0)</f>
        <v>#N/A</v>
      </c>
      <c r="AA61" s="381" t="e">
        <f aca="false">IF($U61&lt;$Y61,1,0)</f>
        <v>#N/A</v>
      </c>
      <c r="AB61" s="381" t="e">
        <f aca="false">IF($V61&lt;$X61,1,0)</f>
        <v>#N/A</v>
      </c>
      <c r="AC61" s="381" t="e">
        <f aca="false">IF($V61&lt;$X61,1,0)</f>
        <v>#N/A</v>
      </c>
      <c r="AD61" s="381" t="e">
        <f aca="false">IF($W61&lt;$X61,1,0)</f>
        <v>#N/A</v>
      </c>
      <c r="AE61" s="382" t="e">
        <f aca="false">IF($W61&lt;$Y61,1,0)</f>
        <v>#N/A</v>
      </c>
      <c r="AF61" s="70" t="e">
        <f aca="false">$AF$7*$J$2*$J$5*$N61</f>
        <v>#N/A</v>
      </c>
      <c r="AG61" s="70" t="e">
        <f aca="false">$AF$7*$J$2*$J$5*$O61</f>
        <v>#N/A</v>
      </c>
      <c r="AH61" s="70" t="e">
        <f aca="false">$AH$7*$J$2*$J$5*$N61</f>
        <v>#N/A</v>
      </c>
      <c r="AI61" s="70" t="e">
        <f aca="false">$AH$7*$J$2*$J$5*$O61</f>
        <v>#N/A</v>
      </c>
      <c r="AJ61" s="70" t="e">
        <f aca="false">$AJ$7*$J$2*$J$5*$N61</f>
        <v>#N/A</v>
      </c>
      <c r="AK61" s="70" t="e">
        <f aca="false">$AJ$7*$J$2*$J$5*$O61</f>
        <v>#N/A</v>
      </c>
      <c r="AL61" s="70" t="e">
        <f aca="false">$AL$7*$J$2*$J$5*$N61</f>
        <v>#N/A</v>
      </c>
      <c r="AM61" s="70" t="e">
        <f aca="false">$AL$7*$J$3*$J$5*$O61</f>
        <v>#N/A</v>
      </c>
      <c r="AN61" s="70" t="e">
        <f aca="false">$AN$7*$J$2*$J$5*$N61</f>
        <v>#N/A</v>
      </c>
      <c r="AO61" s="70" t="e">
        <f aca="false">$AN$7*$J$3*$J$5*$O61</f>
        <v>#N/A</v>
      </c>
      <c r="AP61" s="70" t="e">
        <f aca="false">$AP$7*$J$2*$J$5*$N61</f>
        <v>#N/A</v>
      </c>
      <c r="AQ61" s="70" t="e">
        <f aca="false">$AP$7*$J$3*$J$5*$O61</f>
        <v>#N/A</v>
      </c>
      <c r="AR61" s="70" t="e">
        <f aca="false">$AR$7*$J$2*$J$5*$N61</f>
        <v>#N/A</v>
      </c>
      <c r="AS61" s="70" t="e">
        <f aca="false">$AR$7*$J$3*$J$5*$O61</f>
        <v>#N/A</v>
      </c>
      <c r="AT61" s="134" t="e">
        <f aca="false">SUM(AF61:AG61,AL61:AM61)</f>
        <v>#N/A</v>
      </c>
      <c r="AU61" s="161" t="e">
        <f aca="false">SUM(AF61:AM61,AP61:AS61)</f>
        <v>#N/A</v>
      </c>
      <c r="AV61" s="134" t="e">
        <f aca="false">SUM(AF61:AS61)</f>
        <v>#N/A</v>
      </c>
      <c r="AW61" s="70" t="e">
        <f aca="false">$AW$7*$J$2*$J$5*$S61</f>
        <v>#N/A</v>
      </c>
      <c r="AX61" s="70" t="e">
        <f aca="false">$AW$7*$J$3*$J$5*$T61</f>
        <v>#N/A</v>
      </c>
      <c r="AY61" s="70" t="e">
        <f aca="false">$AY$7*$J$2*$J$5*$S61</f>
        <v>#N/A</v>
      </c>
      <c r="AZ61" s="70" t="e">
        <f aca="false">$AY$7*$J$3*$J$5*$T61</f>
        <v>#N/A</v>
      </c>
      <c r="BA61" s="70" t="e">
        <f aca="false">$BA$7*$J$2*$J$5*$S61</f>
        <v>#N/A</v>
      </c>
      <c r="BB61" s="70" t="e">
        <f aca="false">$BA$7*$J$3*$J$5*$T61</f>
        <v>#N/A</v>
      </c>
      <c r="BC61" s="70" t="e">
        <f aca="false">$BC$7*$J$2*$J$5*$S61</f>
        <v>#N/A</v>
      </c>
      <c r="BD61" s="70" t="e">
        <f aca="false">$BC$7*$J$3*$J$5*$T61</f>
        <v>#N/A</v>
      </c>
      <c r="BE61" s="70" t="e">
        <f aca="false">$BE$7*$J$2*$J$5*$S61</f>
        <v>#N/A</v>
      </c>
      <c r="BF61" s="70" t="e">
        <f aca="false">$BE$7*$J$3*$J$5*$T61</f>
        <v>#N/A</v>
      </c>
      <c r="BG61" s="70" t="e">
        <f aca="false">$BG$7*$J$2*$J$5*$S61</f>
        <v>#N/A</v>
      </c>
      <c r="BH61" s="70" t="e">
        <f aca="false">$BG$7*$J$3*$J$5*$T61</f>
        <v>#N/A</v>
      </c>
      <c r="BI61" s="70" t="e">
        <f aca="false">$BI$7*$J$2*$J$5*$S61</f>
        <v>#N/A</v>
      </c>
      <c r="BJ61" s="70" t="e">
        <f aca="false">$BI$7*$J$3*$J$5*$T61</f>
        <v>#N/A</v>
      </c>
      <c r="BK61" s="70" t="e">
        <f aca="false">$BK$7*$J$2*$J$5*$S61</f>
        <v>#N/A</v>
      </c>
      <c r="BL61" s="70" t="e">
        <f aca="false">$BK$7*$J$3*$J$5*$T61</f>
        <v>#N/A</v>
      </c>
      <c r="BM61" s="70" t="e">
        <f aca="false">$BM$7*$J$2*$J$5*$S61</f>
        <v>#N/A</v>
      </c>
      <c r="BN61" s="70" t="e">
        <f aca="false">$BM$7*$J$3*$J$5*$T61</f>
        <v>#N/A</v>
      </c>
      <c r="BO61" s="70" t="e">
        <f aca="false">$BO$7*$J$2*$J$5*$S61</f>
        <v>#N/A</v>
      </c>
      <c r="BP61" s="70" t="e">
        <f aca="false">$BO$7*$J$3*$J$5*$T61</f>
        <v>#N/A</v>
      </c>
      <c r="BQ61" s="70" t="e">
        <f aca="false">$BQ$7*$J$2*$J$5*$S61</f>
        <v>#N/A</v>
      </c>
      <c r="BR61" s="70" t="e">
        <f aca="false">$BQ$7*$J$3*$J$5*$T61</f>
        <v>#N/A</v>
      </c>
      <c r="BS61" s="70" t="e">
        <f aca="false">$BS$7*$J$2*$J$5*$S61</f>
        <v>#N/A</v>
      </c>
      <c r="BT61" s="70" t="e">
        <f aca="false">$BS$7*$J$3*$J$5*$T61</f>
        <v>#N/A</v>
      </c>
      <c r="BU61" s="70" t="e">
        <f aca="false">$BU$7*$J$2*$J$5*$S61</f>
        <v>#N/A</v>
      </c>
      <c r="BV61" s="70" t="e">
        <f aca="false">$BU$7*$J$3*$J$5*$T61</f>
        <v>#N/A</v>
      </c>
      <c r="BW61" s="385" t="e">
        <f aca="false">SUM(AW61:BD61,BG61:BJ61,BO61:BP61)</f>
        <v>#N/A</v>
      </c>
      <c r="BX61" s="386" t="e">
        <f aca="false">SUM(BS61:BV61)+BW61</f>
        <v>#N/A</v>
      </c>
      <c r="BY61" s="25" t="e">
        <f aca="false">SUM(AW61:BV61)</f>
        <v>#N/A</v>
      </c>
      <c r="BZ61" s="70" t="e">
        <f aca="false">$BZ$7*$J$2*$J$5*$N61</f>
        <v>#N/A</v>
      </c>
      <c r="CA61" s="70" t="e">
        <f aca="false">$BZ$7*$J$3*$J$5*$O61</f>
        <v>#N/A</v>
      </c>
      <c r="CB61" s="70" t="e">
        <f aca="false">$CB$7*$J$2*$J$5*$N61</f>
        <v>#N/A</v>
      </c>
      <c r="CC61" s="70" t="e">
        <f aca="false">$CB$7*$J$3*$J$5*$O61</f>
        <v>#N/A</v>
      </c>
      <c r="CD61" s="70" t="e">
        <f aca="false">$CD$7*$J$2*$J$5*$N61</f>
        <v>#N/A</v>
      </c>
      <c r="CE61" s="70" t="e">
        <f aca="false">$CD$7*$J$3*$J$5*$O61</f>
        <v>#N/A</v>
      </c>
      <c r="CF61" s="134" t="e">
        <f aca="false">SUM(BZ61:CA61)</f>
        <v>#N/A</v>
      </c>
      <c r="CG61" s="386" t="e">
        <f aca="false">SUM(BZ61:CC61)</f>
        <v>#N/A</v>
      </c>
      <c r="CH61" s="134" t="e">
        <f aca="false">SUM(BZ61:CE61)</f>
        <v>#N/A</v>
      </c>
      <c r="CI61" s="70" t="e">
        <f aca="false">$CI$7*$J$2*$J$5*$AB61</f>
        <v>#N/A</v>
      </c>
      <c r="CJ61" s="70" t="e">
        <f aca="false">$CI$7*$J$3*$J$5*$AC61</f>
        <v>#N/A</v>
      </c>
      <c r="CK61" s="70" t="e">
        <f aca="false">$CK$7*$J$2*$J$5*$AB61</f>
        <v>#N/A</v>
      </c>
      <c r="CL61" s="70" t="e">
        <f aca="false">$CK$7*$J$3*$J$5*$AC61</f>
        <v>#N/A</v>
      </c>
      <c r="CM61" s="70" t="e">
        <f aca="false">$CM$7*$J$2*$J$5*$AB61</f>
        <v>#N/A</v>
      </c>
      <c r="CN61" s="70" t="e">
        <f aca="false">$CM$7*$J$3*$J$5*$AC61</f>
        <v>#N/A</v>
      </c>
      <c r="CO61" s="70" t="e">
        <f aca="false">$CO$7*$J$2*$J$5*$AB61</f>
        <v>#N/A</v>
      </c>
      <c r="CP61" s="70" t="e">
        <f aca="false">$CO$7*$J$3*$J$5*$AC61</f>
        <v>#N/A</v>
      </c>
      <c r="CQ61" s="70" t="e">
        <f aca="false">$CQ$7*$J$2*$J$5*$AB61</f>
        <v>#N/A</v>
      </c>
      <c r="CR61" s="70" t="e">
        <f aca="false">$CQ$7*$J$3*$J$5*$AC61</f>
        <v>#N/A</v>
      </c>
      <c r="CS61" s="70" t="e">
        <f aca="false">$CS$7*$J$2*$J$5*$AB61</f>
        <v>#N/A</v>
      </c>
      <c r="CT61" s="70" t="e">
        <f aca="false">$CS$7*$J$3*$J$5*$AC61</f>
        <v>#N/A</v>
      </c>
      <c r="CU61" s="70" t="e">
        <f aca="false">$CU$7*$J$2*$J$5*$AB61</f>
        <v>#N/A</v>
      </c>
      <c r="CV61" s="70" t="e">
        <f aca="false">$CU$7*$J$3*$J$5*$AC61</f>
        <v>#N/A</v>
      </c>
      <c r="CW61" s="70" t="e">
        <f aca="false">$CW$7*$J$2*$J$5*$AB61</f>
        <v>#N/A</v>
      </c>
      <c r="CX61" s="70" t="e">
        <f aca="false">$CW$7*$J$3*$J$5*$AC61</f>
        <v>#N/A</v>
      </c>
      <c r="CY61" s="70" t="e">
        <f aca="false">$CY$7*$J$2*$J$5*$AB61</f>
        <v>#N/A</v>
      </c>
      <c r="CZ61" s="70" t="e">
        <f aca="false">$CY$7*$J$3*$J$5*$AC61</f>
        <v>#N/A</v>
      </c>
      <c r="DA61" s="70" t="e">
        <f aca="false">$DA$7*$J$2*$J$5*$AB61</f>
        <v>#N/A</v>
      </c>
      <c r="DB61" s="70" t="e">
        <f aca="false">$DA$7*$J$3*$J$5*$AC61</f>
        <v>#N/A</v>
      </c>
      <c r="DC61" s="70"/>
      <c r="DD61" s="70"/>
      <c r="DE61" s="70" t="e">
        <f aca="false">$DF$7*$J$2*$J$5*$AB61</f>
        <v>#N/A</v>
      </c>
      <c r="DF61" s="70" t="e">
        <f aca="false">$DF$7*$J$3*$J$5*$AC61</f>
        <v>#N/A</v>
      </c>
      <c r="DG61" s="70" t="e">
        <f aca="false">$DG$7*$J$2*$J$5*$AB61</f>
        <v>#N/A</v>
      </c>
      <c r="DH61" s="70" t="e">
        <f aca="false">$DG$7*$J$3*$J$5*$AC61</f>
        <v>#N/A</v>
      </c>
      <c r="DI61" s="70" t="e">
        <f aca="false">$DI$7*$J$2*$J$5*$AB61</f>
        <v>#N/A</v>
      </c>
      <c r="DJ61" s="70" t="e">
        <f aca="false">$DI$7*$J$3*$J$5*$AC61</f>
        <v>#N/A</v>
      </c>
      <c r="DK61" s="70" t="e">
        <f aca="false">$DK$7*$J$2*$J$5*$AB61</f>
        <v>#N/A</v>
      </c>
      <c r="DL61" s="70" t="e">
        <f aca="false">$DK$7*$J$3*$J$5*$AC61</f>
        <v>#N/A</v>
      </c>
      <c r="DM61" s="70" t="e">
        <f aca="false">$DM$7*$J$2*$J$5*$AB61</f>
        <v>#N/A</v>
      </c>
      <c r="DN61" s="70" t="e">
        <f aca="false">$DM$7*$J$3*$J$5*$AC61</f>
        <v>#N/A</v>
      </c>
      <c r="DO61" s="70" t="e">
        <f aca="false">$DO$7*$J$2*$J$5*$AB61</f>
        <v>#N/A</v>
      </c>
      <c r="DP61" s="70" t="e">
        <f aca="false">$DO$7*$J$3*$J$5*$AC61</f>
        <v>#N/A</v>
      </c>
      <c r="DQ61" s="70" t="e">
        <f aca="false">$DQ$7*$J$2*$J$5*$AB61</f>
        <v>#N/A</v>
      </c>
      <c r="DR61" s="70" t="e">
        <f aca="false">$DQ$7*$J$3*$J$5*$AC61</f>
        <v>#N/A</v>
      </c>
      <c r="DS61" s="134" t="e">
        <f aca="false">SUM(CI61:CR61,CW61:CX61,DG61:DH61)</f>
        <v>#N/A</v>
      </c>
      <c r="DT61" s="25" t="e">
        <f aca="false">SUM(CI61:CZ61,DC61:DL61)</f>
        <v>#N/A</v>
      </c>
      <c r="DU61" s="134" t="e">
        <f aca="false">SUM(CI61:DR61)</f>
        <v>#N/A</v>
      </c>
      <c r="DZ61" s="70" t="e">
        <f aca="false">$DZ$7*$J$2*$J$5*$AB61</f>
        <v>#N/A</v>
      </c>
      <c r="EA61" s="70" t="e">
        <f aca="false">$DZ$7*$J$3*$J$5*$AC61</f>
        <v>#N/A</v>
      </c>
      <c r="EB61" s="70" t="e">
        <f aca="false">$EB$7*$J$2*$J$5*$AB61</f>
        <v>#N/A</v>
      </c>
      <c r="EC61" s="70" t="e">
        <f aca="false">$EB$7*$J$3*$J$5*$AC61</f>
        <v>#N/A</v>
      </c>
      <c r="ED61" s="70" t="e">
        <f aca="false">$ED$7*$J$2*$J$5*$AB61</f>
        <v>#N/A</v>
      </c>
      <c r="EE61" s="70" t="e">
        <f aca="false">$ED$7*$J$3*$J$5*$AC61</f>
        <v>#N/A</v>
      </c>
      <c r="EF61" s="70" t="e">
        <f aca="false">$EF$7*$J$2*$J$5*$AB61</f>
        <v>#N/A</v>
      </c>
      <c r="EG61" s="70" t="e">
        <f aca="false">$EF$7*$J$3*$J$5*$AC61</f>
        <v>#N/A</v>
      </c>
      <c r="EH61" s="70" t="e">
        <f aca="false">$EH$7*$J$2*$J$5*$AB61</f>
        <v>#N/A</v>
      </c>
      <c r="EI61" s="70" t="e">
        <f aca="false">$EH$7*$J$3*$J$5*$AC61</f>
        <v>#N/A</v>
      </c>
      <c r="EJ61" s="70" t="e">
        <f aca="false">$EJ$7*$J$2*$J$5*$AB61</f>
        <v>#N/A</v>
      </c>
      <c r="EK61" s="70" t="e">
        <f aca="false">$EJ$7*$J$3*$J$5*$AC61</f>
        <v>#N/A</v>
      </c>
      <c r="EL61" s="70" t="e">
        <f aca="false">$EL$7*$J$2*$J$5*$AB61</f>
        <v>#N/A</v>
      </c>
      <c r="EM61" s="70" t="e">
        <f aca="false">$EL$7*$J$3*$J$5*$AC61</f>
        <v>#N/A</v>
      </c>
      <c r="EN61" s="134" t="e">
        <f aca="false">SUM(EB61:EC61)</f>
        <v>#N/A</v>
      </c>
      <c r="EO61" s="25" t="e">
        <f aca="false">SUM(EB61:EE61,EJ61:EM61)</f>
        <v>#N/A</v>
      </c>
      <c r="EP61" s="25" t="e">
        <f aca="false">SUM(DZ61:EM61)</f>
        <v>#N/A</v>
      </c>
    </row>
    <row r="62" customFormat="false" ht="11.25" hidden="false" customHeight="false" outlineLevel="0" collapsed="false">
      <c r="A62" s="51" t="e">
        <f aca="false">VLOOKUP($D62,Curves!$A$2:$I$1700,9)</f>
        <v>#N/A</v>
      </c>
      <c r="B62" s="85" t="e">
        <f aca="false">(1+($A62/2))^(-2*($D62-$A$1)/365.25)</f>
        <v>#N/A</v>
      </c>
      <c r="C62" s="85" t="n">
        <f aca="false">D63-D62</f>
        <v>31</v>
      </c>
      <c r="D62" s="377" t="n">
        <v>38534</v>
      </c>
      <c r="E62" s="378" t="e">
        <f aca="false">VLOOKUP($D62,Curves!$A$2:$H$1700,2)*$B62</f>
        <v>#N/A</v>
      </c>
      <c r="F62" s="51" t="e">
        <f aca="false">VLOOKUP($D62,Curves!$A$2:$H$1700,3)*$B62</f>
        <v>#N/A</v>
      </c>
      <c r="G62" s="51" t="e">
        <f aca="false">VLOOKUP($D62,Curves!$A$2:$H$1700,7)*$B62</f>
        <v>#N/A</v>
      </c>
      <c r="H62" s="51" t="e">
        <f aca="false">VLOOKUP($D62,Curves!$A$2:$H$1700,5)*$B62</f>
        <v>#N/A</v>
      </c>
      <c r="I62" s="51" t="e">
        <f aca="false">VLOOKUP($D62,Curves!$A$2:$H$1700,4)*$B62</f>
        <v>#N/A</v>
      </c>
      <c r="J62" s="379" t="e">
        <f aca="false">VLOOKUP($D62,Curves!$A$2:$H$1700,8)*$B62</f>
        <v>#N/A</v>
      </c>
      <c r="K62" s="51" t="e">
        <f aca="false">($E62+$I62)*$J$5+$J$4</f>
        <v>#N/A</v>
      </c>
      <c r="L62" s="380" t="e">
        <f aca="false">VLOOKUP($D62,Curves!$N$2:$T$2600,2)*$B62</f>
        <v>#N/A</v>
      </c>
      <c r="M62" s="244" t="e">
        <f aca="false">VLOOKUP($D62,Curves!$N$2:$T$2600,3)*$B62</f>
        <v>#N/A</v>
      </c>
      <c r="N62" s="381" t="e">
        <f aca="false">IF($K62&lt;$L62,1,0)</f>
        <v>#N/A</v>
      </c>
      <c r="O62" s="382" t="e">
        <f aca="false">IF($K62&lt;$M62,1,0)</f>
        <v>#N/A</v>
      </c>
      <c r="P62" s="378" t="e">
        <f aca="false">($E62+J62)*$J$5+$J$4</f>
        <v>#N/A</v>
      </c>
      <c r="Q62" s="380" t="e">
        <f aca="false">VLOOKUP($D62,Curves!$N$2:$T$2600,4)*$B62</f>
        <v>#N/A</v>
      </c>
      <c r="R62" s="244" t="e">
        <f aca="false">VLOOKUP($D62,Curves!$N$2:$T$2600,5)*$B62</f>
        <v>#N/A</v>
      </c>
      <c r="S62" s="381" t="e">
        <f aca="false">IF($P62&lt;$Q62,1,0)</f>
        <v>#N/A</v>
      </c>
      <c r="T62" s="382" t="e">
        <f aca="false">IF($P62&lt;$R62,1,0)</f>
        <v>#N/A</v>
      </c>
      <c r="U62" s="383" t="e">
        <f aca="false">($E62+G62)*$J$5+$J$4</f>
        <v>#N/A</v>
      </c>
      <c r="V62" s="383" t="e">
        <f aca="false">($E62+H62)*$J$5+$J$4</f>
        <v>#N/A</v>
      </c>
      <c r="W62" s="383" t="e">
        <f aca="false">($E62+I62)*$J$5+$J$4</f>
        <v>#N/A</v>
      </c>
      <c r="X62" s="272" t="e">
        <f aca="false">VLOOKUP($D62,[6]CurveFetch!$D$8:$S$13000,16,0)*$B62</f>
        <v>#N/A</v>
      </c>
      <c r="Y62" s="244" t="e">
        <f aca="false">VLOOKUP($D62,Curves!$N$2:$T$2600,7)*$B62</f>
        <v>#N/A</v>
      </c>
      <c r="Z62" s="384" t="e">
        <f aca="false">IF($U62&lt;$X62,1,0)</f>
        <v>#N/A</v>
      </c>
      <c r="AA62" s="381" t="e">
        <f aca="false">IF($U62&lt;$Y62,1,0)</f>
        <v>#N/A</v>
      </c>
      <c r="AB62" s="381" t="e">
        <f aca="false">IF($V62&lt;$X62,1,0)</f>
        <v>#N/A</v>
      </c>
      <c r="AC62" s="381" t="e">
        <f aca="false">IF($V62&lt;$X62,1,0)</f>
        <v>#N/A</v>
      </c>
      <c r="AD62" s="381" t="e">
        <f aca="false">IF($W62&lt;$X62,1,0)</f>
        <v>#N/A</v>
      </c>
      <c r="AE62" s="382" t="e">
        <f aca="false">IF($W62&lt;$Y62,1,0)</f>
        <v>#N/A</v>
      </c>
      <c r="AF62" s="70" t="e">
        <f aca="false">$AF$7*$J$2*$J$5*$N62</f>
        <v>#N/A</v>
      </c>
      <c r="AG62" s="70" t="e">
        <f aca="false">$AF$7*$J$2*$J$5*$O62</f>
        <v>#N/A</v>
      </c>
      <c r="AH62" s="70" t="e">
        <f aca="false">$AH$7*$J$2*$J$5*$N62</f>
        <v>#N/A</v>
      </c>
      <c r="AI62" s="70" t="e">
        <f aca="false">$AH$7*$J$2*$J$5*$O62</f>
        <v>#N/A</v>
      </c>
      <c r="AJ62" s="70" t="e">
        <f aca="false">$AJ$7*$J$2*$J$5*$N62</f>
        <v>#N/A</v>
      </c>
      <c r="AK62" s="70" t="e">
        <f aca="false">$AJ$7*$J$2*$J$5*$O62</f>
        <v>#N/A</v>
      </c>
      <c r="AL62" s="70" t="e">
        <f aca="false">$AL$7*$J$2*$J$5*$N62</f>
        <v>#N/A</v>
      </c>
      <c r="AM62" s="70" t="e">
        <f aca="false">$AL$7*$J$3*$J$5*$O62</f>
        <v>#N/A</v>
      </c>
      <c r="AN62" s="70" t="e">
        <f aca="false">$AN$7*$J$2*$J$5*$N62</f>
        <v>#N/A</v>
      </c>
      <c r="AO62" s="70" t="e">
        <f aca="false">$AN$7*$J$3*$J$5*$O62</f>
        <v>#N/A</v>
      </c>
      <c r="AP62" s="70" t="e">
        <f aca="false">$AP$7*$J$2*$J$5*$N62</f>
        <v>#N/A</v>
      </c>
      <c r="AQ62" s="70" t="e">
        <f aca="false">$AP$7*$J$3*$J$5*$O62</f>
        <v>#N/A</v>
      </c>
      <c r="AR62" s="70" t="e">
        <f aca="false">$AR$7*$J$2*$J$5*$N62</f>
        <v>#N/A</v>
      </c>
      <c r="AS62" s="70" t="e">
        <f aca="false">$AR$7*$J$3*$J$5*$O62</f>
        <v>#N/A</v>
      </c>
      <c r="AT62" s="134" t="e">
        <f aca="false">SUM(AF62:AG62,AL62:AM62)</f>
        <v>#N/A</v>
      </c>
      <c r="AU62" s="161" t="e">
        <f aca="false">SUM(AF62:AM62,AP62:AS62)</f>
        <v>#N/A</v>
      </c>
      <c r="AV62" s="134" t="e">
        <f aca="false">SUM(AF62:AS62)</f>
        <v>#N/A</v>
      </c>
      <c r="AW62" s="70" t="e">
        <f aca="false">$AW$7*$J$2*$J$5*$S62</f>
        <v>#N/A</v>
      </c>
      <c r="AX62" s="70" t="e">
        <f aca="false">$AW$7*$J$3*$J$5*$T62</f>
        <v>#N/A</v>
      </c>
      <c r="AY62" s="70" t="e">
        <f aca="false">$AY$7*$J$2*$J$5*$S62</f>
        <v>#N/A</v>
      </c>
      <c r="AZ62" s="70" t="e">
        <f aca="false">$AY$7*$J$3*$J$5*$T62</f>
        <v>#N/A</v>
      </c>
      <c r="BA62" s="70" t="e">
        <f aca="false">$BA$7*$J$2*$J$5*$S62</f>
        <v>#N/A</v>
      </c>
      <c r="BB62" s="70" t="e">
        <f aca="false">$BA$7*$J$3*$J$5*$T62</f>
        <v>#N/A</v>
      </c>
      <c r="BC62" s="70" t="e">
        <f aca="false">$BC$7*$J$2*$J$5*$S62</f>
        <v>#N/A</v>
      </c>
      <c r="BD62" s="70" t="e">
        <f aca="false">$BC$7*$J$3*$J$5*$T62</f>
        <v>#N/A</v>
      </c>
      <c r="BE62" s="70" t="e">
        <f aca="false">$BE$7*$J$2*$J$5*$S62</f>
        <v>#N/A</v>
      </c>
      <c r="BF62" s="70" t="e">
        <f aca="false">$BE$7*$J$3*$J$5*$T62</f>
        <v>#N/A</v>
      </c>
      <c r="BG62" s="70" t="e">
        <f aca="false">$BG$7*$J$2*$J$5*$S62</f>
        <v>#N/A</v>
      </c>
      <c r="BH62" s="70" t="e">
        <f aca="false">$BG$7*$J$3*$J$5*$T62</f>
        <v>#N/A</v>
      </c>
      <c r="BI62" s="70" t="e">
        <f aca="false">$BI$7*$J$2*$J$5*$S62</f>
        <v>#N/A</v>
      </c>
      <c r="BJ62" s="70" t="e">
        <f aca="false">$BI$7*$J$3*$J$5*$T62</f>
        <v>#N/A</v>
      </c>
      <c r="BK62" s="70" t="e">
        <f aca="false">$BK$7*$J$2*$J$5*$S62</f>
        <v>#N/A</v>
      </c>
      <c r="BL62" s="70" t="e">
        <f aca="false">$BK$7*$J$3*$J$5*$T62</f>
        <v>#N/A</v>
      </c>
      <c r="BM62" s="70" t="e">
        <f aca="false">$BM$7*$J$2*$J$5*$S62</f>
        <v>#N/A</v>
      </c>
      <c r="BN62" s="70" t="e">
        <f aca="false">$BM$7*$J$3*$J$5*$T62</f>
        <v>#N/A</v>
      </c>
      <c r="BO62" s="70" t="e">
        <f aca="false">$BO$7*$J$2*$J$5*$S62</f>
        <v>#N/A</v>
      </c>
      <c r="BP62" s="70" t="e">
        <f aca="false">$BO$7*$J$3*$J$5*$T62</f>
        <v>#N/A</v>
      </c>
      <c r="BQ62" s="70" t="e">
        <f aca="false">$BQ$7*$J$2*$J$5*$S62</f>
        <v>#N/A</v>
      </c>
      <c r="BR62" s="70" t="e">
        <f aca="false">$BQ$7*$J$3*$J$5*$T62</f>
        <v>#N/A</v>
      </c>
      <c r="BS62" s="70" t="e">
        <f aca="false">$BS$7*$J$2*$J$5*$S62</f>
        <v>#N/A</v>
      </c>
      <c r="BT62" s="70" t="e">
        <f aca="false">$BS$7*$J$3*$J$5*$T62</f>
        <v>#N/A</v>
      </c>
      <c r="BU62" s="70" t="e">
        <f aca="false">$BU$7*$J$2*$J$5*$S62</f>
        <v>#N/A</v>
      </c>
      <c r="BV62" s="70" t="e">
        <f aca="false">$BU$7*$J$3*$J$5*$T62</f>
        <v>#N/A</v>
      </c>
      <c r="BW62" s="385" t="e">
        <f aca="false">SUM(AW62:BD62,BG62:BJ62,BO62:BP62)</f>
        <v>#N/A</v>
      </c>
      <c r="BX62" s="386" t="e">
        <f aca="false">SUM(BS62:BV62)+BW62</f>
        <v>#N/A</v>
      </c>
      <c r="BY62" s="25" t="e">
        <f aca="false">SUM(AW62:BV62)</f>
        <v>#N/A</v>
      </c>
      <c r="BZ62" s="70" t="e">
        <f aca="false">$BZ$7*$J$2*$J$5*$N62</f>
        <v>#N/A</v>
      </c>
      <c r="CA62" s="70" t="e">
        <f aca="false">$BZ$7*$J$3*$J$5*$O62</f>
        <v>#N/A</v>
      </c>
      <c r="CB62" s="70" t="e">
        <f aca="false">$CB$7*$J$2*$J$5*$N62</f>
        <v>#N/A</v>
      </c>
      <c r="CC62" s="70" t="e">
        <f aca="false">$CB$7*$J$3*$J$5*$O62</f>
        <v>#N/A</v>
      </c>
      <c r="CD62" s="70" t="e">
        <f aca="false">$CD$7*$J$2*$J$5*$N62</f>
        <v>#N/A</v>
      </c>
      <c r="CE62" s="70" t="e">
        <f aca="false">$CD$7*$J$3*$J$5*$O62</f>
        <v>#N/A</v>
      </c>
      <c r="CF62" s="134" t="e">
        <f aca="false">SUM(BZ62:CA62)</f>
        <v>#N/A</v>
      </c>
      <c r="CG62" s="386" t="e">
        <f aca="false">SUM(BZ62:CC62)</f>
        <v>#N/A</v>
      </c>
      <c r="CH62" s="134" t="e">
        <f aca="false">SUM(BZ62:CE62)</f>
        <v>#N/A</v>
      </c>
      <c r="CI62" s="70" t="e">
        <f aca="false">$CI$7*$J$2*$J$5*$AB62</f>
        <v>#N/A</v>
      </c>
      <c r="CJ62" s="70" t="e">
        <f aca="false">$CI$7*$J$3*$J$5*$AC62</f>
        <v>#N/A</v>
      </c>
      <c r="CK62" s="70" t="e">
        <f aca="false">$CK$7*$J$2*$J$5*$AB62</f>
        <v>#N/A</v>
      </c>
      <c r="CL62" s="70" t="e">
        <f aca="false">$CK$7*$J$3*$J$5*$AC62</f>
        <v>#N/A</v>
      </c>
      <c r="CM62" s="70" t="e">
        <f aca="false">$CM$7*$J$2*$J$5*$AB62</f>
        <v>#N/A</v>
      </c>
      <c r="CN62" s="70" t="e">
        <f aca="false">$CM$7*$J$3*$J$5*$AC62</f>
        <v>#N/A</v>
      </c>
      <c r="CO62" s="70" t="e">
        <f aca="false">$CO$7*$J$2*$J$5*$AB62</f>
        <v>#N/A</v>
      </c>
      <c r="CP62" s="70" t="e">
        <f aca="false">$CO$7*$J$3*$J$5*$AC62</f>
        <v>#N/A</v>
      </c>
      <c r="CQ62" s="70" t="e">
        <f aca="false">$CQ$7*$J$2*$J$5*$AB62</f>
        <v>#N/A</v>
      </c>
      <c r="CR62" s="70" t="e">
        <f aca="false">$CQ$7*$J$3*$J$5*$AC62</f>
        <v>#N/A</v>
      </c>
      <c r="CS62" s="70" t="e">
        <f aca="false">$CS$7*$J$2*$J$5*$AB62</f>
        <v>#N/A</v>
      </c>
      <c r="CT62" s="70" t="e">
        <f aca="false">$CS$7*$J$3*$J$5*$AC62</f>
        <v>#N/A</v>
      </c>
      <c r="CU62" s="70" t="e">
        <f aca="false">$CU$7*$J$2*$J$5*$AB62</f>
        <v>#N/A</v>
      </c>
      <c r="CV62" s="70" t="e">
        <f aca="false">$CU$7*$J$3*$J$5*$AC62</f>
        <v>#N/A</v>
      </c>
      <c r="CW62" s="70" t="e">
        <f aca="false">$CW$7*$J$2*$J$5*$AB62</f>
        <v>#N/A</v>
      </c>
      <c r="CX62" s="70" t="e">
        <f aca="false">$CW$7*$J$3*$J$5*$AC62</f>
        <v>#N/A</v>
      </c>
      <c r="CY62" s="70" t="e">
        <f aca="false">$CY$7*$J$2*$J$5*$AB62</f>
        <v>#N/A</v>
      </c>
      <c r="CZ62" s="70" t="e">
        <f aca="false">$CY$7*$J$3*$J$5*$AC62</f>
        <v>#N/A</v>
      </c>
      <c r="DA62" s="70" t="e">
        <f aca="false">$DA$7*$J$2*$J$5*$AB62</f>
        <v>#N/A</v>
      </c>
      <c r="DB62" s="70" t="e">
        <f aca="false">$DA$7*$J$3*$J$5*$AC62</f>
        <v>#N/A</v>
      </c>
      <c r="DC62" s="70"/>
      <c r="DD62" s="70"/>
      <c r="DE62" s="70" t="e">
        <f aca="false">$DF$7*$J$2*$J$5*$AB62</f>
        <v>#N/A</v>
      </c>
      <c r="DF62" s="70" t="e">
        <f aca="false">$DF$7*$J$3*$J$5*$AC62</f>
        <v>#N/A</v>
      </c>
      <c r="DG62" s="70" t="e">
        <f aca="false">$DG$7*$J$2*$J$5*$AB62</f>
        <v>#N/A</v>
      </c>
      <c r="DH62" s="70" t="e">
        <f aca="false">$DG$7*$J$3*$J$5*$AC62</f>
        <v>#N/A</v>
      </c>
      <c r="DI62" s="70" t="e">
        <f aca="false">$DI$7*$J$2*$J$5*$AB62</f>
        <v>#N/A</v>
      </c>
      <c r="DJ62" s="70" t="e">
        <f aca="false">$DI$7*$J$3*$J$5*$AC62</f>
        <v>#N/A</v>
      </c>
      <c r="DK62" s="70" t="e">
        <f aca="false">$DK$7*$J$2*$J$5*$AB62</f>
        <v>#N/A</v>
      </c>
      <c r="DL62" s="70" t="e">
        <f aca="false">$DK$7*$J$3*$J$5*$AC62</f>
        <v>#N/A</v>
      </c>
      <c r="DM62" s="70" t="e">
        <f aca="false">$DM$7*$J$2*$J$5*$AB62</f>
        <v>#N/A</v>
      </c>
      <c r="DN62" s="70" t="e">
        <f aca="false">$DM$7*$J$3*$J$5*$AC62</f>
        <v>#N/A</v>
      </c>
      <c r="DO62" s="70" t="e">
        <f aca="false">$DO$7*$J$2*$J$5*$AB62</f>
        <v>#N/A</v>
      </c>
      <c r="DP62" s="70" t="e">
        <f aca="false">$DO$7*$J$3*$J$5*$AC62</f>
        <v>#N/A</v>
      </c>
      <c r="DQ62" s="70" t="e">
        <f aca="false">$DQ$7*$J$2*$J$5*$AB62</f>
        <v>#N/A</v>
      </c>
      <c r="DR62" s="70" t="e">
        <f aca="false">$DQ$7*$J$3*$J$5*$AC62</f>
        <v>#N/A</v>
      </c>
      <c r="DS62" s="134" t="e">
        <f aca="false">SUM(CI62:CR62,CW62:CX62,DG62:DH62)</f>
        <v>#N/A</v>
      </c>
      <c r="DT62" s="25" t="e">
        <f aca="false">SUM(CI62:CZ62,DC62:DL62)</f>
        <v>#N/A</v>
      </c>
      <c r="DU62" s="134" t="e">
        <f aca="false">SUM(CI62:DR62)</f>
        <v>#N/A</v>
      </c>
      <c r="DZ62" s="70" t="e">
        <f aca="false">$DZ$7*$J$2*$J$5*$AB62</f>
        <v>#N/A</v>
      </c>
      <c r="EA62" s="70" t="e">
        <f aca="false">$DZ$7*$J$3*$J$5*$AC62</f>
        <v>#N/A</v>
      </c>
      <c r="EB62" s="70" t="e">
        <f aca="false">$EB$7*$J$2*$J$5*$AB62</f>
        <v>#N/A</v>
      </c>
      <c r="EC62" s="70" t="e">
        <f aca="false">$EB$7*$J$3*$J$5*$AC62</f>
        <v>#N/A</v>
      </c>
      <c r="ED62" s="70" t="e">
        <f aca="false">$ED$7*$J$2*$J$5*$AB62</f>
        <v>#N/A</v>
      </c>
      <c r="EE62" s="70" t="e">
        <f aca="false">$ED$7*$J$3*$J$5*$AC62</f>
        <v>#N/A</v>
      </c>
      <c r="EF62" s="70" t="e">
        <f aca="false">$EF$7*$J$2*$J$5*$AB62</f>
        <v>#N/A</v>
      </c>
      <c r="EG62" s="70" t="e">
        <f aca="false">$EF$7*$J$3*$J$5*$AC62</f>
        <v>#N/A</v>
      </c>
      <c r="EH62" s="70" t="e">
        <f aca="false">$EH$7*$J$2*$J$5*$AB62</f>
        <v>#N/A</v>
      </c>
      <c r="EI62" s="70" t="e">
        <f aca="false">$EH$7*$J$3*$J$5*$AC62</f>
        <v>#N/A</v>
      </c>
      <c r="EJ62" s="70" t="e">
        <f aca="false">$EJ$7*$J$2*$J$5*$AB62</f>
        <v>#N/A</v>
      </c>
      <c r="EK62" s="70" t="e">
        <f aca="false">$EJ$7*$J$3*$J$5*$AC62</f>
        <v>#N/A</v>
      </c>
      <c r="EL62" s="70" t="e">
        <f aca="false">$EL$7*$J$2*$J$5*$AB62</f>
        <v>#N/A</v>
      </c>
      <c r="EM62" s="70" t="e">
        <f aca="false">$EL$7*$J$3*$J$5*$AC62</f>
        <v>#N/A</v>
      </c>
      <c r="EN62" s="134" t="e">
        <f aca="false">SUM(EB62:EC62)</f>
        <v>#N/A</v>
      </c>
      <c r="EO62" s="25" t="e">
        <f aca="false">SUM(EB62:EE62,EJ62:EM62)</f>
        <v>#N/A</v>
      </c>
      <c r="EP62" s="25" t="e">
        <f aca="false">SUM(DZ62:EM62)</f>
        <v>#N/A</v>
      </c>
    </row>
    <row r="63" customFormat="false" ht="11.25" hidden="false" customHeight="false" outlineLevel="0" collapsed="false">
      <c r="A63" s="51" t="e">
        <f aca="false">VLOOKUP($D63,Curves!$A$2:$I$1700,9)</f>
        <v>#N/A</v>
      </c>
      <c r="B63" s="85" t="e">
        <f aca="false">(1+($A63/2))^(-2*($D63-$A$1)/365.25)</f>
        <v>#N/A</v>
      </c>
      <c r="C63" s="85" t="n">
        <f aca="false">D64-D63</f>
        <v>31</v>
      </c>
      <c r="D63" s="377" t="n">
        <v>38565</v>
      </c>
      <c r="E63" s="378" t="e">
        <f aca="false">VLOOKUP($D63,Curves!$A$2:$H$1700,2)*$B63</f>
        <v>#N/A</v>
      </c>
      <c r="F63" s="51" t="e">
        <f aca="false">VLOOKUP($D63,Curves!$A$2:$H$1700,3)*$B63</f>
        <v>#N/A</v>
      </c>
      <c r="G63" s="51" t="e">
        <f aca="false">VLOOKUP($D63,Curves!$A$2:$H$1700,7)*$B63</f>
        <v>#N/A</v>
      </c>
      <c r="H63" s="51" t="e">
        <f aca="false">VLOOKUP($D63,Curves!$A$2:$H$1700,5)*$B63</f>
        <v>#N/A</v>
      </c>
      <c r="I63" s="51" t="e">
        <f aca="false">VLOOKUP($D63,Curves!$A$2:$H$1700,4)*$B63</f>
        <v>#N/A</v>
      </c>
      <c r="J63" s="379" t="e">
        <f aca="false">VLOOKUP($D63,Curves!$A$2:$H$1700,8)*$B63</f>
        <v>#N/A</v>
      </c>
      <c r="K63" s="51" t="e">
        <f aca="false">($E63+$I63)*$J$5+$J$4</f>
        <v>#N/A</v>
      </c>
      <c r="L63" s="380" t="e">
        <f aca="false">VLOOKUP($D63,Curves!$N$2:$T$2600,2)*$B63</f>
        <v>#N/A</v>
      </c>
      <c r="M63" s="244" t="e">
        <f aca="false">VLOOKUP($D63,Curves!$N$2:$T$2600,3)*$B63</f>
        <v>#N/A</v>
      </c>
      <c r="N63" s="381" t="e">
        <f aca="false">IF($K63&lt;$L63,1,0)</f>
        <v>#N/A</v>
      </c>
      <c r="O63" s="382" t="e">
        <f aca="false">IF($K63&lt;$M63,1,0)</f>
        <v>#N/A</v>
      </c>
      <c r="P63" s="378" t="e">
        <f aca="false">($E63+J63)*$J$5+$J$4</f>
        <v>#N/A</v>
      </c>
      <c r="Q63" s="380" t="e">
        <f aca="false">VLOOKUP($D63,Curves!$N$2:$T$2600,4)*$B63</f>
        <v>#N/A</v>
      </c>
      <c r="R63" s="244" t="e">
        <f aca="false">VLOOKUP($D63,Curves!$N$2:$T$2600,5)*$B63</f>
        <v>#N/A</v>
      </c>
      <c r="S63" s="381" t="e">
        <f aca="false">IF($P63&lt;$Q63,1,0)</f>
        <v>#N/A</v>
      </c>
      <c r="T63" s="382" t="e">
        <f aca="false">IF($P63&lt;$R63,1,0)</f>
        <v>#N/A</v>
      </c>
      <c r="U63" s="383" t="e">
        <f aca="false">($E63+G63)*$J$5+$J$4</f>
        <v>#N/A</v>
      </c>
      <c r="V63" s="383" t="e">
        <f aca="false">($E63+H63)*$J$5+$J$4</f>
        <v>#N/A</v>
      </c>
      <c r="W63" s="383" t="e">
        <f aca="false">($E63+I63)*$J$5+$J$4</f>
        <v>#N/A</v>
      </c>
      <c r="X63" s="272" t="e">
        <f aca="false">VLOOKUP($D63,[6]CurveFetch!$D$8:$S$13000,16,0)*$B63</f>
        <v>#N/A</v>
      </c>
      <c r="Y63" s="244" t="e">
        <f aca="false">VLOOKUP($D63,Curves!$N$2:$T$2600,7)*$B63</f>
        <v>#N/A</v>
      </c>
      <c r="Z63" s="384" t="e">
        <f aca="false">IF($U63&lt;$X63,1,0)</f>
        <v>#N/A</v>
      </c>
      <c r="AA63" s="381" t="e">
        <f aca="false">IF($U63&lt;$Y63,1,0)</f>
        <v>#N/A</v>
      </c>
      <c r="AB63" s="381" t="e">
        <f aca="false">IF($V63&lt;$X63,1,0)</f>
        <v>#N/A</v>
      </c>
      <c r="AC63" s="381" t="e">
        <f aca="false">IF($V63&lt;$X63,1,0)</f>
        <v>#N/A</v>
      </c>
      <c r="AD63" s="381" t="e">
        <f aca="false">IF($W63&lt;$X63,1,0)</f>
        <v>#N/A</v>
      </c>
      <c r="AE63" s="382" t="e">
        <f aca="false">IF($W63&lt;$Y63,1,0)</f>
        <v>#N/A</v>
      </c>
      <c r="AF63" s="70" t="e">
        <f aca="false">$AF$7*$J$2*$J$5*$N63</f>
        <v>#N/A</v>
      </c>
      <c r="AG63" s="70" t="e">
        <f aca="false">$AF$7*$J$2*$J$5*$O63</f>
        <v>#N/A</v>
      </c>
      <c r="AH63" s="70" t="e">
        <f aca="false">$AH$7*$J$2*$J$5*$N63</f>
        <v>#N/A</v>
      </c>
      <c r="AI63" s="70" t="e">
        <f aca="false">$AH$7*$J$2*$J$5*$O63</f>
        <v>#N/A</v>
      </c>
      <c r="AJ63" s="70" t="e">
        <f aca="false">$AJ$7*$J$2*$J$5*$N63</f>
        <v>#N/A</v>
      </c>
      <c r="AK63" s="70" t="e">
        <f aca="false">$AJ$7*$J$2*$J$5*$O63</f>
        <v>#N/A</v>
      </c>
      <c r="AL63" s="70" t="e">
        <f aca="false">$AL$7*$J$2*$J$5*$N63</f>
        <v>#N/A</v>
      </c>
      <c r="AM63" s="70" t="e">
        <f aca="false">$AL$7*$J$3*$J$5*$O63</f>
        <v>#N/A</v>
      </c>
      <c r="AN63" s="70" t="e">
        <f aca="false">$AN$7*$J$2*$J$5*$N63</f>
        <v>#N/A</v>
      </c>
      <c r="AO63" s="70" t="e">
        <f aca="false">$AN$7*$J$3*$J$5*$O63</f>
        <v>#N/A</v>
      </c>
      <c r="AP63" s="70" t="e">
        <f aca="false">$AP$7*$J$2*$J$5*$N63</f>
        <v>#N/A</v>
      </c>
      <c r="AQ63" s="70" t="e">
        <f aca="false">$AP$7*$J$3*$J$5*$O63</f>
        <v>#N/A</v>
      </c>
      <c r="AR63" s="70" t="e">
        <f aca="false">$AR$7*$J$2*$J$5*$N63</f>
        <v>#N/A</v>
      </c>
      <c r="AS63" s="70" t="e">
        <f aca="false">$AR$7*$J$3*$J$5*$O63</f>
        <v>#N/A</v>
      </c>
      <c r="AT63" s="134" t="e">
        <f aca="false">SUM(AF63:AG63,AL63:AM63)</f>
        <v>#N/A</v>
      </c>
      <c r="AU63" s="161" t="e">
        <f aca="false">SUM(AF63:AM63,AP63:AS63)</f>
        <v>#N/A</v>
      </c>
      <c r="AV63" s="134" t="e">
        <f aca="false">SUM(AF63:AS63)</f>
        <v>#N/A</v>
      </c>
      <c r="AW63" s="70" t="e">
        <f aca="false">$AW$7*$J$2*$J$5*$S63</f>
        <v>#N/A</v>
      </c>
      <c r="AX63" s="70" t="e">
        <f aca="false">$AW$7*$J$3*$J$5*$T63</f>
        <v>#N/A</v>
      </c>
      <c r="AY63" s="70" t="e">
        <f aca="false">$AY$7*$J$2*$J$5*$S63</f>
        <v>#N/A</v>
      </c>
      <c r="AZ63" s="70" t="e">
        <f aca="false">$AY$7*$J$3*$J$5*$T63</f>
        <v>#N/A</v>
      </c>
      <c r="BA63" s="70" t="e">
        <f aca="false">$BA$7*$J$2*$J$5*$S63</f>
        <v>#N/A</v>
      </c>
      <c r="BB63" s="70" t="e">
        <f aca="false">$BA$7*$J$3*$J$5*$T63</f>
        <v>#N/A</v>
      </c>
      <c r="BC63" s="70" t="e">
        <f aca="false">$BC$7*$J$2*$J$5*$S63</f>
        <v>#N/A</v>
      </c>
      <c r="BD63" s="70" t="e">
        <f aca="false">$BC$7*$J$3*$J$5*$T63</f>
        <v>#N/A</v>
      </c>
      <c r="BE63" s="70" t="e">
        <f aca="false">$BE$7*$J$2*$J$5*$S63</f>
        <v>#N/A</v>
      </c>
      <c r="BF63" s="70" t="e">
        <f aca="false">$BE$7*$J$3*$J$5*$T63</f>
        <v>#N/A</v>
      </c>
      <c r="BG63" s="70" t="e">
        <f aca="false">$BG$7*$J$2*$J$5*$S63</f>
        <v>#N/A</v>
      </c>
      <c r="BH63" s="70" t="e">
        <f aca="false">$BG$7*$J$3*$J$5*$T63</f>
        <v>#N/A</v>
      </c>
      <c r="BI63" s="70" t="e">
        <f aca="false">$BI$7*$J$2*$J$5*$S63</f>
        <v>#N/A</v>
      </c>
      <c r="BJ63" s="70" t="e">
        <f aca="false">$BI$7*$J$3*$J$5*$T63</f>
        <v>#N/A</v>
      </c>
      <c r="BK63" s="70" t="e">
        <f aca="false">$BK$7*$J$2*$J$5*$S63</f>
        <v>#N/A</v>
      </c>
      <c r="BL63" s="70" t="e">
        <f aca="false">$BK$7*$J$3*$J$5*$T63</f>
        <v>#N/A</v>
      </c>
      <c r="BM63" s="70" t="e">
        <f aca="false">$BM$7*$J$2*$J$5*$S63</f>
        <v>#N/A</v>
      </c>
      <c r="BN63" s="70" t="e">
        <f aca="false">$BM$7*$J$3*$J$5*$T63</f>
        <v>#N/A</v>
      </c>
      <c r="BO63" s="70" t="e">
        <f aca="false">$BO$7*$J$2*$J$5*$S63</f>
        <v>#N/A</v>
      </c>
      <c r="BP63" s="70" t="e">
        <f aca="false">$BO$7*$J$3*$J$5*$T63</f>
        <v>#N/A</v>
      </c>
      <c r="BQ63" s="70" t="e">
        <f aca="false">$BQ$7*$J$2*$J$5*$S63</f>
        <v>#N/A</v>
      </c>
      <c r="BR63" s="70" t="e">
        <f aca="false">$BQ$7*$J$3*$J$5*$T63</f>
        <v>#N/A</v>
      </c>
      <c r="BS63" s="70" t="e">
        <f aca="false">$BS$7*$J$2*$J$5*$S63</f>
        <v>#N/A</v>
      </c>
      <c r="BT63" s="70" t="e">
        <f aca="false">$BS$7*$J$3*$J$5*$T63</f>
        <v>#N/A</v>
      </c>
      <c r="BU63" s="70" t="e">
        <f aca="false">$BU$7*$J$2*$J$5*$S63</f>
        <v>#N/A</v>
      </c>
      <c r="BV63" s="70" t="e">
        <f aca="false">$BU$7*$J$3*$J$5*$T63</f>
        <v>#N/A</v>
      </c>
      <c r="BW63" s="385" t="e">
        <f aca="false">SUM(AW63:BD63,BG63:BJ63,BO63:BP63)</f>
        <v>#N/A</v>
      </c>
      <c r="BX63" s="386" t="e">
        <f aca="false">SUM(BS63:BV63)+BW63</f>
        <v>#N/A</v>
      </c>
      <c r="BY63" s="25" t="e">
        <f aca="false">SUM(AW63:BV63)</f>
        <v>#N/A</v>
      </c>
      <c r="BZ63" s="70" t="e">
        <f aca="false">$BZ$7*$J$2*$J$5*$N63</f>
        <v>#N/A</v>
      </c>
      <c r="CA63" s="70" t="e">
        <f aca="false">$BZ$7*$J$3*$J$5*$O63</f>
        <v>#N/A</v>
      </c>
      <c r="CB63" s="70" t="e">
        <f aca="false">$CB$7*$J$2*$J$5*$N63</f>
        <v>#N/A</v>
      </c>
      <c r="CC63" s="70" t="e">
        <f aca="false">$CB$7*$J$3*$J$5*$O63</f>
        <v>#N/A</v>
      </c>
      <c r="CD63" s="70" t="e">
        <f aca="false">$CD$7*$J$2*$J$5*$N63</f>
        <v>#N/A</v>
      </c>
      <c r="CE63" s="70" t="e">
        <f aca="false">$CD$7*$J$3*$J$5*$O63</f>
        <v>#N/A</v>
      </c>
      <c r="CF63" s="134" t="e">
        <f aca="false">SUM(BZ63:CA63)</f>
        <v>#N/A</v>
      </c>
      <c r="CG63" s="386" t="e">
        <f aca="false">SUM(BZ63:CC63)</f>
        <v>#N/A</v>
      </c>
      <c r="CH63" s="134" t="e">
        <f aca="false">SUM(BZ63:CE63)</f>
        <v>#N/A</v>
      </c>
      <c r="CI63" s="70" t="e">
        <f aca="false">$CI$7*$J$2*$J$5*$AB63</f>
        <v>#N/A</v>
      </c>
      <c r="CJ63" s="70" t="e">
        <f aca="false">$CI$7*$J$3*$J$5*$AC63</f>
        <v>#N/A</v>
      </c>
      <c r="CK63" s="70" t="e">
        <f aca="false">$CK$7*$J$2*$J$5*$AB63</f>
        <v>#N/A</v>
      </c>
      <c r="CL63" s="70" t="e">
        <f aca="false">$CK$7*$J$3*$J$5*$AC63</f>
        <v>#N/A</v>
      </c>
      <c r="CM63" s="70" t="e">
        <f aca="false">$CM$7*$J$2*$J$5*$AB63</f>
        <v>#N/A</v>
      </c>
      <c r="CN63" s="70" t="e">
        <f aca="false">$CM$7*$J$3*$J$5*$AC63</f>
        <v>#N/A</v>
      </c>
      <c r="CO63" s="70" t="e">
        <f aca="false">$CO$7*$J$2*$J$5*$AB63</f>
        <v>#N/A</v>
      </c>
      <c r="CP63" s="70" t="e">
        <f aca="false">$CO$7*$J$3*$J$5*$AC63</f>
        <v>#N/A</v>
      </c>
      <c r="CQ63" s="70" t="e">
        <f aca="false">$CQ$7*$J$2*$J$5*$AB63</f>
        <v>#N/A</v>
      </c>
      <c r="CR63" s="70" t="e">
        <f aca="false">$CQ$7*$J$3*$J$5*$AC63</f>
        <v>#N/A</v>
      </c>
      <c r="CS63" s="70" t="e">
        <f aca="false">$CS$7*$J$2*$J$5*$AB63</f>
        <v>#N/A</v>
      </c>
      <c r="CT63" s="70" t="e">
        <f aca="false">$CS$7*$J$3*$J$5*$AC63</f>
        <v>#N/A</v>
      </c>
      <c r="CU63" s="70" t="e">
        <f aca="false">$CU$7*$J$2*$J$5*$AB63</f>
        <v>#N/A</v>
      </c>
      <c r="CV63" s="70" t="e">
        <f aca="false">$CU$7*$J$3*$J$5*$AC63</f>
        <v>#N/A</v>
      </c>
      <c r="CW63" s="70" t="e">
        <f aca="false">$CW$7*$J$2*$J$5*$AB63</f>
        <v>#N/A</v>
      </c>
      <c r="CX63" s="70" t="e">
        <f aca="false">$CW$7*$J$3*$J$5*$AC63</f>
        <v>#N/A</v>
      </c>
      <c r="CY63" s="70" t="e">
        <f aca="false">$CY$7*$J$2*$J$5*$AB63</f>
        <v>#N/A</v>
      </c>
      <c r="CZ63" s="70" t="e">
        <f aca="false">$CY$7*$J$3*$J$5*$AC63</f>
        <v>#N/A</v>
      </c>
      <c r="DA63" s="70" t="e">
        <f aca="false">$DA$7*$J$2*$J$5*$AB63</f>
        <v>#N/A</v>
      </c>
      <c r="DB63" s="70" t="e">
        <f aca="false">$DA$7*$J$3*$J$5*$AC63</f>
        <v>#N/A</v>
      </c>
      <c r="DC63" s="70"/>
      <c r="DD63" s="70"/>
      <c r="DE63" s="70" t="e">
        <f aca="false">$DF$7*$J$2*$J$5*$AB63</f>
        <v>#N/A</v>
      </c>
      <c r="DF63" s="70" t="e">
        <f aca="false">$DF$7*$J$3*$J$5*$AC63</f>
        <v>#N/A</v>
      </c>
      <c r="DG63" s="70" t="e">
        <f aca="false">$DG$7*$J$2*$J$5*$AB63</f>
        <v>#N/A</v>
      </c>
      <c r="DH63" s="70" t="e">
        <f aca="false">$DG$7*$J$3*$J$5*$AC63</f>
        <v>#N/A</v>
      </c>
      <c r="DI63" s="70" t="e">
        <f aca="false">$DI$7*$J$2*$J$5*$AB63</f>
        <v>#N/A</v>
      </c>
      <c r="DJ63" s="70" t="e">
        <f aca="false">$DI$7*$J$3*$J$5*$AC63</f>
        <v>#N/A</v>
      </c>
      <c r="DK63" s="70" t="e">
        <f aca="false">$DK$7*$J$2*$J$5*$AB63</f>
        <v>#N/A</v>
      </c>
      <c r="DL63" s="70" t="e">
        <f aca="false">$DK$7*$J$3*$J$5*$AC63</f>
        <v>#N/A</v>
      </c>
      <c r="DM63" s="70" t="e">
        <f aca="false">$DM$7*$J$2*$J$5*$AB63</f>
        <v>#N/A</v>
      </c>
      <c r="DN63" s="70" t="e">
        <f aca="false">$DM$7*$J$3*$J$5*$AC63</f>
        <v>#N/A</v>
      </c>
      <c r="DO63" s="70" t="e">
        <f aca="false">$DO$7*$J$2*$J$5*$AB63</f>
        <v>#N/A</v>
      </c>
      <c r="DP63" s="70" t="e">
        <f aca="false">$DO$7*$J$3*$J$5*$AC63</f>
        <v>#N/A</v>
      </c>
      <c r="DQ63" s="70" t="e">
        <f aca="false">$DQ$7*$J$2*$J$5*$AB63</f>
        <v>#N/A</v>
      </c>
      <c r="DR63" s="70" t="e">
        <f aca="false">$DQ$7*$J$3*$J$5*$AC63</f>
        <v>#N/A</v>
      </c>
      <c r="DS63" s="134" t="e">
        <f aca="false">SUM(CI63:CR63,CW63:CX63,DG63:DH63)</f>
        <v>#N/A</v>
      </c>
      <c r="DT63" s="25" t="e">
        <f aca="false">SUM(CI63:CZ63,DC63:DL63)</f>
        <v>#N/A</v>
      </c>
      <c r="DU63" s="134" t="e">
        <f aca="false">SUM(CI63:DR63)</f>
        <v>#N/A</v>
      </c>
      <c r="DZ63" s="70" t="e">
        <f aca="false">$DZ$7*$J$2*$J$5*$AB63</f>
        <v>#N/A</v>
      </c>
      <c r="EA63" s="70" t="e">
        <f aca="false">$DZ$7*$J$3*$J$5*$AC63</f>
        <v>#N/A</v>
      </c>
      <c r="EB63" s="70" t="e">
        <f aca="false">$EB$7*$J$2*$J$5*$AB63</f>
        <v>#N/A</v>
      </c>
      <c r="EC63" s="70" t="e">
        <f aca="false">$EB$7*$J$3*$J$5*$AC63</f>
        <v>#N/A</v>
      </c>
      <c r="ED63" s="70" t="e">
        <f aca="false">$ED$7*$J$2*$J$5*$AB63</f>
        <v>#N/A</v>
      </c>
      <c r="EE63" s="70" t="e">
        <f aca="false">$ED$7*$J$3*$J$5*$AC63</f>
        <v>#N/A</v>
      </c>
      <c r="EF63" s="70" t="e">
        <f aca="false">$EF$7*$J$2*$J$5*$AB63</f>
        <v>#N/A</v>
      </c>
      <c r="EG63" s="70" t="e">
        <f aca="false">$EF$7*$J$3*$J$5*$AC63</f>
        <v>#N/A</v>
      </c>
      <c r="EH63" s="70" t="e">
        <f aca="false">$EH$7*$J$2*$J$5*$AB63</f>
        <v>#N/A</v>
      </c>
      <c r="EI63" s="70" t="e">
        <f aca="false">$EH$7*$J$3*$J$5*$AC63</f>
        <v>#N/A</v>
      </c>
      <c r="EJ63" s="70" t="e">
        <f aca="false">$EJ$7*$J$2*$J$5*$AB63</f>
        <v>#N/A</v>
      </c>
      <c r="EK63" s="70" t="e">
        <f aca="false">$EJ$7*$J$3*$J$5*$AC63</f>
        <v>#N/A</v>
      </c>
      <c r="EL63" s="70" t="e">
        <f aca="false">$EL$7*$J$2*$J$5*$AB63</f>
        <v>#N/A</v>
      </c>
      <c r="EM63" s="70" t="e">
        <f aca="false">$EL$7*$J$3*$J$5*$AC63</f>
        <v>#N/A</v>
      </c>
      <c r="EN63" s="134" t="e">
        <f aca="false">SUM(EB63:EC63)</f>
        <v>#N/A</v>
      </c>
      <c r="EO63" s="25" t="e">
        <f aca="false">SUM(EB63:EE63,EJ63:EM63)</f>
        <v>#N/A</v>
      </c>
      <c r="EP63" s="25" t="e">
        <f aca="false">SUM(DZ63:EM63)</f>
        <v>#N/A</v>
      </c>
    </row>
    <row r="64" customFormat="false" ht="11.25" hidden="false" customHeight="false" outlineLevel="0" collapsed="false">
      <c r="A64" s="51" t="e">
        <f aca="false">VLOOKUP($D64,Curves!$A$2:$I$1700,9)</f>
        <v>#N/A</v>
      </c>
      <c r="B64" s="85" t="e">
        <f aca="false">(1+($A64/2))^(-2*($D64-$A$1)/365.25)</f>
        <v>#N/A</v>
      </c>
      <c r="C64" s="85" t="n">
        <f aca="false">D65-D64</f>
        <v>30</v>
      </c>
      <c r="D64" s="377" t="n">
        <v>38596</v>
      </c>
      <c r="E64" s="378" t="e">
        <f aca="false">VLOOKUP($D64,Curves!$A$2:$H$1700,2)*$B64</f>
        <v>#N/A</v>
      </c>
      <c r="F64" s="51" t="e">
        <f aca="false">VLOOKUP($D64,Curves!$A$2:$H$1700,3)*$B64</f>
        <v>#N/A</v>
      </c>
      <c r="G64" s="51" t="e">
        <f aca="false">VLOOKUP($D64,Curves!$A$2:$H$1700,7)*$B64</f>
        <v>#N/A</v>
      </c>
      <c r="H64" s="51" t="e">
        <f aca="false">VLOOKUP($D64,Curves!$A$2:$H$1700,5)*$B64</f>
        <v>#N/A</v>
      </c>
      <c r="I64" s="51" t="e">
        <f aca="false">VLOOKUP($D64,Curves!$A$2:$H$1700,4)*$B64</f>
        <v>#N/A</v>
      </c>
      <c r="J64" s="379" t="e">
        <f aca="false">VLOOKUP($D64,Curves!$A$2:$H$1700,8)*$B64</f>
        <v>#N/A</v>
      </c>
      <c r="K64" s="51" t="e">
        <f aca="false">($E64+$I64)*$J$5+$J$4</f>
        <v>#N/A</v>
      </c>
      <c r="L64" s="380" t="e">
        <f aca="false">VLOOKUP($D64,Curves!$N$2:$T$2600,2)*$B64</f>
        <v>#N/A</v>
      </c>
      <c r="M64" s="244" t="e">
        <f aca="false">VLOOKUP($D64,Curves!$N$2:$T$2600,3)*$B64</f>
        <v>#N/A</v>
      </c>
      <c r="N64" s="381" t="e">
        <f aca="false">IF($K64&lt;$L64,1,0)</f>
        <v>#N/A</v>
      </c>
      <c r="O64" s="382" t="e">
        <f aca="false">IF($K64&lt;$M64,1,0)</f>
        <v>#N/A</v>
      </c>
      <c r="P64" s="378" t="e">
        <f aca="false">($E64+J64)*$J$5+$J$4</f>
        <v>#N/A</v>
      </c>
      <c r="Q64" s="380" t="e">
        <f aca="false">VLOOKUP($D64,Curves!$N$2:$T$2600,4)*$B64</f>
        <v>#N/A</v>
      </c>
      <c r="R64" s="244" t="e">
        <f aca="false">VLOOKUP($D64,Curves!$N$2:$T$2600,5)*$B64</f>
        <v>#N/A</v>
      </c>
      <c r="S64" s="381" t="e">
        <f aca="false">IF($P64&lt;$Q64,1,0)</f>
        <v>#N/A</v>
      </c>
      <c r="T64" s="382" t="e">
        <f aca="false">IF($P64&lt;$R64,1,0)</f>
        <v>#N/A</v>
      </c>
      <c r="U64" s="383" t="e">
        <f aca="false">($E64+G64)*$J$5+$J$4</f>
        <v>#N/A</v>
      </c>
      <c r="V64" s="383" t="e">
        <f aca="false">($E64+H64)*$J$5+$J$4</f>
        <v>#N/A</v>
      </c>
      <c r="W64" s="383" t="e">
        <f aca="false">($E64+I64)*$J$5+$J$4</f>
        <v>#N/A</v>
      </c>
      <c r="X64" s="272" t="e">
        <f aca="false">VLOOKUP($D64,[6]CurveFetch!$D$8:$S$13000,16,0)*$B64</f>
        <v>#N/A</v>
      </c>
      <c r="Y64" s="244" t="e">
        <f aca="false">VLOOKUP($D64,Curves!$N$2:$T$2600,7)*$B64</f>
        <v>#N/A</v>
      </c>
      <c r="Z64" s="384" t="e">
        <f aca="false">IF($U64&lt;$X64,1,0)</f>
        <v>#N/A</v>
      </c>
      <c r="AA64" s="381" t="e">
        <f aca="false">IF($U64&lt;$Y64,1,0)</f>
        <v>#N/A</v>
      </c>
      <c r="AB64" s="381" t="e">
        <f aca="false">IF($V64&lt;$X64,1,0)</f>
        <v>#N/A</v>
      </c>
      <c r="AC64" s="381" t="e">
        <f aca="false">IF($V64&lt;$X64,1,0)</f>
        <v>#N/A</v>
      </c>
      <c r="AD64" s="381" t="e">
        <f aca="false">IF($W64&lt;$X64,1,0)</f>
        <v>#N/A</v>
      </c>
      <c r="AE64" s="382" t="e">
        <f aca="false">IF($W64&lt;$Y64,1,0)</f>
        <v>#N/A</v>
      </c>
      <c r="AF64" s="70" t="e">
        <f aca="false">$AF$7*$J$2*$J$5*$N64</f>
        <v>#N/A</v>
      </c>
      <c r="AG64" s="70" t="e">
        <f aca="false">$AF$7*$J$2*$J$5*$O64</f>
        <v>#N/A</v>
      </c>
      <c r="AH64" s="70" t="e">
        <f aca="false">$AH$7*$J$2*$J$5*$N64</f>
        <v>#N/A</v>
      </c>
      <c r="AI64" s="70" t="e">
        <f aca="false">$AH$7*$J$2*$J$5*$O64</f>
        <v>#N/A</v>
      </c>
      <c r="AJ64" s="70" t="e">
        <f aca="false">$AJ$7*$J$2*$J$5*$N64</f>
        <v>#N/A</v>
      </c>
      <c r="AK64" s="70" t="e">
        <f aca="false">$AJ$7*$J$2*$J$5*$O64</f>
        <v>#N/A</v>
      </c>
      <c r="AL64" s="70" t="e">
        <f aca="false">$AL$7*$J$2*$J$5*$N64</f>
        <v>#N/A</v>
      </c>
      <c r="AM64" s="70" t="e">
        <f aca="false">$AL$7*$J$3*$J$5*$O64</f>
        <v>#N/A</v>
      </c>
      <c r="AN64" s="70" t="e">
        <f aca="false">$AN$7*$J$2*$J$5*$N64</f>
        <v>#N/A</v>
      </c>
      <c r="AO64" s="70" t="e">
        <f aca="false">$AN$7*$J$3*$J$5*$O64</f>
        <v>#N/A</v>
      </c>
      <c r="AP64" s="70" t="e">
        <f aca="false">$AP$7*$J$2*$J$5*$N64</f>
        <v>#N/A</v>
      </c>
      <c r="AQ64" s="70" t="e">
        <f aca="false">$AP$7*$J$3*$J$5*$O64</f>
        <v>#N/A</v>
      </c>
      <c r="AR64" s="70" t="e">
        <f aca="false">$AR$7*$J$2*$J$5*$N64</f>
        <v>#N/A</v>
      </c>
      <c r="AS64" s="70" t="e">
        <f aca="false">$AR$7*$J$3*$J$5*$O64</f>
        <v>#N/A</v>
      </c>
      <c r="AT64" s="134" t="e">
        <f aca="false">SUM(AF64:AG64,AL64:AM64)</f>
        <v>#N/A</v>
      </c>
      <c r="AU64" s="161" t="e">
        <f aca="false">SUM(AF64:AM64,AP64:AS64)</f>
        <v>#N/A</v>
      </c>
      <c r="AV64" s="134" t="e">
        <f aca="false">SUM(AF64:AS64)</f>
        <v>#N/A</v>
      </c>
      <c r="AW64" s="70" t="e">
        <f aca="false">$AW$7*$J$2*$J$5*$S64</f>
        <v>#N/A</v>
      </c>
      <c r="AX64" s="70" t="e">
        <f aca="false">$AW$7*$J$3*$J$5*$T64</f>
        <v>#N/A</v>
      </c>
      <c r="AY64" s="70" t="e">
        <f aca="false">$AY$7*$J$2*$J$5*$S64</f>
        <v>#N/A</v>
      </c>
      <c r="AZ64" s="70" t="e">
        <f aca="false">$AY$7*$J$3*$J$5*$T64</f>
        <v>#N/A</v>
      </c>
      <c r="BA64" s="70" t="e">
        <f aca="false">$BA$7*$J$2*$J$5*$S64</f>
        <v>#N/A</v>
      </c>
      <c r="BB64" s="70" t="e">
        <f aca="false">$BA$7*$J$3*$J$5*$T64</f>
        <v>#N/A</v>
      </c>
      <c r="BC64" s="70" t="e">
        <f aca="false">$BC$7*$J$2*$J$5*$S64</f>
        <v>#N/A</v>
      </c>
      <c r="BD64" s="70" t="e">
        <f aca="false">$BC$7*$J$3*$J$5*$T64</f>
        <v>#N/A</v>
      </c>
      <c r="BE64" s="70" t="e">
        <f aca="false">$BE$7*$J$2*$J$5*$S64</f>
        <v>#N/A</v>
      </c>
      <c r="BF64" s="70" t="e">
        <f aca="false">$BE$7*$J$3*$J$5*$T64</f>
        <v>#N/A</v>
      </c>
      <c r="BG64" s="70" t="e">
        <f aca="false">$BG$7*$J$2*$J$5*$S64</f>
        <v>#N/A</v>
      </c>
      <c r="BH64" s="70" t="e">
        <f aca="false">$BG$7*$J$3*$J$5*$T64</f>
        <v>#N/A</v>
      </c>
      <c r="BI64" s="70" t="e">
        <f aca="false">$BI$7*$J$2*$J$5*$S64</f>
        <v>#N/A</v>
      </c>
      <c r="BJ64" s="70" t="e">
        <f aca="false">$BI$7*$J$3*$J$5*$T64</f>
        <v>#N/A</v>
      </c>
      <c r="BK64" s="70" t="e">
        <f aca="false">$BK$7*$J$2*$J$5*$S64</f>
        <v>#N/A</v>
      </c>
      <c r="BL64" s="70" t="e">
        <f aca="false">$BK$7*$J$3*$J$5*$T64</f>
        <v>#N/A</v>
      </c>
      <c r="BM64" s="70" t="e">
        <f aca="false">$BM$7*$J$2*$J$5*$S64</f>
        <v>#N/A</v>
      </c>
      <c r="BN64" s="70" t="e">
        <f aca="false">$BM$7*$J$3*$J$5*$T64</f>
        <v>#N/A</v>
      </c>
      <c r="BO64" s="70" t="e">
        <f aca="false">$BO$7*$J$2*$J$5*$S64</f>
        <v>#N/A</v>
      </c>
      <c r="BP64" s="70" t="e">
        <f aca="false">$BO$7*$J$3*$J$5*$T64</f>
        <v>#N/A</v>
      </c>
      <c r="BQ64" s="70" t="e">
        <f aca="false">$BQ$7*$J$2*$J$5*$S64</f>
        <v>#N/A</v>
      </c>
      <c r="BR64" s="70" t="e">
        <f aca="false">$BQ$7*$J$3*$J$5*$T64</f>
        <v>#N/A</v>
      </c>
      <c r="BS64" s="70" t="e">
        <f aca="false">$BS$7*$J$2*$J$5*$S64</f>
        <v>#N/A</v>
      </c>
      <c r="BT64" s="70" t="e">
        <f aca="false">$BS$7*$J$3*$J$5*$T64</f>
        <v>#N/A</v>
      </c>
      <c r="BU64" s="70" t="e">
        <f aca="false">$BU$7*$J$2*$J$5*$S64</f>
        <v>#N/A</v>
      </c>
      <c r="BV64" s="70" t="e">
        <f aca="false">$BU$7*$J$3*$J$5*$T64</f>
        <v>#N/A</v>
      </c>
      <c r="BW64" s="385" t="e">
        <f aca="false">SUM(AW64:BD64,BG64:BJ64,BO64:BP64)</f>
        <v>#N/A</v>
      </c>
      <c r="BX64" s="386" t="e">
        <f aca="false">SUM(BS64:BV64)+BW64</f>
        <v>#N/A</v>
      </c>
      <c r="BY64" s="25" t="e">
        <f aca="false">SUM(AW64:BV64)</f>
        <v>#N/A</v>
      </c>
      <c r="BZ64" s="70" t="e">
        <f aca="false">$BZ$7*$J$2*$J$5*$N64</f>
        <v>#N/A</v>
      </c>
      <c r="CA64" s="70" t="e">
        <f aca="false">$BZ$7*$J$3*$J$5*$O64</f>
        <v>#N/A</v>
      </c>
      <c r="CB64" s="70" t="e">
        <f aca="false">$CB$7*$J$2*$J$5*$N64</f>
        <v>#N/A</v>
      </c>
      <c r="CC64" s="70" t="e">
        <f aca="false">$CB$7*$J$3*$J$5*$O64</f>
        <v>#N/A</v>
      </c>
      <c r="CD64" s="70" t="e">
        <f aca="false">$CD$7*$J$2*$J$5*$N64</f>
        <v>#N/A</v>
      </c>
      <c r="CE64" s="70" t="e">
        <f aca="false">$CD$7*$J$3*$J$5*$O64</f>
        <v>#N/A</v>
      </c>
      <c r="CF64" s="134" t="e">
        <f aca="false">SUM(BZ64:CA64)</f>
        <v>#N/A</v>
      </c>
      <c r="CG64" s="386" t="e">
        <f aca="false">SUM(BZ64:CC64)</f>
        <v>#N/A</v>
      </c>
      <c r="CH64" s="134" t="e">
        <f aca="false">SUM(BZ64:CE64)</f>
        <v>#N/A</v>
      </c>
      <c r="CI64" s="70" t="e">
        <f aca="false">$CI$7*$J$2*$J$5*$AB64</f>
        <v>#N/A</v>
      </c>
      <c r="CJ64" s="70" t="e">
        <f aca="false">$CI$7*$J$3*$J$5*$AC64</f>
        <v>#N/A</v>
      </c>
      <c r="CK64" s="70" t="e">
        <f aca="false">$CK$7*$J$2*$J$5*$AB64</f>
        <v>#N/A</v>
      </c>
      <c r="CL64" s="70" t="e">
        <f aca="false">$CK$7*$J$3*$J$5*$AC64</f>
        <v>#N/A</v>
      </c>
      <c r="CM64" s="70" t="e">
        <f aca="false">$CM$7*$J$2*$J$5*$AB64</f>
        <v>#N/A</v>
      </c>
      <c r="CN64" s="70" t="e">
        <f aca="false">$CM$7*$J$3*$J$5*$AC64</f>
        <v>#N/A</v>
      </c>
      <c r="CO64" s="70" t="e">
        <f aca="false">$CO$7*$J$2*$J$5*$AB64</f>
        <v>#N/A</v>
      </c>
      <c r="CP64" s="70" t="e">
        <f aca="false">$CO$7*$J$3*$J$5*$AC64</f>
        <v>#N/A</v>
      </c>
      <c r="CQ64" s="70" t="e">
        <f aca="false">$CQ$7*$J$2*$J$5*$AB64</f>
        <v>#N/A</v>
      </c>
      <c r="CR64" s="70" t="e">
        <f aca="false">$CQ$7*$J$3*$J$5*$AC64</f>
        <v>#N/A</v>
      </c>
      <c r="CS64" s="70" t="e">
        <f aca="false">$CS$7*$J$2*$J$5*$AB64</f>
        <v>#N/A</v>
      </c>
      <c r="CT64" s="70" t="e">
        <f aca="false">$CS$7*$J$3*$J$5*$AC64</f>
        <v>#N/A</v>
      </c>
      <c r="CU64" s="70" t="e">
        <f aca="false">$CU$7*$J$2*$J$5*$AB64</f>
        <v>#N/A</v>
      </c>
      <c r="CV64" s="70" t="e">
        <f aca="false">$CU$7*$J$3*$J$5*$AC64</f>
        <v>#N/A</v>
      </c>
      <c r="CW64" s="70" t="e">
        <f aca="false">$CW$7*$J$2*$J$5*$AB64</f>
        <v>#N/A</v>
      </c>
      <c r="CX64" s="70" t="e">
        <f aca="false">$CW$7*$J$3*$J$5*$AC64</f>
        <v>#N/A</v>
      </c>
      <c r="CY64" s="70" t="e">
        <f aca="false">$CY$7*$J$2*$J$5*$AB64</f>
        <v>#N/A</v>
      </c>
      <c r="CZ64" s="70" t="e">
        <f aca="false">$CY$7*$J$3*$J$5*$AC64</f>
        <v>#N/A</v>
      </c>
      <c r="DA64" s="70" t="e">
        <f aca="false">$DA$7*$J$2*$J$5*$AB64</f>
        <v>#N/A</v>
      </c>
      <c r="DB64" s="70" t="e">
        <f aca="false">$DA$7*$J$3*$J$5*$AC64</f>
        <v>#N/A</v>
      </c>
      <c r="DC64" s="70"/>
      <c r="DD64" s="70"/>
      <c r="DE64" s="70" t="e">
        <f aca="false">$DF$7*$J$2*$J$5*$AB64</f>
        <v>#N/A</v>
      </c>
      <c r="DF64" s="70" t="e">
        <f aca="false">$DF$7*$J$3*$J$5*$AC64</f>
        <v>#N/A</v>
      </c>
      <c r="DG64" s="70" t="e">
        <f aca="false">$DG$7*$J$2*$J$5*$AB64</f>
        <v>#N/A</v>
      </c>
      <c r="DH64" s="70" t="e">
        <f aca="false">$DG$7*$J$3*$J$5*$AC64</f>
        <v>#N/A</v>
      </c>
      <c r="DI64" s="70" t="e">
        <f aca="false">$DI$7*$J$2*$J$5*$AB64</f>
        <v>#N/A</v>
      </c>
      <c r="DJ64" s="70" t="e">
        <f aca="false">$DI$7*$J$3*$J$5*$AC64</f>
        <v>#N/A</v>
      </c>
      <c r="DK64" s="70" t="e">
        <f aca="false">$DK$7*$J$2*$J$5*$AB64</f>
        <v>#N/A</v>
      </c>
      <c r="DL64" s="70" t="e">
        <f aca="false">$DK$7*$J$3*$J$5*$AC64</f>
        <v>#N/A</v>
      </c>
      <c r="DM64" s="70" t="e">
        <f aca="false">$DM$7*$J$2*$J$5*$AB64</f>
        <v>#N/A</v>
      </c>
      <c r="DN64" s="70" t="e">
        <f aca="false">$DM$7*$J$3*$J$5*$AC64</f>
        <v>#N/A</v>
      </c>
      <c r="DO64" s="70" t="e">
        <f aca="false">$DO$7*$J$2*$J$5*$AB64</f>
        <v>#N/A</v>
      </c>
      <c r="DP64" s="70" t="e">
        <f aca="false">$DO$7*$J$3*$J$5*$AC64</f>
        <v>#N/A</v>
      </c>
      <c r="DQ64" s="70" t="e">
        <f aca="false">$DQ$7*$J$2*$J$5*$AB64</f>
        <v>#N/A</v>
      </c>
      <c r="DR64" s="70" t="e">
        <f aca="false">$DQ$7*$J$3*$J$5*$AC64</f>
        <v>#N/A</v>
      </c>
      <c r="DS64" s="134" t="e">
        <f aca="false">SUM(CI64:CR64,CW64:CX64,DG64:DH64)</f>
        <v>#N/A</v>
      </c>
      <c r="DT64" s="25" t="e">
        <f aca="false">SUM(CI64:CZ64,DC64:DL64)</f>
        <v>#N/A</v>
      </c>
      <c r="DU64" s="134" t="e">
        <f aca="false">SUM(CI64:DR64)</f>
        <v>#N/A</v>
      </c>
      <c r="DZ64" s="70" t="e">
        <f aca="false">$DZ$7*$J$2*$J$5*$AB64</f>
        <v>#N/A</v>
      </c>
      <c r="EA64" s="70" t="e">
        <f aca="false">$DZ$7*$J$3*$J$5*$AC64</f>
        <v>#N/A</v>
      </c>
      <c r="EB64" s="70" t="e">
        <f aca="false">$EB$7*$J$2*$J$5*$AB64</f>
        <v>#N/A</v>
      </c>
      <c r="EC64" s="70" t="e">
        <f aca="false">$EB$7*$J$3*$J$5*$AC64</f>
        <v>#N/A</v>
      </c>
      <c r="ED64" s="70" t="e">
        <f aca="false">$ED$7*$J$2*$J$5*$AB64</f>
        <v>#N/A</v>
      </c>
      <c r="EE64" s="70" t="e">
        <f aca="false">$ED$7*$J$3*$J$5*$AC64</f>
        <v>#N/A</v>
      </c>
      <c r="EF64" s="70" t="e">
        <f aca="false">$EF$7*$J$2*$J$5*$AB64</f>
        <v>#N/A</v>
      </c>
      <c r="EG64" s="70" t="e">
        <f aca="false">$EF$7*$J$3*$J$5*$AC64</f>
        <v>#N/A</v>
      </c>
      <c r="EH64" s="70" t="e">
        <f aca="false">$EH$7*$J$2*$J$5*$AB64</f>
        <v>#N/A</v>
      </c>
      <c r="EI64" s="70" t="e">
        <f aca="false">$EH$7*$J$3*$J$5*$AC64</f>
        <v>#N/A</v>
      </c>
      <c r="EJ64" s="70" t="e">
        <f aca="false">$EJ$7*$J$2*$J$5*$AB64</f>
        <v>#N/A</v>
      </c>
      <c r="EK64" s="70" t="e">
        <f aca="false">$EJ$7*$J$3*$J$5*$AC64</f>
        <v>#N/A</v>
      </c>
      <c r="EL64" s="70" t="e">
        <f aca="false">$EL$7*$J$2*$J$5*$AB64</f>
        <v>#N/A</v>
      </c>
      <c r="EM64" s="70" t="e">
        <f aca="false">$EL$7*$J$3*$J$5*$AC64</f>
        <v>#N/A</v>
      </c>
      <c r="EN64" s="134" t="e">
        <f aca="false">SUM(EB64:EC64)</f>
        <v>#N/A</v>
      </c>
      <c r="EO64" s="25" t="e">
        <f aca="false">SUM(EB64:EE64,EJ64:EM64)</f>
        <v>#N/A</v>
      </c>
      <c r="EP64" s="25" t="e">
        <f aca="false">SUM(DZ64:EM64)</f>
        <v>#N/A</v>
      </c>
    </row>
    <row r="65" customFormat="false" ht="11.25" hidden="false" customHeight="false" outlineLevel="0" collapsed="false">
      <c r="A65" s="51" t="e">
        <f aca="false">VLOOKUP($D65,Curves!$A$2:$I$1700,9)</f>
        <v>#N/A</v>
      </c>
      <c r="B65" s="85" t="e">
        <f aca="false">(1+($A65/2))^(-2*($D65-$A$1)/365.25)</f>
        <v>#N/A</v>
      </c>
      <c r="C65" s="85" t="n">
        <f aca="false">D66-D65</f>
        <v>31</v>
      </c>
      <c r="D65" s="377" t="n">
        <v>38626</v>
      </c>
      <c r="E65" s="378" t="e">
        <f aca="false">VLOOKUP($D65,Curves!$A$2:$H$1700,2)*$B65</f>
        <v>#N/A</v>
      </c>
      <c r="F65" s="51" t="e">
        <f aca="false">VLOOKUP($D65,Curves!$A$2:$H$1700,3)*$B65</f>
        <v>#N/A</v>
      </c>
      <c r="G65" s="51" t="e">
        <f aca="false">VLOOKUP($D65,Curves!$A$2:$H$1700,7)*$B65</f>
        <v>#N/A</v>
      </c>
      <c r="H65" s="51" t="e">
        <f aca="false">VLOOKUP($D65,Curves!$A$2:$H$1700,5)*$B65</f>
        <v>#N/A</v>
      </c>
      <c r="I65" s="51" t="e">
        <f aca="false">VLOOKUP($D65,Curves!$A$2:$H$1700,4)*$B65</f>
        <v>#N/A</v>
      </c>
      <c r="J65" s="379" t="e">
        <f aca="false">VLOOKUP($D65,Curves!$A$2:$H$1700,8)*$B65</f>
        <v>#N/A</v>
      </c>
      <c r="K65" s="51" t="e">
        <f aca="false">($E65+$I65)*$J$5+$J$4</f>
        <v>#N/A</v>
      </c>
      <c r="L65" s="380" t="e">
        <f aca="false">VLOOKUP($D65,Curves!$N$2:$T$2600,2)*$B65</f>
        <v>#N/A</v>
      </c>
      <c r="M65" s="244" t="e">
        <f aca="false">VLOOKUP($D65,Curves!$N$2:$T$2600,3)*$B65</f>
        <v>#N/A</v>
      </c>
      <c r="N65" s="381" t="e">
        <f aca="false">IF($K65&lt;$L65,1,0)</f>
        <v>#N/A</v>
      </c>
      <c r="O65" s="382" t="e">
        <f aca="false">IF($K65&lt;$M65,1,0)</f>
        <v>#N/A</v>
      </c>
      <c r="P65" s="378" t="e">
        <f aca="false">($E65+J65)*$J$5+$J$4</f>
        <v>#N/A</v>
      </c>
      <c r="Q65" s="380" t="e">
        <f aca="false">VLOOKUP($D65,Curves!$N$2:$T$2600,4)*$B65</f>
        <v>#N/A</v>
      </c>
      <c r="R65" s="244" t="e">
        <f aca="false">VLOOKUP($D65,Curves!$N$2:$T$2600,5)*$B65</f>
        <v>#N/A</v>
      </c>
      <c r="S65" s="381" t="e">
        <f aca="false">IF($P65&lt;$Q65,1,0)</f>
        <v>#N/A</v>
      </c>
      <c r="T65" s="382" t="e">
        <f aca="false">IF($P65&lt;$R65,1,0)</f>
        <v>#N/A</v>
      </c>
      <c r="U65" s="383" t="e">
        <f aca="false">($E65+G65)*$J$5+$J$4</f>
        <v>#N/A</v>
      </c>
      <c r="V65" s="383" t="e">
        <f aca="false">($E65+H65)*$J$5+$J$4</f>
        <v>#N/A</v>
      </c>
      <c r="W65" s="383" t="e">
        <f aca="false">($E65+I65)*$J$5+$J$4</f>
        <v>#N/A</v>
      </c>
      <c r="X65" s="272" t="e">
        <f aca="false">VLOOKUP($D65,[6]CurveFetch!$D$8:$S$13000,16,0)*$B65</f>
        <v>#N/A</v>
      </c>
      <c r="Y65" s="244" t="e">
        <f aca="false">VLOOKUP($D65,Curves!$N$2:$T$2600,7)*$B65</f>
        <v>#N/A</v>
      </c>
      <c r="Z65" s="384" t="e">
        <f aca="false">IF($U65&lt;$X65,1,0)</f>
        <v>#N/A</v>
      </c>
      <c r="AA65" s="381" t="e">
        <f aca="false">IF($U65&lt;$Y65,1,0)</f>
        <v>#N/A</v>
      </c>
      <c r="AB65" s="381" t="e">
        <f aca="false">IF($V65&lt;$X65,1,0)</f>
        <v>#N/A</v>
      </c>
      <c r="AC65" s="381" t="e">
        <f aca="false">IF($V65&lt;$X65,1,0)</f>
        <v>#N/A</v>
      </c>
      <c r="AD65" s="381" t="e">
        <f aca="false">IF($W65&lt;$X65,1,0)</f>
        <v>#N/A</v>
      </c>
      <c r="AE65" s="382" t="e">
        <f aca="false">IF($W65&lt;$Y65,1,0)</f>
        <v>#N/A</v>
      </c>
      <c r="AF65" s="70" t="e">
        <f aca="false">$AF$7*$J$2*$J$5*$N65</f>
        <v>#N/A</v>
      </c>
      <c r="AG65" s="70" t="e">
        <f aca="false">$AF$7*$J$2*$J$5*$O65</f>
        <v>#N/A</v>
      </c>
      <c r="AH65" s="70" t="e">
        <f aca="false">$AH$7*$J$2*$J$5*$N65</f>
        <v>#N/A</v>
      </c>
      <c r="AI65" s="70" t="e">
        <f aca="false">$AH$7*$J$2*$J$5*$O65</f>
        <v>#N/A</v>
      </c>
      <c r="AJ65" s="70" t="e">
        <f aca="false">$AJ$7*$J$2*$J$5*$N65</f>
        <v>#N/A</v>
      </c>
      <c r="AK65" s="70" t="e">
        <f aca="false">$AJ$7*$J$2*$J$5*$O65</f>
        <v>#N/A</v>
      </c>
      <c r="AL65" s="70" t="e">
        <f aca="false">$AL$7*$J$2*$J$5*$N65</f>
        <v>#N/A</v>
      </c>
      <c r="AM65" s="70" t="e">
        <f aca="false">$AL$7*$J$3*$J$5*$O65</f>
        <v>#N/A</v>
      </c>
      <c r="AN65" s="70" t="e">
        <f aca="false">$AN$7*$J$2*$J$5*$N65</f>
        <v>#N/A</v>
      </c>
      <c r="AO65" s="70" t="e">
        <f aca="false">$AN$7*$J$3*$J$5*$O65</f>
        <v>#N/A</v>
      </c>
      <c r="AP65" s="70" t="e">
        <f aca="false">$AP$7*$J$2*$J$5*$N65</f>
        <v>#N/A</v>
      </c>
      <c r="AQ65" s="70" t="e">
        <f aca="false">$AP$7*$J$3*$J$5*$O65</f>
        <v>#N/A</v>
      </c>
      <c r="AR65" s="70" t="e">
        <f aca="false">$AR$7*$J$2*$J$5*$N65</f>
        <v>#N/A</v>
      </c>
      <c r="AS65" s="70" t="e">
        <f aca="false">$AR$7*$J$3*$J$5*$O65</f>
        <v>#N/A</v>
      </c>
      <c r="AT65" s="134" t="e">
        <f aca="false">SUM(AF65:AG65,AL65:AM65)</f>
        <v>#N/A</v>
      </c>
      <c r="AU65" s="161" t="e">
        <f aca="false">SUM(AF65:AM65,AP65:AS65)</f>
        <v>#N/A</v>
      </c>
      <c r="AV65" s="134" t="e">
        <f aca="false">SUM(AF65:AS65)</f>
        <v>#N/A</v>
      </c>
      <c r="AW65" s="70" t="e">
        <f aca="false">$AW$7*$J$2*$J$5*$S65</f>
        <v>#N/A</v>
      </c>
      <c r="AX65" s="70" t="e">
        <f aca="false">$AW$7*$J$3*$J$5*$T65</f>
        <v>#N/A</v>
      </c>
      <c r="AY65" s="70" t="e">
        <f aca="false">$AY$7*$J$2*$J$5*$S65</f>
        <v>#N/A</v>
      </c>
      <c r="AZ65" s="70" t="e">
        <f aca="false">$AY$7*$J$3*$J$5*$T65</f>
        <v>#N/A</v>
      </c>
      <c r="BA65" s="70" t="e">
        <f aca="false">$BA$7*$J$2*$J$5*$S65</f>
        <v>#N/A</v>
      </c>
      <c r="BB65" s="70" t="e">
        <f aca="false">$BA$7*$J$3*$J$5*$T65</f>
        <v>#N/A</v>
      </c>
      <c r="BC65" s="70" t="e">
        <f aca="false">$BC$7*$J$2*$J$5*$S65</f>
        <v>#N/A</v>
      </c>
      <c r="BD65" s="70" t="e">
        <f aca="false">$BC$7*$J$3*$J$5*$T65</f>
        <v>#N/A</v>
      </c>
      <c r="BE65" s="70" t="e">
        <f aca="false">$BE$7*$J$2*$J$5*$S65</f>
        <v>#N/A</v>
      </c>
      <c r="BF65" s="70" t="e">
        <f aca="false">$BE$7*$J$3*$J$5*$T65</f>
        <v>#N/A</v>
      </c>
      <c r="BG65" s="70" t="e">
        <f aca="false">$BG$7*$J$2*$J$5*$S65</f>
        <v>#N/A</v>
      </c>
      <c r="BH65" s="70" t="e">
        <f aca="false">$BG$7*$J$3*$J$5*$T65</f>
        <v>#N/A</v>
      </c>
      <c r="BI65" s="70" t="e">
        <f aca="false">$BI$7*$J$2*$J$5*$S65</f>
        <v>#N/A</v>
      </c>
      <c r="BJ65" s="70" t="e">
        <f aca="false">$BI$7*$J$3*$J$5*$T65</f>
        <v>#N/A</v>
      </c>
      <c r="BK65" s="70" t="e">
        <f aca="false">$BK$7*$J$2*$J$5*$S65</f>
        <v>#N/A</v>
      </c>
      <c r="BL65" s="70" t="e">
        <f aca="false">$BK$7*$J$3*$J$5*$T65</f>
        <v>#N/A</v>
      </c>
      <c r="BM65" s="70" t="e">
        <f aca="false">$BM$7*$J$2*$J$5*$S65</f>
        <v>#N/A</v>
      </c>
      <c r="BN65" s="70" t="e">
        <f aca="false">$BM$7*$J$3*$J$5*$T65</f>
        <v>#N/A</v>
      </c>
      <c r="BO65" s="70" t="e">
        <f aca="false">$BO$7*$J$2*$J$5*$S65</f>
        <v>#N/A</v>
      </c>
      <c r="BP65" s="70" t="e">
        <f aca="false">$BO$7*$J$3*$J$5*$T65</f>
        <v>#N/A</v>
      </c>
      <c r="BQ65" s="70" t="e">
        <f aca="false">$BQ$7*$J$2*$J$5*$S65</f>
        <v>#N/A</v>
      </c>
      <c r="BR65" s="70" t="e">
        <f aca="false">$BQ$7*$J$3*$J$5*$T65</f>
        <v>#N/A</v>
      </c>
      <c r="BS65" s="70" t="e">
        <f aca="false">$BS$7*$J$2*$J$5*$S65</f>
        <v>#N/A</v>
      </c>
      <c r="BT65" s="70" t="e">
        <f aca="false">$BS$7*$J$3*$J$5*$T65</f>
        <v>#N/A</v>
      </c>
      <c r="BU65" s="70" t="e">
        <f aca="false">$BU$7*$J$2*$J$5*$S65</f>
        <v>#N/A</v>
      </c>
      <c r="BV65" s="70" t="e">
        <f aca="false">$BU$7*$J$3*$J$5*$T65</f>
        <v>#N/A</v>
      </c>
      <c r="BW65" s="385" t="e">
        <f aca="false">SUM(AW65:BD65,BG65:BJ65,BO65:BP65)</f>
        <v>#N/A</v>
      </c>
      <c r="BX65" s="386" t="e">
        <f aca="false">SUM(BS65:BV65)+BW65</f>
        <v>#N/A</v>
      </c>
      <c r="BY65" s="25" t="e">
        <f aca="false">SUM(AW65:BV65)</f>
        <v>#N/A</v>
      </c>
      <c r="BZ65" s="70" t="e">
        <f aca="false">$BZ$7*$J$2*$J$5*$N65</f>
        <v>#N/A</v>
      </c>
      <c r="CA65" s="70" t="e">
        <f aca="false">$BZ$7*$J$3*$J$5*$O65</f>
        <v>#N/A</v>
      </c>
      <c r="CB65" s="70" t="e">
        <f aca="false">$CB$7*$J$2*$J$5*$N65</f>
        <v>#N/A</v>
      </c>
      <c r="CC65" s="70" t="e">
        <f aca="false">$CB$7*$J$3*$J$5*$O65</f>
        <v>#N/A</v>
      </c>
      <c r="CD65" s="70" t="e">
        <f aca="false">$CD$7*$J$2*$J$5*$N65</f>
        <v>#N/A</v>
      </c>
      <c r="CE65" s="70" t="e">
        <f aca="false">$CD$7*$J$3*$J$5*$O65</f>
        <v>#N/A</v>
      </c>
      <c r="CF65" s="134" t="e">
        <f aca="false">SUM(BZ65:CA65)</f>
        <v>#N/A</v>
      </c>
      <c r="CG65" s="386" t="e">
        <f aca="false">SUM(BZ65:CC65)</f>
        <v>#N/A</v>
      </c>
      <c r="CH65" s="134" t="e">
        <f aca="false">SUM(BZ65:CE65)</f>
        <v>#N/A</v>
      </c>
      <c r="CI65" s="70" t="e">
        <f aca="false">$CI$7*$J$2*$J$5*$AB65</f>
        <v>#N/A</v>
      </c>
      <c r="CJ65" s="70" t="e">
        <f aca="false">$CI$7*$J$3*$J$5*$AC65</f>
        <v>#N/A</v>
      </c>
      <c r="CK65" s="70" t="e">
        <f aca="false">$CK$7*$J$2*$J$5*$AB65</f>
        <v>#N/A</v>
      </c>
      <c r="CL65" s="70" t="e">
        <f aca="false">$CK$7*$J$3*$J$5*$AC65</f>
        <v>#N/A</v>
      </c>
      <c r="CM65" s="70" t="e">
        <f aca="false">$CM$7*$J$2*$J$5*$AB65</f>
        <v>#N/A</v>
      </c>
      <c r="CN65" s="70" t="e">
        <f aca="false">$CM$7*$J$3*$J$5*$AC65</f>
        <v>#N/A</v>
      </c>
      <c r="CO65" s="70" t="e">
        <f aca="false">$CO$7*$J$2*$J$5*$AB65</f>
        <v>#N/A</v>
      </c>
      <c r="CP65" s="70" t="e">
        <f aca="false">$CO$7*$J$3*$J$5*$AC65</f>
        <v>#N/A</v>
      </c>
      <c r="CQ65" s="70" t="e">
        <f aca="false">$CQ$7*$J$2*$J$5*$AB65</f>
        <v>#N/A</v>
      </c>
      <c r="CR65" s="70" t="e">
        <f aca="false">$CQ$7*$J$3*$J$5*$AC65</f>
        <v>#N/A</v>
      </c>
      <c r="CS65" s="70" t="e">
        <f aca="false">$CS$7*$J$2*$J$5*$AB65</f>
        <v>#N/A</v>
      </c>
      <c r="CT65" s="70" t="e">
        <f aca="false">$CS$7*$J$3*$J$5*$AC65</f>
        <v>#N/A</v>
      </c>
      <c r="CU65" s="70" t="e">
        <f aca="false">$CU$7*$J$2*$J$5*$AB65</f>
        <v>#N/A</v>
      </c>
      <c r="CV65" s="70" t="e">
        <f aca="false">$CU$7*$J$3*$J$5*$AC65</f>
        <v>#N/A</v>
      </c>
      <c r="CW65" s="70" t="e">
        <f aca="false">$CW$7*$J$2*$J$5*$AB65</f>
        <v>#N/A</v>
      </c>
      <c r="CX65" s="70" t="e">
        <f aca="false">$CW$7*$J$3*$J$5*$AC65</f>
        <v>#N/A</v>
      </c>
      <c r="CY65" s="70" t="e">
        <f aca="false">$CY$7*$J$2*$J$5*$AB65</f>
        <v>#N/A</v>
      </c>
      <c r="CZ65" s="70" t="e">
        <f aca="false">$CY$7*$J$3*$J$5*$AC65</f>
        <v>#N/A</v>
      </c>
      <c r="DA65" s="70" t="e">
        <f aca="false">$DA$7*$J$2*$J$5*$AB65</f>
        <v>#N/A</v>
      </c>
      <c r="DB65" s="70" t="e">
        <f aca="false">$DA$7*$J$3*$J$5*$AC65</f>
        <v>#N/A</v>
      </c>
      <c r="DC65" s="70"/>
      <c r="DD65" s="70"/>
      <c r="DE65" s="70" t="e">
        <f aca="false">$DF$7*$J$2*$J$5*$AB65</f>
        <v>#N/A</v>
      </c>
      <c r="DF65" s="70" t="e">
        <f aca="false">$DF$7*$J$3*$J$5*$AC65</f>
        <v>#N/A</v>
      </c>
      <c r="DG65" s="70" t="e">
        <f aca="false">$DG$7*$J$2*$J$5*$AB65</f>
        <v>#N/A</v>
      </c>
      <c r="DH65" s="70" t="e">
        <f aca="false">$DG$7*$J$3*$J$5*$AC65</f>
        <v>#N/A</v>
      </c>
      <c r="DI65" s="70" t="e">
        <f aca="false">$DI$7*$J$2*$J$5*$AB65</f>
        <v>#N/A</v>
      </c>
      <c r="DJ65" s="70" t="e">
        <f aca="false">$DI$7*$J$3*$J$5*$AC65</f>
        <v>#N/A</v>
      </c>
      <c r="DK65" s="70" t="e">
        <f aca="false">$DK$7*$J$2*$J$5*$AB65</f>
        <v>#N/A</v>
      </c>
      <c r="DL65" s="70" t="e">
        <f aca="false">$DK$7*$J$3*$J$5*$AC65</f>
        <v>#N/A</v>
      </c>
      <c r="DM65" s="70" t="e">
        <f aca="false">$DM$7*$J$2*$J$5*$AB65</f>
        <v>#N/A</v>
      </c>
      <c r="DN65" s="70" t="e">
        <f aca="false">$DM$7*$J$3*$J$5*$AC65</f>
        <v>#N/A</v>
      </c>
      <c r="DO65" s="70" t="e">
        <f aca="false">$DO$7*$J$2*$J$5*$AB65</f>
        <v>#N/A</v>
      </c>
      <c r="DP65" s="70" t="e">
        <f aca="false">$DO$7*$J$3*$J$5*$AC65</f>
        <v>#N/A</v>
      </c>
      <c r="DQ65" s="70" t="e">
        <f aca="false">$DQ$7*$J$2*$J$5*$AB65</f>
        <v>#N/A</v>
      </c>
      <c r="DR65" s="70" t="e">
        <f aca="false">$DQ$7*$J$3*$J$5*$AC65</f>
        <v>#N/A</v>
      </c>
      <c r="DS65" s="134" t="e">
        <f aca="false">SUM(CI65:CR65,CW65:CX65,DG65:DH65)</f>
        <v>#N/A</v>
      </c>
      <c r="DT65" s="25" t="e">
        <f aca="false">SUM(CI65:CZ65,DC65:DL65)</f>
        <v>#N/A</v>
      </c>
      <c r="DU65" s="134" t="e">
        <f aca="false">SUM(CI65:DR65)</f>
        <v>#N/A</v>
      </c>
      <c r="DZ65" s="70" t="e">
        <f aca="false">$DZ$7*$J$2*$J$5*$AB65</f>
        <v>#N/A</v>
      </c>
      <c r="EA65" s="70" t="e">
        <f aca="false">$DZ$7*$J$3*$J$5*$AC65</f>
        <v>#N/A</v>
      </c>
      <c r="EB65" s="70" t="e">
        <f aca="false">$EB$7*$J$2*$J$5*$AB65</f>
        <v>#N/A</v>
      </c>
      <c r="EC65" s="70" t="e">
        <f aca="false">$EB$7*$J$3*$J$5*$AC65</f>
        <v>#N/A</v>
      </c>
      <c r="ED65" s="70" t="e">
        <f aca="false">$ED$7*$J$2*$J$5*$AB65</f>
        <v>#N/A</v>
      </c>
      <c r="EE65" s="70" t="e">
        <f aca="false">$ED$7*$J$3*$J$5*$AC65</f>
        <v>#N/A</v>
      </c>
      <c r="EF65" s="70" t="e">
        <f aca="false">$EF$7*$J$2*$J$5*$AB65</f>
        <v>#N/A</v>
      </c>
      <c r="EG65" s="70" t="e">
        <f aca="false">$EF$7*$J$3*$J$5*$AC65</f>
        <v>#N/A</v>
      </c>
      <c r="EH65" s="70" t="e">
        <f aca="false">$EH$7*$J$2*$J$5*$AB65</f>
        <v>#N/A</v>
      </c>
      <c r="EI65" s="70" t="e">
        <f aca="false">$EH$7*$J$3*$J$5*$AC65</f>
        <v>#N/A</v>
      </c>
      <c r="EJ65" s="70" t="e">
        <f aca="false">$EJ$7*$J$2*$J$5*$AB65</f>
        <v>#N/A</v>
      </c>
      <c r="EK65" s="70" t="e">
        <f aca="false">$EJ$7*$J$3*$J$5*$AC65</f>
        <v>#N/A</v>
      </c>
      <c r="EL65" s="70" t="e">
        <f aca="false">$EL$7*$J$2*$J$5*$AB65</f>
        <v>#N/A</v>
      </c>
      <c r="EM65" s="70" t="e">
        <f aca="false">$EL$7*$J$3*$J$5*$AC65</f>
        <v>#N/A</v>
      </c>
      <c r="EN65" s="134" t="e">
        <f aca="false">SUM(EB65:EC65)</f>
        <v>#N/A</v>
      </c>
      <c r="EO65" s="25" t="e">
        <f aca="false">SUM(EB65:EE65,EJ65:EM65)</f>
        <v>#N/A</v>
      </c>
      <c r="EP65" s="25" t="e">
        <f aca="false">SUM(DZ65:EM65)</f>
        <v>#N/A</v>
      </c>
    </row>
    <row r="66" customFormat="false" ht="11.25" hidden="false" customHeight="false" outlineLevel="0" collapsed="false">
      <c r="A66" s="51" t="e">
        <f aca="false">VLOOKUP($D66,Curves!$A$2:$I$1700,9)</f>
        <v>#N/A</v>
      </c>
      <c r="B66" s="85" t="e">
        <f aca="false">(1+($A66/2))^(-2*($D66-$A$1)/365.25)</f>
        <v>#N/A</v>
      </c>
      <c r="C66" s="85" t="n">
        <f aca="false">D67-D66</f>
        <v>30</v>
      </c>
      <c r="D66" s="377" t="n">
        <v>38657</v>
      </c>
      <c r="E66" s="378" t="e">
        <f aca="false">VLOOKUP($D66,Curves!$A$2:$H$1700,2)*$B66</f>
        <v>#N/A</v>
      </c>
      <c r="F66" s="51" t="e">
        <f aca="false">VLOOKUP($D66,Curves!$A$2:$H$1700,3)*$B66</f>
        <v>#N/A</v>
      </c>
      <c r="G66" s="51" t="e">
        <f aca="false">VLOOKUP($D66,Curves!$A$2:$H$1700,7)*$B66</f>
        <v>#N/A</v>
      </c>
      <c r="H66" s="51" t="e">
        <f aca="false">VLOOKUP($D66,Curves!$A$2:$H$1700,5)*$B66</f>
        <v>#N/A</v>
      </c>
      <c r="I66" s="51" t="e">
        <f aca="false">VLOOKUP($D66,Curves!$A$2:$H$1700,4)*$B66</f>
        <v>#N/A</v>
      </c>
      <c r="J66" s="379" t="e">
        <f aca="false">VLOOKUP($D66,Curves!$A$2:$H$1700,8)*$B66</f>
        <v>#N/A</v>
      </c>
      <c r="K66" s="51" t="e">
        <f aca="false">($E66+$I66)*$J$5+$J$4</f>
        <v>#N/A</v>
      </c>
      <c r="L66" s="380" t="e">
        <f aca="false">VLOOKUP($D66,Curves!$N$2:$T$2600,2)*$B66</f>
        <v>#N/A</v>
      </c>
      <c r="M66" s="244" t="e">
        <f aca="false">VLOOKUP($D66,Curves!$N$2:$T$2600,3)*$B66</f>
        <v>#N/A</v>
      </c>
      <c r="N66" s="381" t="e">
        <f aca="false">IF($K66&lt;$L66,1,0)</f>
        <v>#N/A</v>
      </c>
      <c r="O66" s="382" t="e">
        <f aca="false">IF($K66&lt;$M66,1,0)</f>
        <v>#N/A</v>
      </c>
      <c r="P66" s="378" t="e">
        <f aca="false">($E66+J66)*$J$5+$J$4</f>
        <v>#N/A</v>
      </c>
      <c r="Q66" s="380" t="e">
        <f aca="false">VLOOKUP($D66,Curves!$N$2:$T$2600,4)*$B66</f>
        <v>#N/A</v>
      </c>
      <c r="R66" s="244" t="e">
        <f aca="false">VLOOKUP($D66,Curves!$N$2:$T$2600,5)*$B66</f>
        <v>#N/A</v>
      </c>
      <c r="S66" s="381" t="e">
        <f aca="false">IF($P66&lt;$Q66,1,0)</f>
        <v>#N/A</v>
      </c>
      <c r="T66" s="382" t="e">
        <f aca="false">IF($P66&lt;$R66,1,0)</f>
        <v>#N/A</v>
      </c>
      <c r="U66" s="383" t="e">
        <f aca="false">($E66+G66)*$J$5+$J$4</f>
        <v>#N/A</v>
      </c>
      <c r="V66" s="383" t="e">
        <f aca="false">($E66+H66)*$J$5+$J$4</f>
        <v>#N/A</v>
      </c>
      <c r="W66" s="383" t="e">
        <f aca="false">($E66+I66)*$J$5+$J$4</f>
        <v>#N/A</v>
      </c>
      <c r="X66" s="272" t="e">
        <f aca="false">VLOOKUP($D66,[6]CurveFetch!$D$8:$S$13000,16,0)*$B66</f>
        <v>#N/A</v>
      </c>
      <c r="Y66" s="244" t="e">
        <f aca="false">VLOOKUP($D66,Curves!$N$2:$T$2600,7)*$B66</f>
        <v>#N/A</v>
      </c>
      <c r="Z66" s="384" t="e">
        <f aca="false">IF($U66&lt;$X66,1,0)</f>
        <v>#N/A</v>
      </c>
      <c r="AA66" s="381" t="e">
        <f aca="false">IF($U66&lt;$Y66,1,0)</f>
        <v>#N/A</v>
      </c>
      <c r="AB66" s="381" t="e">
        <f aca="false">IF($V66&lt;$X66,1,0)</f>
        <v>#N/A</v>
      </c>
      <c r="AC66" s="381" t="e">
        <f aca="false">IF($V66&lt;$X66,1,0)</f>
        <v>#N/A</v>
      </c>
      <c r="AD66" s="381" t="e">
        <f aca="false">IF($W66&lt;$X66,1,0)</f>
        <v>#N/A</v>
      </c>
      <c r="AE66" s="382" t="e">
        <f aca="false">IF($W66&lt;$Y66,1,0)</f>
        <v>#N/A</v>
      </c>
      <c r="AF66" s="70" t="e">
        <f aca="false">$AF$7*$J$2*$J$5*$N66</f>
        <v>#N/A</v>
      </c>
      <c r="AG66" s="70" t="e">
        <f aca="false">$AF$7*$J$2*$J$5*$O66</f>
        <v>#N/A</v>
      </c>
      <c r="AH66" s="70" t="e">
        <f aca="false">$AH$7*$J$2*$J$5*$N66</f>
        <v>#N/A</v>
      </c>
      <c r="AI66" s="70" t="e">
        <f aca="false">$AH$7*$J$2*$J$5*$O66</f>
        <v>#N/A</v>
      </c>
      <c r="AJ66" s="70" t="e">
        <f aca="false">$AJ$7*$J$2*$J$5*$N66</f>
        <v>#N/A</v>
      </c>
      <c r="AK66" s="70" t="e">
        <f aca="false">$AJ$7*$J$2*$J$5*$O66</f>
        <v>#N/A</v>
      </c>
      <c r="AL66" s="70" t="e">
        <f aca="false">$AL$7*$J$2*$J$5*$N66</f>
        <v>#N/A</v>
      </c>
      <c r="AM66" s="70" t="e">
        <f aca="false">$AL$7*$J$3*$J$5*$O66</f>
        <v>#N/A</v>
      </c>
      <c r="AN66" s="70" t="e">
        <f aca="false">$AN$7*$J$2*$J$5*$N66</f>
        <v>#N/A</v>
      </c>
      <c r="AO66" s="70" t="e">
        <f aca="false">$AN$7*$J$3*$J$5*$O66</f>
        <v>#N/A</v>
      </c>
      <c r="AP66" s="70" t="e">
        <f aca="false">$AP$7*$J$2*$J$5*$N66</f>
        <v>#N/A</v>
      </c>
      <c r="AQ66" s="70" t="e">
        <f aca="false">$AP$7*$J$3*$J$5*$O66</f>
        <v>#N/A</v>
      </c>
      <c r="AR66" s="70" t="e">
        <f aca="false">$AR$7*$J$2*$J$5*$N66</f>
        <v>#N/A</v>
      </c>
      <c r="AS66" s="70" t="e">
        <f aca="false">$AR$7*$J$3*$J$5*$O66</f>
        <v>#N/A</v>
      </c>
      <c r="AT66" s="134" t="e">
        <f aca="false">SUM(AF66:AG66,AL66:AM66)</f>
        <v>#N/A</v>
      </c>
      <c r="AU66" s="161" t="e">
        <f aca="false">SUM(AF66:AM66,AP66:AS66)</f>
        <v>#N/A</v>
      </c>
      <c r="AV66" s="134" t="e">
        <f aca="false">SUM(AF66:AS66)</f>
        <v>#N/A</v>
      </c>
      <c r="AW66" s="70" t="e">
        <f aca="false">$AW$7*$J$2*$J$5*$S66</f>
        <v>#N/A</v>
      </c>
      <c r="AX66" s="70" t="e">
        <f aca="false">$AW$7*$J$3*$J$5*$T66</f>
        <v>#N/A</v>
      </c>
      <c r="AY66" s="70" t="e">
        <f aca="false">$AY$7*$J$2*$J$5*$S66</f>
        <v>#N/A</v>
      </c>
      <c r="AZ66" s="70" t="e">
        <f aca="false">$AY$7*$J$3*$J$5*$T66</f>
        <v>#N/A</v>
      </c>
      <c r="BA66" s="70" t="e">
        <f aca="false">$BA$7*$J$2*$J$5*$S66</f>
        <v>#N/A</v>
      </c>
      <c r="BB66" s="70" t="e">
        <f aca="false">$BA$7*$J$3*$J$5*$T66</f>
        <v>#N/A</v>
      </c>
      <c r="BC66" s="70" t="e">
        <f aca="false">$BC$7*$J$2*$J$5*$S66</f>
        <v>#N/A</v>
      </c>
      <c r="BD66" s="70" t="e">
        <f aca="false">$BC$7*$J$3*$J$5*$T66</f>
        <v>#N/A</v>
      </c>
      <c r="BE66" s="70" t="e">
        <f aca="false">$BE$7*$J$2*$J$5*$S66</f>
        <v>#N/A</v>
      </c>
      <c r="BF66" s="70" t="e">
        <f aca="false">$BE$7*$J$3*$J$5*$T66</f>
        <v>#N/A</v>
      </c>
      <c r="BG66" s="70" t="e">
        <f aca="false">$BG$7*$J$2*$J$5*$S66</f>
        <v>#N/A</v>
      </c>
      <c r="BH66" s="70" t="e">
        <f aca="false">$BG$7*$J$3*$J$5*$T66</f>
        <v>#N/A</v>
      </c>
      <c r="BI66" s="70" t="e">
        <f aca="false">$BI$7*$J$2*$J$5*$S66</f>
        <v>#N/A</v>
      </c>
      <c r="BJ66" s="70" t="e">
        <f aca="false">$BI$7*$J$3*$J$5*$T66</f>
        <v>#N/A</v>
      </c>
      <c r="BK66" s="70" t="e">
        <f aca="false">$BK$7*$J$2*$J$5*$S66</f>
        <v>#N/A</v>
      </c>
      <c r="BL66" s="70" t="e">
        <f aca="false">$BK$7*$J$3*$J$5*$T66</f>
        <v>#N/A</v>
      </c>
      <c r="BM66" s="70" t="e">
        <f aca="false">$BM$7*$J$2*$J$5*$S66</f>
        <v>#N/A</v>
      </c>
      <c r="BN66" s="70" t="e">
        <f aca="false">$BM$7*$J$3*$J$5*$T66</f>
        <v>#N/A</v>
      </c>
      <c r="BO66" s="70" t="e">
        <f aca="false">$BO$7*$J$2*$J$5*$S66</f>
        <v>#N/A</v>
      </c>
      <c r="BP66" s="70" t="e">
        <f aca="false">$BO$7*$J$3*$J$5*$T66</f>
        <v>#N/A</v>
      </c>
      <c r="BQ66" s="70" t="e">
        <f aca="false">$BQ$7*$J$2*$J$5*$S66</f>
        <v>#N/A</v>
      </c>
      <c r="BR66" s="70" t="e">
        <f aca="false">$BQ$7*$J$3*$J$5*$T66</f>
        <v>#N/A</v>
      </c>
      <c r="BS66" s="70" t="e">
        <f aca="false">$BS$7*$J$2*$J$5*$S66</f>
        <v>#N/A</v>
      </c>
      <c r="BT66" s="70" t="e">
        <f aca="false">$BS$7*$J$3*$J$5*$T66</f>
        <v>#N/A</v>
      </c>
      <c r="BU66" s="70" t="e">
        <f aca="false">$BU$7*$J$2*$J$5*$S66</f>
        <v>#N/A</v>
      </c>
      <c r="BV66" s="70" t="e">
        <f aca="false">$BU$7*$J$3*$J$5*$T66</f>
        <v>#N/A</v>
      </c>
      <c r="BW66" s="385" t="e">
        <f aca="false">SUM(AW66:BD66,BG66:BJ66,BO66:BP66)</f>
        <v>#N/A</v>
      </c>
      <c r="BX66" s="386" t="e">
        <f aca="false">SUM(BS66:BV66)+BW66</f>
        <v>#N/A</v>
      </c>
      <c r="BY66" s="25" t="e">
        <f aca="false">SUM(AW66:BV66)</f>
        <v>#N/A</v>
      </c>
      <c r="BZ66" s="70" t="e">
        <f aca="false">$BZ$7*$J$2*$J$5*$N66</f>
        <v>#N/A</v>
      </c>
      <c r="CA66" s="70" t="e">
        <f aca="false">$BZ$7*$J$3*$J$5*$O66</f>
        <v>#N/A</v>
      </c>
      <c r="CB66" s="70" t="e">
        <f aca="false">$CB$7*$J$2*$J$5*$N66</f>
        <v>#N/A</v>
      </c>
      <c r="CC66" s="70" t="e">
        <f aca="false">$CB$7*$J$3*$J$5*$O66</f>
        <v>#N/A</v>
      </c>
      <c r="CD66" s="70" t="e">
        <f aca="false">$CD$7*$J$2*$J$5*$N66</f>
        <v>#N/A</v>
      </c>
      <c r="CE66" s="70" t="e">
        <f aca="false">$CD$7*$J$3*$J$5*$O66</f>
        <v>#N/A</v>
      </c>
      <c r="CF66" s="134" t="e">
        <f aca="false">SUM(BZ66:CA66)</f>
        <v>#N/A</v>
      </c>
      <c r="CG66" s="386" t="e">
        <f aca="false">SUM(BZ66:CC66)</f>
        <v>#N/A</v>
      </c>
      <c r="CH66" s="134" t="e">
        <f aca="false">SUM(BZ66:CE66)</f>
        <v>#N/A</v>
      </c>
      <c r="CI66" s="70" t="e">
        <f aca="false">$CI$7*$J$2*$J$5*$AB66</f>
        <v>#N/A</v>
      </c>
      <c r="CJ66" s="70" t="e">
        <f aca="false">$CI$7*$J$3*$J$5*$AC66</f>
        <v>#N/A</v>
      </c>
      <c r="CK66" s="70" t="e">
        <f aca="false">$CK$7*$J$2*$J$5*$AB66</f>
        <v>#N/A</v>
      </c>
      <c r="CL66" s="70" t="e">
        <f aca="false">$CK$7*$J$3*$J$5*$AC66</f>
        <v>#N/A</v>
      </c>
      <c r="CM66" s="70" t="e">
        <f aca="false">$CM$7*$J$2*$J$5*$AB66</f>
        <v>#N/A</v>
      </c>
      <c r="CN66" s="70" t="e">
        <f aca="false">$CM$7*$J$3*$J$5*$AC66</f>
        <v>#N/A</v>
      </c>
      <c r="CO66" s="70" t="e">
        <f aca="false">$CO$7*$J$2*$J$5*$AB66</f>
        <v>#N/A</v>
      </c>
      <c r="CP66" s="70" t="e">
        <f aca="false">$CO$7*$J$3*$J$5*$AC66</f>
        <v>#N/A</v>
      </c>
      <c r="CQ66" s="70" t="e">
        <f aca="false">$CQ$7*$J$2*$J$5*$AB66</f>
        <v>#N/A</v>
      </c>
      <c r="CR66" s="70" t="e">
        <f aca="false">$CQ$7*$J$3*$J$5*$AC66</f>
        <v>#N/A</v>
      </c>
      <c r="CS66" s="70" t="e">
        <f aca="false">$CS$7*$J$2*$J$5*$AB66</f>
        <v>#N/A</v>
      </c>
      <c r="CT66" s="70" t="e">
        <f aca="false">$CS$7*$J$3*$J$5*$AC66</f>
        <v>#N/A</v>
      </c>
      <c r="CU66" s="70" t="e">
        <f aca="false">$CU$7*$J$2*$J$5*$AB66</f>
        <v>#N/A</v>
      </c>
      <c r="CV66" s="70" t="e">
        <f aca="false">$CU$7*$J$3*$J$5*$AC66</f>
        <v>#N/A</v>
      </c>
      <c r="CW66" s="70" t="e">
        <f aca="false">$CW$7*$J$2*$J$5*$AB66</f>
        <v>#N/A</v>
      </c>
      <c r="CX66" s="70" t="e">
        <f aca="false">$CW$7*$J$3*$J$5*$AC66</f>
        <v>#N/A</v>
      </c>
      <c r="CY66" s="70" t="e">
        <f aca="false">$CY$7*$J$2*$J$5*$AB66</f>
        <v>#N/A</v>
      </c>
      <c r="CZ66" s="70" t="e">
        <f aca="false">$CY$7*$J$3*$J$5*$AC66</f>
        <v>#N/A</v>
      </c>
      <c r="DA66" s="70" t="e">
        <f aca="false">$DA$7*$J$2*$J$5*$AB66</f>
        <v>#N/A</v>
      </c>
      <c r="DB66" s="70" t="e">
        <f aca="false">$DA$7*$J$3*$J$5*$AC66</f>
        <v>#N/A</v>
      </c>
      <c r="DC66" s="70"/>
      <c r="DD66" s="70"/>
      <c r="DE66" s="70" t="e">
        <f aca="false">$DF$7*$J$2*$J$5*$AB66</f>
        <v>#N/A</v>
      </c>
      <c r="DF66" s="70" t="e">
        <f aca="false">$DF$7*$J$3*$J$5*$AC66</f>
        <v>#N/A</v>
      </c>
      <c r="DG66" s="70" t="e">
        <f aca="false">$DG$7*$J$2*$J$5*$AB66</f>
        <v>#N/A</v>
      </c>
      <c r="DH66" s="70" t="e">
        <f aca="false">$DG$7*$J$3*$J$5*$AC66</f>
        <v>#N/A</v>
      </c>
      <c r="DI66" s="70" t="e">
        <f aca="false">$DI$7*$J$2*$J$5*$AB66</f>
        <v>#N/A</v>
      </c>
      <c r="DJ66" s="70" t="e">
        <f aca="false">$DI$7*$J$3*$J$5*$AC66</f>
        <v>#N/A</v>
      </c>
      <c r="DK66" s="70" t="e">
        <f aca="false">$DK$7*$J$2*$J$5*$AB66</f>
        <v>#N/A</v>
      </c>
      <c r="DL66" s="70" t="e">
        <f aca="false">$DK$7*$J$3*$J$5*$AC66</f>
        <v>#N/A</v>
      </c>
      <c r="DM66" s="70" t="e">
        <f aca="false">$DM$7*$J$2*$J$5*$AB66</f>
        <v>#N/A</v>
      </c>
      <c r="DN66" s="70" t="e">
        <f aca="false">$DM$7*$J$3*$J$5*$AC66</f>
        <v>#N/A</v>
      </c>
      <c r="DO66" s="70" t="e">
        <f aca="false">$DO$7*$J$2*$J$5*$AB66</f>
        <v>#N/A</v>
      </c>
      <c r="DP66" s="70" t="e">
        <f aca="false">$DO$7*$J$3*$J$5*$AC66</f>
        <v>#N/A</v>
      </c>
      <c r="DQ66" s="70" t="e">
        <f aca="false">$DQ$7*$J$2*$J$5*$AB66</f>
        <v>#N/A</v>
      </c>
      <c r="DR66" s="70" t="e">
        <f aca="false">$DQ$7*$J$3*$J$5*$AC66</f>
        <v>#N/A</v>
      </c>
      <c r="DS66" s="134" t="e">
        <f aca="false">SUM(CI66:CR66,CW66:CX66,DG66:DH66)</f>
        <v>#N/A</v>
      </c>
      <c r="DT66" s="25" t="e">
        <f aca="false">SUM(CI66:CZ66,DC66:DL66)</f>
        <v>#N/A</v>
      </c>
      <c r="DU66" s="134" t="e">
        <f aca="false">SUM(CI66:DR66)</f>
        <v>#N/A</v>
      </c>
      <c r="DZ66" s="70" t="e">
        <f aca="false">$DZ$7*$J$2*$J$5*$AB66</f>
        <v>#N/A</v>
      </c>
      <c r="EA66" s="70" t="e">
        <f aca="false">$DZ$7*$J$3*$J$5*$AC66</f>
        <v>#N/A</v>
      </c>
      <c r="EB66" s="70" t="e">
        <f aca="false">$EB$7*$J$2*$J$5*$AB66</f>
        <v>#N/A</v>
      </c>
      <c r="EC66" s="70" t="e">
        <f aca="false">$EB$7*$J$3*$J$5*$AC66</f>
        <v>#N/A</v>
      </c>
      <c r="ED66" s="70" t="e">
        <f aca="false">$ED$7*$J$2*$J$5*$AB66</f>
        <v>#N/A</v>
      </c>
      <c r="EE66" s="70" t="e">
        <f aca="false">$ED$7*$J$3*$J$5*$AC66</f>
        <v>#N/A</v>
      </c>
      <c r="EF66" s="70" t="e">
        <f aca="false">$EF$7*$J$2*$J$5*$AB66</f>
        <v>#N/A</v>
      </c>
      <c r="EG66" s="70" t="e">
        <f aca="false">$EF$7*$J$3*$J$5*$AC66</f>
        <v>#N/A</v>
      </c>
      <c r="EH66" s="70" t="e">
        <f aca="false">$EH$7*$J$2*$J$5*$AB66</f>
        <v>#N/A</v>
      </c>
      <c r="EI66" s="70" t="e">
        <f aca="false">$EH$7*$J$3*$J$5*$AC66</f>
        <v>#N/A</v>
      </c>
      <c r="EJ66" s="70" t="e">
        <f aca="false">$EJ$7*$J$2*$J$5*$AB66</f>
        <v>#N/A</v>
      </c>
      <c r="EK66" s="70" t="e">
        <f aca="false">$EJ$7*$J$3*$J$5*$AC66</f>
        <v>#N/A</v>
      </c>
      <c r="EL66" s="70" t="e">
        <f aca="false">$EL$7*$J$2*$J$5*$AB66</f>
        <v>#N/A</v>
      </c>
      <c r="EM66" s="70" t="e">
        <f aca="false">$EL$7*$J$3*$J$5*$AC66</f>
        <v>#N/A</v>
      </c>
      <c r="EN66" s="134" t="e">
        <f aca="false">SUM(EB66:EC66)</f>
        <v>#N/A</v>
      </c>
      <c r="EO66" s="25" t="e">
        <f aca="false">SUM(EB66:EE66,EJ66:EM66)</f>
        <v>#N/A</v>
      </c>
      <c r="EP66" s="25" t="e">
        <f aca="false">SUM(DZ66:EM66)</f>
        <v>#N/A</v>
      </c>
    </row>
    <row r="67" customFormat="false" ht="11.25" hidden="false" customHeight="false" outlineLevel="0" collapsed="false">
      <c r="A67" s="51" t="e">
        <f aca="false">VLOOKUP($D67,Curves!$A$2:$I$1700,9)</f>
        <v>#N/A</v>
      </c>
      <c r="B67" s="85" t="e">
        <f aca="false">(1+($A67/2))^(-2*($D67-$A$1)/365.25)</f>
        <v>#N/A</v>
      </c>
      <c r="C67" s="85" t="n">
        <f aca="false">D68-D67</f>
        <v>31</v>
      </c>
      <c r="D67" s="377" t="n">
        <v>38687</v>
      </c>
      <c r="E67" s="378" t="e">
        <f aca="false">VLOOKUP($D67,Curves!$A$2:$H$1700,2)*$B67</f>
        <v>#N/A</v>
      </c>
      <c r="F67" s="51" t="e">
        <f aca="false">VLOOKUP($D67,Curves!$A$2:$H$1700,3)*$B67</f>
        <v>#N/A</v>
      </c>
      <c r="G67" s="51" t="e">
        <f aca="false">VLOOKUP($D67,Curves!$A$2:$H$1700,7)*$B67</f>
        <v>#N/A</v>
      </c>
      <c r="H67" s="51" t="e">
        <f aca="false">VLOOKUP($D67,Curves!$A$2:$H$1700,5)*$B67</f>
        <v>#N/A</v>
      </c>
      <c r="I67" s="51" t="e">
        <f aca="false">VLOOKUP($D67,Curves!$A$2:$H$1700,4)*$B67</f>
        <v>#N/A</v>
      </c>
      <c r="J67" s="379" t="e">
        <f aca="false">VLOOKUP($D67,Curves!$A$2:$H$1700,8)*$B67</f>
        <v>#N/A</v>
      </c>
      <c r="K67" s="51" t="e">
        <f aca="false">($E67+$I67)*$J$5+$J$4</f>
        <v>#N/A</v>
      </c>
      <c r="L67" s="380" t="e">
        <f aca="false">VLOOKUP($D67,Curves!$N$2:$T$2600,2)*$B67</f>
        <v>#N/A</v>
      </c>
      <c r="M67" s="244" t="e">
        <f aca="false">VLOOKUP($D67,Curves!$N$2:$T$2600,3)*$B67</f>
        <v>#N/A</v>
      </c>
      <c r="N67" s="381" t="e">
        <f aca="false">IF($K67&lt;$L67,1,0)</f>
        <v>#N/A</v>
      </c>
      <c r="O67" s="382" t="e">
        <f aca="false">IF($K67&lt;$M67,1,0)</f>
        <v>#N/A</v>
      </c>
      <c r="P67" s="378" t="e">
        <f aca="false">($E67+J67)*$J$5+$J$4</f>
        <v>#N/A</v>
      </c>
      <c r="Q67" s="380" t="e">
        <f aca="false">VLOOKUP($D67,Curves!$N$2:$T$2600,4)*$B67</f>
        <v>#N/A</v>
      </c>
      <c r="R67" s="244" t="e">
        <f aca="false">VLOOKUP($D67,Curves!$N$2:$T$2600,5)*$B67</f>
        <v>#N/A</v>
      </c>
      <c r="S67" s="381" t="e">
        <f aca="false">IF($P67&lt;$Q67,1,0)</f>
        <v>#N/A</v>
      </c>
      <c r="T67" s="382" t="e">
        <f aca="false">IF($P67&lt;$R67,1,0)</f>
        <v>#N/A</v>
      </c>
      <c r="U67" s="383" t="e">
        <f aca="false">($E67+G67)*$J$5+$J$4</f>
        <v>#N/A</v>
      </c>
      <c r="V67" s="383" t="e">
        <f aca="false">($E67+H67)*$J$5+$J$4</f>
        <v>#N/A</v>
      </c>
      <c r="W67" s="383" t="e">
        <f aca="false">($E67+I67)*$J$5+$J$4</f>
        <v>#N/A</v>
      </c>
      <c r="X67" s="272" t="e">
        <f aca="false">VLOOKUP($D67,[6]CurveFetch!$D$8:$S$13000,16,0)*$B67</f>
        <v>#N/A</v>
      </c>
      <c r="Y67" s="244" t="e">
        <f aca="false">VLOOKUP($D67,Curves!$N$2:$T$2600,7)*$B67</f>
        <v>#N/A</v>
      </c>
      <c r="Z67" s="384" t="e">
        <f aca="false">IF($U67&lt;$X67,1,0)</f>
        <v>#N/A</v>
      </c>
      <c r="AA67" s="381" t="e">
        <f aca="false">IF($U67&lt;$Y67,1,0)</f>
        <v>#N/A</v>
      </c>
      <c r="AB67" s="381" t="e">
        <f aca="false">IF($V67&lt;$X67,1,0)</f>
        <v>#N/A</v>
      </c>
      <c r="AC67" s="381" t="e">
        <f aca="false">IF($V67&lt;$X67,1,0)</f>
        <v>#N/A</v>
      </c>
      <c r="AD67" s="381" t="e">
        <f aca="false">IF($W67&lt;$X67,1,0)</f>
        <v>#N/A</v>
      </c>
      <c r="AE67" s="382" t="e">
        <f aca="false">IF($W67&lt;$Y67,1,0)</f>
        <v>#N/A</v>
      </c>
      <c r="AF67" s="70" t="e">
        <f aca="false">$AF$7*$J$2*$J$5*$N67</f>
        <v>#N/A</v>
      </c>
      <c r="AG67" s="70" t="e">
        <f aca="false">$AF$7*$J$2*$J$5*$O67</f>
        <v>#N/A</v>
      </c>
      <c r="AH67" s="70" t="e">
        <f aca="false">$AH$7*$J$2*$J$5*$N67</f>
        <v>#N/A</v>
      </c>
      <c r="AI67" s="70" t="e">
        <f aca="false">$AH$7*$J$2*$J$5*$O67</f>
        <v>#N/A</v>
      </c>
      <c r="AJ67" s="70" t="e">
        <f aca="false">$AJ$7*$J$2*$J$5*$N67</f>
        <v>#N/A</v>
      </c>
      <c r="AK67" s="70" t="e">
        <f aca="false">$AJ$7*$J$2*$J$5*$O67</f>
        <v>#N/A</v>
      </c>
      <c r="AL67" s="70" t="e">
        <f aca="false">$AL$7*$J$2*$J$5*$N67</f>
        <v>#N/A</v>
      </c>
      <c r="AM67" s="70" t="e">
        <f aca="false">$AL$7*$J$3*$J$5*$O67</f>
        <v>#N/A</v>
      </c>
      <c r="AN67" s="70" t="e">
        <f aca="false">$AN$7*$J$2*$J$5*$N67</f>
        <v>#N/A</v>
      </c>
      <c r="AO67" s="70" t="e">
        <f aca="false">$AN$7*$J$3*$J$5*$O67</f>
        <v>#N/A</v>
      </c>
      <c r="AP67" s="70" t="e">
        <f aca="false">$AP$7*$J$2*$J$5*$N67</f>
        <v>#N/A</v>
      </c>
      <c r="AQ67" s="70" t="e">
        <f aca="false">$AP$7*$J$3*$J$5*$O67</f>
        <v>#N/A</v>
      </c>
      <c r="AR67" s="70" t="e">
        <f aca="false">$AR$7*$J$2*$J$5*$N67</f>
        <v>#N/A</v>
      </c>
      <c r="AS67" s="70" t="e">
        <f aca="false">$AR$7*$J$3*$J$5*$O67</f>
        <v>#N/A</v>
      </c>
      <c r="AT67" s="134" t="e">
        <f aca="false">SUM(AF67:AG67,AL67:AM67)</f>
        <v>#N/A</v>
      </c>
      <c r="AU67" s="161" t="e">
        <f aca="false">SUM(AF67:AM67,AP67:AS67)</f>
        <v>#N/A</v>
      </c>
      <c r="AV67" s="134" t="e">
        <f aca="false">SUM(AF67:AS67)</f>
        <v>#N/A</v>
      </c>
      <c r="AW67" s="70" t="e">
        <f aca="false">$AW$7*$J$2*$J$5*$S67</f>
        <v>#N/A</v>
      </c>
      <c r="AX67" s="70" t="e">
        <f aca="false">$AW$7*$J$3*$J$5*$T67</f>
        <v>#N/A</v>
      </c>
      <c r="AY67" s="70" t="e">
        <f aca="false">$AY$7*$J$2*$J$5*$S67</f>
        <v>#N/A</v>
      </c>
      <c r="AZ67" s="70" t="e">
        <f aca="false">$AY$7*$J$3*$J$5*$T67</f>
        <v>#N/A</v>
      </c>
      <c r="BA67" s="70" t="e">
        <f aca="false">$BA$7*$J$2*$J$5*$S67</f>
        <v>#N/A</v>
      </c>
      <c r="BB67" s="70" t="e">
        <f aca="false">$BA$7*$J$3*$J$5*$T67</f>
        <v>#N/A</v>
      </c>
      <c r="BC67" s="70" t="e">
        <f aca="false">$BC$7*$J$2*$J$5*$S67</f>
        <v>#N/A</v>
      </c>
      <c r="BD67" s="70" t="e">
        <f aca="false">$BC$7*$J$3*$J$5*$T67</f>
        <v>#N/A</v>
      </c>
      <c r="BE67" s="70" t="e">
        <f aca="false">$BE$7*$J$2*$J$5*$S67</f>
        <v>#N/A</v>
      </c>
      <c r="BF67" s="70" t="e">
        <f aca="false">$BE$7*$J$3*$J$5*$T67</f>
        <v>#N/A</v>
      </c>
      <c r="BG67" s="70" t="e">
        <f aca="false">$BG$7*$J$2*$J$5*$S67</f>
        <v>#N/A</v>
      </c>
      <c r="BH67" s="70" t="e">
        <f aca="false">$BG$7*$J$3*$J$5*$T67</f>
        <v>#N/A</v>
      </c>
      <c r="BI67" s="70" t="e">
        <f aca="false">$BI$7*$J$2*$J$5*$S67</f>
        <v>#N/A</v>
      </c>
      <c r="BJ67" s="70" t="e">
        <f aca="false">$BI$7*$J$3*$J$5*$T67</f>
        <v>#N/A</v>
      </c>
      <c r="BK67" s="70" t="e">
        <f aca="false">$BK$7*$J$2*$J$5*$S67</f>
        <v>#N/A</v>
      </c>
      <c r="BL67" s="70" t="e">
        <f aca="false">$BK$7*$J$3*$J$5*$T67</f>
        <v>#N/A</v>
      </c>
      <c r="BM67" s="70" t="e">
        <f aca="false">$BM$7*$J$2*$J$5*$S67</f>
        <v>#N/A</v>
      </c>
      <c r="BN67" s="70" t="e">
        <f aca="false">$BM$7*$J$3*$J$5*$T67</f>
        <v>#N/A</v>
      </c>
      <c r="BO67" s="70" t="e">
        <f aca="false">$BO$7*$J$2*$J$5*$S67</f>
        <v>#N/A</v>
      </c>
      <c r="BP67" s="70" t="e">
        <f aca="false">$BO$7*$J$3*$J$5*$T67</f>
        <v>#N/A</v>
      </c>
      <c r="BQ67" s="70" t="e">
        <f aca="false">$BQ$7*$J$2*$J$5*$S67</f>
        <v>#N/A</v>
      </c>
      <c r="BR67" s="70" t="e">
        <f aca="false">$BQ$7*$J$3*$J$5*$T67</f>
        <v>#N/A</v>
      </c>
      <c r="BS67" s="70" t="e">
        <f aca="false">$BS$7*$J$2*$J$5*$S67</f>
        <v>#N/A</v>
      </c>
      <c r="BT67" s="70" t="e">
        <f aca="false">$BS$7*$J$3*$J$5*$T67</f>
        <v>#N/A</v>
      </c>
      <c r="BU67" s="70" t="e">
        <f aca="false">$BU$7*$J$2*$J$5*$S67</f>
        <v>#N/A</v>
      </c>
      <c r="BV67" s="70" t="e">
        <f aca="false">$BU$7*$J$3*$J$5*$T67</f>
        <v>#N/A</v>
      </c>
      <c r="BW67" s="385" t="e">
        <f aca="false">SUM(AW67:BD67,BG67:BJ67,BO67:BP67)</f>
        <v>#N/A</v>
      </c>
      <c r="BX67" s="386" t="e">
        <f aca="false">SUM(BS67:BV67)+BW67</f>
        <v>#N/A</v>
      </c>
      <c r="BY67" s="25" t="e">
        <f aca="false">SUM(AW67:BV67)</f>
        <v>#N/A</v>
      </c>
      <c r="BZ67" s="70" t="e">
        <f aca="false">$BZ$7*$J$2*$J$5*$N67</f>
        <v>#N/A</v>
      </c>
      <c r="CA67" s="70" t="e">
        <f aca="false">$BZ$7*$J$3*$J$5*$O67</f>
        <v>#N/A</v>
      </c>
      <c r="CB67" s="70" t="e">
        <f aca="false">$CB$7*$J$2*$J$5*$N67</f>
        <v>#N/A</v>
      </c>
      <c r="CC67" s="70" t="e">
        <f aca="false">$CB$7*$J$3*$J$5*$O67</f>
        <v>#N/A</v>
      </c>
      <c r="CD67" s="70" t="e">
        <f aca="false">$CD$7*$J$2*$J$5*$N67</f>
        <v>#N/A</v>
      </c>
      <c r="CE67" s="70" t="e">
        <f aca="false">$CD$7*$J$3*$J$5*$O67</f>
        <v>#N/A</v>
      </c>
      <c r="CF67" s="134" t="e">
        <f aca="false">SUM(BZ67:CA67)</f>
        <v>#N/A</v>
      </c>
      <c r="CG67" s="386" t="e">
        <f aca="false">SUM(BZ67:CC67)</f>
        <v>#N/A</v>
      </c>
      <c r="CH67" s="134" t="e">
        <f aca="false">SUM(BZ67:CE67)</f>
        <v>#N/A</v>
      </c>
      <c r="CI67" s="70" t="e">
        <f aca="false">$CI$7*$J$2*$J$5*$AB67</f>
        <v>#N/A</v>
      </c>
      <c r="CJ67" s="70" t="e">
        <f aca="false">$CI$7*$J$3*$J$5*$AC67</f>
        <v>#N/A</v>
      </c>
      <c r="CK67" s="70" t="e">
        <f aca="false">$CK$7*$J$2*$J$5*$AB67</f>
        <v>#N/A</v>
      </c>
      <c r="CL67" s="70" t="e">
        <f aca="false">$CK$7*$J$3*$J$5*$AC67</f>
        <v>#N/A</v>
      </c>
      <c r="CM67" s="70" t="e">
        <f aca="false">$CM$7*$J$2*$J$5*$AB67</f>
        <v>#N/A</v>
      </c>
      <c r="CN67" s="70" t="e">
        <f aca="false">$CM$7*$J$3*$J$5*$AC67</f>
        <v>#N/A</v>
      </c>
      <c r="CO67" s="70" t="e">
        <f aca="false">$CO$7*$J$2*$J$5*$AB67</f>
        <v>#N/A</v>
      </c>
      <c r="CP67" s="70" t="e">
        <f aca="false">$CO$7*$J$3*$J$5*$AC67</f>
        <v>#N/A</v>
      </c>
      <c r="CQ67" s="70" t="e">
        <f aca="false">$CQ$7*$J$2*$J$5*$AB67</f>
        <v>#N/A</v>
      </c>
      <c r="CR67" s="70" t="e">
        <f aca="false">$CQ$7*$J$3*$J$5*$AC67</f>
        <v>#N/A</v>
      </c>
      <c r="CS67" s="70" t="e">
        <f aca="false">$CS$7*$J$2*$J$5*$AB67</f>
        <v>#N/A</v>
      </c>
      <c r="CT67" s="70" t="e">
        <f aca="false">$CS$7*$J$3*$J$5*$AC67</f>
        <v>#N/A</v>
      </c>
      <c r="CU67" s="70" t="e">
        <f aca="false">$CU$7*$J$2*$J$5*$AB67</f>
        <v>#N/A</v>
      </c>
      <c r="CV67" s="70" t="e">
        <f aca="false">$CU$7*$J$3*$J$5*$AC67</f>
        <v>#N/A</v>
      </c>
      <c r="CW67" s="70" t="e">
        <f aca="false">$CW$7*$J$2*$J$5*$AB67</f>
        <v>#N/A</v>
      </c>
      <c r="CX67" s="70" t="e">
        <f aca="false">$CW$7*$J$3*$J$5*$AC67</f>
        <v>#N/A</v>
      </c>
      <c r="CY67" s="70" t="e">
        <f aca="false">$CY$7*$J$2*$J$5*$AB67</f>
        <v>#N/A</v>
      </c>
      <c r="CZ67" s="70" t="e">
        <f aca="false">$CY$7*$J$3*$J$5*$AC67</f>
        <v>#N/A</v>
      </c>
      <c r="DA67" s="70" t="e">
        <f aca="false">$DA$7*$J$2*$J$5*$AB67</f>
        <v>#N/A</v>
      </c>
      <c r="DB67" s="70" t="e">
        <f aca="false">$DA$7*$J$3*$J$5*$AC67</f>
        <v>#N/A</v>
      </c>
      <c r="DC67" s="70"/>
      <c r="DD67" s="70"/>
      <c r="DE67" s="70" t="e">
        <f aca="false">$DF$7*$J$2*$J$5*$AB67</f>
        <v>#N/A</v>
      </c>
      <c r="DF67" s="70" t="e">
        <f aca="false">$DF$7*$J$3*$J$5*$AC67</f>
        <v>#N/A</v>
      </c>
      <c r="DG67" s="70" t="e">
        <f aca="false">$DG$7*$J$2*$J$5*$AB67</f>
        <v>#N/A</v>
      </c>
      <c r="DH67" s="70" t="e">
        <f aca="false">$DG$7*$J$3*$J$5*$AC67</f>
        <v>#N/A</v>
      </c>
      <c r="DI67" s="70" t="e">
        <f aca="false">$DI$7*$J$2*$J$5*$AB67</f>
        <v>#N/A</v>
      </c>
      <c r="DJ67" s="70" t="e">
        <f aca="false">$DI$7*$J$3*$J$5*$AC67</f>
        <v>#N/A</v>
      </c>
      <c r="DK67" s="70" t="e">
        <f aca="false">$DK$7*$J$2*$J$5*$AB67</f>
        <v>#N/A</v>
      </c>
      <c r="DL67" s="70" t="e">
        <f aca="false">$DK$7*$J$3*$J$5*$AC67</f>
        <v>#N/A</v>
      </c>
      <c r="DM67" s="70" t="e">
        <f aca="false">$DM$7*$J$2*$J$5*$AB67</f>
        <v>#N/A</v>
      </c>
      <c r="DN67" s="70" t="e">
        <f aca="false">$DM$7*$J$3*$J$5*$AC67</f>
        <v>#N/A</v>
      </c>
      <c r="DO67" s="70" t="e">
        <f aca="false">$DO$7*$J$2*$J$5*$AB67</f>
        <v>#N/A</v>
      </c>
      <c r="DP67" s="70" t="e">
        <f aca="false">$DO$7*$J$3*$J$5*$AC67</f>
        <v>#N/A</v>
      </c>
      <c r="DQ67" s="70" t="e">
        <f aca="false">$DQ$7*$J$2*$J$5*$AB67</f>
        <v>#N/A</v>
      </c>
      <c r="DR67" s="70" t="e">
        <f aca="false">$DQ$7*$J$3*$J$5*$AC67</f>
        <v>#N/A</v>
      </c>
      <c r="DS67" s="134" t="e">
        <f aca="false">SUM(CI67:CR67,CW67:CX67,DG67:DH67)</f>
        <v>#N/A</v>
      </c>
      <c r="DT67" s="25" t="e">
        <f aca="false">SUM(CI67:CZ67,DC67:DL67)</f>
        <v>#N/A</v>
      </c>
      <c r="DU67" s="134" t="e">
        <f aca="false">SUM(CI67:DR67)</f>
        <v>#N/A</v>
      </c>
      <c r="DZ67" s="70" t="e">
        <f aca="false">$DZ$7*$J$2*$J$5*$AB67</f>
        <v>#N/A</v>
      </c>
      <c r="EA67" s="70" t="e">
        <f aca="false">$DZ$7*$J$3*$J$5*$AC67</f>
        <v>#N/A</v>
      </c>
      <c r="EB67" s="70" t="e">
        <f aca="false">$EB$7*$J$2*$J$5*$AB67</f>
        <v>#N/A</v>
      </c>
      <c r="EC67" s="70" t="e">
        <f aca="false">$EB$7*$J$3*$J$5*$AC67</f>
        <v>#N/A</v>
      </c>
      <c r="ED67" s="70" t="e">
        <f aca="false">$ED$7*$J$2*$J$5*$AB67</f>
        <v>#N/A</v>
      </c>
      <c r="EE67" s="70" t="e">
        <f aca="false">$ED$7*$J$3*$J$5*$AC67</f>
        <v>#N/A</v>
      </c>
      <c r="EF67" s="70" t="e">
        <f aca="false">$EF$7*$J$2*$J$5*$AB67</f>
        <v>#N/A</v>
      </c>
      <c r="EG67" s="70" t="e">
        <f aca="false">$EF$7*$J$3*$J$5*$AC67</f>
        <v>#N/A</v>
      </c>
      <c r="EH67" s="70" t="e">
        <f aca="false">$EH$7*$J$2*$J$5*$AB67</f>
        <v>#N/A</v>
      </c>
      <c r="EI67" s="70" t="e">
        <f aca="false">$EH$7*$J$3*$J$5*$AC67</f>
        <v>#N/A</v>
      </c>
      <c r="EJ67" s="70" t="e">
        <f aca="false">$EJ$7*$J$2*$J$5*$AB67</f>
        <v>#N/A</v>
      </c>
      <c r="EK67" s="70" t="e">
        <f aca="false">$EJ$7*$J$3*$J$5*$AC67</f>
        <v>#N/A</v>
      </c>
      <c r="EL67" s="70" t="e">
        <f aca="false">$EL$7*$J$2*$J$5*$AB67</f>
        <v>#N/A</v>
      </c>
      <c r="EM67" s="70" t="e">
        <f aca="false">$EL$7*$J$3*$J$5*$AC67</f>
        <v>#N/A</v>
      </c>
      <c r="EN67" s="134" t="e">
        <f aca="false">SUM(EB67:EC67)</f>
        <v>#N/A</v>
      </c>
      <c r="EO67" s="25" t="e">
        <f aca="false">SUM(EB67:EE67,EJ67:EM67)</f>
        <v>#N/A</v>
      </c>
      <c r="EP67" s="25" t="e">
        <f aca="false">SUM(DZ67:EM67)</f>
        <v>#N/A</v>
      </c>
    </row>
    <row r="68" customFormat="false" ht="11.25" hidden="false" customHeight="false" outlineLevel="0" collapsed="false">
      <c r="A68" s="51" t="e">
        <f aca="false">VLOOKUP($D68,Curves!$A$2:$I$1700,9)</f>
        <v>#N/A</v>
      </c>
      <c r="B68" s="85" t="e">
        <f aca="false">(1+($A68/2))^(-2*($D68-$A$1)/365.25)</f>
        <v>#N/A</v>
      </c>
      <c r="C68" s="85" t="n">
        <f aca="false">D69-D68</f>
        <v>31</v>
      </c>
      <c r="D68" s="377" t="n">
        <v>38718</v>
      </c>
      <c r="E68" s="378" t="e">
        <f aca="false">VLOOKUP($D68,Curves!$A$2:$H$1700,2)*$B68</f>
        <v>#N/A</v>
      </c>
      <c r="F68" s="51" t="e">
        <f aca="false">VLOOKUP($D68,Curves!$A$2:$H$1700,3)*$B68</f>
        <v>#N/A</v>
      </c>
      <c r="G68" s="51" t="e">
        <f aca="false">VLOOKUP($D68,Curves!$A$2:$H$1700,7)*$B68</f>
        <v>#N/A</v>
      </c>
      <c r="H68" s="51" t="e">
        <f aca="false">VLOOKUP($D68,Curves!$A$2:$H$1700,5)*$B68</f>
        <v>#N/A</v>
      </c>
      <c r="I68" s="51" t="e">
        <f aca="false">VLOOKUP($D68,Curves!$A$2:$H$1700,4)*$B68</f>
        <v>#N/A</v>
      </c>
      <c r="J68" s="379" t="e">
        <f aca="false">VLOOKUP($D68,Curves!$A$2:$H$1700,8)*$B68</f>
        <v>#N/A</v>
      </c>
      <c r="K68" s="51" t="e">
        <f aca="false">($E68+$I68)*$J$5+$J$4</f>
        <v>#N/A</v>
      </c>
      <c r="L68" s="380" t="e">
        <f aca="false">VLOOKUP($D68,Curves!$N$2:$T$2600,2)*$B68</f>
        <v>#N/A</v>
      </c>
      <c r="M68" s="244" t="e">
        <f aca="false">VLOOKUP($D68,Curves!$N$2:$T$2600,3)*$B68</f>
        <v>#N/A</v>
      </c>
      <c r="N68" s="381" t="e">
        <f aca="false">IF($K68&lt;$L68,1,0)</f>
        <v>#N/A</v>
      </c>
      <c r="O68" s="382" t="e">
        <f aca="false">IF($K68&lt;$M68,1,0)</f>
        <v>#N/A</v>
      </c>
      <c r="P68" s="378" t="e">
        <f aca="false">($E68+J68)*$J$5+$J$4</f>
        <v>#N/A</v>
      </c>
      <c r="Q68" s="380" t="e">
        <f aca="false">VLOOKUP($D68,Curves!$N$2:$T$2600,4)*$B68</f>
        <v>#N/A</v>
      </c>
      <c r="R68" s="244" t="e">
        <f aca="false">VLOOKUP($D68,Curves!$N$2:$T$2600,5)*$B68</f>
        <v>#N/A</v>
      </c>
      <c r="S68" s="381" t="e">
        <f aca="false">IF($P68&lt;$Q68,1,0)</f>
        <v>#N/A</v>
      </c>
      <c r="T68" s="382" t="e">
        <f aca="false">IF($P68&lt;$R68,1,0)</f>
        <v>#N/A</v>
      </c>
      <c r="U68" s="383" t="e">
        <f aca="false">($E68+G68)*$J$5+$J$4</f>
        <v>#N/A</v>
      </c>
      <c r="V68" s="383" t="e">
        <f aca="false">($E68+H68)*$J$5+$J$4</f>
        <v>#N/A</v>
      </c>
      <c r="W68" s="383" t="e">
        <f aca="false">($E68+I68)*$J$5+$J$4</f>
        <v>#N/A</v>
      </c>
      <c r="X68" s="272" t="e">
        <f aca="false">VLOOKUP($D68,[6]CurveFetch!$D$8:$S$13000,16,0)*$B68</f>
        <v>#N/A</v>
      </c>
      <c r="Y68" s="244" t="e">
        <f aca="false">VLOOKUP($D68,Curves!$N$2:$T$2600,7)*$B68</f>
        <v>#N/A</v>
      </c>
      <c r="Z68" s="384" t="e">
        <f aca="false">IF($U68&lt;$X68,1,0)</f>
        <v>#N/A</v>
      </c>
      <c r="AA68" s="381" t="e">
        <f aca="false">IF($U68&lt;$Y68,1,0)</f>
        <v>#N/A</v>
      </c>
      <c r="AB68" s="381" t="e">
        <f aca="false">IF($V68&lt;$X68,1,0)</f>
        <v>#N/A</v>
      </c>
      <c r="AC68" s="381" t="e">
        <f aca="false">IF($V68&lt;$X68,1,0)</f>
        <v>#N/A</v>
      </c>
      <c r="AD68" s="381" t="e">
        <f aca="false">IF($W68&lt;$X68,1,0)</f>
        <v>#N/A</v>
      </c>
      <c r="AE68" s="382" t="e">
        <f aca="false">IF($W68&lt;$Y68,1,0)</f>
        <v>#N/A</v>
      </c>
      <c r="AF68" s="70" t="e">
        <f aca="false">$AF$7*$J$2*$J$5*$N68</f>
        <v>#N/A</v>
      </c>
      <c r="AG68" s="70" t="e">
        <f aca="false">$AF$7*$J$2*$J$5*$O68</f>
        <v>#N/A</v>
      </c>
      <c r="AH68" s="70" t="e">
        <f aca="false">$AH$7*$J$2*$J$5*$N68</f>
        <v>#N/A</v>
      </c>
      <c r="AI68" s="70" t="e">
        <f aca="false">$AH$7*$J$2*$J$5*$O68</f>
        <v>#N/A</v>
      </c>
      <c r="AJ68" s="70" t="e">
        <f aca="false">$AJ$7*$J$2*$J$5*$N68</f>
        <v>#N/A</v>
      </c>
      <c r="AK68" s="70" t="e">
        <f aca="false">$AJ$7*$J$2*$J$5*$O68</f>
        <v>#N/A</v>
      </c>
      <c r="AL68" s="70" t="e">
        <f aca="false">$AL$7*$J$2*$J$5*$N68</f>
        <v>#N/A</v>
      </c>
      <c r="AM68" s="70" t="e">
        <f aca="false">$AL$7*$J$3*$J$5*$O68</f>
        <v>#N/A</v>
      </c>
      <c r="AN68" s="70" t="e">
        <f aca="false">$AN$7*$J$2*$J$5*$N68</f>
        <v>#N/A</v>
      </c>
      <c r="AO68" s="70" t="e">
        <f aca="false">$AN$7*$J$3*$J$5*$O68</f>
        <v>#N/A</v>
      </c>
      <c r="AP68" s="70" t="e">
        <f aca="false">$AP$7*$J$2*$J$5*$N68</f>
        <v>#N/A</v>
      </c>
      <c r="AQ68" s="70" t="e">
        <f aca="false">$AP$7*$J$3*$J$5*$O68</f>
        <v>#N/A</v>
      </c>
      <c r="AR68" s="70" t="e">
        <f aca="false">$AR$7*$J$2*$J$5*$N68</f>
        <v>#N/A</v>
      </c>
      <c r="AS68" s="70" t="e">
        <f aca="false">$AR$7*$J$3*$J$5*$O68</f>
        <v>#N/A</v>
      </c>
      <c r="AT68" s="134" t="e">
        <f aca="false">SUM(AF68:AG68,AL68:AM68)</f>
        <v>#N/A</v>
      </c>
      <c r="AU68" s="161" t="e">
        <f aca="false">SUM(AF68:AM68,AP68:AS68)</f>
        <v>#N/A</v>
      </c>
      <c r="AV68" s="134" t="e">
        <f aca="false">SUM(AF68:AS68)</f>
        <v>#N/A</v>
      </c>
      <c r="AW68" s="70" t="e">
        <f aca="false">$AW$7*$J$2*$J$5*$S68</f>
        <v>#N/A</v>
      </c>
      <c r="AX68" s="70" t="e">
        <f aca="false">$AW$7*$J$3*$J$5*$T68</f>
        <v>#N/A</v>
      </c>
      <c r="AY68" s="70" t="e">
        <f aca="false">$AY$7*$J$2*$J$5*$S68</f>
        <v>#N/A</v>
      </c>
      <c r="AZ68" s="70" t="e">
        <f aca="false">$AY$7*$J$3*$J$5*$T68</f>
        <v>#N/A</v>
      </c>
      <c r="BA68" s="70" t="e">
        <f aca="false">$BA$7*$J$2*$J$5*$S68</f>
        <v>#N/A</v>
      </c>
      <c r="BB68" s="70" t="e">
        <f aca="false">$BA$7*$J$3*$J$5*$T68</f>
        <v>#N/A</v>
      </c>
      <c r="BC68" s="70" t="e">
        <f aca="false">$BC$7*$J$2*$J$5*$S68</f>
        <v>#N/A</v>
      </c>
      <c r="BD68" s="70" t="e">
        <f aca="false">$BC$7*$J$3*$J$5*$T68</f>
        <v>#N/A</v>
      </c>
      <c r="BE68" s="70" t="e">
        <f aca="false">$BE$7*$J$2*$J$5*$S68</f>
        <v>#N/A</v>
      </c>
      <c r="BF68" s="70" t="e">
        <f aca="false">$BE$7*$J$3*$J$5*$T68</f>
        <v>#N/A</v>
      </c>
      <c r="BG68" s="70" t="e">
        <f aca="false">$BG$7*$J$2*$J$5*$S68</f>
        <v>#N/A</v>
      </c>
      <c r="BH68" s="70" t="e">
        <f aca="false">$BG$7*$J$3*$J$5*$T68</f>
        <v>#N/A</v>
      </c>
      <c r="BI68" s="70" t="e">
        <f aca="false">$BI$7*$J$2*$J$5*$S68</f>
        <v>#N/A</v>
      </c>
      <c r="BJ68" s="70" t="e">
        <f aca="false">$BI$7*$J$3*$J$5*$T68</f>
        <v>#N/A</v>
      </c>
      <c r="BK68" s="70" t="e">
        <f aca="false">$BK$7*$J$2*$J$5*$S68</f>
        <v>#N/A</v>
      </c>
      <c r="BL68" s="70" t="e">
        <f aca="false">$BK$7*$J$3*$J$5*$T68</f>
        <v>#N/A</v>
      </c>
      <c r="BM68" s="70" t="e">
        <f aca="false">$BM$7*$J$2*$J$5*$S68</f>
        <v>#N/A</v>
      </c>
      <c r="BN68" s="70" t="e">
        <f aca="false">$BM$7*$J$3*$J$5*$T68</f>
        <v>#N/A</v>
      </c>
      <c r="BO68" s="70" t="e">
        <f aca="false">$BO$7*$J$2*$J$5*$S68</f>
        <v>#N/A</v>
      </c>
      <c r="BP68" s="70" t="e">
        <f aca="false">$BO$7*$J$3*$J$5*$T68</f>
        <v>#N/A</v>
      </c>
      <c r="BQ68" s="70" t="e">
        <f aca="false">$BQ$7*$J$2*$J$5*$S68</f>
        <v>#N/A</v>
      </c>
      <c r="BR68" s="70" t="e">
        <f aca="false">$BQ$7*$J$3*$J$5*$T68</f>
        <v>#N/A</v>
      </c>
      <c r="BS68" s="70" t="e">
        <f aca="false">$BS$7*$J$2*$J$5*$S68</f>
        <v>#N/A</v>
      </c>
      <c r="BT68" s="70" t="e">
        <f aca="false">$BS$7*$J$3*$J$5*$T68</f>
        <v>#N/A</v>
      </c>
      <c r="BU68" s="70" t="e">
        <f aca="false">$BU$7*$J$2*$J$5*$S68</f>
        <v>#N/A</v>
      </c>
      <c r="BV68" s="70" t="e">
        <f aca="false">$BU$7*$J$3*$J$5*$T68</f>
        <v>#N/A</v>
      </c>
      <c r="BW68" s="385" t="e">
        <f aca="false">SUM(AW68:BD68,BG68:BJ68,BO68:BP68)</f>
        <v>#N/A</v>
      </c>
      <c r="BX68" s="386" t="e">
        <f aca="false">SUM(BS68:BV68)+BW68</f>
        <v>#N/A</v>
      </c>
      <c r="BY68" s="25" t="e">
        <f aca="false">SUM(AW68:BV68)</f>
        <v>#N/A</v>
      </c>
      <c r="BZ68" s="70" t="e">
        <f aca="false">$BZ$7*$J$2*$J$5*$N68</f>
        <v>#N/A</v>
      </c>
      <c r="CA68" s="70" t="e">
        <f aca="false">$BZ$7*$J$3*$J$5*$O68</f>
        <v>#N/A</v>
      </c>
      <c r="CB68" s="70" t="e">
        <f aca="false">$CB$7*$J$2*$J$5*$N68</f>
        <v>#N/A</v>
      </c>
      <c r="CC68" s="70" t="e">
        <f aca="false">$CB$7*$J$3*$J$5*$O68</f>
        <v>#N/A</v>
      </c>
      <c r="CD68" s="70" t="e">
        <f aca="false">$CD$7*$J$2*$J$5*$N68</f>
        <v>#N/A</v>
      </c>
      <c r="CE68" s="70" t="e">
        <f aca="false">$CD$7*$J$3*$J$5*$O68</f>
        <v>#N/A</v>
      </c>
      <c r="CF68" s="134" t="e">
        <f aca="false">SUM(BZ68:CA68)</f>
        <v>#N/A</v>
      </c>
      <c r="CG68" s="386" t="e">
        <f aca="false">SUM(BZ68:CC68)</f>
        <v>#N/A</v>
      </c>
      <c r="CH68" s="134" t="e">
        <f aca="false">SUM(BZ68:CE68)</f>
        <v>#N/A</v>
      </c>
      <c r="CI68" s="70" t="e">
        <f aca="false">$CI$7*$J$2*$J$5*$AB68</f>
        <v>#N/A</v>
      </c>
      <c r="CJ68" s="70" t="e">
        <f aca="false">$CI$7*$J$3*$J$5*$AC68</f>
        <v>#N/A</v>
      </c>
      <c r="CK68" s="70" t="e">
        <f aca="false">$CK$7*$J$2*$J$5*$AB68</f>
        <v>#N/A</v>
      </c>
      <c r="CL68" s="70" t="e">
        <f aca="false">$CK$7*$J$3*$J$5*$AC68</f>
        <v>#N/A</v>
      </c>
      <c r="CM68" s="70" t="e">
        <f aca="false">$CM$7*$J$2*$J$5*$AB68</f>
        <v>#N/A</v>
      </c>
      <c r="CN68" s="70" t="e">
        <f aca="false">$CM$7*$J$3*$J$5*$AC68</f>
        <v>#N/A</v>
      </c>
      <c r="CO68" s="70" t="e">
        <f aca="false">$CO$7*$J$2*$J$5*$AB68</f>
        <v>#N/A</v>
      </c>
      <c r="CP68" s="70" t="e">
        <f aca="false">$CO$7*$J$3*$J$5*$AC68</f>
        <v>#N/A</v>
      </c>
      <c r="CQ68" s="70" t="e">
        <f aca="false">$CQ$7*$J$2*$J$5*$AB68</f>
        <v>#N/A</v>
      </c>
      <c r="CR68" s="70" t="e">
        <f aca="false">$CQ$7*$J$3*$J$5*$AC68</f>
        <v>#N/A</v>
      </c>
      <c r="CS68" s="70" t="e">
        <f aca="false">$CS$7*$J$2*$J$5*$AB68</f>
        <v>#N/A</v>
      </c>
      <c r="CT68" s="70" t="e">
        <f aca="false">$CS$7*$J$3*$J$5*$AC68</f>
        <v>#N/A</v>
      </c>
      <c r="CU68" s="70" t="e">
        <f aca="false">$CU$7*$J$2*$J$5*$AB68</f>
        <v>#N/A</v>
      </c>
      <c r="CV68" s="70" t="e">
        <f aca="false">$CU$7*$J$3*$J$5*$AC68</f>
        <v>#N/A</v>
      </c>
      <c r="CW68" s="70" t="e">
        <f aca="false">$CW$7*$J$2*$J$5*$AB68</f>
        <v>#N/A</v>
      </c>
      <c r="CX68" s="70" t="e">
        <f aca="false">$CW$7*$J$3*$J$5*$AC68</f>
        <v>#N/A</v>
      </c>
      <c r="CY68" s="70" t="e">
        <f aca="false">$CY$7*$J$2*$J$5*$AB68</f>
        <v>#N/A</v>
      </c>
      <c r="CZ68" s="70" t="e">
        <f aca="false">$CY$7*$J$3*$J$5*$AC68</f>
        <v>#N/A</v>
      </c>
      <c r="DA68" s="70" t="e">
        <f aca="false">$DA$7*$J$2*$J$5*$AB68</f>
        <v>#N/A</v>
      </c>
      <c r="DB68" s="70" t="e">
        <f aca="false">$DA$7*$J$3*$J$5*$AC68</f>
        <v>#N/A</v>
      </c>
      <c r="DC68" s="70"/>
      <c r="DD68" s="70"/>
      <c r="DE68" s="70" t="e">
        <f aca="false">$DF$7*$J$2*$J$5*$AB68</f>
        <v>#N/A</v>
      </c>
      <c r="DF68" s="70" t="e">
        <f aca="false">$DF$7*$J$3*$J$5*$AC68</f>
        <v>#N/A</v>
      </c>
      <c r="DG68" s="70" t="e">
        <f aca="false">$DG$7*$J$2*$J$5*$AB68</f>
        <v>#N/A</v>
      </c>
      <c r="DH68" s="70" t="e">
        <f aca="false">$DG$7*$J$3*$J$5*$AC68</f>
        <v>#N/A</v>
      </c>
      <c r="DI68" s="70" t="e">
        <f aca="false">$DI$7*$J$2*$J$5*$AB68</f>
        <v>#N/A</v>
      </c>
      <c r="DJ68" s="70" t="e">
        <f aca="false">$DI$7*$J$3*$J$5*$AC68</f>
        <v>#N/A</v>
      </c>
      <c r="DK68" s="70" t="e">
        <f aca="false">$DK$7*$J$2*$J$5*$AB68</f>
        <v>#N/A</v>
      </c>
      <c r="DL68" s="70" t="e">
        <f aca="false">$DK$7*$J$3*$J$5*$AC68</f>
        <v>#N/A</v>
      </c>
      <c r="DM68" s="70" t="e">
        <f aca="false">$DM$7*$J$2*$J$5*$AB68</f>
        <v>#N/A</v>
      </c>
      <c r="DN68" s="70" t="e">
        <f aca="false">$DM$7*$J$3*$J$5*$AC68</f>
        <v>#N/A</v>
      </c>
      <c r="DO68" s="70" t="e">
        <f aca="false">$DO$7*$J$2*$J$5*$AB68</f>
        <v>#N/A</v>
      </c>
      <c r="DP68" s="70" t="e">
        <f aca="false">$DO$7*$J$3*$J$5*$AC68</f>
        <v>#N/A</v>
      </c>
      <c r="DQ68" s="70" t="e">
        <f aca="false">$DQ$7*$J$2*$J$5*$AB68</f>
        <v>#N/A</v>
      </c>
      <c r="DR68" s="70" t="e">
        <f aca="false">$DQ$7*$J$3*$J$5*$AC68</f>
        <v>#N/A</v>
      </c>
      <c r="DS68" s="134" t="e">
        <f aca="false">SUM(CI68:CR68,CW68:CX68,DG68:DH68)</f>
        <v>#N/A</v>
      </c>
      <c r="DT68" s="25" t="e">
        <f aca="false">SUM(CI68:CZ68,DC68:DL68)</f>
        <v>#N/A</v>
      </c>
      <c r="DU68" s="134" t="e">
        <f aca="false">SUM(CI68:DR68)</f>
        <v>#N/A</v>
      </c>
      <c r="DZ68" s="70" t="e">
        <f aca="false">$DZ$7*$J$2*$J$5*$AB68</f>
        <v>#N/A</v>
      </c>
      <c r="EA68" s="70" t="e">
        <f aca="false">$DZ$7*$J$3*$J$5*$AC68</f>
        <v>#N/A</v>
      </c>
      <c r="EB68" s="70" t="e">
        <f aca="false">$EB$7*$J$2*$J$5*$AB68</f>
        <v>#N/A</v>
      </c>
      <c r="EC68" s="70" t="e">
        <f aca="false">$EB$7*$J$3*$J$5*$AC68</f>
        <v>#N/A</v>
      </c>
      <c r="ED68" s="70" t="e">
        <f aca="false">$ED$7*$J$2*$J$5*$AB68</f>
        <v>#N/A</v>
      </c>
      <c r="EE68" s="70" t="e">
        <f aca="false">$ED$7*$J$3*$J$5*$AC68</f>
        <v>#N/A</v>
      </c>
      <c r="EF68" s="70" t="e">
        <f aca="false">$EF$7*$J$2*$J$5*$AB68</f>
        <v>#N/A</v>
      </c>
      <c r="EG68" s="70" t="e">
        <f aca="false">$EF$7*$J$3*$J$5*$AC68</f>
        <v>#N/A</v>
      </c>
      <c r="EH68" s="70" t="e">
        <f aca="false">$EH$7*$J$2*$J$5*$AB68</f>
        <v>#N/A</v>
      </c>
      <c r="EI68" s="70" t="e">
        <f aca="false">$EH$7*$J$3*$J$5*$AC68</f>
        <v>#N/A</v>
      </c>
      <c r="EJ68" s="70" t="e">
        <f aca="false">$EJ$7*$J$2*$J$5*$AB68</f>
        <v>#N/A</v>
      </c>
      <c r="EK68" s="70" t="e">
        <f aca="false">$EJ$7*$J$3*$J$5*$AC68</f>
        <v>#N/A</v>
      </c>
      <c r="EL68" s="70" t="e">
        <f aca="false">$EL$7*$J$2*$J$5*$AB68</f>
        <v>#N/A</v>
      </c>
      <c r="EM68" s="70" t="e">
        <f aca="false">$EL$7*$J$3*$J$5*$AC68</f>
        <v>#N/A</v>
      </c>
      <c r="EN68" s="134" t="e">
        <f aca="false">SUM(EB68:EC68)</f>
        <v>#N/A</v>
      </c>
      <c r="EO68" s="25" t="e">
        <f aca="false">SUM(EB68:EE68,EJ68:EM68)</f>
        <v>#N/A</v>
      </c>
      <c r="EP68" s="25" t="e">
        <f aca="false">SUM(DZ68:EM68)</f>
        <v>#N/A</v>
      </c>
    </row>
    <row r="69" customFormat="false" ht="11.25" hidden="false" customHeight="false" outlineLevel="0" collapsed="false">
      <c r="A69" s="51" t="e">
        <f aca="false">VLOOKUP($D69,Curves!$A$2:$I$1700,9)</f>
        <v>#N/A</v>
      </c>
      <c r="B69" s="85" t="e">
        <f aca="false">(1+($A69/2))^(-2*($D69-$A$1)/365.25)</f>
        <v>#N/A</v>
      </c>
      <c r="C69" s="85" t="n">
        <f aca="false">D70-D69</f>
        <v>28</v>
      </c>
      <c r="D69" s="377" t="n">
        <v>38749</v>
      </c>
      <c r="E69" s="378" t="e">
        <f aca="false">VLOOKUP($D69,Curves!$A$2:$H$1700,2)*$B69</f>
        <v>#N/A</v>
      </c>
      <c r="F69" s="51" t="e">
        <f aca="false">VLOOKUP($D69,Curves!$A$2:$H$1700,3)*$B69</f>
        <v>#N/A</v>
      </c>
      <c r="G69" s="51" t="e">
        <f aca="false">VLOOKUP($D69,Curves!$A$2:$H$1700,7)*$B69</f>
        <v>#N/A</v>
      </c>
      <c r="H69" s="51" t="e">
        <f aca="false">VLOOKUP($D69,Curves!$A$2:$H$1700,5)*$B69</f>
        <v>#N/A</v>
      </c>
      <c r="I69" s="51" t="e">
        <f aca="false">VLOOKUP($D69,Curves!$A$2:$H$1700,4)*$B69</f>
        <v>#N/A</v>
      </c>
      <c r="J69" s="379" t="e">
        <f aca="false">VLOOKUP($D69,Curves!$A$2:$H$1700,8)*$B69</f>
        <v>#N/A</v>
      </c>
      <c r="K69" s="51" t="e">
        <f aca="false">($E69+$I69)*$J$5+$J$4</f>
        <v>#N/A</v>
      </c>
      <c r="L69" s="380" t="e">
        <f aca="false">VLOOKUP($D69,Curves!$N$2:$T$2600,2)*$B69</f>
        <v>#N/A</v>
      </c>
      <c r="M69" s="244" t="e">
        <f aca="false">VLOOKUP($D69,Curves!$N$2:$T$2600,3)*$B69</f>
        <v>#N/A</v>
      </c>
      <c r="N69" s="381" t="e">
        <f aca="false">IF($K69&lt;$L69,1,0)</f>
        <v>#N/A</v>
      </c>
      <c r="O69" s="382" t="e">
        <f aca="false">IF($K69&lt;$M69,1,0)</f>
        <v>#N/A</v>
      </c>
      <c r="P69" s="378" t="e">
        <f aca="false">($E69+J69)*$J$5+$J$4</f>
        <v>#N/A</v>
      </c>
      <c r="Q69" s="380" t="e">
        <f aca="false">VLOOKUP($D69,Curves!$N$2:$T$2600,4)*$B69</f>
        <v>#N/A</v>
      </c>
      <c r="R69" s="244" t="e">
        <f aca="false">VLOOKUP($D69,Curves!$N$2:$T$2600,5)*$B69</f>
        <v>#N/A</v>
      </c>
      <c r="S69" s="381" t="e">
        <f aca="false">IF($P69&lt;$Q69,1,0)</f>
        <v>#N/A</v>
      </c>
      <c r="T69" s="382" t="e">
        <f aca="false">IF($P69&lt;$R69,1,0)</f>
        <v>#N/A</v>
      </c>
      <c r="U69" s="383" t="e">
        <f aca="false">($E69+G69)*$J$5+$J$4</f>
        <v>#N/A</v>
      </c>
      <c r="V69" s="383" t="e">
        <f aca="false">($E69+H69)*$J$5+$J$4</f>
        <v>#N/A</v>
      </c>
      <c r="W69" s="383" t="e">
        <f aca="false">($E69+I69)*$J$5+$J$4</f>
        <v>#N/A</v>
      </c>
      <c r="X69" s="272" t="e">
        <f aca="false">VLOOKUP($D69,[6]CurveFetch!$D$8:$S$13000,16,0)*$B69</f>
        <v>#N/A</v>
      </c>
      <c r="Y69" s="244" t="e">
        <f aca="false">VLOOKUP($D69,Curves!$N$2:$T$2600,7)*$B69</f>
        <v>#N/A</v>
      </c>
      <c r="Z69" s="384" t="e">
        <f aca="false">IF($U69&lt;$X69,1,0)</f>
        <v>#N/A</v>
      </c>
      <c r="AA69" s="381" t="e">
        <f aca="false">IF($U69&lt;$Y69,1,0)</f>
        <v>#N/A</v>
      </c>
      <c r="AB69" s="381" t="e">
        <f aca="false">IF($V69&lt;$X69,1,0)</f>
        <v>#N/A</v>
      </c>
      <c r="AC69" s="381" t="e">
        <f aca="false">IF($V69&lt;$X69,1,0)</f>
        <v>#N/A</v>
      </c>
      <c r="AD69" s="381" t="e">
        <f aca="false">IF($W69&lt;$X69,1,0)</f>
        <v>#N/A</v>
      </c>
      <c r="AE69" s="382" t="e">
        <f aca="false">IF($W69&lt;$Y69,1,0)</f>
        <v>#N/A</v>
      </c>
      <c r="AF69" s="70" t="e">
        <f aca="false">$AF$7*$J$2*$J$5*$N69</f>
        <v>#N/A</v>
      </c>
      <c r="AG69" s="70" t="e">
        <f aca="false">$AF$7*$J$2*$J$5*$O69</f>
        <v>#N/A</v>
      </c>
      <c r="AH69" s="70" t="e">
        <f aca="false">$AH$7*$J$2*$J$5*$N69</f>
        <v>#N/A</v>
      </c>
      <c r="AI69" s="70" t="e">
        <f aca="false">$AH$7*$J$2*$J$5*$O69</f>
        <v>#N/A</v>
      </c>
      <c r="AJ69" s="70" t="e">
        <f aca="false">$AJ$7*$J$2*$J$5*$N69</f>
        <v>#N/A</v>
      </c>
      <c r="AK69" s="70" t="e">
        <f aca="false">$AJ$7*$J$2*$J$5*$O69</f>
        <v>#N/A</v>
      </c>
      <c r="AL69" s="70" t="e">
        <f aca="false">$AL$7*$J$2*$J$5*$N69</f>
        <v>#N/A</v>
      </c>
      <c r="AM69" s="70" t="e">
        <f aca="false">$AL$7*$J$3*$J$5*$O69</f>
        <v>#N/A</v>
      </c>
      <c r="AN69" s="70" t="e">
        <f aca="false">$AN$7*$J$2*$J$5*$N69</f>
        <v>#N/A</v>
      </c>
      <c r="AO69" s="70" t="e">
        <f aca="false">$AN$7*$J$3*$J$5*$O69</f>
        <v>#N/A</v>
      </c>
      <c r="AP69" s="70" t="e">
        <f aca="false">$AP$7*$J$2*$J$5*$N69</f>
        <v>#N/A</v>
      </c>
      <c r="AQ69" s="70" t="e">
        <f aca="false">$AP$7*$J$3*$J$5*$O69</f>
        <v>#N/A</v>
      </c>
      <c r="AR69" s="70" t="e">
        <f aca="false">$AR$7*$J$2*$J$5*$N69</f>
        <v>#N/A</v>
      </c>
      <c r="AS69" s="70" t="e">
        <f aca="false">$AR$7*$J$3*$J$5*$O69</f>
        <v>#N/A</v>
      </c>
      <c r="AT69" s="134" t="e">
        <f aca="false">SUM(AF69:AG69,AL69:AM69)</f>
        <v>#N/A</v>
      </c>
      <c r="AU69" s="161" t="e">
        <f aca="false">SUM(AF69:AM69,AP69:AS69)</f>
        <v>#N/A</v>
      </c>
      <c r="AV69" s="134" t="e">
        <f aca="false">SUM(AF69:AS69)</f>
        <v>#N/A</v>
      </c>
      <c r="AW69" s="70" t="e">
        <f aca="false">$AW$7*$J$2*$J$5*$S69</f>
        <v>#N/A</v>
      </c>
      <c r="AX69" s="70" t="e">
        <f aca="false">$AW$7*$J$3*$J$5*$T69</f>
        <v>#N/A</v>
      </c>
      <c r="AY69" s="70" t="e">
        <f aca="false">$AY$7*$J$2*$J$5*$S69</f>
        <v>#N/A</v>
      </c>
      <c r="AZ69" s="70" t="e">
        <f aca="false">$AY$7*$J$3*$J$5*$T69</f>
        <v>#N/A</v>
      </c>
      <c r="BA69" s="70" t="e">
        <f aca="false">$BA$7*$J$2*$J$5*$S69</f>
        <v>#N/A</v>
      </c>
      <c r="BB69" s="70" t="e">
        <f aca="false">$BA$7*$J$3*$J$5*$T69</f>
        <v>#N/A</v>
      </c>
      <c r="BC69" s="70" t="e">
        <f aca="false">$BC$7*$J$2*$J$5*$S69</f>
        <v>#N/A</v>
      </c>
      <c r="BD69" s="70" t="e">
        <f aca="false">$BC$7*$J$3*$J$5*$T69</f>
        <v>#N/A</v>
      </c>
      <c r="BE69" s="70" t="e">
        <f aca="false">$BE$7*$J$2*$J$5*$S69</f>
        <v>#N/A</v>
      </c>
      <c r="BF69" s="70" t="e">
        <f aca="false">$BE$7*$J$3*$J$5*$T69</f>
        <v>#N/A</v>
      </c>
      <c r="BG69" s="70" t="e">
        <f aca="false">$BG$7*$J$2*$J$5*$S69</f>
        <v>#N/A</v>
      </c>
      <c r="BH69" s="70" t="e">
        <f aca="false">$BG$7*$J$3*$J$5*$T69</f>
        <v>#N/A</v>
      </c>
      <c r="BI69" s="70" t="e">
        <f aca="false">$BI$7*$J$2*$J$5*$S69</f>
        <v>#N/A</v>
      </c>
      <c r="BJ69" s="70" t="e">
        <f aca="false">$BI$7*$J$3*$J$5*$T69</f>
        <v>#N/A</v>
      </c>
      <c r="BK69" s="70" t="e">
        <f aca="false">$BK$7*$J$2*$J$5*$S69</f>
        <v>#N/A</v>
      </c>
      <c r="BL69" s="70" t="e">
        <f aca="false">$BK$7*$J$3*$J$5*$T69</f>
        <v>#N/A</v>
      </c>
      <c r="BM69" s="70" t="e">
        <f aca="false">$BM$7*$J$2*$J$5*$S69</f>
        <v>#N/A</v>
      </c>
      <c r="BN69" s="70" t="e">
        <f aca="false">$BM$7*$J$3*$J$5*$T69</f>
        <v>#N/A</v>
      </c>
      <c r="BO69" s="70" t="e">
        <f aca="false">$BO$7*$J$2*$J$5*$S69</f>
        <v>#N/A</v>
      </c>
      <c r="BP69" s="70" t="e">
        <f aca="false">$BO$7*$J$3*$J$5*$T69</f>
        <v>#N/A</v>
      </c>
      <c r="BQ69" s="70" t="e">
        <f aca="false">$BQ$7*$J$2*$J$5*$S69</f>
        <v>#N/A</v>
      </c>
      <c r="BR69" s="70" t="e">
        <f aca="false">$BQ$7*$J$3*$J$5*$T69</f>
        <v>#N/A</v>
      </c>
      <c r="BS69" s="70" t="e">
        <f aca="false">$BS$7*$J$2*$J$5*$S69</f>
        <v>#N/A</v>
      </c>
      <c r="BT69" s="70" t="e">
        <f aca="false">$BS$7*$J$3*$J$5*$T69</f>
        <v>#N/A</v>
      </c>
      <c r="BU69" s="70" t="e">
        <f aca="false">$BU$7*$J$2*$J$5*$S69</f>
        <v>#N/A</v>
      </c>
      <c r="BV69" s="70" t="e">
        <f aca="false">$BU$7*$J$3*$J$5*$T69</f>
        <v>#N/A</v>
      </c>
      <c r="BW69" s="385" t="e">
        <f aca="false">SUM(AW69:BD69,BG69:BJ69,BO69:BP69)</f>
        <v>#N/A</v>
      </c>
      <c r="BX69" s="386" t="e">
        <f aca="false">SUM(BS69:BV69)+BW69</f>
        <v>#N/A</v>
      </c>
      <c r="BY69" s="25" t="e">
        <f aca="false">SUM(AW69:BV69)</f>
        <v>#N/A</v>
      </c>
      <c r="BZ69" s="70" t="e">
        <f aca="false">$BZ$7*$J$2*$J$5*$N69</f>
        <v>#N/A</v>
      </c>
      <c r="CA69" s="70" t="e">
        <f aca="false">$BZ$7*$J$3*$J$5*$O69</f>
        <v>#N/A</v>
      </c>
      <c r="CB69" s="70" t="e">
        <f aca="false">$CB$7*$J$2*$J$5*$N69</f>
        <v>#N/A</v>
      </c>
      <c r="CC69" s="70" t="e">
        <f aca="false">$CB$7*$J$3*$J$5*$O69</f>
        <v>#N/A</v>
      </c>
      <c r="CD69" s="70" t="e">
        <f aca="false">$CD$7*$J$2*$J$5*$N69</f>
        <v>#N/A</v>
      </c>
      <c r="CE69" s="70" t="e">
        <f aca="false">$CD$7*$J$3*$J$5*$O69</f>
        <v>#N/A</v>
      </c>
      <c r="CF69" s="134" t="e">
        <f aca="false">SUM(BZ69:CA69)</f>
        <v>#N/A</v>
      </c>
      <c r="CG69" s="386" t="e">
        <f aca="false">SUM(BZ69:CC69)</f>
        <v>#N/A</v>
      </c>
      <c r="CH69" s="134" t="e">
        <f aca="false">SUM(BZ69:CE69)</f>
        <v>#N/A</v>
      </c>
      <c r="CI69" s="70" t="e">
        <f aca="false">$CI$7*$J$2*$J$5*$AB69</f>
        <v>#N/A</v>
      </c>
      <c r="CJ69" s="70" t="e">
        <f aca="false">$CI$7*$J$3*$J$5*$AC69</f>
        <v>#N/A</v>
      </c>
      <c r="CK69" s="70" t="e">
        <f aca="false">$CK$7*$J$2*$J$5*$AB69</f>
        <v>#N/A</v>
      </c>
      <c r="CL69" s="70" t="e">
        <f aca="false">$CK$7*$J$3*$J$5*$AC69</f>
        <v>#N/A</v>
      </c>
      <c r="CM69" s="70" t="e">
        <f aca="false">$CM$7*$J$2*$J$5*$AB69</f>
        <v>#N/A</v>
      </c>
      <c r="CN69" s="70" t="e">
        <f aca="false">$CM$7*$J$3*$J$5*$AC69</f>
        <v>#N/A</v>
      </c>
      <c r="CO69" s="70" t="e">
        <f aca="false">$CO$7*$J$2*$J$5*$AB69</f>
        <v>#N/A</v>
      </c>
      <c r="CP69" s="70" t="e">
        <f aca="false">$CO$7*$J$3*$J$5*$AC69</f>
        <v>#N/A</v>
      </c>
      <c r="CQ69" s="70" t="e">
        <f aca="false">$CQ$7*$J$2*$J$5*$AB69</f>
        <v>#N/A</v>
      </c>
      <c r="CR69" s="70" t="e">
        <f aca="false">$CQ$7*$J$3*$J$5*$AC69</f>
        <v>#N/A</v>
      </c>
      <c r="CS69" s="70" t="e">
        <f aca="false">$CS$7*$J$2*$J$5*$AB69</f>
        <v>#N/A</v>
      </c>
      <c r="CT69" s="70" t="e">
        <f aca="false">$CS$7*$J$3*$J$5*$AC69</f>
        <v>#N/A</v>
      </c>
      <c r="CU69" s="70" t="e">
        <f aca="false">$CU$7*$J$2*$J$5*$AB69</f>
        <v>#N/A</v>
      </c>
      <c r="CV69" s="70" t="e">
        <f aca="false">$CU$7*$J$3*$J$5*$AC69</f>
        <v>#N/A</v>
      </c>
      <c r="CW69" s="70" t="e">
        <f aca="false">$CW$7*$J$2*$J$5*$AB69</f>
        <v>#N/A</v>
      </c>
      <c r="CX69" s="70" t="e">
        <f aca="false">$CW$7*$J$3*$J$5*$AC69</f>
        <v>#N/A</v>
      </c>
      <c r="CY69" s="70" t="e">
        <f aca="false">$CY$7*$J$2*$J$5*$AB69</f>
        <v>#N/A</v>
      </c>
      <c r="CZ69" s="70" t="e">
        <f aca="false">$CY$7*$J$3*$J$5*$AC69</f>
        <v>#N/A</v>
      </c>
      <c r="DA69" s="70" t="e">
        <f aca="false">$DA$7*$J$2*$J$5*$AB69</f>
        <v>#N/A</v>
      </c>
      <c r="DB69" s="70" t="e">
        <f aca="false">$DA$7*$J$3*$J$5*$AC69</f>
        <v>#N/A</v>
      </c>
      <c r="DC69" s="70"/>
      <c r="DD69" s="70"/>
      <c r="DE69" s="70" t="e">
        <f aca="false">$DF$7*$J$2*$J$5*$AB69</f>
        <v>#N/A</v>
      </c>
      <c r="DF69" s="70" t="e">
        <f aca="false">$DF$7*$J$3*$J$5*$AC69</f>
        <v>#N/A</v>
      </c>
      <c r="DG69" s="70" t="e">
        <f aca="false">$DG$7*$J$2*$J$5*$AB69</f>
        <v>#N/A</v>
      </c>
      <c r="DH69" s="70" t="e">
        <f aca="false">$DG$7*$J$3*$J$5*$AC69</f>
        <v>#N/A</v>
      </c>
      <c r="DI69" s="70" t="e">
        <f aca="false">$DI$7*$J$2*$J$5*$AB69</f>
        <v>#N/A</v>
      </c>
      <c r="DJ69" s="70" t="e">
        <f aca="false">$DI$7*$J$3*$J$5*$AC69</f>
        <v>#N/A</v>
      </c>
      <c r="DK69" s="70" t="e">
        <f aca="false">$DK$7*$J$2*$J$5*$AB69</f>
        <v>#N/A</v>
      </c>
      <c r="DL69" s="70" t="e">
        <f aca="false">$DK$7*$J$3*$J$5*$AC69</f>
        <v>#N/A</v>
      </c>
      <c r="DM69" s="70" t="e">
        <f aca="false">$DM$7*$J$2*$J$5*$AB69</f>
        <v>#N/A</v>
      </c>
      <c r="DN69" s="70" t="e">
        <f aca="false">$DM$7*$J$3*$J$5*$AC69</f>
        <v>#N/A</v>
      </c>
      <c r="DO69" s="70" t="e">
        <f aca="false">$DO$7*$J$2*$J$5*$AB69</f>
        <v>#N/A</v>
      </c>
      <c r="DP69" s="70" t="e">
        <f aca="false">$DO$7*$J$3*$J$5*$AC69</f>
        <v>#N/A</v>
      </c>
      <c r="DQ69" s="70" t="e">
        <f aca="false">$DQ$7*$J$2*$J$5*$AB69</f>
        <v>#N/A</v>
      </c>
      <c r="DR69" s="70" t="e">
        <f aca="false">$DQ$7*$J$3*$J$5*$AC69</f>
        <v>#N/A</v>
      </c>
      <c r="DS69" s="134" t="e">
        <f aca="false">SUM(CI69:CR69,CW69:CX69,DG69:DH69)</f>
        <v>#N/A</v>
      </c>
      <c r="DT69" s="25" t="e">
        <f aca="false">SUM(CI69:CZ69,DC69:DL69)</f>
        <v>#N/A</v>
      </c>
      <c r="DU69" s="134" t="e">
        <f aca="false">SUM(CI69:DR69)</f>
        <v>#N/A</v>
      </c>
      <c r="DZ69" s="70" t="e">
        <f aca="false">$DZ$7*$J$2*$J$5*$AB69</f>
        <v>#N/A</v>
      </c>
      <c r="EA69" s="70" t="e">
        <f aca="false">$DZ$7*$J$3*$J$5*$AC69</f>
        <v>#N/A</v>
      </c>
      <c r="EB69" s="70" t="e">
        <f aca="false">$EB$7*$J$2*$J$5*$AB69</f>
        <v>#N/A</v>
      </c>
      <c r="EC69" s="70" t="e">
        <f aca="false">$EB$7*$J$3*$J$5*$AC69</f>
        <v>#N/A</v>
      </c>
      <c r="ED69" s="70" t="e">
        <f aca="false">$ED$7*$J$2*$J$5*$AB69</f>
        <v>#N/A</v>
      </c>
      <c r="EE69" s="70" t="e">
        <f aca="false">$ED$7*$J$3*$J$5*$AC69</f>
        <v>#N/A</v>
      </c>
      <c r="EF69" s="70" t="e">
        <f aca="false">$EF$7*$J$2*$J$5*$AB69</f>
        <v>#N/A</v>
      </c>
      <c r="EG69" s="70" t="e">
        <f aca="false">$EF$7*$J$3*$J$5*$AC69</f>
        <v>#N/A</v>
      </c>
      <c r="EH69" s="70" t="e">
        <f aca="false">$EH$7*$J$2*$J$5*$AB69</f>
        <v>#N/A</v>
      </c>
      <c r="EI69" s="70" t="e">
        <f aca="false">$EH$7*$J$3*$J$5*$AC69</f>
        <v>#N/A</v>
      </c>
      <c r="EJ69" s="70" t="e">
        <f aca="false">$EJ$7*$J$2*$J$5*$AB69</f>
        <v>#N/A</v>
      </c>
      <c r="EK69" s="70" t="e">
        <f aca="false">$EJ$7*$J$3*$J$5*$AC69</f>
        <v>#N/A</v>
      </c>
      <c r="EL69" s="70" t="e">
        <f aca="false">$EL$7*$J$2*$J$5*$AB69</f>
        <v>#N/A</v>
      </c>
      <c r="EM69" s="70" t="e">
        <f aca="false">$EL$7*$J$3*$J$5*$AC69</f>
        <v>#N/A</v>
      </c>
      <c r="EN69" s="134" t="e">
        <f aca="false">SUM(EB69:EC69)</f>
        <v>#N/A</v>
      </c>
      <c r="EO69" s="25" t="e">
        <f aca="false">SUM(EB69:EE69,EJ69:EM69)</f>
        <v>#N/A</v>
      </c>
      <c r="EP69" s="25" t="e">
        <f aca="false">SUM(DZ69:EM69)</f>
        <v>#N/A</v>
      </c>
    </row>
    <row r="70" customFormat="false" ht="11.25" hidden="false" customHeight="false" outlineLevel="0" collapsed="false">
      <c r="A70" s="51" t="e">
        <f aca="false">VLOOKUP($D70,Curves!$A$2:$I$1700,9)</f>
        <v>#N/A</v>
      </c>
      <c r="B70" s="85" t="e">
        <f aca="false">(1+($A70/2))^(-2*($D70-$A$1)/365.25)</f>
        <v>#N/A</v>
      </c>
      <c r="C70" s="85" t="n">
        <f aca="false">D71-D70</f>
        <v>31</v>
      </c>
      <c r="D70" s="377" t="n">
        <v>38777</v>
      </c>
      <c r="E70" s="378" t="e">
        <f aca="false">VLOOKUP($D70,Curves!$A$2:$H$1700,2)*$B70</f>
        <v>#N/A</v>
      </c>
      <c r="F70" s="51" t="e">
        <f aca="false">VLOOKUP($D70,Curves!$A$2:$H$1700,3)*$B70</f>
        <v>#N/A</v>
      </c>
      <c r="G70" s="51" t="e">
        <f aca="false">VLOOKUP($D70,Curves!$A$2:$H$1700,7)*$B70</f>
        <v>#N/A</v>
      </c>
      <c r="H70" s="51" t="e">
        <f aca="false">VLOOKUP($D70,Curves!$A$2:$H$1700,5)*$B70</f>
        <v>#N/A</v>
      </c>
      <c r="I70" s="51" t="e">
        <f aca="false">VLOOKUP($D70,Curves!$A$2:$H$1700,4)*$B70</f>
        <v>#N/A</v>
      </c>
      <c r="J70" s="379" t="e">
        <f aca="false">VLOOKUP($D70,Curves!$A$2:$H$1700,8)*$B70</f>
        <v>#N/A</v>
      </c>
      <c r="K70" s="51" t="e">
        <f aca="false">($E70+$I70)*$J$5+$J$4</f>
        <v>#N/A</v>
      </c>
      <c r="L70" s="380" t="e">
        <f aca="false">VLOOKUP($D70,Curves!$N$2:$T$2600,2)*$B70</f>
        <v>#N/A</v>
      </c>
      <c r="M70" s="244" t="e">
        <f aca="false">VLOOKUP($D70,Curves!$N$2:$T$2600,3)*$B70</f>
        <v>#N/A</v>
      </c>
      <c r="N70" s="381" t="e">
        <f aca="false">IF($K70&lt;$L70,1,0)</f>
        <v>#N/A</v>
      </c>
      <c r="O70" s="382" t="e">
        <f aca="false">IF($K70&lt;$M70,1,0)</f>
        <v>#N/A</v>
      </c>
      <c r="P70" s="378" t="e">
        <f aca="false">($E70+J70)*$J$5+$J$4</f>
        <v>#N/A</v>
      </c>
      <c r="Q70" s="380" t="e">
        <f aca="false">VLOOKUP($D70,Curves!$N$2:$T$2600,4)*$B70</f>
        <v>#N/A</v>
      </c>
      <c r="R70" s="244" t="e">
        <f aca="false">VLOOKUP($D70,Curves!$N$2:$T$2600,5)*$B70</f>
        <v>#N/A</v>
      </c>
      <c r="S70" s="381" t="e">
        <f aca="false">IF($P70&lt;$Q70,1,0)</f>
        <v>#N/A</v>
      </c>
      <c r="T70" s="382" t="e">
        <f aca="false">IF($P70&lt;$R70,1,0)</f>
        <v>#N/A</v>
      </c>
      <c r="U70" s="383" t="e">
        <f aca="false">($E70+G70)*$J$5+$J$4</f>
        <v>#N/A</v>
      </c>
      <c r="V70" s="383" t="e">
        <f aca="false">($E70+H70)*$J$5+$J$4</f>
        <v>#N/A</v>
      </c>
      <c r="W70" s="383" t="e">
        <f aca="false">($E70+I70)*$J$5+$J$4</f>
        <v>#N/A</v>
      </c>
      <c r="X70" s="272" t="e">
        <f aca="false">VLOOKUP($D70,[6]CurveFetch!$D$8:$S$13000,16,0)*$B70</f>
        <v>#N/A</v>
      </c>
      <c r="Y70" s="244" t="e">
        <f aca="false">VLOOKUP($D70,Curves!$N$2:$T$2600,7)*$B70</f>
        <v>#N/A</v>
      </c>
      <c r="Z70" s="384" t="e">
        <f aca="false">IF($U70&lt;$X70,1,0)</f>
        <v>#N/A</v>
      </c>
      <c r="AA70" s="381" t="e">
        <f aca="false">IF($U70&lt;$Y70,1,0)</f>
        <v>#N/A</v>
      </c>
      <c r="AB70" s="381" t="e">
        <f aca="false">IF($V70&lt;$X70,1,0)</f>
        <v>#N/A</v>
      </c>
      <c r="AC70" s="381" t="e">
        <f aca="false">IF($V70&lt;$X70,1,0)</f>
        <v>#N/A</v>
      </c>
      <c r="AD70" s="381" t="e">
        <f aca="false">IF($W70&lt;$X70,1,0)</f>
        <v>#N/A</v>
      </c>
      <c r="AE70" s="382" t="e">
        <f aca="false">IF($W70&lt;$Y70,1,0)</f>
        <v>#N/A</v>
      </c>
      <c r="AF70" s="70" t="e">
        <f aca="false">$AF$7*$J$2*$J$5*$N70</f>
        <v>#N/A</v>
      </c>
      <c r="AG70" s="70" t="e">
        <f aca="false">$AF$7*$J$2*$J$5*$O70</f>
        <v>#N/A</v>
      </c>
      <c r="AH70" s="70" t="e">
        <f aca="false">$AH$7*$J$2*$J$5*$N70</f>
        <v>#N/A</v>
      </c>
      <c r="AI70" s="70" t="e">
        <f aca="false">$AH$7*$J$2*$J$5*$O70</f>
        <v>#N/A</v>
      </c>
      <c r="AJ70" s="70" t="e">
        <f aca="false">$AJ$7*$J$2*$J$5*$N70</f>
        <v>#N/A</v>
      </c>
      <c r="AK70" s="70" t="e">
        <f aca="false">$AJ$7*$J$2*$J$5*$O70</f>
        <v>#N/A</v>
      </c>
      <c r="AL70" s="70" t="e">
        <f aca="false">$AL$7*$J$2*$J$5*$N70</f>
        <v>#N/A</v>
      </c>
      <c r="AM70" s="70" t="e">
        <f aca="false">$AL$7*$J$3*$J$5*$O70</f>
        <v>#N/A</v>
      </c>
      <c r="AN70" s="70" t="e">
        <f aca="false">$AN$7*$J$2*$J$5*$N70</f>
        <v>#N/A</v>
      </c>
      <c r="AO70" s="70" t="e">
        <f aca="false">$AN$7*$J$3*$J$5*$O70</f>
        <v>#N/A</v>
      </c>
      <c r="AP70" s="70" t="e">
        <f aca="false">$AP$7*$J$2*$J$5*$N70</f>
        <v>#N/A</v>
      </c>
      <c r="AQ70" s="70" t="e">
        <f aca="false">$AP$7*$J$3*$J$5*$O70</f>
        <v>#N/A</v>
      </c>
      <c r="AR70" s="70" t="e">
        <f aca="false">$AR$7*$J$2*$J$5*$N70</f>
        <v>#N/A</v>
      </c>
      <c r="AS70" s="70" t="e">
        <f aca="false">$AR$7*$J$3*$J$5*$O70</f>
        <v>#N/A</v>
      </c>
      <c r="AT70" s="134" t="e">
        <f aca="false">SUM(AF70:AG70,AL70:AM70)</f>
        <v>#N/A</v>
      </c>
      <c r="AU70" s="161" t="e">
        <f aca="false">SUM(AF70:AM70,AP70:AS70)</f>
        <v>#N/A</v>
      </c>
      <c r="AV70" s="134" t="e">
        <f aca="false">SUM(AF70:AS70)</f>
        <v>#N/A</v>
      </c>
      <c r="AW70" s="70" t="e">
        <f aca="false">$AW$7*$J$2*$J$5*$S70</f>
        <v>#N/A</v>
      </c>
      <c r="AX70" s="70" t="e">
        <f aca="false">$AW$7*$J$3*$J$5*$T70</f>
        <v>#N/A</v>
      </c>
      <c r="AY70" s="70" t="e">
        <f aca="false">$AY$7*$J$2*$J$5*$S70</f>
        <v>#N/A</v>
      </c>
      <c r="AZ70" s="70" t="e">
        <f aca="false">$AY$7*$J$3*$J$5*$T70</f>
        <v>#N/A</v>
      </c>
      <c r="BA70" s="70" t="e">
        <f aca="false">$BA$7*$J$2*$J$5*$S70</f>
        <v>#N/A</v>
      </c>
      <c r="BB70" s="70" t="e">
        <f aca="false">$BA$7*$J$3*$J$5*$T70</f>
        <v>#N/A</v>
      </c>
      <c r="BC70" s="70" t="e">
        <f aca="false">$BC$7*$J$2*$J$5*$S70</f>
        <v>#N/A</v>
      </c>
      <c r="BD70" s="70" t="e">
        <f aca="false">$BC$7*$J$3*$J$5*$T70</f>
        <v>#N/A</v>
      </c>
      <c r="BE70" s="70" t="e">
        <f aca="false">$BE$7*$J$2*$J$5*$S70</f>
        <v>#N/A</v>
      </c>
      <c r="BF70" s="70" t="e">
        <f aca="false">$BE$7*$J$3*$J$5*$T70</f>
        <v>#N/A</v>
      </c>
      <c r="BG70" s="70" t="e">
        <f aca="false">$BG$7*$J$2*$J$5*$S70</f>
        <v>#N/A</v>
      </c>
      <c r="BH70" s="70" t="e">
        <f aca="false">$BG$7*$J$3*$J$5*$T70</f>
        <v>#N/A</v>
      </c>
      <c r="BI70" s="70" t="e">
        <f aca="false">$BI$7*$J$2*$J$5*$S70</f>
        <v>#N/A</v>
      </c>
      <c r="BJ70" s="70" t="e">
        <f aca="false">$BI$7*$J$3*$J$5*$T70</f>
        <v>#N/A</v>
      </c>
      <c r="BK70" s="70" t="e">
        <f aca="false">$BK$7*$J$2*$J$5*$S70</f>
        <v>#N/A</v>
      </c>
      <c r="BL70" s="70" t="e">
        <f aca="false">$BK$7*$J$3*$J$5*$T70</f>
        <v>#N/A</v>
      </c>
      <c r="BM70" s="70" t="e">
        <f aca="false">$BM$7*$J$2*$J$5*$S70</f>
        <v>#N/A</v>
      </c>
      <c r="BN70" s="70" t="e">
        <f aca="false">$BM$7*$J$3*$J$5*$T70</f>
        <v>#N/A</v>
      </c>
      <c r="BO70" s="70" t="e">
        <f aca="false">$BO$7*$J$2*$J$5*$S70</f>
        <v>#N/A</v>
      </c>
      <c r="BP70" s="70" t="e">
        <f aca="false">$BO$7*$J$3*$J$5*$T70</f>
        <v>#N/A</v>
      </c>
      <c r="BQ70" s="70" t="e">
        <f aca="false">$BQ$7*$J$2*$J$5*$S70</f>
        <v>#N/A</v>
      </c>
      <c r="BR70" s="70" t="e">
        <f aca="false">$BQ$7*$J$3*$J$5*$T70</f>
        <v>#N/A</v>
      </c>
      <c r="BS70" s="70" t="e">
        <f aca="false">$BS$7*$J$2*$J$5*$S70</f>
        <v>#N/A</v>
      </c>
      <c r="BT70" s="70" t="e">
        <f aca="false">$BS$7*$J$3*$J$5*$T70</f>
        <v>#N/A</v>
      </c>
      <c r="BU70" s="70" t="e">
        <f aca="false">$BU$7*$J$2*$J$5*$S70</f>
        <v>#N/A</v>
      </c>
      <c r="BV70" s="70" t="e">
        <f aca="false">$BU$7*$J$3*$J$5*$T70</f>
        <v>#N/A</v>
      </c>
      <c r="BW70" s="385" t="e">
        <f aca="false">SUM(AW70:BD70,BG70:BJ70,BO70:BP70)</f>
        <v>#N/A</v>
      </c>
      <c r="BX70" s="386" t="e">
        <f aca="false">SUM(BS70:BV70)+BW70</f>
        <v>#N/A</v>
      </c>
      <c r="BY70" s="25" t="e">
        <f aca="false">SUM(AW70:BV70)</f>
        <v>#N/A</v>
      </c>
      <c r="BZ70" s="70" t="e">
        <f aca="false">$BZ$7*$J$2*$J$5*$N70</f>
        <v>#N/A</v>
      </c>
      <c r="CA70" s="70" t="e">
        <f aca="false">$BZ$7*$J$3*$J$5*$O70</f>
        <v>#N/A</v>
      </c>
      <c r="CB70" s="70" t="e">
        <f aca="false">$CB$7*$J$2*$J$5*$N70</f>
        <v>#N/A</v>
      </c>
      <c r="CC70" s="70" t="e">
        <f aca="false">$CB$7*$J$3*$J$5*$O70</f>
        <v>#N/A</v>
      </c>
      <c r="CD70" s="70" t="e">
        <f aca="false">$CD$7*$J$2*$J$5*$N70</f>
        <v>#N/A</v>
      </c>
      <c r="CE70" s="70" t="e">
        <f aca="false">$CD$7*$J$3*$J$5*$O70</f>
        <v>#N/A</v>
      </c>
      <c r="CF70" s="134" t="e">
        <f aca="false">SUM(BZ70:CA70)</f>
        <v>#N/A</v>
      </c>
      <c r="CG70" s="386" t="e">
        <f aca="false">SUM(BZ70:CC70)</f>
        <v>#N/A</v>
      </c>
      <c r="CH70" s="134" t="e">
        <f aca="false">SUM(BZ70:CE70)</f>
        <v>#N/A</v>
      </c>
      <c r="CI70" s="70" t="e">
        <f aca="false">$CI$7*$J$2*$J$5*$AB70</f>
        <v>#N/A</v>
      </c>
      <c r="CJ70" s="70" t="e">
        <f aca="false">$CI$7*$J$3*$J$5*$AC70</f>
        <v>#N/A</v>
      </c>
      <c r="CK70" s="70" t="e">
        <f aca="false">$CK$7*$J$2*$J$5*$AB70</f>
        <v>#N/A</v>
      </c>
      <c r="CL70" s="70" t="e">
        <f aca="false">$CK$7*$J$3*$J$5*$AC70</f>
        <v>#N/A</v>
      </c>
      <c r="CM70" s="70" t="e">
        <f aca="false">$CM$7*$J$2*$J$5*$AB70</f>
        <v>#N/A</v>
      </c>
      <c r="CN70" s="70" t="e">
        <f aca="false">$CM$7*$J$3*$J$5*$AC70</f>
        <v>#N/A</v>
      </c>
      <c r="CO70" s="70" t="e">
        <f aca="false">$CO$7*$J$2*$J$5*$AB70</f>
        <v>#N/A</v>
      </c>
      <c r="CP70" s="70" t="e">
        <f aca="false">$CO$7*$J$3*$J$5*$AC70</f>
        <v>#N/A</v>
      </c>
      <c r="CQ70" s="70" t="e">
        <f aca="false">$CQ$7*$J$2*$J$5*$AB70</f>
        <v>#N/A</v>
      </c>
      <c r="CR70" s="70" t="e">
        <f aca="false">$CQ$7*$J$3*$J$5*$AC70</f>
        <v>#N/A</v>
      </c>
      <c r="CS70" s="70" t="e">
        <f aca="false">$CS$7*$J$2*$J$5*$AB70</f>
        <v>#N/A</v>
      </c>
      <c r="CT70" s="70" t="e">
        <f aca="false">$CS$7*$J$3*$J$5*$AC70</f>
        <v>#N/A</v>
      </c>
      <c r="CU70" s="70" t="e">
        <f aca="false">$CU$7*$J$2*$J$5*$AB70</f>
        <v>#N/A</v>
      </c>
      <c r="CV70" s="70" t="e">
        <f aca="false">$CU$7*$J$3*$J$5*$AC70</f>
        <v>#N/A</v>
      </c>
      <c r="CW70" s="70" t="e">
        <f aca="false">$CW$7*$J$2*$J$5*$AB70</f>
        <v>#N/A</v>
      </c>
      <c r="CX70" s="70" t="e">
        <f aca="false">$CW$7*$J$3*$J$5*$AC70</f>
        <v>#N/A</v>
      </c>
      <c r="CY70" s="70" t="e">
        <f aca="false">$CY$7*$J$2*$J$5*$AB70</f>
        <v>#N/A</v>
      </c>
      <c r="CZ70" s="70" t="e">
        <f aca="false">$CY$7*$J$3*$J$5*$AC70</f>
        <v>#N/A</v>
      </c>
      <c r="DA70" s="70" t="e">
        <f aca="false">$DA$7*$J$2*$J$5*$AB70</f>
        <v>#N/A</v>
      </c>
      <c r="DB70" s="70" t="e">
        <f aca="false">$DA$7*$J$3*$J$5*$AC70</f>
        <v>#N/A</v>
      </c>
      <c r="DC70" s="70"/>
      <c r="DD70" s="70"/>
      <c r="DE70" s="70" t="e">
        <f aca="false">$DF$7*$J$2*$J$5*$AB70</f>
        <v>#N/A</v>
      </c>
      <c r="DF70" s="70" t="e">
        <f aca="false">$DF$7*$J$3*$J$5*$AC70</f>
        <v>#N/A</v>
      </c>
      <c r="DG70" s="70" t="e">
        <f aca="false">$DG$7*$J$2*$J$5*$AB70</f>
        <v>#N/A</v>
      </c>
      <c r="DH70" s="70" t="e">
        <f aca="false">$DG$7*$J$3*$J$5*$AC70</f>
        <v>#N/A</v>
      </c>
      <c r="DI70" s="70" t="e">
        <f aca="false">$DI$7*$J$2*$J$5*$AB70</f>
        <v>#N/A</v>
      </c>
      <c r="DJ70" s="70" t="e">
        <f aca="false">$DI$7*$J$3*$J$5*$AC70</f>
        <v>#N/A</v>
      </c>
      <c r="DK70" s="70" t="e">
        <f aca="false">$DK$7*$J$2*$J$5*$AB70</f>
        <v>#N/A</v>
      </c>
      <c r="DL70" s="70" t="e">
        <f aca="false">$DK$7*$J$3*$J$5*$AC70</f>
        <v>#N/A</v>
      </c>
      <c r="DM70" s="70" t="e">
        <f aca="false">$DM$7*$J$2*$J$5*$AB70</f>
        <v>#N/A</v>
      </c>
      <c r="DN70" s="70" t="e">
        <f aca="false">$DM$7*$J$3*$J$5*$AC70</f>
        <v>#N/A</v>
      </c>
      <c r="DO70" s="70" t="e">
        <f aca="false">$DO$7*$J$2*$J$5*$AB70</f>
        <v>#N/A</v>
      </c>
      <c r="DP70" s="70" t="e">
        <f aca="false">$DO$7*$J$3*$J$5*$AC70</f>
        <v>#N/A</v>
      </c>
      <c r="DQ70" s="70" t="e">
        <f aca="false">$DQ$7*$J$2*$J$5*$AB70</f>
        <v>#N/A</v>
      </c>
      <c r="DR70" s="70" t="e">
        <f aca="false">$DQ$7*$J$3*$J$5*$AC70</f>
        <v>#N/A</v>
      </c>
      <c r="DS70" s="134" t="e">
        <f aca="false">SUM(CI70:CR70,CW70:CX70,DG70:DH70)</f>
        <v>#N/A</v>
      </c>
      <c r="DT70" s="25" t="e">
        <f aca="false">SUM(CI70:CZ70,DC70:DL70)</f>
        <v>#N/A</v>
      </c>
      <c r="DU70" s="134" t="e">
        <f aca="false">SUM(CI70:DR70)</f>
        <v>#N/A</v>
      </c>
      <c r="DZ70" s="70" t="e">
        <f aca="false">$DZ$7*$J$2*$J$5*$AB70</f>
        <v>#N/A</v>
      </c>
      <c r="EA70" s="70" t="e">
        <f aca="false">$DZ$7*$J$3*$J$5*$AC70</f>
        <v>#N/A</v>
      </c>
      <c r="EB70" s="70" t="e">
        <f aca="false">$EB$7*$J$2*$J$5*$AB70</f>
        <v>#N/A</v>
      </c>
      <c r="EC70" s="70" t="e">
        <f aca="false">$EB$7*$J$3*$J$5*$AC70</f>
        <v>#N/A</v>
      </c>
      <c r="ED70" s="70" t="e">
        <f aca="false">$ED$7*$J$2*$J$5*$AB70</f>
        <v>#N/A</v>
      </c>
      <c r="EE70" s="70" t="e">
        <f aca="false">$ED$7*$J$3*$J$5*$AC70</f>
        <v>#N/A</v>
      </c>
      <c r="EF70" s="70" t="e">
        <f aca="false">$EF$7*$J$2*$J$5*$AB70</f>
        <v>#N/A</v>
      </c>
      <c r="EG70" s="70" t="e">
        <f aca="false">$EF$7*$J$3*$J$5*$AC70</f>
        <v>#N/A</v>
      </c>
      <c r="EH70" s="70" t="e">
        <f aca="false">$EH$7*$J$2*$J$5*$AB70</f>
        <v>#N/A</v>
      </c>
      <c r="EI70" s="70" t="e">
        <f aca="false">$EH$7*$J$3*$J$5*$AC70</f>
        <v>#N/A</v>
      </c>
      <c r="EJ70" s="70" t="e">
        <f aca="false">$EJ$7*$J$2*$J$5*$AB70</f>
        <v>#N/A</v>
      </c>
      <c r="EK70" s="70" t="e">
        <f aca="false">$EJ$7*$J$3*$J$5*$AC70</f>
        <v>#N/A</v>
      </c>
      <c r="EL70" s="70" t="e">
        <f aca="false">$EL$7*$J$2*$J$5*$AB70</f>
        <v>#N/A</v>
      </c>
      <c r="EM70" s="70" t="e">
        <f aca="false">$EL$7*$J$3*$J$5*$AC70</f>
        <v>#N/A</v>
      </c>
      <c r="EN70" s="134" t="e">
        <f aca="false">SUM(EB70:EC70)</f>
        <v>#N/A</v>
      </c>
      <c r="EO70" s="25" t="e">
        <f aca="false">SUM(EB70:EE70,EJ70:EM70)</f>
        <v>#N/A</v>
      </c>
      <c r="EP70" s="25" t="e">
        <f aca="false">SUM(DZ70:EM70)</f>
        <v>#N/A</v>
      </c>
    </row>
    <row r="71" customFormat="false" ht="11.25" hidden="false" customHeight="false" outlineLevel="0" collapsed="false">
      <c r="A71" s="51" t="e">
        <f aca="false">VLOOKUP($D71,Curves!$A$2:$I$1700,9)</f>
        <v>#N/A</v>
      </c>
      <c r="B71" s="85" t="e">
        <f aca="false">(1+($A71/2))^(-2*($D71-$A$1)/365.25)</f>
        <v>#N/A</v>
      </c>
      <c r="C71" s="85" t="n">
        <f aca="false">D72-D71</f>
        <v>30</v>
      </c>
      <c r="D71" s="377" t="n">
        <v>38808</v>
      </c>
      <c r="E71" s="378" t="e">
        <f aca="false">VLOOKUP($D71,Curves!$A$2:$H$1700,2)*$B71</f>
        <v>#N/A</v>
      </c>
      <c r="F71" s="51" t="e">
        <f aca="false">VLOOKUP($D71,Curves!$A$2:$H$1700,3)*$B71</f>
        <v>#N/A</v>
      </c>
      <c r="G71" s="51" t="e">
        <f aca="false">VLOOKUP($D71,Curves!$A$2:$H$1700,7)*$B71</f>
        <v>#N/A</v>
      </c>
      <c r="H71" s="51" t="e">
        <f aca="false">VLOOKUP($D71,Curves!$A$2:$H$1700,5)*$B71</f>
        <v>#N/A</v>
      </c>
      <c r="I71" s="51" t="e">
        <f aca="false">VLOOKUP($D71,Curves!$A$2:$H$1700,4)*$B71</f>
        <v>#N/A</v>
      </c>
      <c r="J71" s="379" t="e">
        <f aca="false">VLOOKUP($D71,Curves!$A$2:$H$1700,8)*$B71</f>
        <v>#N/A</v>
      </c>
      <c r="K71" s="51" t="e">
        <f aca="false">($E71+$I71)*$J$5+$J$4</f>
        <v>#N/A</v>
      </c>
      <c r="L71" s="380" t="e">
        <f aca="false">VLOOKUP($D71,Curves!$N$2:$T$2600,2)*$B71</f>
        <v>#N/A</v>
      </c>
      <c r="M71" s="244" t="e">
        <f aca="false">VLOOKUP($D71,Curves!$N$2:$T$2600,3)*$B71</f>
        <v>#N/A</v>
      </c>
      <c r="N71" s="381" t="e">
        <f aca="false">IF($K71&lt;$L71,1,0)</f>
        <v>#N/A</v>
      </c>
      <c r="O71" s="382" t="e">
        <f aca="false">IF($K71&lt;$M71,1,0)</f>
        <v>#N/A</v>
      </c>
      <c r="P71" s="378" t="e">
        <f aca="false">($E71+J71)*$J$5+$J$4</f>
        <v>#N/A</v>
      </c>
      <c r="Q71" s="380" t="e">
        <f aca="false">VLOOKUP($D71,Curves!$N$2:$T$2600,4)*$B71</f>
        <v>#N/A</v>
      </c>
      <c r="R71" s="244" t="e">
        <f aca="false">VLOOKUP($D71,Curves!$N$2:$T$2600,5)*$B71</f>
        <v>#N/A</v>
      </c>
      <c r="S71" s="381" t="e">
        <f aca="false">IF($P71&lt;$Q71,1,0)</f>
        <v>#N/A</v>
      </c>
      <c r="T71" s="382" t="e">
        <f aca="false">IF($P71&lt;$R71,1,0)</f>
        <v>#N/A</v>
      </c>
      <c r="U71" s="383" t="e">
        <f aca="false">($E71+G71)*$J$5+$J$4</f>
        <v>#N/A</v>
      </c>
      <c r="V71" s="383" t="e">
        <f aca="false">($E71+H71)*$J$5+$J$4</f>
        <v>#N/A</v>
      </c>
      <c r="W71" s="383" t="e">
        <f aca="false">($E71+I71)*$J$5+$J$4</f>
        <v>#N/A</v>
      </c>
      <c r="X71" s="272" t="e">
        <f aca="false">VLOOKUP($D71,[6]CurveFetch!$D$8:$S$13000,16,0)*$B71</f>
        <v>#N/A</v>
      </c>
      <c r="Y71" s="244" t="e">
        <f aca="false">VLOOKUP($D71,Curves!$N$2:$T$2600,7)*$B71</f>
        <v>#N/A</v>
      </c>
      <c r="Z71" s="384" t="e">
        <f aca="false">IF($U71&lt;$X71,1,0)</f>
        <v>#N/A</v>
      </c>
      <c r="AA71" s="381" t="e">
        <f aca="false">IF($U71&lt;$Y71,1,0)</f>
        <v>#N/A</v>
      </c>
      <c r="AB71" s="381" t="e">
        <f aca="false">IF($V71&lt;$X71,1,0)</f>
        <v>#N/A</v>
      </c>
      <c r="AC71" s="381" t="e">
        <f aca="false">IF($V71&lt;$X71,1,0)</f>
        <v>#N/A</v>
      </c>
      <c r="AD71" s="381" t="e">
        <f aca="false">IF($W71&lt;$X71,1,0)</f>
        <v>#N/A</v>
      </c>
      <c r="AE71" s="382" t="e">
        <f aca="false">IF($W71&lt;$Y71,1,0)</f>
        <v>#N/A</v>
      </c>
      <c r="AF71" s="70" t="e">
        <f aca="false">$AF$7*$J$2*$J$5*$N71</f>
        <v>#N/A</v>
      </c>
      <c r="AG71" s="70" t="e">
        <f aca="false">$AF$7*$J$2*$J$5*$O71</f>
        <v>#N/A</v>
      </c>
      <c r="AH71" s="70" t="e">
        <f aca="false">$AH$7*$J$2*$J$5*$N71</f>
        <v>#N/A</v>
      </c>
      <c r="AI71" s="70" t="e">
        <f aca="false">$AH$7*$J$2*$J$5*$O71</f>
        <v>#N/A</v>
      </c>
      <c r="AJ71" s="70" t="e">
        <f aca="false">$AJ$7*$J$2*$J$5*$N71</f>
        <v>#N/A</v>
      </c>
      <c r="AK71" s="70" t="e">
        <f aca="false">$AJ$7*$J$2*$J$5*$O71</f>
        <v>#N/A</v>
      </c>
      <c r="AL71" s="70" t="e">
        <f aca="false">$AL$7*$J$2*$J$5*$N71</f>
        <v>#N/A</v>
      </c>
      <c r="AM71" s="70" t="e">
        <f aca="false">$AL$7*$J$3*$J$5*$O71</f>
        <v>#N/A</v>
      </c>
      <c r="AN71" s="70" t="e">
        <f aca="false">$AN$7*$J$2*$J$5*$N71</f>
        <v>#N/A</v>
      </c>
      <c r="AO71" s="70" t="e">
        <f aca="false">$AN$7*$J$3*$J$5*$O71</f>
        <v>#N/A</v>
      </c>
      <c r="AP71" s="70" t="e">
        <f aca="false">$AP$7*$J$2*$J$5*$N71</f>
        <v>#N/A</v>
      </c>
      <c r="AQ71" s="70" t="e">
        <f aca="false">$AP$7*$J$3*$J$5*$O71</f>
        <v>#N/A</v>
      </c>
      <c r="AR71" s="70" t="e">
        <f aca="false">$AR$7*$J$2*$J$5*$N71</f>
        <v>#N/A</v>
      </c>
      <c r="AS71" s="70" t="e">
        <f aca="false">$AR$7*$J$3*$J$5*$O71</f>
        <v>#N/A</v>
      </c>
      <c r="AT71" s="134" t="e">
        <f aca="false">SUM(AF71:AG71,AL71:AM71)</f>
        <v>#N/A</v>
      </c>
      <c r="AU71" s="161" t="e">
        <f aca="false">SUM(AF71:AM71,AP71:AS71)</f>
        <v>#N/A</v>
      </c>
      <c r="AV71" s="134" t="e">
        <f aca="false">SUM(AF71:AS71)</f>
        <v>#N/A</v>
      </c>
      <c r="AW71" s="70" t="e">
        <f aca="false">$AW$7*$J$2*$J$5*$S71</f>
        <v>#N/A</v>
      </c>
      <c r="AX71" s="70" t="e">
        <f aca="false">$AW$7*$J$3*$J$5*$T71</f>
        <v>#N/A</v>
      </c>
      <c r="AY71" s="70" t="e">
        <f aca="false">$AY$7*$J$2*$J$5*$S71</f>
        <v>#N/A</v>
      </c>
      <c r="AZ71" s="70" t="e">
        <f aca="false">$AY$7*$J$3*$J$5*$T71</f>
        <v>#N/A</v>
      </c>
      <c r="BA71" s="70" t="e">
        <f aca="false">$BA$7*$J$2*$J$5*$S71</f>
        <v>#N/A</v>
      </c>
      <c r="BB71" s="70" t="e">
        <f aca="false">$BA$7*$J$3*$J$5*$T71</f>
        <v>#N/A</v>
      </c>
      <c r="BC71" s="70" t="e">
        <f aca="false">$BC$7*$J$2*$J$5*$S71</f>
        <v>#N/A</v>
      </c>
      <c r="BD71" s="70" t="e">
        <f aca="false">$BC$7*$J$3*$J$5*$T71</f>
        <v>#N/A</v>
      </c>
      <c r="BE71" s="70" t="e">
        <f aca="false">$BE$7*$J$2*$J$5*$S71</f>
        <v>#N/A</v>
      </c>
      <c r="BF71" s="70" t="e">
        <f aca="false">$BE$7*$J$3*$J$5*$T71</f>
        <v>#N/A</v>
      </c>
      <c r="BG71" s="70" t="e">
        <f aca="false">$BG$7*$J$2*$J$5*$S71</f>
        <v>#N/A</v>
      </c>
      <c r="BH71" s="70" t="e">
        <f aca="false">$BG$7*$J$3*$J$5*$T71</f>
        <v>#N/A</v>
      </c>
      <c r="BI71" s="70" t="e">
        <f aca="false">$BI$7*$J$2*$J$5*$S71</f>
        <v>#N/A</v>
      </c>
      <c r="BJ71" s="70" t="e">
        <f aca="false">$BI$7*$J$3*$J$5*$T71</f>
        <v>#N/A</v>
      </c>
      <c r="BK71" s="70" t="e">
        <f aca="false">$BK$7*$J$2*$J$5*$S71</f>
        <v>#N/A</v>
      </c>
      <c r="BL71" s="70" t="e">
        <f aca="false">$BK$7*$J$3*$J$5*$T71</f>
        <v>#N/A</v>
      </c>
      <c r="BM71" s="70" t="e">
        <f aca="false">$BM$7*$J$2*$J$5*$S71</f>
        <v>#N/A</v>
      </c>
      <c r="BN71" s="70" t="e">
        <f aca="false">$BM$7*$J$3*$J$5*$T71</f>
        <v>#N/A</v>
      </c>
      <c r="BO71" s="70" t="e">
        <f aca="false">$BO$7*$J$2*$J$5*$S71</f>
        <v>#N/A</v>
      </c>
      <c r="BP71" s="70" t="e">
        <f aca="false">$BO$7*$J$3*$J$5*$T71</f>
        <v>#N/A</v>
      </c>
      <c r="BQ71" s="70" t="e">
        <f aca="false">$BQ$7*$J$2*$J$5*$S71</f>
        <v>#N/A</v>
      </c>
      <c r="BR71" s="70" t="e">
        <f aca="false">$BQ$7*$J$3*$J$5*$T71</f>
        <v>#N/A</v>
      </c>
      <c r="BS71" s="70" t="e">
        <f aca="false">$BS$7*$J$2*$J$5*$S71</f>
        <v>#N/A</v>
      </c>
      <c r="BT71" s="70" t="e">
        <f aca="false">$BS$7*$J$3*$J$5*$T71</f>
        <v>#N/A</v>
      </c>
      <c r="BU71" s="70" t="e">
        <f aca="false">$BU$7*$J$2*$J$5*$S71</f>
        <v>#N/A</v>
      </c>
      <c r="BV71" s="70" t="e">
        <f aca="false">$BU$7*$J$3*$J$5*$T71</f>
        <v>#N/A</v>
      </c>
      <c r="BW71" s="385" t="e">
        <f aca="false">SUM(AW71:BD71,BG71:BJ71,BO71:BP71)</f>
        <v>#N/A</v>
      </c>
      <c r="BX71" s="386" t="e">
        <f aca="false">SUM(BS71:BV71)+BW71</f>
        <v>#N/A</v>
      </c>
      <c r="BY71" s="25" t="e">
        <f aca="false">SUM(AW71:BV71)</f>
        <v>#N/A</v>
      </c>
      <c r="BZ71" s="70" t="e">
        <f aca="false">$BZ$7*$J$2*$J$5*$N71</f>
        <v>#N/A</v>
      </c>
      <c r="CA71" s="70" t="e">
        <f aca="false">$BZ$7*$J$3*$J$5*$O71</f>
        <v>#N/A</v>
      </c>
      <c r="CB71" s="70" t="e">
        <f aca="false">$CB$7*$J$2*$J$5*$N71</f>
        <v>#N/A</v>
      </c>
      <c r="CC71" s="70" t="e">
        <f aca="false">$CB$7*$J$3*$J$5*$O71</f>
        <v>#N/A</v>
      </c>
      <c r="CD71" s="70" t="e">
        <f aca="false">$CD$7*$J$2*$J$5*$N71</f>
        <v>#N/A</v>
      </c>
      <c r="CE71" s="70" t="e">
        <f aca="false">$CD$7*$J$3*$J$5*$O71</f>
        <v>#N/A</v>
      </c>
      <c r="CF71" s="134" t="e">
        <f aca="false">SUM(BZ71:CA71)</f>
        <v>#N/A</v>
      </c>
      <c r="CG71" s="386" t="e">
        <f aca="false">SUM(BZ71:CC71)</f>
        <v>#N/A</v>
      </c>
      <c r="CH71" s="134" t="e">
        <f aca="false">SUM(BZ71:CE71)</f>
        <v>#N/A</v>
      </c>
      <c r="CI71" s="70" t="e">
        <f aca="false">$CI$7*$J$2*$J$5*$AB71</f>
        <v>#N/A</v>
      </c>
      <c r="CJ71" s="70" t="e">
        <f aca="false">$CI$7*$J$3*$J$5*$AC71</f>
        <v>#N/A</v>
      </c>
      <c r="CK71" s="70" t="e">
        <f aca="false">$CK$7*$J$2*$J$5*$AB71</f>
        <v>#N/A</v>
      </c>
      <c r="CL71" s="70" t="e">
        <f aca="false">$CK$7*$J$3*$J$5*$AC71</f>
        <v>#N/A</v>
      </c>
      <c r="CM71" s="70" t="e">
        <f aca="false">$CM$7*$J$2*$J$5*$AB71</f>
        <v>#N/A</v>
      </c>
      <c r="CN71" s="70" t="e">
        <f aca="false">$CM$7*$J$3*$J$5*$AC71</f>
        <v>#N/A</v>
      </c>
      <c r="CO71" s="70" t="e">
        <f aca="false">$CO$7*$J$2*$J$5*$AB71</f>
        <v>#N/A</v>
      </c>
      <c r="CP71" s="70" t="e">
        <f aca="false">$CO$7*$J$3*$J$5*$AC71</f>
        <v>#N/A</v>
      </c>
      <c r="CQ71" s="70" t="e">
        <f aca="false">$CQ$7*$J$2*$J$5*$AB71</f>
        <v>#N/A</v>
      </c>
      <c r="CR71" s="70" t="e">
        <f aca="false">$CQ$7*$J$3*$J$5*$AC71</f>
        <v>#N/A</v>
      </c>
      <c r="CS71" s="70" t="e">
        <f aca="false">$CS$7*$J$2*$J$5*$AB71</f>
        <v>#N/A</v>
      </c>
      <c r="CT71" s="70" t="e">
        <f aca="false">$CS$7*$J$3*$J$5*$AC71</f>
        <v>#N/A</v>
      </c>
      <c r="CU71" s="70" t="e">
        <f aca="false">$CU$7*$J$2*$J$5*$AB71</f>
        <v>#N/A</v>
      </c>
      <c r="CV71" s="70" t="e">
        <f aca="false">$CU$7*$J$3*$J$5*$AC71</f>
        <v>#N/A</v>
      </c>
      <c r="CW71" s="70" t="e">
        <f aca="false">$CW$7*$J$2*$J$5*$AB71</f>
        <v>#N/A</v>
      </c>
      <c r="CX71" s="70" t="e">
        <f aca="false">$CW$7*$J$3*$J$5*$AC71</f>
        <v>#N/A</v>
      </c>
      <c r="CY71" s="70" t="e">
        <f aca="false">$CY$7*$J$2*$J$5*$AB71</f>
        <v>#N/A</v>
      </c>
      <c r="CZ71" s="70" t="e">
        <f aca="false">$CY$7*$J$3*$J$5*$AC71</f>
        <v>#N/A</v>
      </c>
      <c r="DA71" s="70" t="e">
        <f aca="false">$DA$7*$J$2*$J$5*$AB71</f>
        <v>#N/A</v>
      </c>
      <c r="DB71" s="70" t="e">
        <f aca="false">$DA$7*$J$3*$J$5*$AC71</f>
        <v>#N/A</v>
      </c>
      <c r="DC71" s="70"/>
      <c r="DD71" s="70"/>
      <c r="DE71" s="70" t="e">
        <f aca="false">$DF$7*$J$2*$J$5*$AB71</f>
        <v>#N/A</v>
      </c>
      <c r="DF71" s="70" t="e">
        <f aca="false">$DF$7*$J$3*$J$5*$AC71</f>
        <v>#N/A</v>
      </c>
      <c r="DG71" s="70" t="e">
        <f aca="false">$DG$7*$J$2*$J$5*$AB71</f>
        <v>#N/A</v>
      </c>
      <c r="DH71" s="70" t="e">
        <f aca="false">$DG$7*$J$3*$J$5*$AC71</f>
        <v>#N/A</v>
      </c>
      <c r="DI71" s="70" t="e">
        <f aca="false">$DI$7*$J$2*$J$5*$AB71</f>
        <v>#N/A</v>
      </c>
      <c r="DJ71" s="70" t="e">
        <f aca="false">$DI$7*$J$3*$J$5*$AC71</f>
        <v>#N/A</v>
      </c>
      <c r="DK71" s="70" t="e">
        <f aca="false">$DK$7*$J$2*$J$5*$AB71</f>
        <v>#N/A</v>
      </c>
      <c r="DL71" s="70" t="e">
        <f aca="false">$DK$7*$J$3*$J$5*$AC71</f>
        <v>#N/A</v>
      </c>
      <c r="DM71" s="70" t="e">
        <f aca="false">$DM$7*$J$2*$J$5*$AB71</f>
        <v>#N/A</v>
      </c>
      <c r="DN71" s="70" t="e">
        <f aca="false">$DM$7*$J$3*$J$5*$AC71</f>
        <v>#N/A</v>
      </c>
      <c r="DO71" s="70" t="e">
        <f aca="false">$DO$7*$J$2*$J$5*$AB71</f>
        <v>#N/A</v>
      </c>
      <c r="DP71" s="70" t="e">
        <f aca="false">$DO$7*$J$3*$J$5*$AC71</f>
        <v>#N/A</v>
      </c>
      <c r="DQ71" s="70" t="e">
        <f aca="false">$DQ$7*$J$2*$J$5*$AB71</f>
        <v>#N/A</v>
      </c>
      <c r="DR71" s="70" t="e">
        <f aca="false">$DQ$7*$J$3*$J$5*$AC71</f>
        <v>#N/A</v>
      </c>
      <c r="DS71" s="134" t="e">
        <f aca="false">SUM(CI71:CR71,CW71:CX71,DG71:DH71)</f>
        <v>#N/A</v>
      </c>
      <c r="DT71" s="25" t="e">
        <f aca="false">SUM(CI71:CZ71,DC71:DL71)</f>
        <v>#N/A</v>
      </c>
      <c r="DU71" s="134" t="e">
        <f aca="false">SUM(CI71:DR71)</f>
        <v>#N/A</v>
      </c>
      <c r="DZ71" s="70" t="e">
        <f aca="false">$DZ$7*$J$2*$J$5*$AB71</f>
        <v>#N/A</v>
      </c>
      <c r="EA71" s="70" t="e">
        <f aca="false">$DZ$7*$J$3*$J$5*$AC71</f>
        <v>#N/A</v>
      </c>
      <c r="EB71" s="70" t="e">
        <f aca="false">$EB$7*$J$2*$J$5*$AB71</f>
        <v>#N/A</v>
      </c>
      <c r="EC71" s="70" t="e">
        <f aca="false">$EB$7*$J$3*$J$5*$AC71</f>
        <v>#N/A</v>
      </c>
      <c r="ED71" s="70" t="e">
        <f aca="false">$ED$7*$J$2*$J$5*$AB71</f>
        <v>#N/A</v>
      </c>
      <c r="EE71" s="70" t="e">
        <f aca="false">$ED$7*$J$3*$J$5*$AC71</f>
        <v>#N/A</v>
      </c>
      <c r="EF71" s="70" t="e">
        <f aca="false">$EF$7*$J$2*$J$5*$AB71</f>
        <v>#N/A</v>
      </c>
      <c r="EG71" s="70" t="e">
        <f aca="false">$EF$7*$J$3*$J$5*$AC71</f>
        <v>#N/A</v>
      </c>
      <c r="EH71" s="70" t="e">
        <f aca="false">$EH$7*$J$2*$J$5*$AB71</f>
        <v>#N/A</v>
      </c>
      <c r="EI71" s="70" t="e">
        <f aca="false">$EH$7*$J$3*$J$5*$AC71</f>
        <v>#N/A</v>
      </c>
      <c r="EJ71" s="70" t="e">
        <f aca="false">$EJ$7*$J$2*$J$5*$AB71</f>
        <v>#N/A</v>
      </c>
      <c r="EK71" s="70" t="e">
        <f aca="false">$EJ$7*$J$3*$J$5*$AC71</f>
        <v>#N/A</v>
      </c>
      <c r="EL71" s="70" t="e">
        <f aca="false">$EL$7*$J$2*$J$5*$AB71</f>
        <v>#N/A</v>
      </c>
      <c r="EM71" s="70" t="e">
        <f aca="false">$EL$7*$J$3*$J$5*$AC71</f>
        <v>#N/A</v>
      </c>
      <c r="EN71" s="134" t="e">
        <f aca="false">SUM(EB71:EC71)</f>
        <v>#N/A</v>
      </c>
      <c r="EO71" s="25" t="e">
        <f aca="false">SUM(EB71:EE71,EJ71:EM71)</f>
        <v>#N/A</v>
      </c>
      <c r="EP71" s="25" t="e">
        <f aca="false">SUM(DZ71:EM71)</f>
        <v>#N/A</v>
      </c>
    </row>
    <row r="72" customFormat="false" ht="11.25" hidden="false" customHeight="false" outlineLevel="0" collapsed="false">
      <c r="A72" s="51" t="e">
        <f aca="false">VLOOKUP($D72,Curves!$A$2:$I$1700,9)</f>
        <v>#N/A</v>
      </c>
      <c r="B72" s="85" t="e">
        <f aca="false">(1+($A72/2))^(-2*($D72-$A$1)/365.25)</f>
        <v>#N/A</v>
      </c>
      <c r="C72" s="85" t="n">
        <f aca="false">D73-D72</f>
        <v>31</v>
      </c>
      <c r="D72" s="377" t="n">
        <v>38838</v>
      </c>
      <c r="E72" s="378" t="e">
        <f aca="false">VLOOKUP($D72,Curves!$A$2:$H$1700,2)*$B72</f>
        <v>#N/A</v>
      </c>
      <c r="F72" s="51" t="e">
        <f aca="false">VLOOKUP($D72,Curves!$A$2:$H$1700,3)*$B72</f>
        <v>#N/A</v>
      </c>
      <c r="G72" s="51" t="e">
        <f aca="false">VLOOKUP($D72,Curves!$A$2:$H$1700,7)*$B72</f>
        <v>#N/A</v>
      </c>
      <c r="H72" s="51" t="e">
        <f aca="false">VLOOKUP($D72,Curves!$A$2:$H$1700,5)*$B72</f>
        <v>#N/A</v>
      </c>
      <c r="I72" s="51" t="e">
        <f aca="false">VLOOKUP($D72,Curves!$A$2:$H$1700,4)*$B72</f>
        <v>#N/A</v>
      </c>
      <c r="J72" s="379" t="e">
        <f aca="false">VLOOKUP($D72,Curves!$A$2:$H$1700,8)*$B72</f>
        <v>#N/A</v>
      </c>
      <c r="K72" s="51" t="e">
        <f aca="false">($E72+$I72)*$J$5+$J$4</f>
        <v>#N/A</v>
      </c>
      <c r="L72" s="380" t="e">
        <f aca="false">VLOOKUP($D72,Curves!$N$2:$T$2600,2)*$B72</f>
        <v>#N/A</v>
      </c>
      <c r="M72" s="244" t="e">
        <f aca="false">VLOOKUP($D72,Curves!$N$2:$T$2600,3)*$B72</f>
        <v>#N/A</v>
      </c>
      <c r="N72" s="381" t="e">
        <f aca="false">IF($K72&lt;$L72,1,0)</f>
        <v>#N/A</v>
      </c>
      <c r="O72" s="382" t="e">
        <f aca="false">IF($K72&lt;$M72,1,0)</f>
        <v>#N/A</v>
      </c>
      <c r="P72" s="378" t="e">
        <f aca="false">($E72+J72)*$J$5+$J$4</f>
        <v>#N/A</v>
      </c>
      <c r="Q72" s="380" t="e">
        <f aca="false">VLOOKUP($D72,Curves!$N$2:$T$2600,4)*$B72</f>
        <v>#N/A</v>
      </c>
      <c r="R72" s="244" t="e">
        <f aca="false">VLOOKUP($D72,Curves!$N$2:$T$2600,5)*$B72</f>
        <v>#N/A</v>
      </c>
      <c r="S72" s="381" t="e">
        <f aca="false">IF($P72&lt;$Q72,1,0)</f>
        <v>#N/A</v>
      </c>
      <c r="T72" s="382" t="e">
        <f aca="false">IF($P72&lt;$R72,1,0)</f>
        <v>#N/A</v>
      </c>
      <c r="U72" s="383" t="e">
        <f aca="false">($E72+G72)*$J$5+$J$4</f>
        <v>#N/A</v>
      </c>
      <c r="V72" s="383" t="e">
        <f aca="false">($E72+H72)*$J$5+$J$4</f>
        <v>#N/A</v>
      </c>
      <c r="W72" s="383" t="e">
        <f aca="false">($E72+I72)*$J$5+$J$4</f>
        <v>#N/A</v>
      </c>
      <c r="X72" s="272" t="e">
        <f aca="false">VLOOKUP($D72,[6]CurveFetch!$D$8:$S$13000,16,0)*$B72</f>
        <v>#N/A</v>
      </c>
      <c r="Y72" s="244" t="e">
        <f aca="false">VLOOKUP($D72,Curves!$N$2:$T$2600,7)*$B72</f>
        <v>#N/A</v>
      </c>
      <c r="Z72" s="384" t="e">
        <f aca="false">IF($U72&lt;$X72,1,0)</f>
        <v>#N/A</v>
      </c>
      <c r="AA72" s="381" t="e">
        <f aca="false">IF($U72&lt;$Y72,1,0)</f>
        <v>#N/A</v>
      </c>
      <c r="AB72" s="381" t="e">
        <f aca="false">IF($V72&lt;$X72,1,0)</f>
        <v>#N/A</v>
      </c>
      <c r="AC72" s="381" t="e">
        <f aca="false">IF($V72&lt;$X72,1,0)</f>
        <v>#N/A</v>
      </c>
      <c r="AD72" s="381" t="e">
        <f aca="false">IF($W72&lt;$X72,1,0)</f>
        <v>#N/A</v>
      </c>
      <c r="AE72" s="382" t="e">
        <f aca="false">IF($W72&lt;$Y72,1,0)</f>
        <v>#N/A</v>
      </c>
      <c r="AF72" s="70" t="e">
        <f aca="false">$AF$7*$J$2*$J$5*$N72</f>
        <v>#N/A</v>
      </c>
      <c r="AG72" s="70" t="e">
        <f aca="false">$AF$7*$J$2*$J$5*$O72</f>
        <v>#N/A</v>
      </c>
      <c r="AH72" s="70" t="e">
        <f aca="false">$AH$7*$J$2*$J$5*$N72</f>
        <v>#N/A</v>
      </c>
      <c r="AI72" s="70" t="e">
        <f aca="false">$AH$7*$J$2*$J$5*$O72</f>
        <v>#N/A</v>
      </c>
      <c r="AJ72" s="70" t="e">
        <f aca="false">$AJ$7*$J$2*$J$5*$N72</f>
        <v>#N/A</v>
      </c>
      <c r="AK72" s="70" t="e">
        <f aca="false">$AJ$7*$J$2*$J$5*$O72</f>
        <v>#N/A</v>
      </c>
      <c r="AL72" s="70" t="e">
        <f aca="false">$AL$7*$J$2*$J$5*$N72</f>
        <v>#N/A</v>
      </c>
      <c r="AM72" s="70" t="e">
        <f aca="false">$AL$7*$J$3*$J$5*$O72</f>
        <v>#N/A</v>
      </c>
      <c r="AN72" s="70" t="e">
        <f aca="false">$AN$7*$J$2*$J$5*$N72</f>
        <v>#N/A</v>
      </c>
      <c r="AO72" s="70" t="e">
        <f aca="false">$AN$7*$J$3*$J$5*$O72</f>
        <v>#N/A</v>
      </c>
      <c r="AP72" s="70" t="e">
        <f aca="false">$AP$7*$J$2*$J$5*$N72</f>
        <v>#N/A</v>
      </c>
      <c r="AQ72" s="70" t="e">
        <f aca="false">$AP$7*$J$3*$J$5*$O72</f>
        <v>#N/A</v>
      </c>
      <c r="AR72" s="70" t="e">
        <f aca="false">$AR$7*$J$2*$J$5*$N72</f>
        <v>#N/A</v>
      </c>
      <c r="AS72" s="70" t="e">
        <f aca="false">$AR$7*$J$3*$J$5*$O72</f>
        <v>#N/A</v>
      </c>
      <c r="AT72" s="134" t="e">
        <f aca="false">SUM(AF72:AG72,AL72:AM72)</f>
        <v>#N/A</v>
      </c>
      <c r="AU72" s="161" t="e">
        <f aca="false">SUM(AF72:AM72,AP72:AS72)</f>
        <v>#N/A</v>
      </c>
      <c r="AV72" s="134" t="e">
        <f aca="false">SUM(AF72:AS72)</f>
        <v>#N/A</v>
      </c>
      <c r="AW72" s="70" t="e">
        <f aca="false">$AW$7*$J$2*$J$5*$S72</f>
        <v>#N/A</v>
      </c>
      <c r="AX72" s="70" t="e">
        <f aca="false">$AW$7*$J$3*$J$5*$T72</f>
        <v>#N/A</v>
      </c>
      <c r="AY72" s="70" t="e">
        <f aca="false">$AY$7*$J$2*$J$5*$S72</f>
        <v>#N/A</v>
      </c>
      <c r="AZ72" s="70" t="e">
        <f aca="false">$AY$7*$J$3*$J$5*$T72</f>
        <v>#N/A</v>
      </c>
      <c r="BA72" s="70" t="e">
        <f aca="false">$BA$7*$J$2*$J$5*$S72</f>
        <v>#N/A</v>
      </c>
      <c r="BB72" s="70" t="e">
        <f aca="false">$BA$7*$J$3*$J$5*$T72</f>
        <v>#N/A</v>
      </c>
      <c r="BC72" s="70" t="e">
        <f aca="false">$BC$7*$J$2*$J$5*$S72</f>
        <v>#N/A</v>
      </c>
      <c r="BD72" s="70" t="e">
        <f aca="false">$BC$7*$J$3*$J$5*$T72</f>
        <v>#N/A</v>
      </c>
      <c r="BE72" s="70" t="e">
        <f aca="false">$BE$7*$J$2*$J$5*$S72</f>
        <v>#N/A</v>
      </c>
      <c r="BF72" s="70" t="e">
        <f aca="false">$BE$7*$J$3*$J$5*$T72</f>
        <v>#N/A</v>
      </c>
      <c r="BG72" s="70" t="e">
        <f aca="false">$BG$7*$J$2*$J$5*$S72</f>
        <v>#N/A</v>
      </c>
      <c r="BH72" s="70" t="e">
        <f aca="false">$BG$7*$J$3*$J$5*$T72</f>
        <v>#N/A</v>
      </c>
      <c r="BI72" s="70" t="e">
        <f aca="false">$BI$7*$J$2*$J$5*$S72</f>
        <v>#N/A</v>
      </c>
      <c r="BJ72" s="70" t="e">
        <f aca="false">$BI$7*$J$3*$J$5*$T72</f>
        <v>#N/A</v>
      </c>
      <c r="BK72" s="70" t="e">
        <f aca="false">$BK$7*$J$2*$J$5*$S72</f>
        <v>#N/A</v>
      </c>
      <c r="BL72" s="70" t="e">
        <f aca="false">$BK$7*$J$3*$J$5*$T72</f>
        <v>#N/A</v>
      </c>
      <c r="BM72" s="70" t="e">
        <f aca="false">$BM$7*$J$2*$J$5*$S72</f>
        <v>#N/A</v>
      </c>
      <c r="BN72" s="70" t="e">
        <f aca="false">$BM$7*$J$3*$J$5*$T72</f>
        <v>#N/A</v>
      </c>
      <c r="BO72" s="70" t="e">
        <f aca="false">$BO$7*$J$2*$J$5*$S72</f>
        <v>#N/A</v>
      </c>
      <c r="BP72" s="70" t="e">
        <f aca="false">$BO$7*$J$3*$J$5*$T72</f>
        <v>#N/A</v>
      </c>
      <c r="BQ72" s="70" t="e">
        <f aca="false">$BQ$7*$J$2*$J$5*$S72</f>
        <v>#N/A</v>
      </c>
      <c r="BR72" s="70" t="e">
        <f aca="false">$BQ$7*$J$3*$J$5*$T72</f>
        <v>#N/A</v>
      </c>
      <c r="BS72" s="70" t="e">
        <f aca="false">$BS$7*$J$2*$J$5*$S72</f>
        <v>#N/A</v>
      </c>
      <c r="BT72" s="70" t="e">
        <f aca="false">$BS$7*$J$3*$J$5*$T72</f>
        <v>#N/A</v>
      </c>
      <c r="BU72" s="70" t="e">
        <f aca="false">$BU$7*$J$2*$J$5*$S72</f>
        <v>#N/A</v>
      </c>
      <c r="BV72" s="70" t="e">
        <f aca="false">$BU$7*$J$3*$J$5*$T72</f>
        <v>#N/A</v>
      </c>
      <c r="BW72" s="385" t="e">
        <f aca="false">SUM(AW72:BD72,BG72:BJ72,BO72:BP72)</f>
        <v>#N/A</v>
      </c>
      <c r="BX72" s="386" t="e">
        <f aca="false">SUM(BS72:BV72)+BW72</f>
        <v>#N/A</v>
      </c>
      <c r="BY72" s="25" t="e">
        <f aca="false">SUM(AW72:BV72)</f>
        <v>#N/A</v>
      </c>
      <c r="BZ72" s="70" t="e">
        <f aca="false">$BZ$7*$J$2*$J$5*$N72</f>
        <v>#N/A</v>
      </c>
      <c r="CA72" s="70" t="e">
        <f aca="false">$BZ$7*$J$3*$J$5*$O72</f>
        <v>#N/A</v>
      </c>
      <c r="CB72" s="70" t="e">
        <f aca="false">$CB$7*$J$2*$J$5*$N72</f>
        <v>#N/A</v>
      </c>
      <c r="CC72" s="70" t="e">
        <f aca="false">$CB$7*$J$3*$J$5*$O72</f>
        <v>#N/A</v>
      </c>
      <c r="CD72" s="70" t="e">
        <f aca="false">$CD$7*$J$2*$J$5*$N72</f>
        <v>#N/A</v>
      </c>
      <c r="CE72" s="70" t="e">
        <f aca="false">$CD$7*$J$3*$J$5*$O72</f>
        <v>#N/A</v>
      </c>
      <c r="CF72" s="134" t="e">
        <f aca="false">SUM(BZ72:CA72)</f>
        <v>#N/A</v>
      </c>
      <c r="CG72" s="386" t="e">
        <f aca="false">SUM(BZ72:CC72)</f>
        <v>#N/A</v>
      </c>
      <c r="CH72" s="134" t="e">
        <f aca="false">SUM(BZ72:CE72)</f>
        <v>#N/A</v>
      </c>
      <c r="CI72" s="70" t="e">
        <f aca="false">$CI$7*$J$2*$J$5*$AB72</f>
        <v>#N/A</v>
      </c>
      <c r="CJ72" s="70" t="e">
        <f aca="false">$CI$7*$J$3*$J$5*$AC72</f>
        <v>#N/A</v>
      </c>
      <c r="CK72" s="70" t="e">
        <f aca="false">$CK$7*$J$2*$J$5*$AB72</f>
        <v>#N/A</v>
      </c>
      <c r="CL72" s="70" t="e">
        <f aca="false">$CK$7*$J$3*$J$5*$AC72</f>
        <v>#N/A</v>
      </c>
      <c r="CM72" s="70" t="e">
        <f aca="false">$CM$7*$J$2*$J$5*$AB72</f>
        <v>#N/A</v>
      </c>
      <c r="CN72" s="70" t="e">
        <f aca="false">$CM$7*$J$3*$J$5*$AC72</f>
        <v>#N/A</v>
      </c>
      <c r="CO72" s="70" t="e">
        <f aca="false">$CO$7*$J$2*$J$5*$AB72</f>
        <v>#N/A</v>
      </c>
      <c r="CP72" s="70" t="e">
        <f aca="false">$CO$7*$J$3*$J$5*$AC72</f>
        <v>#N/A</v>
      </c>
      <c r="CQ72" s="70" t="e">
        <f aca="false">$CQ$7*$J$2*$J$5*$AB72</f>
        <v>#N/A</v>
      </c>
      <c r="CR72" s="70" t="e">
        <f aca="false">$CQ$7*$J$3*$J$5*$AC72</f>
        <v>#N/A</v>
      </c>
      <c r="CS72" s="70" t="e">
        <f aca="false">$CS$7*$J$2*$J$5*$AB72</f>
        <v>#N/A</v>
      </c>
      <c r="CT72" s="70" t="e">
        <f aca="false">$CS$7*$J$3*$J$5*$AC72</f>
        <v>#N/A</v>
      </c>
      <c r="CU72" s="70" t="e">
        <f aca="false">$CU$7*$J$2*$J$5*$AB72</f>
        <v>#N/A</v>
      </c>
      <c r="CV72" s="70" t="e">
        <f aca="false">$CU$7*$J$3*$J$5*$AC72</f>
        <v>#N/A</v>
      </c>
      <c r="CW72" s="70" t="e">
        <f aca="false">$CW$7*$J$2*$J$5*$AB72</f>
        <v>#N/A</v>
      </c>
      <c r="CX72" s="70" t="e">
        <f aca="false">$CW$7*$J$3*$J$5*$AC72</f>
        <v>#N/A</v>
      </c>
      <c r="CY72" s="70" t="e">
        <f aca="false">$CY$7*$J$2*$J$5*$AB72</f>
        <v>#N/A</v>
      </c>
      <c r="CZ72" s="70" t="e">
        <f aca="false">$CY$7*$J$3*$J$5*$AC72</f>
        <v>#N/A</v>
      </c>
      <c r="DA72" s="70" t="e">
        <f aca="false">$DA$7*$J$2*$J$5*$AB72</f>
        <v>#N/A</v>
      </c>
      <c r="DB72" s="70" t="e">
        <f aca="false">$DA$7*$J$3*$J$5*$AC72</f>
        <v>#N/A</v>
      </c>
      <c r="DC72" s="70"/>
      <c r="DD72" s="70"/>
      <c r="DE72" s="70" t="e">
        <f aca="false">$DF$7*$J$2*$J$5*$AB72</f>
        <v>#N/A</v>
      </c>
      <c r="DF72" s="70" t="e">
        <f aca="false">$DF$7*$J$3*$J$5*$AC72</f>
        <v>#N/A</v>
      </c>
      <c r="DG72" s="70" t="e">
        <f aca="false">$DG$7*$J$2*$J$5*$AB72</f>
        <v>#N/A</v>
      </c>
      <c r="DH72" s="70" t="e">
        <f aca="false">$DG$7*$J$3*$J$5*$AC72</f>
        <v>#N/A</v>
      </c>
      <c r="DI72" s="70" t="e">
        <f aca="false">$DI$7*$J$2*$J$5*$AB72</f>
        <v>#N/A</v>
      </c>
      <c r="DJ72" s="70" t="e">
        <f aca="false">$DI$7*$J$3*$J$5*$AC72</f>
        <v>#N/A</v>
      </c>
      <c r="DK72" s="70" t="e">
        <f aca="false">$DK$7*$J$2*$J$5*$AB72</f>
        <v>#N/A</v>
      </c>
      <c r="DL72" s="70" t="e">
        <f aca="false">$DK$7*$J$3*$J$5*$AC72</f>
        <v>#N/A</v>
      </c>
      <c r="DM72" s="70" t="e">
        <f aca="false">$DM$7*$J$2*$J$5*$AB72</f>
        <v>#N/A</v>
      </c>
      <c r="DN72" s="70" t="e">
        <f aca="false">$DM$7*$J$3*$J$5*$AC72</f>
        <v>#N/A</v>
      </c>
      <c r="DO72" s="70" t="e">
        <f aca="false">$DO$7*$J$2*$J$5*$AB72</f>
        <v>#N/A</v>
      </c>
      <c r="DP72" s="70" t="e">
        <f aca="false">$DO$7*$J$3*$J$5*$AC72</f>
        <v>#N/A</v>
      </c>
      <c r="DQ72" s="70" t="e">
        <f aca="false">$DQ$7*$J$2*$J$5*$AB72</f>
        <v>#N/A</v>
      </c>
      <c r="DR72" s="70" t="e">
        <f aca="false">$DQ$7*$J$3*$J$5*$AC72</f>
        <v>#N/A</v>
      </c>
      <c r="DS72" s="134" t="e">
        <f aca="false">SUM(CI72:CR72,CW72:CX72,DG72:DH72)</f>
        <v>#N/A</v>
      </c>
      <c r="DT72" s="25" t="e">
        <f aca="false">SUM(CI72:CZ72,DC72:DL72)</f>
        <v>#N/A</v>
      </c>
      <c r="DU72" s="134" t="e">
        <f aca="false">SUM(CI72:DR72)</f>
        <v>#N/A</v>
      </c>
      <c r="DZ72" s="70" t="e">
        <f aca="false">$DZ$7*$J$2*$J$5*$AB72</f>
        <v>#N/A</v>
      </c>
      <c r="EA72" s="70" t="e">
        <f aca="false">$DZ$7*$J$3*$J$5*$AC72</f>
        <v>#N/A</v>
      </c>
      <c r="EB72" s="70" t="e">
        <f aca="false">$EB$7*$J$2*$J$5*$AB72</f>
        <v>#N/A</v>
      </c>
      <c r="EC72" s="70" t="e">
        <f aca="false">$EB$7*$J$3*$J$5*$AC72</f>
        <v>#N/A</v>
      </c>
      <c r="ED72" s="70" t="e">
        <f aca="false">$ED$7*$J$2*$J$5*$AB72</f>
        <v>#N/A</v>
      </c>
      <c r="EE72" s="70" t="e">
        <f aca="false">$ED$7*$J$3*$J$5*$AC72</f>
        <v>#N/A</v>
      </c>
      <c r="EF72" s="70" t="e">
        <f aca="false">$EF$7*$J$2*$J$5*$AB72</f>
        <v>#N/A</v>
      </c>
      <c r="EG72" s="70" t="e">
        <f aca="false">$EF$7*$J$3*$J$5*$AC72</f>
        <v>#N/A</v>
      </c>
      <c r="EH72" s="70" t="e">
        <f aca="false">$EH$7*$J$2*$J$5*$AB72</f>
        <v>#N/A</v>
      </c>
      <c r="EI72" s="70" t="e">
        <f aca="false">$EH$7*$J$3*$J$5*$AC72</f>
        <v>#N/A</v>
      </c>
      <c r="EJ72" s="70" t="e">
        <f aca="false">$EJ$7*$J$2*$J$5*$AB72</f>
        <v>#N/A</v>
      </c>
      <c r="EK72" s="70" t="e">
        <f aca="false">$EJ$7*$J$3*$J$5*$AC72</f>
        <v>#N/A</v>
      </c>
      <c r="EL72" s="70" t="e">
        <f aca="false">$EL$7*$J$2*$J$5*$AB72</f>
        <v>#N/A</v>
      </c>
      <c r="EM72" s="70" t="e">
        <f aca="false">$EL$7*$J$3*$J$5*$AC72</f>
        <v>#N/A</v>
      </c>
      <c r="EN72" s="134" t="e">
        <f aca="false">SUM(EB72:EC72)</f>
        <v>#N/A</v>
      </c>
      <c r="EO72" s="25" t="e">
        <f aca="false">SUM(EB72:EE72,EJ72:EM72)</f>
        <v>#N/A</v>
      </c>
      <c r="EP72" s="25" t="e">
        <f aca="false">SUM(DZ72:EM72)</f>
        <v>#N/A</v>
      </c>
    </row>
    <row r="73" customFormat="false" ht="11.25" hidden="false" customHeight="false" outlineLevel="0" collapsed="false">
      <c r="A73" s="51" t="e">
        <f aca="false">VLOOKUP($D73,Curves!$A$2:$I$1700,9)</f>
        <v>#N/A</v>
      </c>
      <c r="B73" s="85" t="e">
        <f aca="false">(1+($A73/2))^(-2*($D73-$A$1)/365.25)</f>
        <v>#N/A</v>
      </c>
      <c r="C73" s="85" t="n">
        <f aca="false">D74-D73</f>
        <v>30</v>
      </c>
      <c r="D73" s="377" t="n">
        <v>38869</v>
      </c>
      <c r="E73" s="378" t="e">
        <f aca="false">VLOOKUP($D73,Curves!$A$2:$H$1700,2)*$B73</f>
        <v>#N/A</v>
      </c>
      <c r="F73" s="51" t="e">
        <f aca="false">VLOOKUP($D73,Curves!$A$2:$H$1700,3)*$B73</f>
        <v>#N/A</v>
      </c>
      <c r="G73" s="51" t="e">
        <f aca="false">VLOOKUP($D73,Curves!$A$2:$H$1700,7)*$B73</f>
        <v>#N/A</v>
      </c>
      <c r="H73" s="51" t="e">
        <f aca="false">VLOOKUP($D73,Curves!$A$2:$H$1700,5)*$B73</f>
        <v>#N/A</v>
      </c>
      <c r="I73" s="51" t="e">
        <f aca="false">VLOOKUP($D73,Curves!$A$2:$H$1700,4)*$B73</f>
        <v>#N/A</v>
      </c>
      <c r="J73" s="379" t="e">
        <f aca="false">VLOOKUP($D73,Curves!$A$2:$H$1700,8)*$B73</f>
        <v>#N/A</v>
      </c>
      <c r="K73" s="51" t="e">
        <f aca="false">($E73+$I73)*$J$5+$J$4</f>
        <v>#N/A</v>
      </c>
      <c r="L73" s="380" t="e">
        <f aca="false">VLOOKUP($D73,Curves!$N$2:$T$2600,2)*$B73</f>
        <v>#N/A</v>
      </c>
      <c r="M73" s="244" t="e">
        <f aca="false">VLOOKUP($D73,Curves!$N$2:$T$2600,3)*$B73</f>
        <v>#N/A</v>
      </c>
      <c r="N73" s="381" t="e">
        <f aca="false">IF($K73&lt;$L73,1,0)</f>
        <v>#N/A</v>
      </c>
      <c r="O73" s="382" t="e">
        <f aca="false">IF($K73&lt;$M73,1,0)</f>
        <v>#N/A</v>
      </c>
      <c r="P73" s="378" t="e">
        <f aca="false">($E73+J73)*$J$5+$J$4</f>
        <v>#N/A</v>
      </c>
      <c r="Q73" s="380" t="e">
        <f aca="false">VLOOKUP($D73,Curves!$N$2:$T$2600,4)*$B73</f>
        <v>#N/A</v>
      </c>
      <c r="R73" s="244" t="e">
        <f aca="false">VLOOKUP($D73,Curves!$N$2:$T$2600,5)*$B73</f>
        <v>#N/A</v>
      </c>
      <c r="S73" s="381" t="e">
        <f aca="false">IF($P73&lt;$Q73,1,0)</f>
        <v>#N/A</v>
      </c>
      <c r="T73" s="382" t="e">
        <f aca="false">IF($P73&lt;$R73,1,0)</f>
        <v>#N/A</v>
      </c>
      <c r="U73" s="383" t="e">
        <f aca="false">($E73+G73)*$J$5+$J$4</f>
        <v>#N/A</v>
      </c>
      <c r="V73" s="383" t="e">
        <f aca="false">($E73+H73)*$J$5+$J$4</f>
        <v>#N/A</v>
      </c>
      <c r="W73" s="383" t="e">
        <f aca="false">($E73+I73)*$J$5+$J$4</f>
        <v>#N/A</v>
      </c>
      <c r="X73" s="272" t="e">
        <f aca="false">VLOOKUP($D73,[6]CurveFetch!$D$8:$S$13000,16,0)*$B73</f>
        <v>#N/A</v>
      </c>
      <c r="Y73" s="244" t="e">
        <f aca="false">VLOOKUP($D73,Curves!$N$2:$T$2600,7)*$B73</f>
        <v>#N/A</v>
      </c>
      <c r="Z73" s="384" t="e">
        <f aca="false">IF($U73&lt;$X73,1,0)</f>
        <v>#N/A</v>
      </c>
      <c r="AA73" s="381" t="e">
        <f aca="false">IF($U73&lt;$Y73,1,0)</f>
        <v>#N/A</v>
      </c>
      <c r="AB73" s="381" t="e">
        <f aca="false">IF($V73&lt;$X73,1,0)</f>
        <v>#N/A</v>
      </c>
      <c r="AC73" s="381" t="e">
        <f aca="false">IF($V73&lt;$X73,1,0)</f>
        <v>#N/A</v>
      </c>
      <c r="AD73" s="381" t="e">
        <f aca="false">IF($W73&lt;$X73,1,0)</f>
        <v>#N/A</v>
      </c>
      <c r="AE73" s="382" t="e">
        <f aca="false">IF($W73&lt;$Y73,1,0)</f>
        <v>#N/A</v>
      </c>
      <c r="AF73" s="70" t="e">
        <f aca="false">$AF$7*$J$2*$J$5*$N73</f>
        <v>#N/A</v>
      </c>
      <c r="AG73" s="70" t="e">
        <f aca="false">$AF$7*$J$2*$J$5*$O73</f>
        <v>#N/A</v>
      </c>
      <c r="AH73" s="70" t="e">
        <f aca="false">$AH$7*$J$2*$J$5*$N73</f>
        <v>#N/A</v>
      </c>
      <c r="AI73" s="70" t="e">
        <f aca="false">$AH$7*$J$2*$J$5*$O73</f>
        <v>#N/A</v>
      </c>
      <c r="AJ73" s="70" t="e">
        <f aca="false">$AJ$7*$J$2*$J$5*$N73</f>
        <v>#N/A</v>
      </c>
      <c r="AK73" s="70" t="e">
        <f aca="false">$AJ$7*$J$2*$J$5*$O73</f>
        <v>#N/A</v>
      </c>
      <c r="AL73" s="70" t="e">
        <f aca="false">$AL$7*$J$2*$J$5*$N73</f>
        <v>#N/A</v>
      </c>
      <c r="AM73" s="70" t="e">
        <f aca="false">$AL$7*$J$3*$J$5*$O73</f>
        <v>#N/A</v>
      </c>
      <c r="AN73" s="70" t="e">
        <f aca="false">$AN$7*$J$2*$J$5*$N73</f>
        <v>#N/A</v>
      </c>
      <c r="AO73" s="70" t="e">
        <f aca="false">$AN$7*$J$3*$J$5*$O73</f>
        <v>#N/A</v>
      </c>
      <c r="AP73" s="70" t="e">
        <f aca="false">$AP$7*$J$2*$J$5*$N73</f>
        <v>#N/A</v>
      </c>
      <c r="AQ73" s="70" t="e">
        <f aca="false">$AP$7*$J$3*$J$5*$O73</f>
        <v>#N/A</v>
      </c>
      <c r="AR73" s="70" t="e">
        <f aca="false">$AR$7*$J$2*$J$5*$N73</f>
        <v>#N/A</v>
      </c>
      <c r="AS73" s="70" t="e">
        <f aca="false">$AR$7*$J$3*$J$5*$O73</f>
        <v>#N/A</v>
      </c>
      <c r="AT73" s="134" t="e">
        <f aca="false">SUM(AF73:AG73,AL73:AM73)</f>
        <v>#N/A</v>
      </c>
      <c r="AU73" s="161" t="e">
        <f aca="false">SUM(AF73:AM73,AP73:AS73)</f>
        <v>#N/A</v>
      </c>
      <c r="AV73" s="134" t="e">
        <f aca="false">SUM(AF73:AS73)</f>
        <v>#N/A</v>
      </c>
      <c r="AW73" s="70" t="e">
        <f aca="false">$AW$7*$J$2*$J$5*$S73</f>
        <v>#N/A</v>
      </c>
      <c r="AX73" s="70" t="e">
        <f aca="false">$AW$7*$J$3*$J$5*$T73</f>
        <v>#N/A</v>
      </c>
      <c r="AY73" s="70" t="e">
        <f aca="false">$AY$7*$J$2*$J$5*$S73</f>
        <v>#N/A</v>
      </c>
      <c r="AZ73" s="70" t="e">
        <f aca="false">$AY$7*$J$3*$J$5*$T73</f>
        <v>#N/A</v>
      </c>
      <c r="BA73" s="70" t="e">
        <f aca="false">$BA$7*$J$2*$J$5*$S73</f>
        <v>#N/A</v>
      </c>
      <c r="BB73" s="70" t="e">
        <f aca="false">$BA$7*$J$3*$J$5*$T73</f>
        <v>#N/A</v>
      </c>
      <c r="BC73" s="70" t="e">
        <f aca="false">$BC$7*$J$2*$J$5*$S73</f>
        <v>#N/A</v>
      </c>
      <c r="BD73" s="70" t="e">
        <f aca="false">$BC$7*$J$3*$J$5*$T73</f>
        <v>#N/A</v>
      </c>
      <c r="BE73" s="70" t="e">
        <f aca="false">$BE$7*$J$2*$J$5*$S73</f>
        <v>#N/A</v>
      </c>
      <c r="BF73" s="70" t="e">
        <f aca="false">$BE$7*$J$3*$J$5*$T73</f>
        <v>#N/A</v>
      </c>
      <c r="BG73" s="70" t="e">
        <f aca="false">$BG$7*$J$2*$J$5*$S73</f>
        <v>#N/A</v>
      </c>
      <c r="BH73" s="70" t="e">
        <f aca="false">$BG$7*$J$3*$J$5*$T73</f>
        <v>#N/A</v>
      </c>
      <c r="BI73" s="70" t="e">
        <f aca="false">$BI$7*$J$2*$J$5*$S73</f>
        <v>#N/A</v>
      </c>
      <c r="BJ73" s="70" t="e">
        <f aca="false">$BI$7*$J$3*$J$5*$T73</f>
        <v>#N/A</v>
      </c>
      <c r="BK73" s="70" t="e">
        <f aca="false">$BK$7*$J$2*$J$5*$S73</f>
        <v>#N/A</v>
      </c>
      <c r="BL73" s="70" t="e">
        <f aca="false">$BK$7*$J$3*$J$5*$T73</f>
        <v>#N/A</v>
      </c>
      <c r="BM73" s="70" t="e">
        <f aca="false">$BM$7*$J$2*$J$5*$S73</f>
        <v>#N/A</v>
      </c>
      <c r="BN73" s="70" t="e">
        <f aca="false">$BM$7*$J$3*$J$5*$T73</f>
        <v>#N/A</v>
      </c>
      <c r="BO73" s="70" t="e">
        <f aca="false">$BO$7*$J$2*$J$5*$S73</f>
        <v>#N/A</v>
      </c>
      <c r="BP73" s="70" t="e">
        <f aca="false">$BO$7*$J$3*$J$5*$T73</f>
        <v>#N/A</v>
      </c>
      <c r="BQ73" s="70" t="e">
        <f aca="false">$BQ$7*$J$2*$J$5*$S73</f>
        <v>#N/A</v>
      </c>
      <c r="BR73" s="70" t="e">
        <f aca="false">$BQ$7*$J$3*$J$5*$T73</f>
        <v>#N/A</v>
      </c>
      <c r="BS73" s="70" t="e">
        <f aca="false">$BS$7*$J$2*$J$5*$S73</f>
        <v>#N/A</v>
      </c>
      <c r="BT73" s="70" t="e">
        <f aca="false">$BS$7*$J$3*$J$5*$T73</f>
        <v>#N/A</v>
      </c>
      <c r="BU73" s="70" t="e">
        <f aca="false">$BU$7*$J$2*$J$5*$S73</f>
        <v>#N/A</v>
      </c>
      <c r="BV73" s="70" t="e">
        <f aca="false">$BU$7*$J$3*$J$5*$T73</f>
        <v>#N/A</v>
      </c>
      <c r="BW73" s="385" t="e">
        <f aca="false">SUM(AW73:BD73,BG73:BJ73,BO73:BP73)</f>
        <v>#N/A</v>
      </c>
      <c r="BX73" s="386" t="e">
        <f aca="false">SUM(BS73:BV73)+BW73</f>
        <v>#N/A</v>
      </c>
      <c r="BY73" s="25" t="e">
        <f aca="false">SUM(AW73:BV73)</f>
        <v>#N/A</v>
      </c>
      <c r="BZ73" s="70" t="e">
        <f aca="false">$BZ$7*$J$2*$J$5*$N73</f>
        <v>#N/A</v>
      </c>
      <c r="CA73" s="70" t="e">
        <f aca="false">$BZ$7*$J$3*$J$5*$O73</f>
        <v>#N/A</v>
      </c>
      <c r="CB73" s="70" t="e">
        <f aca="false">$CB$7*$J$2*$J$5*$N73</f>
        <v>#N/A</v>
      </c>
      <c r="CC73" s="70" t="e">
        <f aca="false">$CB$7*$J$3*$J$5*$O73</f>
        <v>#N/A</v>
      </c>
      <c r="CD73" s="70" t="e">
        <f aca="false">$CD$7*$J$2*$J$5*$N73</f>
        <v>#N/A</v>
      </c>
      <c r="CE73" s="70" t="e">
        <f aca="false">$CD$7*$J$3*$J$5*$O73</f>
        <v>#N/A</v>
      </c>
      <c r="CF73" s="134" t="e">
        <f aca="false">SUM(BZ73:CA73)</f>
        <v>#N/A</v>
      </c>
      <c r="CG73" s="386" t="e">
        <f aca="false">SUM(BZ73:CC73)</f>
        <v>#N/A</v>
      </c>
      <c r="CH73" s="134" t="e">
        <f aca="false">SUM(BZ73:CE73)</f>
        <v>#N/A</v>
      </c>
      <c r="CI73" s="70" t="e">
        <f aca="false">$CI$7*$J$2*$J$5*$AB73</f>
        <v>#N/A</v>
      </c>
      <c r="CJ73" s="70" t="e">
        <f aca="false">$CI$7*$J$3*$J$5*$AC73</f>
        <v>#N/A</v>
      </c>
      <c r="CK73" s="70" t="e">
        <f aca="false">$CK$7*$J$2*$J$5*$AB73</f>
        <v>#N/A</v>
      </c>
      <c r="CL73" s="70" t="e">
        <f aca="false">$CK$7*$J$3*$J$5*$AC73</f>
        <v>#N/A</v>
      </c>
      <c r="CM73" s="70" t="e">
        <f aca="false">$CM$7*$J$2*$J$5*$AB73</f>
        <v>#N/A</v>
      </c>
      <c r="CN73" s="70" t="e">
        <f aca="false">$CM$7*$J$3*$J$5*$AC73</f>
        <v>#N/A</v>
      </c>
      <c r="CO73" s="70" t="e">
        <f aca="false">$CO$7*$J$2*$J$5*$AB73</f>
        <v>#N/A</v>
      </c>
      <c r="CP73" s="70" t="e">
        <f aca="false">$CO$7*$J$3*$J$5*$AC73</f>
        <v>#N/A</v>
      </c>
      <c r="CQ73" s="70" t="e">
        <f aca="false">$CQ$7*$J$2*$J$5*$AB73</f>
        <v>#N/A</v>
      </c>
      <c r="CR73" s="70" t="e">
        <f aca="false">$CQ$7*$J$3*$J$5*$AC73</f>
        <v>#N/A</v>
      </c>
      <c r="CS73" s="70" t="e">
        <f aca="false">$CS$7*$J$2*$J$5*$AB73</f>
        <v>#N/A</v>
      </c>
      <c r="CT73" s="70" t="e">
        <f aca="false">$CS$7*$J$3*$J$5*$AC73</f>
        <v>#N/A</v>
      </c>
      <c r="CU73" s="70" t="e">
        <f aca="false">$CU$7*$J$2*$J$5*$AB73</f>
        <v>#N/A</v>
      </c>
      <c r="CV73" s="70" t="e">
        <f aca="false">$CU$7*$J$3*$J$5*$AC73</f>
        <v>#N/A</v>
      </c>
      <c r="CW73" s="70" t="e">
        <f aca="false">$CW$7*$J$2*$J$5*$AB73</f>
        <v>#N/A</v>
      </c>
      <c r="CX73" s="70" t="e">
        <f aca="false">$CW$7*$J$3*$J$5*$AC73</f>
        <v>#N/A</v>
      </c>
      <c r="CY73" s="70" t="e">
        <f aca="false">$CY$7*$J$2*$J$5*$AB73</f>
        <v>#N/A</v>
      </c>
      <c r="CZ73" s="70" t="e">
        <f aca="false">$CY$7*$J$3*$J$5*$AC73</f>
        <v>#N/A</v>
      </c>
      <c r="DA73" s="70" t="e">
        <f aca="false">$DA$7*$J$2*$J$5*$AB73</f>
        <v>#N/A</v>
      </c>
      <c r="DB73" s="70" t="e">
        <f aca="false">$DA$7*$J$3*$J$5*$AC73</f>
        <v>#N/A</v>
      </c>
      <c r="DC73" s="70"/>
      <c r="DD73" s="70"/>
      <c r="DE73" s="70" t="e">
        <f aca="false">$DF$7*$J$2*$J$5*$AB73</f>
        <v>#N/A</v>
      </c>
      <c r="DF73" s="70" t="e">
        <f aca="false">$DF$7*$J$3*$J$5*$AC73</f>
        <v>#N/A</v>
      </c>
      <c r="DG73" s="70" t="e">
        <f aca="false">$DG$7*$J$2*$J$5*$AB73</f>
        <v>#N/A</v>
      </c>
      <c r="DH73" s="70" t="e">
        <f aca="false">$DG$7*$J$3*$J$5*$AC73</f>
        <v>#N/A</v>
      </c>
      <c r="DI73" s="70" t="e">
        <f aca="false">$DI$7*$J$2*$J$5*$AB73</f>
        <v>#N/A</v>
      </c>
      <c r="DJ73" s="70" t="e">
        <f aca="false">$DI$7*$J$3*$J$5*$AC73</f>
        <v>#N/A</v>
      </c>
      <c r="DK73" s="70" t="e">
        <f aca="false">$DK$7*$J$2*$J$5*$AB73</f>
        <v>#N/A</v>
      </c>
      <c r="DL73" s="70" t="e">
        <f aca="false">$DK$7*$J$3*$J$5*$AC73</f>
        <v>#N/A</v>
      </c>
      <c r="DM73" s="70" t="e">
        <f aca="false">$DM$7*$J$2*$J$5*$AB73</f>
        <v>#N/A</v>
      </c>
      <c r="DN73" s="70" t="e">
        <f aca="false">$DM$7*$J$3*$J$5*$AC73</f>
        <v>#N/A</v>
      </c>
      <c r="DO73" s="70" t="e">
        <f aca="false">$DO$7*$J$2*$J$5*$AB73</f>
        <v>#N/A</v>
      </c>
      <c r="DP73" s="70" t="e">
        <f aca="false">$DO$7*$J$3*$J$5*$AC73</f>
        <v>#N/A</v>
      </c>
      <c r="DQ73" s="70" t="e">
        <f aca="false">$DQ$7*$J$2*$J$5*$AB73</f>
        <v>#N/A</v>
      </c>
      <c r="DR73" s="70" t="e">
        <f aca="false">$DQ$7*$J$3*$J$5*$AC73</f>
        <v>#N/A</v>
      </c>
      <c r="DS73" s="134" t="e">
        <f aca="false">SUM(CI73:CR73,CW73:CX73,DG73:DH73)</f>
        <v>#N/A</v>
      </c>
      <c r="DT73" s="25" t="e">
        <f aca="false">SUM(CI73:CZ73,DC73:DL73)</f>
        <v>#N/A</v>
      </c>
      <c r="DU73" s="134" t="e">
        <f aca="false">SUM(CI73:DR73)</f>
        <v>#N/A</v>
      </c>
      <c r="DZ73" s="70" t="e">
        <f aca="false">$DZ$7*$J$2*$J$5*$AB73</f>
        <v>#N/A</v>
      </c>
      <c r="EA73" s="70" t="e">
        <f aca="false">$DZ$7*$J$3*$J$5*$AC73</f>
        <v>#N/A</v>
      </c>
      <c r="EB73" s="70" t="e">
        <f aca="false">$EB$7*$J$2*$J$5*$AB73</f>
        <v>#N/A</v>
      </c>
      <c r="EC73" s="70" t="e">
        <f aca="false">$EB$7*$J$3*$J$5*$AC73</f>
        <v>#N/A</v>
      </c>
      <c r="ED73" s="70" t="e">
        <f aca="false">$ED$7*$J$2*$J$5*$AB73</f>
        <v>#N/A</v>
      </c>
      <c r="EE73" s="70" t="e">
        <f aca="false">$ED$7*$J$3*$J$5*$AC73</f>
        <v>#N/A</v>
      </c>
      <c r="EF73" s="70" t="e">
        <f aca="false">$EF$7*$J$2*$J$5*$AB73</f>
        <v>#N/A</v>
      </c>
      <c r="EG73" s="70" t="e">
        <f aca="false">$EF$7*$J$3*$J$5*$AC73</f>
        <v>#N/A</v>
      </c>
      <c r="EH73" s="70" t="e">
        <f aca="false">$EH$7*$J$2*$J$5*$AB73</f>
        <v>#N/A</v>
      </c>
      <c r="EI73" s="70" t="e">
        <f aca="false">$EH$7*$J$3*$J$5*$AC73</f>
        <v>#N/A</v>
      </c>
      <c r="EJ73" s="70" t="e">
        <f aca="false">$EJ$7*$J$2*$J$5*$AB73</f>
        <v>#N/A</v>
      </c>
      <c r="EK73" s="70" t="e">
        <f aca="false">$EJ$7*$J$3*$J$5*$AC73</f>
        <v>#N/A</v>
      </c>
      <c r="EL73" s="70" t="e">
        <f aca="false">$EL$7*$J$2*$J$5*$AB73</f>
        <v>#N/A</v>
      </c>
      <c r="EM73" s="70" t="e">
        <f aca="false">$EL$7*$J$3*$J$5*$AC73</f>
        <v>#N/A</v>
      </c>
      <c r="EN73" s="134" t="e">
        <f aca="false">SUM(EB73:EC73)</f>
        <v>#N/A</v>
      </c>
      <c r="EO73" s="25" t="e">
        <f aca="false">SUM(EB73:EE73,EJ73:EM73)</f>
        <v>#N/A</v>
      </c>
      <c r="EP73" s="25" t="e">
        <f aca="false">SUM(DZ73:EM73)</f>
        <v>#N/A</v>
      </c>
    </row>
    <row r="74" customFormat="false" ht="11.25" hidden="false" customHeight="false" outlineLevel="0" collapsed="false">
      <c r="A74" s="51" t="e">
        <f aca="false">VLOOKUP($D74,Curves!$A$2:$I$1700,9)</f>
        <v>#N/A</v>
      </c>
      <c r="B74" s="85" t="e">
        <f aca="false">(1+($A74/2))^(-2*($D74-$A$1)/365.25)</f>
        <v>#N/A</v>
      </c>
      <c r="C74" s="85" t="n">
        <f aca="false">D75-D74</f>
        <v>31</v>
      </c>
      <c r="D74" s="377" t="n">
        <v>38899</v>
      </c>
      <c r="E74" s="378" t="e">
        <f aca="false">VLOOKUP($D74,Curves!$A$2:$H$1700,2)*$B74</f>
        <v>#N/A</v>
      </c>
      <c r="F74" s="51" t="e">
        <f aca="false">VLOOKUP($D74,Curves!$A$2:$H$1700,3)*$B74</f>
        <v>#N/A</v>
      </c>
      <c r="G74" s="51" t="e">
        <f aca="false">VLOOKUP($D74,Curves!$A$2:$H$1700,7)*$B74</f>
        <v>#N/A</v>
      </c>
      <c r="H74" s="51" t="e">
        <f aca="false">VLOOKUP($D74,Curves!$A$2:$H$1700,5)*$B74</f>
        <v>#N/A</v>
      </c>
      <c r="I74" s="51" t="e">
        <f aca="false">VLOOKUP($D74,Curves!$A$2:$H$1700,4)*$B74</f>
        <v>#N/A</v>
      </c>
      <c r="J74" s="379" t="e">
        <f aca="false">VLOOKUP($D74,Curves!$A$2:$H$1700,8)*$B74</f>
        <v>#N/A</v>
      </c>
      <c r="K74" s="51" t="e">
        <f aca="false">($E74+$I74)*$J$5+$J$4</f>
        <v>#N/A</v>
      </c>
      <c r="L74" s="380" t="e">
        <f aca="false">VLOOKUP($D74,Curves!$N$2:$T$2600,2)*$B74</f>
        <v>#N/A</v>
      </c>
      <c r="M74" s="244" t="e">
        <f aca="false">VLOOKUP($D74,Curves!$N$2:$T$2600,3)*$B74</f>
        <v>#N/A</v>
      </c>
      <c r="N74" s="381" t="e">
        <f aca="false">IF($K74&lt;$L74,1,0)</f>
        <v>#N/A</v>
      </c>
      <c r="O74" s="382" t="e">
        <f aca="false">IF($K74&lt;$M74,1,0)</f>
        <v>#N/A</v>
      </c>
      <c r="P74" s="378" t="e">
        <f aca="false">($E74+J74)*$J$5+$J$4</f>
        <v>#N/A</v>
      </c>
      <c r="Q74" s="380" t="e">
        <f aca="false">VLOOKUP($D74,Curves!$N$2:$T$2600,4)*$B74</f>
        <v>#N/A</v>
      </c>
      <c r="R74" s="244" t="e">
        <f aca="false">VLOOKUP($D74,Curves!$N$2:$T$2600,5)*$B74</f>
        <v>#N/A</v>
      </c>
      <c r="S74" s="381" t="e">
        <f aca="false">IF($P74&lt;$Q74,1,0)</f>
        <v>#N/A</v>
      </c>
      <c r="T74" s="382" t="e">
        <f aca="false">IF($P74&lt;$R74,1,0)</f>
        <v>#N/A</v>
      </c>
      <c r="U74" s="383" t="e">
        <f aca="false">($E74+G74)*$J$5+$J$4</f>
        <v>#N/A</v>
      </c>
      <c r="V74" s="383" t="e">
        <f aca="false">($E74+H74)*$J$5+$J$4</f>
        <v>#N/A</v>
      </c>
      <c r="W74" s="383" t="e">
        <f aca="false">($E74+I74)*$J$5+$J$4</f>
        <v>#N/A</v>
      </c>
      <c r="X74" s="272" t="e">
        <f aca="false">VLOOKUP($D74,[6]CurveFetch!$D$8:$S$13000,16,0)*$B74</f>
        <v>#N/A</v>
      </c>
      <c r="Y74" s="244" t="e">
        <f aca="false">VLOOKUP($D74,Curves!$N$2:$T$2600,7)*$B74</f>
        <v>#N/A</v>
      </c>
      <c r="Z74" s="384" t="e">
        <f aca="false">IF($U74&lt;$X74,1,0)</f>
        <v>#N/A</v>
      </c>
      <c r="AA74" s="381" t="e">
        <f aca="false">IF($U74&lt;$Y74,1,0)</f>
        <v>#N/A</v>
      </c>
      <c r="AB74" s="381" t="e">
        <f aca="false">IF($V74&lt;$X74,1,0)</f>
        <v>#N/A</v>
      </c>
      <c r="AC74" s="381" t="e">
        <f aca="false">IF($V74&lt;$X74,1,0)</f>
        <v>#N/A</v>
      </c>
      <c r="AD74" s="381" t="e">
        <f aca="false">IF($W74&lt;$X74,1,0)</f>
        <v>#N/A</v>
      </c>
      <c r="AE74" s="382" t="e">
        <f aca="false">IF($W74&lt;$Y74,1,0)</f>
        <v>#N/A</v>
      </c>
      <c r="AF74" s="70" t="e">
        <f aca="false">$AF$7*$J$2*$J$5*$N74</f>
        <v>#N/A</v>
      </c>
      <c r="AG74" s="70" t="e">
        <f aca="false">$AF$7*$J$2*$J$5*$O74</f>
        <v>#N/A</v>
      </c>
      <c r="AH74" s="70" t="e">
        <f aca="false">$AH$7*$J$2*$J$5*$N74</f>
        <v>#N/A</v>
      </c>
      <c r="AI74" s="70" t="e">
        <f aca="false">$AH$7*$J$2*$J$5*$O74</f>
        <v>#N/A</v>
      </c>
      <c r="AJ74" s="70" t="e">
        <f aca="false">$AJ$7*$J$2*$J$5*$N74</f>
        <v>#N/A</v>
      </c>
      <c r="AK74" s="70" t="e">
        <f aca="false">$AJ$7*$J$2*$J$5*$O74</f>
        <v>#N/A</v>
      </c>
      <c r="AL74" s="70" t="e">
        <f aca="false">$AL$7*$J$2*$J$5*$N74</f>
        <v>#N/A</v>
      </c>
      <c r="AM74" s="70" t="e">
        <f aca="false">$AL$7*$J$3*$J$5*$O74</f>
        <v>#N/A</v>
      </c>
      <c r="AN74" s="70" t="e">
        <f aca="false">$AN$7*$J$2*$J$5*$N74</f>
        <v>#N/A</v>
      </c>
      <c r="AO74" s="70" t="e">
        <f aca="false">$AN$7*$J$3*$J$5*$O74</f>
        <v>#N/A</v>
      </c>
      <c r="AP74" s="70" t="e">
        <f aca="false">$AP$7*$J$2*$J$5*$N74</f>
        <v>#N/A</v>
      </c>
      <c r="AQ74" s="70" t="e">
        <f aca="false">$AP$7*$J$3*$J$5*$O74</f>
        <v>#N/A</v>
      </c>
      <c r="AR74" s="70" t="e">
        <f aca="false">$AR$7*$J$2*$J$5*$N74</f>
        <v>#N/A</v>
      </c>
      <c r="AS74" s="70" t="e">
        <f aca="false">$AR$7*$J$3*$J$5*$O74</f>
        <v>#N/A</v>
      </c>
      <c r="AT74" s="134" t="e">
        <f aca="false">SUM(AF74:AG74,AL74:AM74)</f>
        <v>#N/A</v>
      </c>
      <c r="AU74" s="161" t="e">
        <f aca="false">SUM(AF74:AM74,AP74:AS74)</f>
        <v>#N/A</v>
      </c>
      <c r="AV74" s="134" t="e">
        <f aca="false">SUM(AF74:AS74)</f>
        <v>#N/A</v>
      </c>
      <c r="AW74" s="70" t="e">
        <f aca="false">$AW$7*$J$2*$J$5*$S74</f>
        <v>#N/A</v>
      </c>
      <c r="AX74" s="70" t="e">
        <f aca="false">$AW$7*$J$3*$J$5*$T74</f>
        <v>#N/A</v>
      </c>
      <c r="AY74" s="70" t="e">
        <f aca="false">$AY$7*$J$2*$J$5*$S74</f>
        <v>#N/A</v>
      </c>
      <c r="AZ74" s="70" t="e">
        <f aca="false">$AY$7*$J$3*$J$5*$T74</f>
        <v>#N/A</v>
      </c>
      <c r="BA74" s="70" t="e">
        <f aca="false">$BA$7*$J$2*$J$5*$S74</f>
        <v>#N/A</v>
      </c>
      <c r="BB74" s="70" t="e">
        <f aca="false">$BA$7*$J$3*$J$5*$T74</f>
        <v>#N/A</v>
      </c>
      <c r="BC74" s="70" t="e">
        <f aca="false">$BC$7*$J$2*$J$5*$S74</f>
        <v>#N/A</v>
      </c>
      <c r="BD74" s="70" t="e">
        <f aca="false">$BC$7*$J$3*$J$5*$T74</f>
        <v>#N/A</v>
      </c>
      <c r="BE74" s="70" t="e">
        <f aca="false">$BE$7*$J$2*$J$5*$S74</f>
        <v>#N/A</v>
      </c>
      <c r="BF74" s="70" t="e">
        <f aca="false">$BE$7*$J$3*$J$5*$T74</f>
        <v>#N/A</v>
      </c>
      <c r="BG74" s="70" t="e">
        <f aca="false">$BG$7*$J$2*$J$5*$S74</f>
        <v>#N/A</v>
      </c>
      <c r="BH74" s="70" t="e">
        <f aca="false">$BG$7*$J$3*$J$5*$T74</f>
        <v>#N/A</v>
      </c>
      <c r="BI74" s="70" t="e">
        <f aca="false">$BI$7*$J$2*$J$5*$S74</f>
        <v>#N/A</v>
      </c>
      <c r="BJ74" s="70" t="e">
        <f aca="false">$BI$7*$J$3*$J$5*$T74</f>
        <v>#N/A</v>
      </c>
      <c r="BK74" s="70" t="e">
        <f aca="false">$BK$7*$J$2*$J$5*$S74</f>
        <v>#N/A</v>
      </c>
      <c r="BL74" s="70" t="e">
        <f aca="false">$BK$7*$J$3*$J$5*$T74</f>
        <v>#N/A</v>
      </c>
      <c r="BM74" s="70" t="e">
        <f aca="false">$BM$7*$J$2*$J$5*$S74</f>
        <v>#N/A</v>
      </c>
      <c r="BN74" s="70" t="e">
        <f aca="false">$BM$7*$J$3*$J$5*$T74</f>
        <v>#N/A</v>
      </c>
      <c r="BO74" s="70" t="e">
        <f aca="false">$BO$7*$J$2*$J$5*$S74</f>
        <v>#N/A</v>
      </c>
      <c r="BP74" s="70" t="e">
        <f aca="false">$BO$7*$J$3*$J$5*$T74</f>
        <v>#N/A</v>
      </c>
      <c r="BQ74" s="70" t="e">
        <f aca="false">$BQ$7*$J$2*$J$5*$S74</f>
        <v>#N/A</v>
      </c>
      <c r="BR74" s="70" t="e">
        <f aca="false">$BQ$7*$J$3*$J$5*$T74</f>
        <v>#N/A</v>
      </c>
      <c r="BS74" s="70" t="e">
        <f aca="false">$BS$7*$J$2*$J$5*$S74</f>
        <v>#N/A</v>
      </c>
      <c r="BT74" s="70" t="e">
        <f aca="false">$BS$7*$J$3*$J$5*$T74</f>
        <v>#N/A</v>
      </c>
      <c r="BU74" s="70" t="e">
        <f aca="false">$BU$7*$J$2*$J$5*$S74</f>
        <v>#N/A</v>
      </c>
      <c r="BV74" s="70" t="e">
        <f aca="false">$BU$7*$J$3*$J$5*$T74</f>
        <v>#N/A</v>
      </c>
      <c r="BW74" s="385" t="e">
        <f aca="false">SUM(AW74:BD74,BG74:BJ74,BO74:BP74)</f>
        <v>#N/A</v>
      </c>
      <c r="BX74" s="386" t="e">
        <f aca="false">SUM(BS74:BV74)+BW74</f>
        <v>#N/A</v>
      </c>
      <c r="BY74" s="25" t="e">
        <f aca="false">SUM(AW74:BV74)</f>
        <v>#N/A</v>
      </c>
      <c r="BZ74" s="70" t="e">
        <f aca="false">$BZ$7*$J$2*$J$5*$N74</f>
        <v>#N/A</v>
      </c>
      <c r="CA74" s="70" t="e">
        <f aca="false">$BZ$7*$J$3*$J$5*$O74</f>
        <v>#N/A</v>
      </c>
      <c r="CB74" s="70" t="e">
        <f aca="false">$CB$7*$J$2*$J$5*$N74</f>
        <v>#N/A</v>
      </c>
      <c r="CC74" s="70" t="e">
        <f aca="false">$CB$7*$J$3*$J$5*$O74</f>
        <v>#N/A</v>
      </c>
      <c r="CD74" s="70" t="e">
        <f aca="false">$CD$7*$J$2*$J$5*$N74</f>
        <v>#N/A</v>
      </c>
      <c r="CE74" s="70" t="e">
        <f aca="false">$CD$7*$J$3*$J$5*$O74</f>
        <v>#N/A</v>
      </c>
      <c r="CF74" s="134" t="e">
        <f aca="false">SUM(BZ74:CA74)</f>
        <v>#N/A</v>
      </c>
      <c r="CG74" s="386" t="e">
        <f aca="false">SUM(BZ74:CC74)</f>
        <v>#N/A</v>
      </c>
      <c r="CH74" s="134" t="e">
        <f aca="false">SUM(BZ74:CE74)</f>
        <v>#N/A</v>
      </c>
      <c r="CI74" s="70" t="e">
        <f aca="false">$CI$7*$J$2*$J$5*$AB74</f>
        <v>#N/A</v>
      </c>
      <c r="CJ74" s="70" t="e">
        <f aca="false">$CI$7*$J$3*$J$5*$AC74</f>
        <v>#N/A</v>
      </c>
      <c r="CK74" s="70" t="e">
        <f aca="false">$CK$7*$J$2*$J$5*$AB74</f>
        <v>#N/A</v>
      </c>
      <c r="CL74" s="70" t="e">
        <f aca="false">$CK$7*$J$3*$J$5*$AC74</f>
        <v>#N/A</v>
      </c>
      <c r="CM74" s="70" t="e">
        <f aca="false">$CM$7*$J$2*$J$5*$AB74</f>
        <v>#N/A</v>
      </c>
      <c r="CN74" s="70" t="e">
        <f aca="false">$CM$7*$J$3*$J$5*$AC74</f>
        <v>#N/A</v>
      </c>
      <c r="CO74" s="70" t="e">
        <f aca="false">$CO$7*$J$2*$J$5*$AB74</f>
        <v>#N/A</v>
      </c>
      <c r="CP74" s="70" t="e">
        <f aca="false">$CO$7*$J$3*$J$5*$AC74</f>
        <v>#N/A</v>
      </c>
      <c r="CQ74" s="70" t="e">
        <f aca="false">$CQ$7*$J$2*$J$5*$AB74</f>
        <v>#N/A</v>
      </c>
      <c r="CR74" s="70" t="e">
        <f aca="false">$CQ$7*$J$3*$J$5*$AC74</f>
        <v>#N/A</v>
      </c>
      <c r="CS74" s="70" t="e">
        <f aca="false">$CS$7*$J$2*$J$5*$AB74</f>
        <v>#N/A</v>
      </c>
      <c r="CT74" s="70" t="e">
        <f aca="false">$CS$7*$J$3*$J$5*$AC74</f>
        <v>#N/A</v>
      </c>
      <c r="CU74" s="70" t="e">
        <f aca="false">$CU$7*$J$2*$J$5*$AB74</f>
        <v>#N/A</v>
      </c>
      <c r="CV74" s="70" t="e">
        <f aca="false">$CU$7*$J$3*$J$5*$AC74</f>
        <v>#N/A</v>
      </c>
      <c r="CW74" s="70" t="e">
        <f aca="false">$CW$7*$J$2*$J$5*$AB74</f>
        <v>#N/A</v>
      </c>
      <c r="CX74" s="70" t="e">
        <f aca="false">$CW$7*$J$3*$J$5*$AC74</f>
        <v>#N/A</v>
      </c>
      <c r="CY74" s="70" t="e">
        <f aca="false">$CY$7*$J$2*$J$5*$AB74</f>
        <v>#N/A</v>
      </c>
      <c r="CZ74" s="70" t="e">
        <f aca="false">$CY$7*$J$3*$J$5*$AC74</f>
        <v>#N/A</v>
      </c>
      <c r="DA74" s="70" t="e">
        <f aca="false">$DA$7*$J$2*$J$5*$AB74</f>
        <v>#N/A</v>
      </c>
      <c r="DB74" s="70" t="e">
        <f aca="false">$DA$7*$J$3*$J$5*$AC74</f>
        <v>#N/A</v>
      </c>
      <c r="DC74" s="70"/>
      <c r="DD74" s="70"/>
      <c r="DE74" s="70" t="e">
        <f aca="false">$DF$7*$J$2*$J$5*$AB74</f>
        <v>#N/A</v>
      </c>
      <c r="DF74" s="70" t="e">
        <f aca="false">$DF$7*$J$3*$J$5*$AC74</f>
        <v>#N/A</v>
      </c>
      <c r="DG74" s="70" t="e">
        <f aca="false">$DG$7*$J$2*$J$5*$AB74</f>
        <v>#N/A</v>
      </c>
      <c r="DH74" s="70" t="e">
        <f aca="false">$DG$7*$J$3*$J$5*$AC74</f>
        <v>#N/A</v>
      </c>
      <c r="DI74" s="70" t="e">
        <f aca="false">$DI$7*$J$2*$J$5*$AB74</f>
        <v>#N/A</v>
      </c>
      <c r="DJ74" s="70" t="e">
        <f aca="false">$DI$7*$J$3*$J$5*$AC74</f>
        <v>#N/A</v>
      </c>
      <c r="DK74" s="70" t="e">
        <f aca="false">$DK$7*$J$2*$J$5*$AB74</f>
        <v>#N/A</v>
      </c>
      <c r="DL74" s="70" t="e">
        <f aca="false">$DK$7*$J$3*$J$5*$AC74</f>
        <v>#N/A</v>
      </c>
      <c r="DM74" s="70" t="e">
        <f aca="false">$DM$7*$J$2*$J$5*$AB74</f>
        <v>#N/A</v>
      </c>
      <c r="DN74" s="70" t="e">
        <f aca="false">$DM$7*$J$3*$J$5*$AC74</f>
        <v>#N/A</v>
      </c>
      <c r="DO74" s="70" t="e">
        <f aca="false">$DO$7*$J$2*$J$5*$AB74</f>
        <v>#N/A</v>
      </c>
      <c r="DP74" s="70" t="e">
        <f aca="false">$DO$7*$J$3*$J$5*$AC74</f>
        <v>#N/A</v>
      </c>
      <c r="DQ74" s="70" t="e">
        <f aca="false">$DQ$7*$J$2*$J$5*$AB74</f>
        <v>#N/A</v>
      </c>
      <c r="DR74" s="70" t="e">
        <f aca="false">$DQ$7*$J$3*$J$5*$AC74</f>
        <v>#N/A</v>
      </c>
      <c r="DS74" s="134" t="e">
        <f aca="false">SUM(CI74:CR74,CW74:CX74,DG74:DH74)</f>
        <v>#N/A</v>
      </c>
      <c r="DT74" s="25" t="e">
        <f aca="false">SUM(CI74:CZ74,DC74:DL74)</f>
        <v>#N/A</v>
      </c>
      <c r="DU74" s="134" t="e">
        <f aca="false">SUM(CI74:DR74)</f>
        <v>#N/A</v>
      </c>
      <c r="DZ74" s="70" t="e">
        <f aca="false">$DZ$7*$J$2*$J$5*$AB74</f>
        <v>#N/A</v>
      </c>
      <c r="EA74" s="70" t="e">
        <f aca="false">$DZ$7*$J$3*$J$5*$AC74</f>
        <v>#N/A</v>
      </c>
      <c r="EB74" s="70" t="e">
        <f aca="false">$EB$7*$J$2*$J$5*$AB74</f>
        <v>#N/A</v>
      </c>
      <c r="EC74" s="70" t="e">
        <f aca="false">$EB$7*$J$3*$J$5*$AC74</f>
        <v>#N/A</v>
      </c>
      <c r="ED74" s="70" t="e">
        <f aca="false">$ED$7*$J$2*$J$5*$AB74</f>
        <v>#N/A</v>
      </c>
      <c r="EE74" s="70" t="e">
        <f aca="false">$ED$7*$J$3*$J$5*$AC74</f>
        <v>#N/A</v>
      </c>
      <c r="EF74" s="70" t="e">
        <f aca="false">$EF$7*$J$2*$J$5*$AB74</f>
        <v>#N/A</v>
      </c>
      <c r="EG74" s="70" t="e">
        <f aca="false">$EF$7*$J$3*$J$5*$AC74</f>
        <v>#N/A</v>
      </c>
      <c r="EH74" s="70" t="e">
        <f aca="false">$EH$7*$J$2*$J$5*$AB74</f>
        <v>#N/A</v>
      </c>
      <c r="EI74" s="70" t="e">
        <f aca="false">$EH$7*$J$3*$J$5*$AC74</f>
        <v>#N/A</v>
      </c>
      <c r="EJ74" s="70" t="e">
        <f aca="false">$EJ$7*$J$2*$J$5*$AB74</f>
        <v>#N/A</v>
      </c>
      <c r="EK74" s="70" t="e">
        <f aca="false">$EJ$7*$J$3*$J$5*$AC74</f>
        <v>#N/A</v>
      </c>
      <c r="EL74" s="70" t="e">
        <f aca="false">$EL$7*$J$2*$J$5*$AB74</f>
        <v>#N/A</v>
      </c>
      <c r="EM74" s="70" t="e">
        <f aca="false">$EL$7*$J$3*$J$5*$AC74</f>
        <v>#N/A</v>
      </c>
      <c r="EN74" s="134" t="e">
        <f aca="false">SUM(EB74:EC74)</f>
        <v>#N/A</v>
      </c>
      <c r="EO74" s="25" t="e">
        <f aca="false">SUM(EB74:EE74,EJ74:EM74)</f>
        <v>#N/A</v>
      </c>
      <c r="EP74" s="25" t="e">
        <f aca="false">SUM(DZ74:EM74)</f>
        <v>#N/A</v>
      </c>
    </row>
    <row r="75" customFormat="false" ht="11.25" hidden="false" customHeight="false" outlineLevel="0" collapsed="false">
      <c r="A75" s="51" t="e">
        <f aca="false">VLOOKUP($D75,Curves!$A$2:$I$1700,9)</f>
        <v>#N/A</v>
      </c>
      <c r="B75" s="85" t="e">
        <f aca="false">(1+($A75/2))^(-2*($D75-$A$1)/365.25)</f>
        <v>#N/A</v>
      </c>
      <c r="C75" s="85" t="n">
        <f aca="false">D76-D75</f>
        <v>31</v>
      </c>
      <c r="D75" s="377" t="n">
        <v>38930</v>
      </c>
      <c r="E75" s="378" t="e">
        <f aca="false">VLOOKUP($D75,Curves!$A$2:$H$1700,2)*$B75</f>
        <v>#N/A</v>
      </c>
      <c r="F75" s="51" t="e">
        <f aca="false">VLOOKUP($D75,Curves!$A$2:$H$1700,3)*$B75</f>
        <v>#N/A</v>
      </c>
      <c r="G75" s="51" t="e">
        <f aca="false">VLOOKUP($D75,Curves!$A$2:$H$1700,7)*$B75</f>
        <v>#N/A</v>
      </c>
      <c r="H75" s="51" t="e">
        <f aca="false">VLOOKUP($D75,Curves!$A$2:$H$1700,5)*$B75</f>
        <v>#N/A</v>
      </c>
      <c r="I75" s="51" t="e">
        <f aca="false">VLOOKUP($D75,Curves!$A$2:$H$1700,4)*$B75</f>
        <v>#N/A</v>
      </c>
      <c r="J75" s="379" t="e">
        <f aca="false">VLOOKUP($D75,Curves!$A$2:$H$1700,8)*$B75</f>
        <v>#N/A</v>
      </c>
      <c r="K75" s="51" t="e">
        <f aca="false">($E75+$I75)*$J$5+$J$4</f>
        <v>#N/A</v>
      </c>
      <c r="L75" s="380" t="e">
        <f aca="false">VLOOKUP($D75,Curves!$N$2:$T$2600,2)*$B75</f>
        <v>#N/A</v>
      </c>
      <c r="M75" s="244" t="e">
        <f aca="false">VLOOKUP($D75,Curves!$N$2:$T$2600,3)*$B75</f>
        <v>#N/A</v>
      </c>
      <c r="N75" s="381" t="e">
        <f aca="false">IF($K75&lt;$L75,1,0)</f>
        <v>#N/A</v>
      </c>
      <c r="O75" s="382" t="e">
        <f aca="false">IF($K75&lt;$M75,1,0)</f>
        <v>#N/A</v>
      </c>
      <c r="P75" s="378" t="e">
        <f aca="false">($E75+J75)*$J$5+$J$4</f>
        <v>#N/A</v>
      </c>
      <c r="Q75" s="380" t="e">
        <f aca="false">VLOOKUP($D75,Curves!$N$2:$T$2600,4)*$B75</f>
        <v>#N/A</v>
      </c>
      <c r="R75" s="244" t="e">
        <f aca="false">VLOOKUP($D75,Curves!$N$2:$T$2600,5)*$B75</f>
        <v>#N/A</v>
      </c>
      <c r="S75" s="381" t="e">
        <f aca="false">IF($P75&lt;$Q75,1,0)</f>
        <v>#N/A</v>
      </c>
      <c r="T75" s="382" t="e">
        <f aca="false">IF($P75&lt;$R75,1,0)</f>
        <v>#N/A</v>
      </c>
      <c r="U75" s="383" t="e">
        <f aca="false">($E75+G75)*$J$5+$J$4</f>
        <v>#N/A</v>
      </c>
      <c r="V75" s="383" t="e">
        <f aca="false">($E75+H75)*$J$5+$J$4</f>
        <v>#N/A</v>
      </c>
      <c r="W75" s="383" t="e">
        <f aca="false">($E75+I75)*$J$5+$J$4</f>
        <v>#N/A</v>
      </c>
      <c r="X75" s="272" t="e">
        <f aca="false">VLOOKUP($D75,[6]CurveFetch!$D$8:$S$13000,16,0)*$B75</f>
        <v>#N/A</v>
      </c>
      <c r="Y75" s="244" t="e">
        <f aca="false">VLOOKUP($D75,Curves!$N$2:$T$2600,7)*$B75</f>
        <v>#N/A</v>
      </c>
      <c r="Z75" s="384" t="e">
        <f aca="false">IF($U75&lt;$X75,1,0)</f>
        <v>#N/A</v>
      </c>
      <c r="AA75" s="381" t="e">
        <f aca="false">IF($U75&lt;$Y75,1,0)</f>
        <v>#N/A</v>
      </c>
      <c r="AB75" s="381" t="e">
        <f aca="false">IF($V75&lt;$X75,1,0)</f>
        <v>#N/A</v>
      </c>
      <c r="AC75" s="381" t="e">
        <f aca="false">IF($V75&lt;$X75,1,0)</f>
        <v>#N/A</v>
      </c>
      <c r="AD75" s="381" t="e">
        <f aca="false">IF($W75&lt;$X75,1,0)</f>
        <v>#N/A</v>
      </c>
      <c r="AE75" s="382" t="e">
        <f aca="false">IF($W75&lt;$Y75,1,0)</f>
        <v>#N/A</v>
      </c>
      <c r="AF75" s="70" t="e">
        <f aca="false">$AF$7*$J$2*$J$5*$N75</f>
        <v>#N/A</v>
      </c>
      <c r="AG75" s="70" t="e">
        <f aca="false">$AF$7*$J$2*$J$5*$O75</f>
        <v>#N/A</v>
      </c>
      <c r="AH75" s="70" t="e">
        <f aca="false">$AH$7*$J$2*$J$5*$N75</f>
        <v>#N/A</v>
      </c>
      <c r="AI75" s="70" t="e">
        <f aca="false">$AH$7*$J$2*$J$5*$O75</f>
        <v>#N/A</v>
      </c>
      <c r="AJ75" s="70" t="e">
        <f aca="false">$AJ$7*$J$2*$J$5*$N75</f>
        <v>#N/A</v>
      </c>
      <c r="AK75" s="70" t="e">
        <f aca="false">$AJ$7*$J$2*$J$5*$O75</f>
        <v>#N/A</v>
      </c>
      <c r="AL75" s="70" t="e">
        <f aca="false">$AL$7*$J$2*$J$5*$N75</f>
        <v>#N/A</v>
      </c>
      <c r="AM75" s="70" t="e">
        <f aca="false">$AL$7*$J$3*$J$5*$O75</f>
        <v>#N/A</v>
      </c>
      <c r="AN75" s="70" t="e">
        <f aca="false">$AN$7*$J$2*$J$5*$N75</f>
        <v>#N/A</v>
      </c>
      <c r="AO75" s="70" t="e">
        <f aca="false">$AN$7*$J$3*$J$5*$O75</f>
        <v>#N/A</v>
      </c>
      <c r="AP75" s="70" t="e">
        <f aca="false">$AP$7*$J$2*$J$5*$N75</f>
        <v>#N/A</v>
      </c>
      <c r="AQ75" s="70" t="e">
        <f aca="false">$AP$7*$J$3*$J$5*$O75</f>
        <v>#N/A</v>
      </c>
      <c r="AR75" s="70" t="e">
        <f aca="false">$AR$7*$J$2*$J$5*$N75</f>
        <v>#N/A</v>
      </c>
      <c r="AS75" s="70" t="e">
        <f aca="false">$AR$7*$J$3*$J$5*$O75</f>
        <v>#N/A</v>
      </c>
      <c r="AT75" s="134" t="e">
        <f aca="false">SUM(AF75:AG75,AL75:AM75)</f>
        <v>#N/A</v>
      </c>
      <c r="AU75" s="161" t="e">
        <f aca="false">SUM(AF75:AM75,AP75:AS75)</f>
        <v>#N/A</v>
      </c>
      <c r="AV75" s="134" t="e">
        <f aca="false">SUM(AF75:AS75)</f>
        <v>#N/A</v>
      </c>
      <c r="AW75" s="70" t="e">
        <f aca="false">$AW$7*$J$2*$J$5*$S75</f>
        <v>#N/A</v>
      </c>
      <c r="AX75" s="70" t="e">
        <f aca="false">$AW$7*$J$3*$J$5*$T75</f>
        <v>#N/A</v>
      </c>
      <c r="AY75" s="70" t="e">
        <f aca="false">$AY$7*$J$2*$J$5*$S75</f>
        <v>#N/A</v>
      </c>
      <c r="AZ75" s="70" t="e">
        <f aca="false">$AY$7*$J$3*$J$5*$T75</f>
        <v>#N/A</v>
      </c>
      <c r="BA75" s="70" t="e">
        <f aca="false">$BA$7*$J$2*$J$5*$S75</f>
        <v>#N/A</v>
      </c>
      <c r="BB75" s="70" t="e">
        <f aca="false">$BA$7*$J$3*$J$5*$T75</f>
        <v>#N/A</v>
      </c>
      <c r="BC75" s="70" t="e">
        <f aca="false">$BC$7*$J$2*$J$5*$S75</f>
        <v>#N/A</v>
      </c>
      <c r="BD75" s="70" t="e">
        <f aca="false">$BC$7*$J$3*$J$5*$T75</f>
        <v>#N/A</v>
      </c>
      <c r="BE75" s="70" t="e">
        <f aca="false">$BE$7*$J$2*$J$5*$S75</f>
        <v>#N/A</v>
      </c>
      <c r="BF75" s="70" t="e">
        <f aca="false">$BE$7*$J$3*$J$5*$T75</f>
        <v>#N/A</v>
      </c>
      <c r="BG75" s="70" t="e">
        <f aca="false">$BG$7*$J$2*$J$5*$S75</f>
        <v>#N/A</v>
      </c>
      <c r="BH75" s="70" t="e">
        <f aca="false">$BG$7*$J$3*$J$5*$T75</f>
        <v>#N/A</v>
      </c>
      <c r="BI75" s="70" t="e">
        <f aca="false">$BI$7*$J$2*$J$5*$S75</f>
        <v>#N/A</v>
      </c>
      <c r="BJ75" s="70" t="e">
        <f aca="false">$BI$7*$J$3*$J$5*$T75</f>
        <v>#N/A</v>
      </c>
      <c r="BK75" s="70" t="e">
        <f aca="false">$BK$7*$J$2*$J$5*$S75</f>
        <v>#N/A</v>
      </c>
      <c r="BL75" s="70" t="e">
        <f aca="false">$BK$7*$J$3*$J$5*$T75</f>
        <v>#N/A</v>
      </c>
      <c r="BM75" s="70" t="e">
        <f aca="false">$BM$7*$J$2*$J$5*$S75</f>
        <v>#N/A</v>
      </c>
      <c r="BN75" s="70" t="e">
        <f aca="false">$BM$7*$J$3*$J$5*$T75</f>
        <v>#N/A</v>
      </c>
      <c r="BO75" s="70" t="e">
        <f aca="false">$BO$7*$J$2*$J$5*$S75</f>
        <v>#N/A</v>
      </c>
      <c r="BP75" s="70" t="e">
        <f aca="false">$BO$7*$J$3*$J$5*$T75</f>
        <v>#N/A</v>
      </c>
      <c r="BQ75" s="70" t="e">
        <f aca="false">$BQ$7*$J$2*$J$5*$S75</f>
        <v>#N/A</v>
      </c>
      <c r="BR75" s="70" t="e">
        <f aca="false">$BQ$7*$J$3*$J$5*$T75</f>
        <v>#N/A</v>
      </c>
      <c r="BS75" s="70" t="e">
        <f aca="false">$BS$7*$J$2*$J$5*$S75</f>
        <v>#N/A</v>
      </c>
      <c r="BT75" s="70" t="e">
        <f aca="false">$BS$7*$J$3*$J$5*$T75</f>
        <v>#N/A</v>
      </c>
      <c r="BU75" s="70" t="e">
        <f aca="false">$BU$7*$J$2*$J$5*$S75</f>
        <v>#N/A</v>
      </c>
      <c r="BV75" s="70" t="e">
        <f aca="false">$BU$7*$J$3*$J$5*$T75</f>
        <v>#N/A</v>
      </c>
      <c r="BW75" s="385" t="e">
        <f aca="false">SUM(AW75:BD75,BG75:BJ75,BO75:BP75)</f>
        <v>#N/A</v>
      </c>
      <c r="BX75" s="386" t="e">
        <f aca="false">SUM(BS75:BV75)+BW75</f>
        <v>#N/A</v>
      </c>
      <c r="BY75" s="25" t="e">
        <f aca="false">SUM(AW75:BV75)</f>
        <v>#N/A</v>
      </c>
      <c r="BZ75" s="70" t="e">
        <f aca="false">$BZ$7*$J$2*$J$5*$N75</f>
        <v>#N/A</v>
      </c>
      <c r="CA75" s="70" t="e">
        <f aca="false">$BZ$7*$J$3*$J$5*$O75</f>
        <v>#N/A</v>
      </c>
      <c r="CB75" s="70" t="e">
        <f aca="false">$CB$7*$J$2*$J$5*$N75</f>
        <v>#N/A</v>
      </c>
      <c r="CC75" s="70" t="e">
        <f aca="false">$CB$7*$J$3*$J$5*$O75</f>
        <v>#N/A</v>
      </c>
      <c r="CD75" s="70" t="e">
        <f aca="false">$CD$7*$J$2*$J$5*$N75</f>
        <v>#N/A</v>
      </c>
      <c r="CE75" s="70" t="e">
        <f aca="false">$CD$7*$J$3*$J$5*$O75</f>
        <v>#N/A</v>
      </c>
      <c r="CF75" s="134" t="e">
        <f aca="false">SUM(BZ75:CA75)</f>
        <v>#N/A</v>
      </c>
      <c r="CG75" s="386" t="e">
        <f aca="false">SUM(BZ75:CC75)</f>
        <v>#N/A</v>
      </c>
      <c r="CH75" s="134" t="e">
        <f aca="false">SUM(BZ75:CE75)</f>
        <v>#N/A</v>
      </c>
      <c r="CI75" s="70" t="e">
        <f aca="false">$CI$7*$J$2*$J$5*$AB75</f>
        <v>#N/A</v>
      </c>
      <c r="CJ75" s="70" t="e">
        <f aca="false">$CI$7*$J$3*$J$5*$AC75</f>
        <v>#N/A</v>
      </c>
      <c r="CK75" s="70" t="e">
        <f aca="false">$CK$7*$J$2*$J$5*$AB75</f>
        <v>#N/A</v>
      </c>
      <c r="CL75" s="70" t="e">
        <f aca="false">$CK$7*$J$3*$J$5*$AC75</f>
        <v>#N/A</v>
      </c>
      <c r="CM75" s="70" t="e">
        <f aca="false">$CM$7*$J$2*$J$5*$AB75</f>
        <v>#N/A</v>
      </c>
      <c r="CN75" s="70" t="e">
        <f aca="false">$CM$7*$J$3*$J$5*$AC75</f>
        <v>#N/A</v>
      </c>
      <c r="CO75" s="70" t="e">
        <f aca="false">$CO$7*$J$2*$J$5*$AB75</f>
        <v>#N/A</v>
      </c>
      <c r="CP75" s="70" t="e">
        <f aca="false">$CO$7*$J$3*$J$5*$AC75</f>
        <v>#N/A</v>
      </c>
      <c r="CQ75" s="70" t="e">
        <f aca="false">$CQ$7*$J$2*$J$5*$AB75</f>
        <v>#N/A</v>
      </c>
      <c r="CR75" s="70" t="e">
        <f aca="false">$CQ$7*$J$3*$J$5*$AC75</f>
        <v>#N/A</v>
      </c>
      <c r="CS75" s="70" t="e">
        <f aca="false">$CS$7*$J$2*$J$5*$AB75</f>
        <v>#N/A</v>
      </c>
      <c r="CT75" s="70" t="e">
        <f aca="false">$CS$7*$J$3*$J$5*$AC75</f>
        <v>#N/A</v>
      </c>
      <c r="CU75" s="70" t="e">
        <f aca="false">$CU$7*$J$2*$J$5*$AB75</f>
        <v>#N/A</v>
      </c>
      <c r="CV75" s="70" t="e">
        <f aca="false">$CU$7*$J$3*$J$5*$AC75</f>
        <v>#N/A</v>
      </c>
      <c r="CW75" s="70" t="e">
        <f aca="false">$CW$7*$J$2*$J$5*$AB75</f>
        <v>#N/A</v>
      </c>
      <c r="CX75" s="70" t="e">
        <f aca="false">$CW$7*$J$3*$J$5*$AC75</f>
        <v>#N/A</v>
      </c>
      <c r="CY75" s="70" t="e">
        <f aca="false">$CY$7*$J$2*$J$5*$AB75</f>
        <v>#N/A</v>
      </c>
      <c r="CZ75" s="70" t="e">
        <f aca="false">$CY$7*$J$3*$J$5*$AC75</f>
        <v>#N/A</v>
      </c>
      <c r="DA75" s="70" t="e">
        <f aca="false">$DA$7*$J$2*$J$5*$AB75</f>
        <v>#N/A</v>
      </c>
      <c r="DB75" s="70" t="e">
        <f aca="false">$DA$7*$J$3*$J$5*$AC75</f>
        <v>#N/A</v>
      </c>
      <c r="DC75" s="70"/>
      <c r="DD75" s="70"/>
      <c r="DE75" s="70" t="e">
        <f aca="false">$DF$7*$J$2*$J$5*$AB75</f>
        <v>#N/A</v>
      </c>
      <c r="DF75" s="70" t="e">
        <f aca="false">$DF$7*$J$3*$J$5*$AC75</f>
        <v>#N/A</v>
      </c>
      <c r="DG75" s="70" t="e">
        <f aca="false">$DG$7*$J$2*$J$5*$AB75</f>
        <v>#N/A</v>
      </c>
      <c r="DH75" s="70" t="e">
        <f aca="false">$DG$7*$J$3*$J$5*$AC75</f>
        <v>#N/A</v>
      </c>
      <c r="DI75" s="70" t="e">
        <f aca="false">$DI$7*$J$2*$J$5*$AB75</f>
        <v>#N/A</v>
      </c>
      <c r="DJ75" s="70" t="e">
        <f aca="false">$DI$7*$J$3*$J$5*$AC75</f>
        <v>#N/A</v>
      </c>
      <c r="DK75" s="70" t="e">
        <f aca="false">$DK$7*$J$2*$J$5*$AB75</f>
        <v>#N/A</v>
      </c>
      <c r="DL75" s="70" t="e">
        <f aca="false">$DK$7*$J$3*$J$5*$AC75</f>
        <v>#N/A</v>
      </c>
      <c r="DM75" s="70" t="e">
        <f aca="false">$DM$7*$J$2*$J$5*$AB75</f>
        <v>#N/A</v>
      </c>
      <c r="DN75" s="70" t="e">
        <f aca="false">$DM$7*$J$3*$J$5*$AC75</f>
        <v>#N/A</v>
      </c>
      <c r="DO75" s="70" t="e">
        <f aca="false">$DO$7*$J$2*$J$5*$AB75</f>
        <v>#N/A</v>
      </c>
      <c r="DP75" s="70" t="e">
        <f aca="false">$DO$7*$J$3*$J$5*$AC75</f>
        <v>#N/A</v>
      </c>
      <c r="DQ75" s="70" t="e">
        <f aca="false">$DQ$7*$J$2*$J$5*$AB75</f>
        <v>#N/A</v>
      </c>
      <c r="DR75" s="70" t="e">
        <f aca="false">$DQ$7*$J$3*$J$5*$AC75</f>
        <v>#N/A</v>
      </c>
      <c r="DS75" s="134" t="e">
        <f aca="false">SUM(CI75:CR75,CW75:CX75,DG75:DH75)</f>
        <v>#N/A</v>
      </c>
      <c r="DT75" s="25" t="e">
        <f aca="false">SUM(CI75:CZ75,DC75:DL75)</f>
        <v>#N/A</v>
      </c>
      <c r="DU75" s="134" t="e">
        <f aca="false">SUM(CI75:DR75)</f>
        <v>#N/A</v>
      </c>
      <c r="DZ75" s="70" t="e">
        <f aca="false">$DZ$7*$J$2*$J$5*$AB75</f>
        <v>#N/A</v>
      </c>
      <c r="EA75" s="70" t="e">
        <f aca="false">$DZ$7*$J$3*$J$5*$AC75</f>
        <v>#N/A</v>
      </c>
      <c r="EB75" s="70" t="e">
        <f aca="false">$EB$7*$J$2*$J$5*$AB75</f>
        <v>#N/A</v>
      </c>
      <c r="EC75" s="70" t="e">
        <f aca="false">$EB$7*$J$3*$J$5*$AC75</f>
        <v>#N/A</v>
      </c>
      <c r="ED75" s="70" t="e">
        <f aca="false">$ED$7*$J$2*$J$5*$AB75</f>
        <v>#N/A</v>
      </c>
      <c r="EE75" s="70" t="e">
        <f aca="false">$ED$7*$J$3*$J$5*$AC75</f>
        <v>#N/A</v>
      </c>
      <c r="EF75" s="70" t="e">
        <f aca="false">$EF$7*$J$2*$J$5*$AB75</f>
        <v>#N/A</v>
      </c>
      <c r="EG75" s="70" t="e">
        <f aca="false">$EF$7*$J$3*$J$5*$AC75</f>
        <v>#N/A</v>
      </c>
      <c r="EH75" s="70" t="e">
        <f aca="false">$EH$7*$J$2*$J$5*$AB75</f>
        <v>#N/A</v>
      </c>
      <c r="EI75" s="70" t="e">
        <f aca="false">$EH$7*$J$3*$J$5*$AC75</f>
        <v>#N/A</v>
      </c>
      <c r="EJ75" s="70" t="e">
        <f aca="false">$EJ$7*$J$2*$J$5*$AB75</f>
        <v>#N/A</v>
      </c>
      <c r="EK75" s="70" t="e">
        <f aca="false">$EJ$7*$J$3*$J$5*$AC75</f>
        <v>#N/A</v>
      </c>
      <c r="EL75" s="70" t="e">
        <f aca="false">$EL$7*$J$2*$J$5*$AB75</f>
        <v>#N/A</v>
      </c>
      <c r="EM75" s="70" t="e">
        <f aca="false">$EL$7*$J$3*$J$5*$AC75</f>
        <v>#N/A</v>
      </c>
      <c r="EN75" s="134" t="e">
        <f aca="false">SUM(EB75:EC75)</f>
        <v>#N/A</v>
      </c>
      <c r="EO75" s="25" t="e">
        <f aca="false">SUM(EB75:EE75,EJ75:EM75)</f>
        <v>#N/A</v>
      </c>
      <c r="EP75" s="25" t="e">
        <f aca="false">SUM(DZ75:EM75)</f>
        <v>#N/A</v>
      </c>
    </row>
    <row r="76" customFormat="false" ht="11.25" hidden="false" customHeight="false" outlineLevel="0" collapsed="false">
      <c r="A76" s="51" t="e">
        <f aca="false">VLOOKUP($D76,Curves!$A$2:$I$1700,9)</f>
        <v>#N/A</v>
      </c>
      <c r="B76" s="85" t="e">
        <f aca="false">(1+($A76/2))^(-2*($D76-$A$1)/365.25)</f>
        <v>#N/A</v>
      </c>
      <c r="C76" s="85" t="n">
        <f aca="false">D77-D76</f>
        <v>30</v>
      </c>
      <c r="D76" s="377" t="n">
        <v>38961</v>
      </c>
      <c r="E76" s="378" t="e">
        <f aca="false">VLOOKUP($D76,Curves!$A$2:$H$1700,2)*$B76</f>
        <v>#N/A</v>
      </c>
      <c r="F76" s="51" t="e">
        <f aca="false">VLOOKUP($D76,Curves!$A$2:$H$1700,3)*$B76</f>
        <v>#N/A</v>
      </c>
      <c r="G76" s="51" t="e">
        <f aca="false">VLOOKUP($D76,Curves!$A$2:$H$1700,7)*$B76</f>
        <v>#N/A</v>
      </c>
      <c r="H76" s="51" t="e">
        <f aca="false">VLOOKUP($D76,Curves!$A$2:$H$1700,5)*$B76</f>
        <v>#N/A</v>
      </c>
      <c r="I76" s="51" t="e">
        <f aca="false">VLOOKUP($D76,Curves!$A$2:$H$1700,4)*$B76</f>
        <v>#N/A</v>
      </c>
      <c r="J76" s="379" t="e">
        <f aca="false">VLOOKUP($D76,Curves!$A$2:$H$1700,8)*$B76</f>
        <v>#N/A</v>
      </c>
      <c r="K76" s="51" t="e">
        <f aca="false">($E76+$I76)*$J$5+$J$4</f>
        <v>#N/A</v>
      </c>
      <c r="L76" s="380" t="e">
        <f aca="false">VLOOKUP($D76,Curves!$N$2:$T$2600,2)*$B76</f>
        <v>#N/A</v>
      </c>
      <c r="M76" s="244" t="e">
        <f aca="false">VLOOKUP($D76,Curves!$N$2:$T$2600,3)*$B76</f>
        <v>#N/A</v>
      </c>
      <c r="N76" s="381" t="e">
        <f aca="false">IF($K76&lt;$L76,1,0)</f>
        <v>#N/A</v>
      </c>
      <c r="O76" s="382" t="e">
        <f aca="false">IF($K76&lt;$M76,1,0)</f>
        <v>#N/A</v>
      </c>
      <c r="P76" s="378" t="e">
        <f aca="false">($E76+J76)*$J$5+$J$4</f>
        <v>#N/A</v>
      </c>
      <c r="Q76" s="380" t="e">
        <f aca="false">VLOOKUP($D76,Curves!$N$2:$T$2600,4)*$B76</f>
        <v>#N/A</v>
      </c>
      <c r="R76" s="244" t="e">
        <f aca="false">VLOOKUP($D76,Curves!$N$2:$T$2600,5)*$B76</f>
        <v>#N/A</v>
      </c>
      <c r="S76" s="381" t="e">
        <f aca="false">IF($P76&lt;$Q76,1,0)</f>
        <v>#N/A</v>
      </c>
      <c r="T76" s="382" t="e">
        <f aca="false">IF($P76&lt;$R76,1,0)</f>
        <v>#N/A</v>
      </c>
      <c r="U76" s="383" t="e">
        <f aca="false">($E76+G76)*$J$5+$J$4</f>
        <v>#N/A</v>
      </c>
      <c r="V76" s="383" t="e">
        <f aca="false">($E76+H76)*$J$5+$J$4</f>
        <v>#N/A</v>
      </c>
      <c r="W76" s="383" t="e">
        <f aca="false">($E76+I76)*$J$5+$J$4</f>
        <v>#N/A</v>
      </c>
      <c r="X76" s="272" t="e">
        <f aca="false">VLOOKUP($D76,[6]CurveFetch!$D$8:$S$13000,16,0)*$B76</f>
        <v>#N/A</v>
      </c>
      <c r="Y76" s="244" t="e">
        <f aca="false">VLOOKUP($D76,Curves!$N$2:$T$2600,7)*$B76</f>
        <v>#N/A</v>
      </c>
      <c r="Z76" s="384" t="e">
        <f aca="false">IF($U76&lt;$X76,1,0)</f>
        <v>#N/A</v>
      </c>
      <c r="AA76" s="381" t="e">
        <f aca="false">IF($U76&lt;$Y76,1,0)</f>
        <v>#N/A</v>
      </c>
      <c r="AB76" s="381" t="e">
        <f aca="false">IF($V76&lt;$X76,1,0)</f>
        <v>#N/A</v>
      </c>
      <c r="AC76" s="381" t="e">
        <f aca="false">IF($V76&lt;$X76,1,0)</f>
        <v>#N/A</v>
      </c>
      <c r="AD76" s="381" t="e">
        <f aca="false">IF($W76&lt;$X76,1,0)</f>
        <v>#N/A</v>
      </c>
      <c r="AE76" s="382" t="e">
        <f aca="false">IF($W76&lt;$Y76,1,0)</f>
        <v>#N/A</v>
      </c>
      <c r="AF76" s="70" t="e">
        <f aca="false">$AF$7*$J$2*$J$5*$N76</f>
        <v>#N/A</v>
      </c>
      <c r="AG76" s="70" t="e">
        <f aca="false">$AF$7*$J$2*$J$5*$O76</f>
        <v>#N/A</v>
      </c>
      <c r="AH76" s="70" t="e">
        <f aca="false">$AH$7*$J$2*$J$5*$N76</f>
        <v>#N/A</v>
      </c>
      <c r="AI76" s="70" t="e">
        <f aca="false">$AH$7*$J$2*$J$5*$O76</f>
        <v>#N/A</v>
      </c>
      <c r="AJ76" s="70" t="e">
        <f aca="false">$AJ$7*$J$2*$J$5*$N76</f>
        <v>#N/A</v>
      </c>
      <c r="AK76" s="70" t="e">
        <f aca="false">$AJ$7*$J$2*$J$5*$O76</f>
        <v>#N/A</v>
      </c>
      <c r="AL76" s="70" t="e">
        <f aca="false">$AL$7*$J$2*$J$5*$N76</f>
        <v>#N/A</v>
      </c>
      <c r="AM76" s="70" t="e">
        <f aca="false">$AL$7*$J$3*$J$5*$O76</f>
        <v>#N/A</v>
      </c>
      <c r="AN76" s="70" t="e">
        <f aca="false">$AN$7*$J$2*$J$5*$N76</f>
        <v>#N/A</v>
      </c>
      <c r="AO76" s="70" t="e">
        <f aca="false">$AN$7*$J$3*$J$5*$O76</f>
        <v>#N/A</v>
      </c>
      <c r="AP76" s="70" t="e">
        <f aca="false">$AP$7*$J$2*$J$5*$N76</f>
        <v>#N/A</v>
      </c>
      <c r="AQ76" s="70" t="e">
        <f aca="false">$AP$7*$J$3*$J$5*$O76</f>
        <v>#N/A</v>
      </c>
      <c r="AR76" s="70" t="e">
        <f aca="false">$AR$7*$J$2*$J$5*$N76</f>
        <v>#N/A</v>
      </c>
      <c r="AS76" s="70" t="e">
        <f aca="false">$AR$7*$J$3*$J$5*$O76</f>
        <v>#N/A</v>
      </c>
      <c r="AT76" s="134" t="e">
        <f aca="false">SUM(AF76:AG76,AL76:AM76)</f>
        <v>#N/A</v>
      </c>
      <c r="AU76" s="161" t="e">
        <f aca="false">SUM(AF76:AM76,AP76:AS76)</f>
        <v>#N/A</v>
      </c>
      <c r="AV76" s="134" t="e">
        <f aca="false">SUM(AF76:AS76)</f>
        <v>#N/A</v>
      </c>
      <c r="AW76" s="70" t="e">
        <f aca="false">$AW$7*$J$2*$J$5*$S76</f>
        <v>#N/A</v>
      </c>
      <c r="AX76" s="70" t="e">
        <f aca="false">$AW$7*$J$3*$J$5*$T76</f>
        <v>#N/A</v>
      </c>
      <c r="AY76" s="70" t="e">
        <f aca="false">$AY$7*$J$2*$J$5*$S76</f>
        <v>#N/A</v>
      </c>
      <c r="AZ76" s="70" t="e">
        <f aca="false">$AY$7*$J$3*$J$5*$T76</f>
        <v>#N/A</v>
      </c>
      <c r="BA76" s="70" t="e">
        <f aca="false">$BA$7*$J$2*$J$5*$S76</f>
        <v>#N/A</v>
      </c>
      <c r="BB76" s="70" t="e">
        <f aca="false">$BA$7*$J$3*$J$5*$T76</f>
        <v>#N/A</v>
      </c>
      <c r="BC76" s="70" t="e">
        <f aca="false">$BC$7*$J$2*$J$5*$S76</f>
        <v>#N/A</v>
      </c>
      <c r="BD76" s="70" t="e">
        <f aca="false">$BC$7*$J$3*$J$5*$T76</f>
        <v>#N/A</v>
      </c>
      <c r="BE76" s="70" t="e">
        <f aca="false">$BE$7*$J$2*$J$5*$S76</f>
        <v>#N/A</v>
      </c>
      <c r="BF76" s="70" t="e">
        <f aca="false">$BE$7*$J$3*$J$5*$T76</f>
        <v>#N/A</v>
      </c>
      <c r="BG76" s="70" t="e">
        <f aca="false">$BG$7*$J$2*$J$5*$S76</f>
        <v>#N/A</v>
      </c>
      <c r="BH76" s="70" t="e">
        <f aca="false">$BG$7*$J$3*$J$5*$T76</f>
        <v>#N/A</v>
      </c>
      <c r="BI76" s="70" t="e">
        <f aca="false">$BI$7*$J$2*$J$5*$S76</f>
        <v>#N/A</v>
      </c>
      <c r="BJ76" s="70" t="e">
        <f aca="false">$BI$7*$J$3*$J$5*$T76</f>
        <v>#N/A</v>
      </c>
      <c r="BK76" s="70" t="e">
        <f aca="false">$BK$7*$J$2*$J$5*$S76</f>
        <v>#N/A</v>
      </c>
      <c r="BL76" s="70" t="e">
        <f aca="false">$BK$7*$J$3*$J$5*$T76</f>
        <v>#N/A</v>
      </c>
      <c r="BM76" s="70" t="e">
        <f aca="false">$BM$7*$J$2*$J$5*$S76</f>
        <v>#N/A</v>
      </c>
      <c r="BN76" s="70" t="e">
        <f aca="false">$BM$7*$J$3*$J$5*$T76</f>
        <v>#N/A</v>
      </c>
      <c r="BO76" s="70" t="e">
        <f aca="false">$BO$7*$J$2*$J$5*$S76</f>
        <v>#N/A</v>
      </c>
      <c r="BP76" s="70" t="e">
        <f aca="false">$BO$7*$J$3*$J$5*$T76</f>
        <v>#N/A</v>
      </c>
      <c r="BQ76" s="70" t="e">
        <f aca="false">$BQ$7*$J$2*$J$5*$S76</f>
        <v>#N/A</v>
      </c>
      <c r="BR76" s="70" t="e">
        <f aca="false">$BQ$7*$J$3*$J$5*$T76</f>
        <v>#N/A</v>
      </c>
      <c r="BS76" s="70" t="e">
        <f aca="false">$BS$7*$J$2*$J$5*$S76</f>
        <v>#N/A</v>
      </c>
      <c r="BT76" s="70" t="e">
        <f aca="false">$BS$7*$J$3*$J$5*$T76</f>
        <v>#N/A</v>
      </c>
      <c r="BU76" s="70" t="e">
        <f aca="false">$BU$7*$J$2*$J$5*$S76</f>
        <v>#N/A</v>
      </c>
      <c r="BV76" s="70" t="e">
        <f aca="false">$BU$7*$J$3*$J$5*$T76</f>
        <v>#N/A</v>
      </c>
      <c r="BW76" s="385" t="e">
        <f aca="false">SUM(AW76:BD76,BG76:BJ76,BO76:BP76)</f>
        <v>#N/A</v>
      </c>
      <c r="BX76" s="386" t="e">
        <f aca="false">SUM(BS76:BV76)+BW76</f>
        <v>#N/A</v>
      </c>
      <c r="BY76" s="25" t="e">
        <f aca="false">SUM(AW76:BV76)</f>
        <v>#N/A</v>
      </c>
      <c r="BZ76" s="70" t="e">
        <f aca="false">$BZ$7*$J$2*$J$5*$N76</f>
        <v>#N/A</v>
      </c>
      <c r="CA76" s="70" t="e">
        <f aca="false">$BZ$7*$J$3*$J$5*$O76</f>
        <v>#N/A</v>
      </c>
      <c r="CB76" s="70" t="e">
        <f aca="false">$CB$7*$J$2*$J$5*$N76</f>
        <v>#N/A</v>
      </c>
      <c r="CC76" s="70" t="e">
        <f aca="false">$CB$7*$J$3*$J$5*$O76</f>
        <v>#N/A</v>
      </c>
      <c r="CD76" s="70" t="e">
        <f aca="false">$CD$7*$J$2*$J$5*$N76</f>
        <v>#N/A</v>
      </c>
      <c r="CE76" s="70" t="e">
        <f aca="false">$CD$7*$J$3*$J$5*$O76</f>
        <v>#N/A</v>
      </c>
      <c r="CF76" s="134" t="e">
        <f aca="false">SUM(BZ76:CA76)</f>
        <v>#N/A</v>
      </c>
      <c r="CG76" s="386" t="e">
        <f aca="false">SUM(BZ76:CC76)</f>
        <v>#N/A</v>
      </c>
      <c r="CH76" s="134" t="e">
        <f aca="false">SUM(BZ76:CE76)</f>
        <v>#N/A</v>
      </c>
      <c r="CI76" s="70" t="e">
        <f aca="false">$CI$7*$J$2*$J$5*$AB76</f>
        <v>#N/A</v>
      </c>
      <c r="CJ76" s="70" t="e">
        <f aca="false">$CI$7*$J$3*$J$5*$AC76</f>
        <v>#N/A</v>
      </c>
      <c r="CK76" s="70" t="e">
        <f aca="false">$CK$7*$J$2*$J$5*$AB76</f>
        <v>#N/A</v>
      </c>
      <c r="CL76" s="70" t="e">
        <f aca="false">$CK$7*$J$3*$J$5*$AC76</f>
        <v>#N/A</v>
      </c>
      <c r="CM76" s="70" t="e">
        <f aca="false">$CM$7*$J$2*$J$5*$AB76</f>
        <v>#N/A</v>
      </c>
      <c r="CN76" s="70" t="e">
        <f aca="false">$CM$7*$J$3*$J$5*$AC76</f>
        <v>#N/A</v>
      </c>
      <c r="CO76" s="70" t="e">
        <f aca="false">$CO$7*$J$2*$J$5*$AB76</f>
        <v>#N/A</v>
      </c>
      <c r="CP76" s="70" t="e">
        <f aca="false">$CO$7*$J$3*$J$5*$AC76</f>
        <v>#N/A</v>
      </c>
      <c r="CQ76" s="70" t="e">
        <f aca="false">$CQ$7*$J$2*$J$5*$AB76</f>
        <v>#N/A</v>
      </c>
      <c r="CR76" s="70" t="e">
        <f aca="false">$CQ$7*$J$3*$J$5*$AC76</f>
        <v>#N/A</v>
      </c>
      <c r="CS76" s="70" t="e">
        <f aca="false">$CS$7*$J$2*$J$5*$AB76</f>
        <v>#N/A</v>
      </c>
      <c r="CT76" s="70" t="e">
        <f aca="false">$CS$7*$J$3*$J$5*$AC76</f>
        <v>#N/A</v>
      </c>
      <c r="CU76" s="70" t="e">
        <f aca="false">$CU$7*$J$2*$J$5*$AB76</f>
        <v>#N/A</v>
      </c>
      <c r="CV76" s="70" t="e">
        <f aca="false">$CU$7*$J$3*$J$5*$AC76</f>
        <v>#N/A</v>
      </c>
      <c r="CW76" s="70" t="e">
        <f aca="false">$CW$7*$J$2*$J$5*$AB76</f>
        <v>#N/A</v>
      </c>
      <c r="CX76" s="70" t="e">
        <f aca="false">$CW$7*$J$3*$J$5*$AC76</f>
        <v>#N/A</v>
      </c>
      <c r="CY76" s="70" t="e">
        <f aca="false">$CY$7*$J$2*$J$5*$AB76</f>
        <v>#N/A</v>
      </c>
      <c r="CZ76" s="70" t="e">
        <f aca="false">$CY$7*$J$3*$J$5*$AC76</f>
        <v>#N/A</v>
      </c>
      <c r="DA76" s="70" t="e">
        <f aca="false">$DA$7*$J$2*$J$5*$AB76</f>
        <v>#N/A</v>
      </c>
      <c r="DB76" s="70" t="e">
        <f aca="false">$DA$7*$J$3*$J$5*$AC76</f>
        <v>#N/A</v>
      </c>
      <c r="DC76" s="70"/>
      <c r="DD76" s="70"/>
      <c r="DE76" s="70" t="e">
        <f aca="false">$DF$7*$J$2*$J$5*$AB76</f>
        <v>#N/A</v>
      </c>
      <c r="DF76" s="70" t="e">
        <f aca="false">$DF$7*$J$3*$J$5*$AC76</f>
        <v>#N/A</v>
      </c>
      <c r="DG76" s="70" t="e">
        <f aca="false">$DG$7*$J$2*$J$5*$AB76</f>
        <v>#N/A</v>
      </c>
      <c r="DH76" s="70" t="e">
        <f aca="false">$DG$7*$J$3*$J$5*$AC76</f>
        <v>#N/A</v>
      </c>
      <c r="DI76" s="70" t="e">
        <f aca="false">$DI$7*$J$2*$J$5*$AB76</f>
        <v>#N/A</v>
      </c>
      <c r="DJ76" s="70" t="e">
        <f aca="false">$DI$7*$J$3*$J$5*$AC76</f>
        <v>#N/A</v>
      </c>
      <c r="DK76" s="70" t="e">
        <f aca="false">$DK$7*$J$2*$J$5*$AB76</f>
        <v>#N/A</v>
      </c>
      <c r="DL76" s="70" t="e">
        <f aca="false">$DK$7*$J$3*$J$5*$AC76</f>
        <v>#N/A</v>
      </c>
      <c r="DM76" s="70" t="e">
        <f aca="false">$DM$7*$J$2*$J$5*$AB76</f>
        <v>#N/A</v>
      </c>
      <c r="DN76" s="70" t="e">
        <f aca="false">$DM$7*$J$3*$J$5*$AC76</f>
        <v>#N/A</v>
      </c>
      <c r="DO76" s="70" t="e">
        <f aca="false">$DO$7*$J$2*$J$5*$AB76</f>
        <v>#N/A</v>
      </c>
      <c r="DP76" s="70" t="e">
        <f aca="false">$DO$7*$J$3*$J$5*$AC76</f>
        <v>#N/A</v>
      </c>
      <c r="DQ76" s="70" t="e">
        <f aca="false">$DQ$7*$J$2*$J$5*$AB76</f>
        <v>#N/A</v>
      </c>
      <c r="DR76" s="70" t="e">
        <f aca="false">$DQ$7*$J$3*$J$5*$AC76</f>
        <v>#N/A</v>
      </c>
      <c r="DS76" s="134" t="e">
        <f aca="false">SUM(CI76:CR76,CW76:CX76,DG76:DH76)</f>
        <v>#N/A</v>
      </c>
      <c r="DT76" s="25" t="e">
        <f aca="false">SUM(CI76:CZ76,DC76:DL76)</f>
        <v>#N/A</v>
      </c>
      <c r="DU76" s="134" t="e">
        <f aca="false">SUM(CI76:DR76)</f>
        <v>#N/A</v>
      </c>
      <c r="DZ76" s="70" t="e">
        <f aca="false">$DZ$7*$J$2*$J$5*$AB76</f>
        <v>#N/A</v>
      </c>
      <c r="EA76" s="70" t="e">
        <f aca="false">$DZ$7*$J$3*$J$5*$AC76</f>
        <v>#N/A</v>
      </c>
      <c r="EB76" s="70" t="e">
        <f aca="false">$EB$7*$J$2*$J$5*$AB76</f>
        <v>#N/A</v>
      </c>
      <c r="EC76" s="70" t="e">
        <f aca="false">$EB$7*$J$3*$J$5*$AC76</f>
        <v>#N/A</v>
      </c>
      <c r="ED76" s="70" t="e">
        <f aca="false">$ED$7*$J$2*$J$5*$AB76</f>
        <v>#N/A</v>
      </c>
      <c r="EE76" s="70" t="e">
        <f aca="false">$ED$7*$J$3*$J$5*$AC76</f>
        <v>#N/A</v>
      </c>
      <c r="EF76" s="70" t="e">
        <f aca="false">$EF$7*$J$2*$J$5*$AB76</f>
        <v>#N/A</v>
      </c>
      <c r="EG76" s="70" t="e">
        <f aca="false">$EF$7*$J$3*$J$5*$AC76</f>
        <v>#N/A</v>
      </c>
      <c r="EH76" s="70" t="e">
        <f aca="false">$EH$7*$J$2*$J$5*$AB76</f>
        <v>#N/A</v>
      </c>
      <c r="EI76" s="70" t="e">
        <f aca="false">$EH$7*$J$3*$J$5*$AC76</f>
        <v>#N/A</v>
      </c>
      <c r="EJ76" s="70" t="e">
        <f aca="false">$EJ$7*$J$2*$J$5*$AB76</f>
        <v>#N/A</v>
      </c>
      <c r="EK76" s="70" t="e">
        <f aca="false">$EJ$7*$J$3*$J$5*$AC76</f>
        <v>#N/A</v>
      </c>
      <c r="EL76" s="70" t="e">
        <f aca="false">$EL$7*$J$2*$J$5*$AB76</f>
        <v>#N/A</v>
      </c>
      <c r="EM76" s="70" t="e">
        <f aca="false">$EL$7*$J$3*$J$5*$AC76</f>
        <v>#N/A</v>
      </c>
      <c r="EN76" s="134" t="e">
        <f aca="false">SUM(EB76:EC76)</f>
        <v>#N/A</v>
      </c>
      <c r="EO76" s="25" t="e">
        <f aca="false">SUM(EB76:EE76,EJ76:EM76)</f>
        <v>#N/A</v>
      </c>
      <c r="EP76" s="25" t="e">
        <f aca="false">SUM(DZ76:EM76)</f>
        <v>#N/A</v>
      </c>
    </row>
    <row r="77" customFormat="false" ht="11.25" hidden="false" customHeight="false" outlineLevel="0" collapsed="false">
      <c r="A77" s="51" t="e">
        <f aca="false">VLOOKUP($D77,Curves!$A$2:$I$1700,9)</f>
        <v>#N/A</v>
      </c>
      <c r="B77" s="85" t="e">
        <f aca="false">(1+($A77/2))^(-2*($D77-$A$1)/365.25)</f>
        <v>#N/A</v>
      </c>
      <c r="C77" s="85" t="n">
        <f aca="false">D78-D77</f>
        <v>31</v>
      </c>
      <c r="D77" s="377" t="n">
        <v>38991</v>
      </c>
      <c r="E77" s="378" t="e">
        <f aca="false">VLOOKUP($D77,Curves!$A$2:$H$1700,2)*$B77</f>
        <v>#N/A</v>
      </c>
      <c r="F77" s="51" t="e">
        <f aca="false">VLOOKUP($D77,Curves!$A$2:$H$1700,3)*$B77</f>
        <v>#N/A</v>
      </c>
      <c r="G77" s="51" t="e">
        <f aca="false">VLOOKUP($D77,Curves!$A$2:$H$1700,7)*$B77</f>
        <v>#N/A</v>
      </c>
      <c r="H77" s="51" t="e">
        <f aca="false">VLOOKUP($D77,Curves!$A$2:$H$1700,5)*$B77</f>
        <v>#N/A</v>
      </c>
      <c r="I77" s="51" t="e">
        <f aca="false">VLOOKUP($D77,Curves!$A$2:$H$1700,4)*$B77</f>
        <v>#N/A</v>
      </c>
      <c r="J77" s="379" t="e">
        <f aca="false">VLOOKUP($D77,Curves!$A$2:$H$1700,8)*$B77</f>
        <v>#N/A</v>
      </c>
      <c r="K77" s="51" t="e">
        <f aca="false">($E77+$I77)*$J$5+$J$4</f>
        <v>#N/A</v>
      </c>
      <c r="L77" s="380" t="e">
        <f aca="false">VLOOKUP($D77,Curves!$N$2:$T$2600,2)*$B77</f>
        <v>#N/A</v>
      </c>
      <c r="M77" s="244" t="e">
        <f aca="false">VLOOKUP($D77,Curves!$N$2:$T$2600,3)*$B77</f>
        <v>#N/A</v>
      </c>
      <c r="N77" s="381" t="e">
        <f aca="false">IF($K77&lt;$L77,1,0)</f>
        <v>#N/A</v>
      </c>
      <c r="O77" s="382" t="e">
        <f aca="false">IF($K77&lt;$M77,1,0)</f>
        <v>#N/A</v>
      </c>
      <c r="P77" s="378" t="e">
        <f aca="false">($E77+J77)*$J$5+$J$4</f>
        <v>#N/A</v>
      </c>
      <c r="Q77" s="380" t="e">
        <f aca="false">VLOOKUP($D77,Curves!$N$2:$T$2600,4)*$B77</f>
        <v>#N/A</v>
      </c>
      <c r="R77" s="244" t="e">
        <f aca="false">VLOOKUP($D77,Curves!$N$2:$T$2600,5)*$B77</f>
        <v>#N/A</v>
      </c>
      <c r="S77" s="381" t="e">
        <f aca="false">IF($P77&lt;$Q77,1,0)</f>
        <v>#N/A</v>
      </c>
      <c r="T77" s="382" t="e">
        <f aca="false">IF($P77&lt;$R77,1,0)</f>
        <v>#N/A</v>
      </c>
      <c r="U77" s="383" t="e">
        <f aca="false">($E77+G77)*$J$5+$J$4</f>
        <v>#N/A</v>
      </c>
      <c r="V77" s="383" t="e">
        <f aca="false">($E77+H77)*$J$5+$J$4</f>
        <v>#N/A</v>
      </c>
      <c r="W77" s="383" t="e">
        <f aca="false">($E77+I77)*$J$5+$J$4</f>
        <v>#N/A</v>
      </c>
      <c r="X77" s="272" t="e">
        <f aca="false">VLOOKUP($D77,[6]CurveFetch!$D$8:$S$13000,16,0)*$B77</f>
        <v>#N/A</v>
      </c>
      <c r="Y77" s="244" t="e">
        <f aca="false">VLOOKUP($D77,Curves!$N$2:$T$2600,7)*$B77</f>
        <v>#N/A</v>
      </c>
      <c r="Z77" s="384" t="e">
        <f aca="false">IF($U77&lt;$X77,1,0)</f>
        <v>#N/A</v>
      </c>
      <c r="AA77" s="381" t="e">
        <f aca="false">IF($U77&lt;$Y77,1,0)</f>
        <v>#N/A</v>
      </c>
      <c r="AB77" s="381" t="e">
        <f aca="false">IF($V77&lt;$X77,1,0)</f>
        <v>#N/A</v>
      </c>
      <c r="AC77" s="381" t="e">
        <f aca="false">IF($V77&lt;$X77,1,0)</f>
        <v>#N/A</v>
      </c>
      <c r="AD77" s="381" t="e">
        <f aca="false">IF($W77&lt;$X77,1,0)</f>
        <v>#N/A</v>
      </c>
      <c r="AE77" s="382" t="e">
        <f aca="false">IF($W77&lt;$Y77,1,0)</f>
        <v>#N/A</v>
      </c>
      <c r="AF77" s="70" t="e">
        <f aca="false">$AF$7*$J$2*$J$5*$N77</f>
        <v>#N/A</v>
      </c>
      <c r="AG77" s="70" t="e">
        <f aca="false">$AF$7*$J$2*$J$5*$O77</f>
        <v>#N/A</v>
      </c>
      <c r="AH77" s="70" t="e">
        <f aca="false">$AH$7*$J$2*$J$5*$N77</f>
        <v>#N/A</v>
      </c>
      <c r="AI77" s="70" t="e">
        <f aca="false">$AH$7*$J$2*$J$5*$O77</f>
        <v>#N/A</v>
      </c>
      <c r="AJ77" s="70" t="e">
        <f aca="false">$AJ$7*$J$2*$J$5*$N77</f>
        <v>#N/A</v>
      </c>
      <c r="AK77" s="70" t="e">
        <f aca="false">$AJ$7*$J$2*$J$5*$O77</f>
        <v>#N/A</v>
      </c>
      <c r="AL77" s="70" t="e">
        <f aca="false">$AL$7*$J$2*$J$5*$N77</f>
        <v>#N/A</v>
      </c>
      <c r="AM77" s="70" t="e">
        <f aca="false">$AL$7*$J$3*$J$5*$O77</f>
        <v>#N/A</v>
      </c>
      <c r="AN77" s="70" t="e">
        <f aca="false">$AN$7*$J$2*$J$5*$N77</f>
        <v>#N/A</v>
      </c>
      <c r="AO77" s="70" t="e">
        <f aca="false">$AN$7*$J$3*$J$5*$O77</f>
        <v>#N/A</v>
      </c>
      <c r="AP77" s="70" t="e">
        <f aca="false">$AP$7*$J$2*$J$5*$N77</f>
        <v>#N/A</v>
      </c>
      <c r="AQ77" s="70" t="e">
        <f aca="false">$AP$7*$J$3*$J$5*$O77</f>
        <v>#N/A</v>
      </c>
      <c r="AR77" s="70" t="e">
        <f aca="false">$AR$7*$J$2*$J$5*$N77</f>
        <v>#N/A</v>
      </c>
      <c r="AS77" s="70" t="e">
        <f aca="false">$AR$7*$J$3*$J$5*$O77</f>
        <v>#N/A</v>
      </c>
      <c r="AT77" s="134" t="e">
        <f aca="false">SUM(AF77:AG77,AL77:AM77)</f>
        <v>#N/A</v>
      </c>
      <c r="AU77" s="161" t="e">
        <f aca="false">SUM(AF77:AM77,AP77:AS77)</f>
        <v>#N/A</v>
      </c>
      <c r="AV77" s="134" t="e">
        <f aca="false">SUM(AF77:AS77)</f>
        <v>#N/A</v>
      </c>
      <c r="AW77" s="70" t="e">
        <f aca="false">$AW$7*$J$2*$J$5*$S77</f>
        <v>#N/A</v>
      </c>
      <c r="AX77" s="70" t="e">
        <f aca="false">$AW$7*$J$3*$J$5*$T77</f>
        <v>#N/A</v>
      </c>
      <c r="AY77" s="70" t="e">
        <f aca="false">$AY$7*$J$2*$J$5*$S77</f>
        <v>#N/A</v>
      </c>
      <c r="AZ77" s="70" t="e">
        <f aca="false">$AY$7*$J$3*$J$5*$T77</f>
        <v>#N/A</v>
      </c>
      <c r="BA77" s="70" t="e">
        <f aca="false">$BA$7*$J$2*$J$5*$S77</f>
        <v>#N/A</v>
      </c>
      <c r="BB77" s="70" t="e">
        <f aca="false">$BA$7*$J$3*$J$5*$T77</f>
        <v>#N/A</v>
      </c>
      <c r="BC77" s="70" t="e">
        <f aca="false">$BC$7*$J$2*$J$5*$S77</f>
        <v>#N/A</v>
      </c>
      <c r="BD77" s="70" t="e">
        <f aca="false">$BC$7*$J$3*$J$5*$T77</f>
        <v>#N/A</v>
      </c>
      <c r="BE77" s="70" t="e">
        <f aca="false">$BE$7*$J$2*$J$5*$S77</f>
        <v>#N/A</v>
      </c>
      <c r="BF77" s="70" t="e">
        <f aca="false">$BE$7*$J$3*$J$5*$T77</f>
        <v>#N/A</v>
      </c>
      <c r="BG77" s="70" t="e">
        <f aca="false">$BG$7*$J$2*$J$5*$S77</f>
        <v>#N/A</v>
      </c>
      <c r="BH77" s="70" t="e">
        <f aca="false">$BG$7*$J$3*$J$5*$T77</f>
        <v>#N/A</v>
      </c>
      <c r="BI77" s="70" t="e">
        <f aca="false">$BI$7*$J$2*$J$5*$S77</f>
        <v>#N/A</v>
      </c>
      <c r="BJ77" s="70" t="e">
        <f aca="false">$BI$7*$J$3*$J$5*$T77</f>
        <v>#N/A</v>
      </c>
      <c r="BK77" s="70" t="e">
        <f aca="false">$BK$7*$J$2*$J$5*$S77</f>
        <v>#N/A</v>
      </c>
      <c r="BL77" s="70" t="e">
        <f aca="false">$BK$7*$J$3*$J$5*$T77</f>
        <v>#N/A</v>
      </c>
      <c r="BM77" s="70" t="e">
        <f aca="false">$BM$7*$J$2*$J$5*$S77</f>
        <v>#N/A</v>
      </c>
      <c r="BN77" s="70" t="e">
        <f aca="false">$BM$7*$J$3*$J$5*$T77</f>
        <v>#N/A</v>
      </c>
      <c r="BO77" s="70" t="e">
        <f aca="false">$BO$7*$J$2*$J$5*$S77</f>
        <v>#N/A</v>
      </c>
      <c r="BP77" s="70" t="e">
        <f aca="false">$BO$7*$J$3*$J$5*$T77</f>
        <v>#N/A</v>
      </c>
      <c r="BQ77" s="70" t="e">
        <f aca="false">$BQ$7*$J$2*$J$5*$S77</f>
        <v>#N/A</v>
      </c>
      <c r="BR77" s="70" t="e">
        <f aca="false">$BQ$7*$J$3*$J$5*$T77</f>
        <v>#N/A</v>
      </c>
      <c r="BS77" s="70" t="e">
        <f aca="false">$BS$7*$J$2*$J$5*$S77</f>
        <v>#N/A</v>
      </c>
      <c r="BT77" s="70" t="e">
        <f aca="false">$BS$7*$J$3*$J$5*$T77</f>
        <v>#N/A</v>
      </c>
      <c r="BU77" s="70" t="e">
        <f aca="false">$BU$7*$J$2*$J$5*$S77</f>
        <v>#N/A</v>
      </c>
      <c r="BV77" s="70" t="e">
        <f aca="false">$BU$7*$J$3*$J$5*$T77</f>
        <v>#N/A</v>
      </c>
      <c r="BW77" s="385" t="e">
        <f aca="false">SUM(AW77:BD77,BG77:BJ77,BO77:BP77)</f>
        <v>#N/A</v>
      </c>
      <c r="BX77" s="386" t="e">
        <f aca="false">SUM(BS77:BV77)+BW77</f>
        <v>#N/A</v>
      </c>
      <c r="BY77" s="25" t="e">
        <f aca="false">SUM(AW77:BV77)</f>
        <v>#N/A</v>
      </c>
      <c r="BZ77" s="70" t="e">
        <f aca="false">$BZ$7*$J$2*$J$5*$N77</f>
        <v>#N/A</v>
      </c>
      <c r="CA77" s="70" t="e">
        <f aca="false">$BZ$7*$J$3*$J$5*$O77</f>
        <v>#N/A</v>
      </c>
      <c r="CB77" s="70" t="e">
        <f aca="false">$CB$7*$J$2*$J$5*$N77</f>
        <v>#N/A</v>
      </c>
      <c r="CC77" s="70" t="e">
        <f aca="false">$CB$7*$J$3*$J$5*$O77</f>
        <v>#N/A</v>
      </c>
      <c r="CD77" s="70" t="e">
        <f aca="false">$CD$7*$J$2*$J$5*$N77</f>
        <v>#N/A</v>
      </c>
      <c r="CE77" s="70" t="e">
        <f aca="false">$CD$7*$J$3*$J$5*$O77</f>
        <v>#N/A</v>
      </c>
      <c r="CF77" s="134" t="e">
        <f aca="false">SUM(BZ77:CA77)</f>
        <v>#N/A</v>
      </c>
      <c r="CG77" s="386" t="e">
        <f aca="false">SUM(BZ77:CC77)</f>
        <v>#N/A</v>
      </c>
      <c r="CH77" s="134" t="e">
        <f aca="false">SUM(BZ77:CE77)</f>
        <v>#N/A</v>
      </c>
      <c r="CI77" s="70" t="e">
        <f aca="false">$CI$7*$J$2*$J$5*$AB77</f>
        <v>#N/A</v>
      </c>
      <c r="CJ77" s="70" t="e">
        <f aca="false">$CI$7*$J$3*$J$5*$AC77</f>
        <v>#N/A</v>
      </c>
      <c r="CK77" s="70" t="e">
        <f aca="false">$CK$7*$J$2*$J$5*$AB77</f>
        <v>#N/A</v>
      </c>
      <c r="CL77" s="70" t="e">
        <f aca="false">$CK$7*$J$3*$J$5*$AC77</f>
        <v>#N/A</v>
      </c>
      <c r="CM77" s="70" t="e">
        <f aca="false">$CM$7*$J$2*$J$5*$AB77</f>
        <v>#N/A</v>
      </c>
      <c r="CN77" s="70" t="e">
        <f aca="false">$CM$7*$J$3*$J$5*$AC77</f>
        <v>#N/A</v>
      </c>
      <c r="CO77" s="70" t="e">
        <f aca="false">$CO$7*$J$2*$J$5*$AB77</f>
        <v>#N/A</v>
      </c>
      <c r="CP77" s="70" t="e">
        <f aca="false">$CO$7*$J$3*$J$5*$AC77</f>
        <v>#N/A</v>
      </c>
      <c r="CQ77" s="70" t="e">
        <f aca="false">$CQ$7*$J$2*$J$5*$AB77</f>
        <v>#N/A</v>
      </c>
      <c r="CR77" s="70" t="e">
        <f aca="false">$CQ$7*$J$3*$J$5*$AC77</f>
        <v>#N/A</v>
      </c>
      <c r="CS77" s="70" t="e">
        <f aca="false">$CS$7*$J$2*$J$5*$AB77</f>
        <v>#N/A</v>
      </c>
      <c r="CT77" s="70" t="e">
        <f aca="false">$CS$7*$J$3*$J$5*$AC77</f>
        <v>#N/A</v>
      </c>
      <c r="CU77" s="70" t="e">
        <f aca="false">$CU$7*$J$2*$J$5*$AB77</f>
        <v>#N/A</v>
      </c>
      <c r="CV77" s="70" t="e">
        <f aca="false">$CU$7*$J$3*$J$5*$AC77</f>
        <v>#N/A</v>
      </c>
      <c r="CW77" s="70" t="e">
        <f aca="false">$CW$7*$J$2*$J$5*$AB77</f>
        <v>#N/A</v>
      </c>
      <c r="CX77" s="70" t="e">
        <f aca="false">$CW$7*$J$3*$J$5*$AC77</f>
        <v>#N/A</v>
      </c>
      <c r="CY77" s="70" t="e">
        <f aca="false">$CY$7*$J$2*$J$5*$AB77</f>
        <v>#N/A</v>
      </c>
      <c r="CZ77" s="70" t="e">
        <f aca="false">$CY$7*$J$3*$J$5*$AC77</f>
        <v>#N/A</v>
      </c>
      <c r="DA77" s="70" t="e">
        <f aca="false">$DA$7*$J$2*$J$5*$AB77</f>
        <v>#N/A</v>
      </c>
      <c r="DB77" s="70" t="e">
        <f aca="false">$DA$7*$J$3*$J$5*$AC77</f>
        <v>#N/A</v>
      </c>
      <c r="DC77" s="70"/>
      <c r="DD77" s="70"/>
      <c r="DE77" s="70" t="e">
        <f aca="false">$DF$7*$J$2*$J$5*$AB77</f>
        <v>#N/A</v>
      </c>
      <c r="DF77" s="70" t="e">
        <f aca="false">$DF$7*$J$3*$J$5*$AC77</f>
        <v>#N/A</v>
      </c>
      <c r="DG77" s="70" t="e">
        <f aca="false">$DG$7*$J$2*$J$5*$AB77</f>
        <v>#N/A</v>
      </c>
      <c r="DH77" s="70" t="e">
        <f aca="false">$DG$7*$J$3*$J$5*$AC77</f>
        <v>#N/A</v>
      </c>
      <c r="DI77" s="70" t="e">
        <f aca="false">$DI$7*$J$2*$J$5*$AB77</f>
        <v>#N/A</v>
      </c>
      <c r="DJ77" s="70" t="e">
        <f aca="false">$DI$7*$J$3*$J$5*$AC77</f>
        <v>#N/A</v>
      </c>
      <c r="DK77" s="70" t="e">
        <f aca="false">$DK$7*$J$2*$J$5*$AB77</f>
        <v>#N/A</v>
      </c>
      <c r="DL77" s="70" t="e">
        <f aca="false">$DK$7*$J$3*$J$5*$AC77</f>
        <v>#N/A</v>
      </c>
      <c r="DM77" s="70" t="e">
        <f aca="false">$DM$7*$J$2*$J$5*$AB77</f>
        <v>#N/A</v>
      </c>
      <c r="DN77" s="70" t="e">
        <f aca="false">$DM$7*$J$3*$J$5*$AC77</f>
        <v>#N/A</v>
      </c>
      <c r="DO77" s="70" t="e">
        <f aca="false">$DO$7*$J$2*$J$5*$AB77</f>
        <v>#N/A</v>
      </c>
      <c r="DP77" s="70" t="e">
        <f aca="false">$DO$7*$J$3*$J$5*$AC77</f>
        <v>#N/A</v>
      </c>
      <c r="DQ77" s="70" t="e">
        <f aca="false">$DQ$7*$J$2*$J$5*$AB77</f>
        <v>#N/A</v>
      </c>
      <c r="DR77" s="70" t="e">
        <f aca="false">$DQ$7*$J$3*$J$5*$AC77</f>
        <v>#N/A</v>
      </c>
      <c r="DS77" s="134" t="e">
        <f aca="false">SUM(CI77:CR77,CW77:CX77,DG77:DH77)</f>
        <v>#N/A</v>
      </c>
      <c r="DT77" s="25" t="e">
        <f aca="false">SUM(CI77:CZ77,DC77:DL77)</f>
        <v>#N/A</v>
      </c>
      <c r="DU77" s="134" t="e">
        <f aca="false">SUM(CI77:DR77)</f>
        <v>#N/A</v>
      </c>
      <c r="DZ77" s="70" t="e">
        <f aca="false">$DZ$7*$J$2*$J$5*$AB77</f>
        <v>#N/A</v>
      </c>
      <c r="EA77" s="70" t="e">
        <f aca="false">$DZ$7*$J$3*$J$5*$AC77</f>
        <v>#N/A</v>
      </c>
      <c r="EB77" s="70" t="e">
        <f aca="false">$EB$7*$J$2*$J$5*$AB77</f>
        <v>#N/A</v>
      </c>
      <c r="EC77" s="70" t="e">
        <f aca="false">$EB$7*$J$3*$J$5*$AC77</f>
        <v>#N/A</v>
      </c>
      <c r="ED77" s="70" t="e">
        <f aca="false">$ED$7*$J$2*$J$5*$AB77</f>
        <v>#N/A</v>
      </c>
      <c r="EE77" s="70" t="e">
        <f aca="false">$ED$7*$J$3*$J$5*$AC77</f>
        <v>#N/A</v>
      </c>
      <c r="EF77" s="70" t="e">
        <f aca="false">$EF$7*$J$2*$J$5*$AB77</f>
        <v>#N/A</v>
      </c>
      <c r="EG77" s="70" t="e">
        <f aca="false">$EF$7*$J$3*$J$5*$AC77</f>
        <v>#N/A</v>
      </c>
      <c r="EH77" s="70" t="e">
        <f aca="false">$EH$7*$J$2*$J$5*$AB77</f>
        <v>#N/A</v>
      </c>
      <c r="EI77" s="70" t="e">
        <f aca="false">$EH$7*$J$3*$J$5*$AC77</f>
        <v>#N/A</v>
      </c>
      <c r="EJ77" s="70" t="e">
        <f aca="false">$EJ$7*$J$2*$J$5*$AB77</f>
        <v>#N/A</v>
      </c>
      <c r="EK77" s="70" t="e">
        <f aca="false">$EJ$7*$J$3*$J$5*$AC77</f>
        <v>#N/A</v>
      </c>
      <c r="EL77" s="70" t="e">
        <f aca="false">$EL$7*$J$2*$J$5*$AB77</f>
        <v>#N/A</v>
      </c>
      <c r="EM77" s="70" t="e">
        <f aca="false">$EL$7*$J$3*$J$5*$AC77</f>
        <v>#N/A</v>
      </c>
      <c r="EN77" s="134" t="e">
        <f aca="false">SUM(EB77:EC77)</f>
        <v>#N/A</v>
      </c>
      <c r="EO77" s="25" t="e">
        <f aca="false">SUM(EB77:EE77,EJ77:EM77)</f>
        <v>#N/A</v>
      </c>
      <c r="EP77" s="25" t="e">
        <f aca="false">SUM(DZ77:EM77)</f>
        <v>#N/A</v>
      </c>
    </row>
    <row r="78" customFormat="false" ht="11.25" hidden="false" customHeight="false" outlineLevel="0" collapsed="false">
      <c r="A78" s="51" t="e">
        <f aca="false">VLOOKUP($D78,Curves!$A$2:$I$1700,9)</f>
        <v>#N/A</v>
      </c>
      <c r="B78" s="85" t="e">
        <f aca="false">(1+($A78/2))^(-2*($D78-$A$1)/365.25)</f>
        <v>#N/A</v>
      </c>
      <c r="C78" s="85" t="n">
        <f aca="false">D79-D78</f>
        <v>30</v>
      </c>
      <c r="D78" s="377" t="n">
        <v>39022</v>
      </c>
      <c r="E78" s="378" t="e">
        <f aca="false">VLOOKUP($D78,Curves!$A$2:$H$1700,2)*$B78</f>
        <v>#N/A</v>
      </c>
      <c r="F78" s="51" t="e">
        <f aca="false">VLOOKUP($D78,Curves!$A$2:$H$1700,3)*$B78</f>
        <v>#N/A</v>
      </c>
      <c r="G78" s="51" t="e">
        <f aca="false">VLOOKUP($D78,Curves!$A$2:$H$1700,7)*$B78</f>
        <v>#N/A</v>
      </c>
      <c r="H78" s="51" t="e">
        <f aca="false">VLOOKUP($D78,Curves!$A$2:$H$1700,5)*$B78</f>
        <v>#N/A</v>
      </c>
      <c r="I78" s="51" t="e">
        <f aca="false">VLOOKUP($D78,Curves!$A$2:$H$1700,4)*$B78</f>
        <v>#N/A</v>
      </c>
      <c r="J78" s="379" t="e">
        <f aca="false">VLOOKUP($D78,Curves!$A$2:$H$1700,8)*$B78</f>
        <v>#N/A</v>
      </c>
      <c r="K78" s="51" t="e">
        <f aca="false">($E78+$I78)*$J$5+$J$4</f>
        <v>#N/A</v>
      </c>
      <c r="L78" s="380" t="e">
        <f aca="false">VLOOKUP($D78,Curves!$N$2:$T$2600,2)*$B78</f>
        <v>#N/A</v>
      </c>
      <c r="M78" s="244" t="e">
        <f aca="false">VLOOKUP($D78,Curves!$N$2:$T$2600,3)*$B78</f>
        <v>#N/A</v>
      </c>
      <c r="N78" s="381" t="e">
        <f aca="false">IF($K78&lt;$L78,1,0)</f>
        <v>#N/A</v>
      </c>
      <c r="O78" s="382" t="e">
        <f aca="false">IF($K78&lt;$M78,1,0)</f>
        <v>#N/A</v>
      </c>
      <c r="P78" s="378" t="e">
        <f aca="false">($E78+J78)*$J$5+$J$4</f>
        <v>#N/A</v>
      </c>
      <c r="Q78" s="380" t="e">
        <f aca="false">VLOOKUP($D78,Curves!$N$2:$T$2600,4)*$B78</f>
        <v>#N/A</v>
      </c>
      <c r="R78" s="244" t="e">
        <f aca="false">VLOOKUP($D78,Curves!$N$2:$T$2600,5)*$B78</f>
        <v>#N/A</v>
      </c>
      <c r="S78" s="381" t="e">
        <f aca="false">IF($P78&lt;$Q78,1,0)</f>
        <v>#N/A</v>
      </c>
      <c r="T78" s="382" t="e">
        <f aca="false">IF($P78&lt;$R78,1,0)</f>
        <v>#N/A</v>
      </c>
      <c r="U78" s="383" t="e">
        <f aca="false">($E78+G78)*$J$5+$J$4</f>
        <v>#N/A</v>
      </c>
      <c r="V78" s="383" t="e">
        <f aca="false">($E78+H78)*$J$5+$J$4</f>
        <v>#N/A</v>
      </c>
      <c r="W78" s="383" t="e">
        <f aca="false">($E78+I78)*$J$5+$J$4</f>
        <v>#N/A</v>
      </c>
      <c r="X78" s="272" t="e">
        <f aca="false">VLOOKUP($D78,[6]CurveFetch!$D$8:$S$13000,16,0)*$B78</f>
        <v>#N/A</v>
      </c>
      <c r="Y78" s="244" t="e">
        <f aca="false">VLOOKUP($D78,Curves!$N$2:$T$2600,7)*$B78</f>
        <v>#N/A</v>
      </c>
      <c r="Z78" s="384" t="e">
        <f aca="false">IF($U78&lt;$X78,1,0)</f>
        <v>#N/A</v>
      </c>
      <c r="AA78" s="381" t="e">
        <f aca="false">IF($U78&lt;$Y78,1,0)</f>
        <v>#N/A</v>
      </c>
      <c r="AB78" s="381" t="e">
        <f aca="false">IF($V78&lt;$X78,1,0)</f>
        <v>#N/A</v>
      </c>
      <c r="AC78" s="381" t="e">
        <f aca="false">IF($V78&lt;$X78,1,0)</f>
        <v>#N/A</v>
      </c>
      <c r="AD78" s="381" t="e">
        <f aca="false">IF($W78&lt;$X78,1,0)</f>
        <v>#N/A</v>
      </c>
      <c r="AE78" s="382" t="e">
        <f aca="false">IF($W78&lt;$Y78,1,0)</f>
        <v>#N/A</v>
      </c>
      <c r="AF78" s="70" t="e">
        <f aca="false">$AF$7*$J$2*$J$5*$N78</f>
        <v>#N/A</v>
      </c>
      <c r="AG78" s="70" t="e">
        <f aca="false">$AF$7*$J$2*$J$5*$O78</f>
        <v>#N/A</v>
      </c>
      <c r="AH78" s="70" t="e">
        <f aca="false">$AH$7*$J$2*$J$5*$N78</f>
        <v>#N/A</v>
      </c>
      <c r="AI78" s="70" t="e">
        <f aca="false">$AH$7*$J$2*$J$5*$O78</f>
        <v>#N/A</v>
      </c>
      <c r="AJ78" s="70" t="e">
        <f aca="false">$AJ$7*$J$2*$J$5*$N78</f>
        <v>#N/A</v>
      </c>
      <c r="AK78" s="70" t="e">
        <f aca="false">$AJ$7*$J$2*$J$5*$O78</f>
        <v>#N/A</v>
      </c>
      <c r="AL78" s="70" t="e">
        <f aca="false">$AL$7*$J$2*$J$5*$N78</f>
        <v>#N/A</v>
      </c>
      <c r="AM78" s="70" t="e">
        <f aca="false">$AL$7*$J$3*$J$5*$O78</f>
        <v>#N/A</v>
      </c>
      <c r="AN78" s="70" t="e">
        <f aca="false">$AN$7*$J$2*$J$5*$N78</f>
        <v>#N/A</v>
      </c>
      <c r="AO78" s="70" t="e">
        <f aca="false">$AN$7*$J$3*$J$5*$O78</f>
        <v>#N/A</v>
      </c>
      <c r="AP78" s="70" t="e">
        <f aca="false">$AP$7*$J$2*$J$5*$N78</f>
        <v>#N/A</v>
      </c>
      <c r="AQ78" s="70" t="e">
        <f aca="false">$AP$7*$J$3*$J$5*$O78</f>
        <v>#N/A</v>
      </c>
      <c r="AR78" s="70" t="e">
        <f aca="false">$AR$7*$J$2*$J$5*$N78</f>
        <v>#N/A</v>
      </c>
      <c r="AS78" s="70" t="e">
        <f aca="false">$AR$7*$J$3*$J$5*$O78</f>
        <v>#N/A</v>
      </c>
      <c r="AT78" s="134" t="e">
        <f aca="false">SUM(AF78:AG78,AL78:AM78)</f>
        <v>#N/A</v>
      </c>
      <c r="AU78" s="161" t="e">
        <f aca="false">SUM(AF78:AM78,AP78:AS78)</f>
        <v>#N/A</v>
      </c>
      <c r="AV78" s="134" t="e">
        <f aca="false">SUM(AF78:AS78)</f>
        <v>#N/A</v>
      </c>
      <c r="AW78" s="70" t="e">
        <f aca="false">$AW$7*$J$2*$J$5*$S78</f>
        <v>#N/A</v>
      </c>
      <c r="AX78" s="70" t="e">
        <f aca="false">$AW$7*$J$3*$J$5*$T78</f>
        <v>#N/A</v>
      </c>
      <c r="AY78" s="70" t="e">
        <f aca="false">$AY$7*$J$2*$J$5*$S78</f>
        <v>#N/A</v>
      </c>
      <c r="AZ78" s="70" t="e">
        <f aca="false">$AY$7*$J$3*$J$5*$T78</f>
        <v>#N/A</v>
      </c>
      <c r="BA78" s="70" t="e">
        <f aca="false">$BA$7*$J$2*$J$5*$S78</f>
        <v>#N/A</v>
      </c>
      <c r="BB78" s="70" t="e">
        <f aca="false">$BA$7*$J$3*$J$5*$T78</f>
        <v>#N/A</v>
      </c>
      <c r="BC78" s="70" t="e">
        <f aca="false">$BC$7*$J$2*$J$5*$S78</f>
        <v>#N/A</v>
      </c>
      <c r="BD78" s="70" t="e">
        <f aca="false">$BC$7*$J$3*$J$5*$T78</f>
        <v>#N/A</v>
      </c>
      <c r="BE78" s="70" t="e">
        <f aca="false">$BE$7*$J$2*$J$5*$S78</f>
        <v>#N/A</v>
      </c>
      <c r="BF78" s="70" t="e">
        <f aca="false">$BE$7*$J$3*$J$5*$T78</f>
        <v>#N/A</v>
      </c>
      <c r="BG78" s="70" t="e">
        <f aca="false">$BG$7*$J$2*$J$5*$S78</f>
        <v>#N/A</v>
      </c>
      <c r="BH78" s="70" t="e">
        <f aca="false">$BG$7*$J$3*$J$5*$T78</f>
        <v>#N/A</v>
      </c>
      <c r="BI78" s="70" t="e">
        <f aca="false">$BI$7*$J$2*$J$5*$S78</f>
        <v>#N/A</v>
      </c>
      <c r="BJ78" s="70" t="e">
        <f aca="false">$BI$7*$J$3*$J$5*$T78</f>
        <v>#N/A</v>
      </c>
      <c r="BK78" s="70" t="e">
        <f aca="false">$BK$7*$J$2*$J$5*$S78</f>
        <v>#N/A</v>
      </c>
      <c r="BL78" s="70" t="e">
        <f aca="false">$BK$7*$J$3*$J$5*$T78</f>
        <v>#N/A</v>
      </c>
      <c r="BM78" s="70" t="e">
        <f aca="false">$BM$7*$J$2*$J$5*$S78</f>
        <v>#N/A</v>
      </c>
      <c r="BN78" s="70" t="e">
        <f aca="false">$BM$7*$J$3*$J$5*$T78</f>
        <v>#N/A</v>
      </c>
      <c r="BO78" s="70" t="e">
        <f aca="false">$BO$7*$J$2*$J$5*$S78</f>
        <v>#N/A</v>
      </c>
      <c r="BP78" s="70" t="e">
        <f aca="false">$BO$7*$J$3*$J$5*$T78</f>
        <v>#N/A</v>
      </c>
      <c r="BQ78" s="70" t="e">
        <f aca="false">$BQ$7*$J$2*$J$5*$S78</f>
        <v>#N/A</v>
      </c>
      <c r="BR78" s="70" t="e">
        <f aca="false">$BQ$7*$J$3*$J$5*$T78</f>
        <v>#N/A</v>
      </c>
      <c r="BS78" s="70" t="e">
        <f aca="false">$BS$7*$J$2*$J$5*$S78</f>
        <v>#N/A</v>
      </c>
      <c r="BT78" s="70" t="e">
        <f aca="false">$BS$7*$J$3*$J$5*$T78</f>
        <v>#N/A</v>
      </c>
      <c r="BU78" s="70" t="e">
        <f aca="false">$BU$7*$J$2*$J$5*$S78</f>
        <v>#N/A</v>
      </c>
      <c r="BV78" s="70" t="e">
        <f aca="false">$BU$7*$J$3*$J$5*$T78</f>
        <v>#N/A</v>
      </c>
      <c r="BW78" s="385" t="e">
        <f aca="false">SUM(AW78:BD78,BG78:BJ78,BO78:BP78)</f>
        <v>#N/A</v>
      </c>
      <c r="BX78" s="386" t="e">
        <f aca="false">SUM(BS78:BV78)+BW78</f>
        <v>#N/A</v>
      </c>
      <c r="BY78" s="25" t="e">
        <f aca="false">SUM(AW78:BV78)</f>
        <v>#N/A</v>
      </c>
      <c r="BZ78" s="70" t="e">
        <f aca="false">$BZ$7*$J$2*$J$5*$N78</f>
        <v>#N/A</v>
      </c>
      <c r="CA78" s="70" t="e">
        <f aca="false">$BZ$7*$J$3*$J$5*$O78</f>
        <v>#N/A</v>
      </c>
      <c r="CB78" s="70" t="e">
        <f aca="false">$CB$7*$J$2*$J$5*$N78</f>
        <v>#N/A</v>
      </c>
      <c r="CC78" s="70" t="e">
        <f aca="false">$CB$7*$J$3*$J$5*$O78</f>
        <v>#N/A</v>
      </c>
      <c r="CD78" s="70" t="e">
        <f aca="false">$CD$7*$J$2*$J$5*$N78</f>
        <v>#N/A</v>
      </c>
      <c r="CE78" s="70" t="e">
        <f aca="false">$CD$7*$J$3*$J$5*$O78</f>
        <v>#N/A</v>
      </c>
      <c r="CF78" s="134" t="e">
        <f aca="false">SUM(BZ78:CA78)</f>
        <v>#N/A</v>
      </c>
      <c r="CG78" s="386" t="e">
        <f aca="false">SUM(BZ78:CC78)</f>
        <v>#N/A</v>
      </c>
      <c r="CH78" s="134" t="e">
        <f aca="false">SUM(BZ78:CE78)</f>
        <v>#N/A</v>
      </c>
      <c r="CI78" s="70" t="e">
        <f aca="false">$CI$7*$J$2*$J$5*$AB78</f>
        <v>#N/A</v>
      </c>
      <c r="CJ78" s="70" t="e">
        <f aca="false">$CI$7*$J$3*$J$5*$AC78</f>
        <v>#N/A</v>
      </c>
      <c r="CK78" s="70" t="e">
        <f aca="false">$CK$7*$J$2*$J$5*$AB78</f>
        <v>#N/A</v>
      </c>
      <c r="CL78" s="70" t="e">
        <f aca="false">$CK$7*$J$3*$J$5*$AC78</f>
        <v>#N/A</v>
      </c>
      <c r="CM78" s="70" t="e">
        <f aca="false">$CM$7*$J$2*$J$5*$AB78</f>
        <v>#N/A</v>
      </c>
      <c r="CN78" s="70" t="e">
        <f aca="false">$CM$7*$J$3*$J$5*$AC78</f>
        <v>#N/A</v>
      </c>
      <c r="CO78" s="70" t="e">
        <f aca="false">$CO$7*$J$2*$J$5*$AB78</f>
        <v>#N/A</v>
      </c>
      <c r="CP78" s="70" t="e">
        <f aca="false">$CO$7*$J$3*$J$5*$AC78</f>
        <v>#N/A</v>
      </c>
      <c r="CQ78" s="70" t="e">
        <f aca="false">$CQ$7*$J$2*$J$5*$AB78</f>
        <v>#N/A</v>
      </c>
      <c r="CR78" s="70" t="e">
        <f aca="false">$CQ$7*$J$3*$J$5*$AC78</f>
        <v>#N/A</v>
      </c>
      <c r="CS78" s="70" t="e">
        <f aca="false">$CS$7*$J$2*$J$5*$AB78</f>
        <v>#N/A</v>
      </c>
      <c r="CT78" s="70" t="e">
        <f aca="false">$CS$7*$J$3*$J$5*$AC78</f>
        <v>#N/A</v>
      </c>
      <c r="CU78" s="70" t="e">
        <f aca="false">$CU$7*$J$2*$J$5*$AB78</f>
        <v>#N/A</v>
      </c>
      <c r="CV78" s="70" t="e">
        <f aca="false">$CU$7*$J$3*$J$5*$AC78</f>
        <v>#N/A</v>
      </c>
      <c r="CW78" s="70" t="e">
        <f aca="false">$CW$7*$J$2*$J$5*$AB78</f>
        <v>#N/A</v>
      </c>
      <c r="CX78" s="70" t="e">
        <f aca="false">$CW$7*$J$3*$J$5*$AC78</f>
        <v>#N/A</v>
      </c>
      <c r="CY78" s="70" t="e">
        <f aca="false">$CY$7*$J$2*$J$5*$AB78</f>
        <v>#N/A</v>
      </c>
      <c r="CZ78" s="70" t="e">
        <f aca="false">$CY$7*$J$3*$J$5*$AC78</f>
        <v>#N/A</v>
      </c>
      <c r="DA78" s="70" t="e">
        <f aca="false">$DA$7*$J$2*$J$5*$AB78</f>
        <v>#N/A</v>
      </c>
      <c r="DB78" s="70" t="e">
        <f aca="false">$DA$7*$J$3*$J$5*$AC78</f>
        <v>#N/A</v>
      </c>
      <c r="DC78" s="70"/>
      <c r="DD78" s="70"/>
      <c r="DE78" s="70" t="e">
        <f aca="false">$DF$7*$J$2*$J$5*$AB78</f>
        <v>#N/A</v>
      </c>
      <c r="DF78" s="70" t="e">
        <f aca="false">$DF$7*$J$3*$J$5*$AC78</f>
        <v>#N/A</v>
      </c>
      <c r="DG78" s="70" t="e">
        <f aca="false">$DG$7*$J$2*$J$5*$AB78</f>
        <v>#N/A</v>
      </c>
      <c r="DH78" s="70" t="e">
        <f aca="false">$DG$7*$J$3*$J$5*$AC78</f>
        <v>#N/A</v>
      </c>
      <c r="DI78" s="70" t="e">
        <f aca="false">$DI$7*$J$2*$J$5*$AB78</f>
        <v>#N/A</v>
      </c>
      <c r="DJ78" s="70" t="e">
        <f aca="false">$DI$7*$J$3*$J$5*$AC78</f>
        <v>#N/A</v>
      </c>
      <c r="DK78" s="70" t="e">
        <f aca="false">$DK$7*$J$2*$J$5*$AB78</f>
        <v>#N/A</v>
      </c>
      <c r="DL78" s="70" t="e">
        <f aca="false">$DK$7*$J$3*$J$5*$AC78</f>
        <v>#N/A</v>
      </c>
      <c r="DM78" s="70" t="e">
        <f aca="false">$DM$7*$J$2*$J$5*$AB78</f>
        <v>#N/A</v>
      </c>
      <c r="DN78" s="70" t="e">
        <f aca="false">$DM$7*$J$3*$J$5*$AC78</f>
        <v>#N/A</v>
      </c>
      <c r="DO78" s="70" t="e">
        <f aca="false">$DO$7*$J$2*$J$5*$AB78</f>
        <v>#N/A</v>
      </c>
      <c r="DP78" s="70" t="e">
        <f aca="false">$DO$7*$J$3*$J$5*$AC78</f>
        <v>#N/A</v>
      </c>
      <c r="DQ78" s="70" t="e">
        <f aca="false">$DQ$7*$J$2*$J$5*$AB78</f>
        <v>#N/A</v>
      </c>
      <c r="DR78" s="70" t="e">
        <f aca="false">$DQ$7*$J$3*$J$5*$AC78</f>
        <v>#N/A</v>
      </c>
      <c r="DS78" s="134" t="e">
        <f aca="false">SUM(CI78:CR78,CW78:CX78,DG78:DH78)</f>
        <v>#N/A</v>
      </c>
      <c r="DT78" s="25" t="e">
        <f aca="false">SUM(CI78:CZ78,DC78:DL78)</f>
        <v>#N/A</v>
      </c>
      <c r="DU78" s="134" t="e">
        <f aca="false">SUM(CI78:DR78)</f>
        <v>#N/A</v>
      </c>
      <c r="DZ78" s="70" t="e">
        <f aca="false">$DZ$7*$J$2*$J$5*$AB78</f>
        <v>#N/A</v>
      </c>
      <c r="EA78" s="70" t="e">
        <f aca="false">$DZ$7*$J$3*$J$5*$AC78</f>
        <v>#N/A</v>
      </c>
      <c r="EB78" s="70" t="e">
        <f aca="false">$EB$7*$J$2*$J$5*$AB78</f>
        <v>#N/A</v>
      </c>
      <c r="EC78" s="70" t="e">
        <f aca="false">$EB$7*$J$3*$J$5*$AC78</f>
        <v>#N/A</v>
      </c>
      <c r="ED78" s="70" t="e">
        <f aca="false">$ED$7*$J$2*$J$5*$AB78</f>
        <v>#N/A</v>
      </c>
      <c r="EE78" s="70" t="e">
        <f aca="false">$ED$7*$J$3*$J$5*$AC78</f>
        <v>#N/A</v>
      </c>
      <c r="EF78" s="70" t="e">
        <f aca="false">$EF$7*$J$2*$J$5*$AB78</f>
        <v>#N/A</v>
      </c>
      <c r="EG78" s="70" t="e">
        <f aca="false">$EF$7*$J$3*$J$5*$AC78</f>
        <v>#N/A</v>
      </c>
      <c r="EH78" s="70" t="e">
        <f aca="false">$EH$7*$J$2*$J$5*$AB78</f>
        <v>#N/A</v>
      </c>
      <c r="EI78" s="70" t="e">
        <f aca="false">$EH$7*$J$3*$J$5*$AC78</f>
        <v>#N/A</v>
      </c>
      <c r="EJ78" s="70" t="e">
        <f aca="false">$EJ$7*$J$2*$J$5*$AB78</f>
        <v>#N/A</v>
      </c>
      <c r="EK78" s="70" t="e">
        <f aca="false">$EJ$7*$J$3*$J$5*$AC78</f>
        <v>#N/A</v>
      </c>
      <c r="EL78" s="70" t="e">
        <f aca="false">$EL$7*$J$2*$J$5*$AB78</f>
        <v>#N/A</v>
      </c>
      <c r="EM78" s="70" t="e">
        <f aca="false">$EL$7*$J$3*$J$5*$AC78</f>
        <v>#N/A</v>
      </c>
      <c r="EN78" s="134" t="e">
        <f aca="false">SUM(EB78:EC78)</f>
        <v>#N/A</v>
      </c>
      <c r="EO78" s="25" t="e">
        <f aca="false">SUM(EB78:EE78,EJ78:EM78)</f>
        <v>#N/A</v>
      </c>
      <c r="EP78" s="25" t="e">
        <f aca="false">SUM(DZ78:EM78)</f>
        <v>#N/A</v>
      </c>
    </row>
    <row r="79" customFormat="false" ht="11.25" hidden="false" customHeight="false" outlineLevel="0" collapsed="false">
      <c r="A79" s="51" t="e">
        <f aca="false">VLOOKUP($D79,Curves!$A$2:$I$1700,9)</f>
        <v>#N/A</v>
      </c>
      <c r="B79" s="85" t="e">
        <f aca="false">(1+($A79/2))^(-2*($D79-$A$1)/365.25)</f>
        <v>#N/A</v>
      </c>
      <c r="C79" s="85" t="n">
        <f aca="false">D80-D79</f>
        <v>31</v>
      </c>
      <c r="D79" s="377" t="n">
        <v>39052</v>
      </c>
      <c r="E79" s="378" t="e">
        <f aca="false">VLOOKUP($D79,Curves!$A$2:$H$1700,2)*$B79</f>
        <v>#N/A</v>
      </c>
      <c r="F79" s="51" t="e">
        <f aca="false">VLOOKUP($D79,Curves!$A$2:$H$1700,3)*$B79</f>
        <v>#N/A</v>
      </c>
      <c r="G79" s="51" t="e">
        <f aca="false">VLOOKUP($D79,Curves!$A$2:$H$1700,7)*$B79</f>
        <v>#N/A</v>
      </c>
      <c r="H79" s="51" t="e">
        <f aca="false">VLOOKUP($D79,Curves!$A$2:$H$1700,5)*$B79</f>
        <v>#N/A</v>
      </c>
      <c r="I79" s="51" t="e">
        <f aca="false">VLOOKUP($D79,Curves!$A$2:$H$1700,4)*$B79</f>
        <v>#N/A</v>
      </c>
      <c r="J79" s="379" t="e">
        <f aca="false">VLOOKUP($D79,Curves!$A$2:$H$1700,8)*$B79</f>
        <v>#N/A</v>
      </c>
      <c r="K79" s="51" t="e">
        <f aca="false">($E79+$I79)*$J$5+$J$4</f>
        <v>#N/A</v>
      </c>
      <c r="L79" s="380" t="e">
        <f aca="false">VLOOKUP($D79,Curves!$N$2:$T$2600,2)*$B79</f>
        <v>#N/A</v>
      </c>
      <c r="M79" s="244" t="e">
        <f aca="false">VLOOKUP($D79,Curves!$N$2:$T$2600,3)*$B79</f>
        <v>#N/A</v>
      </c>
      <c r="N79" s="381" t="e">
        <f aca="false">IF($K79&lt;$L79,1,0)</f>
        <v>#N/A</v>
      </c>
      <c r="O79" s="382" t="e">
        <f aca="false">IF($K79&lt;$M79,1,0)</f>
        <v>#N/A</v>
      </c>
      <c r="P79" s="378" t="e">
        <f aca="false">($E79+J79)*$J$5+$J$4</f>
        <v>#N/A</v>
      </c>
      <c r="Q79" s="380" t="e">
        <f aca="false">VLOOKUP($D79,Curves!$N$2:$T$2600,4)*$B79</f>
        <v>#N/A</v>
      </c>
      <c r="R79" s="244" t="e">
        <f aca="false">VLOOKUP($D79,Curves!$N$2:$T$2600,5)*$B79</f>
        <v>#N/A</v>
      </c>
      <c r="S79" s="381" t="e">
        <f aca="false">IF($P79&lt;$Q79,1,0)</f>
        <v>#N/A</v>
      </c>
      <c r="T79" s="382" t="e">
        <f aca="false">IF($P79&lt;$R79,1,0)</f>
        <v>#N/A</v>
      </c>
      <c r="U79" s="383" t="e">
        <f aca="false">($E79+G79)*$J$5+$J$4</f>
        <v>#N/A</v>
      </c>
      <c r="V79" s="383" t="e">
        <f aca="false">($E79+H79)*$J$5+$J$4</f>
        <v>#N/A</v>
      </c>
      <c r="W79" s="383" t="e">
        <f aca="false">($E79+I79)*$J$5+$J$4</f>
        <v>#N/A</v>
      </c>
      <c r="X79" s="272" t="e">
        <f aca="false">VLOOKUP($D79,[6]CurveFetch!$D$8:$S$13000,16,0)*$B79</f>
        <v>#N/A</v>
      </c>
      <c r="Y79" s="244" t="e">
        <f aca="false">VLOOKUP($D79,Curves!$N$2:$T$2600,7)*$B79</f>
        <v>#N/A</v>
      </c>
      <c r="Z79" s="384" t="e">
        <f aca="false">IF($U79&lt;$X79,1,0)</f>
        <v>#N/A</v>
      </c>
      <c r="AA79" s="381" t="e">
        <f aca="false">IF($U79&lt;$Y79,1,0)</f>
        <v>#N/A</v>
      </c>
      <c r="AB79" s="381" t="e">
        <f aca="false">IF($V79&lt;$X79,1,0)</f>
        <v>#N/A</v>
      </c>
      <c r="AC79" s="381" t="e">
        <f aca="false">IF($V79&lt;$X79,1,0)</f>
        <v>#N/A</v>
      </c>
      <c r="AD79" s="381" t="e">
        <f aca="false">IF($W79&lt;$X79,1,0)</f>
        <v>#N/A</v>
      </c>
      <c r="AE79" s="382" t="e">
        <f aca="false">IF($W79&lt;$Y79,1,0)</f>
        <v>#N/A</v>
      </c>
      <c r="AF79" s="70" t="e">
        <f aca="false">$AF$7*$J$2*$J$5*$N79</f>
        <v>#N/A</v>
      </c>
      <c r="AG79" s="70" t="e">
        <f aca="false">$AF$7*$J$2*$J$5*$O79</f>
        <v>#N/A</v>
      </c>
      <c r="AH79" s="70" t="e">
        <f aca="false">$AH$7*$J$2*$J$5*$N79</f>
        <v>#N/A</v>
      </c>
      <c r="AI79" s="70" t="e">
        <f aca="false">$AH$7*$J$2*$J$5*$O79</f>
        <v>#N/A</v>
      </c>
      <c r="AJ79" s="70" t="e">
        <f aca="false">$AJ$7*$J$2*$J$5*$N79</f>
        <v>#N/A</v>
      </c>
      <c r="AK79" s="70" t="e">
        <f aca="false">$AJ$7*$J$2*$J$5*$O79</f>
        <v>#N/A</v>
      </c>
      <c r="AL79" s="70" t="e">
        <f aca="false">$AL$7*$J$2*$J$5*$N79</f>
        <v>#N/A</v>
      </c>
      <c r="AM79" s="70" t="e">
        <f aca="false">$AL$7*$J$3*$J$5*$O79</f>
        <v>#N/A</v>
      </c>
      <c r="AN79" s="70" t="e">
        <f aca="false">$AN$7*$J$2*$J$5*$N79</f>
        <v>#N/A</v>
      </c>
      <c r="AO79" s="70" t="e">
        <f aca="false">$AN$7*$J$3*$J$5*$O79</f>
        <v>#N/A</v>
      </c>
      <c r="AP79" s="70" t="e">
        <f aca="false">$AP$7*$J$2*$J$5*$N79</f>
        <v>#N/A</v>
      </c>
      <c r="AQ79" s="70" t="e">
        <f aca="false">$AP$7*$J$3*$J$5*$O79</f>
        <v>#N/A</v>
      </c>
      <c r="AR79" s="70" t="e">
        <f aca="false">$AR$7*$J$2*$J$5*$N79</f>
        <v>#N/A</v>
      </c>
      <c r="AS79" s="70" t="e">
        <f aca="false">$AR$7*$J$3*$J$5*$O79</f>
        <v>#N/A</v>
      </c>
      <c r="AT79" s="134" t="e">
        <f aca="false">SUM(AF79:AG79,AL79:AM79)</f>
        <v>#N/A</v>
      </c>
      <c r="AU79" s="161" t="e">
        <f aca="false">SUM(AF79:AM79,AP79:AS79)</f>
        <v>#N/A</v>
      </c>
      <c r="AV79" s="134" t="e">
        <f aca="false">SUM(AF79:AS79)</f>
        <v>#N/A</v>
      </c>
      <c r="AW79" s="70" t="e">
        <f aca="false">$AW$7*$J$2*$J$5*$S79</f>
        <v>#N/A</v>
      </c>
      <c r="AX79" s="70" t="e">
        <f aca="false">$AW$7*$J$3*$J$5*$T79</f>
        <v>#N/A</v>
      </c>
      <c r="AY79" s="70" t="e">
        <f aca="false">$AY$7*$J$2*$J$5*$S79</f>
        <v>#N/A</v>
      </c>
      <c r="AZ79" s="70" t="e">
        <f aca="false">$AY$7*$J$3*$J$5*$T79</f>
        <v>#N/A</v>
      </c>
      <c r="BA79" s="70" t="e">
        <f aca="false">$BA$7*$J$2*$J$5*$S79</f>
        <v>#N/A</v>
      </c>
      <c r="BB79" s="70" t="e">
        <f aca="false">$BA$7*$J$3*$J$5*$T79</f>
        <v>#N/A</v>
      </c>
      <c r="BC79" s="70" t="e">
        <f aca="false">$BC$7*$J$2*$J$5*$S79</f>
        <v>#N/A</v>
      </c>
      <c r="BD79" s="70" t="e">
        <f aca="false">$BC$7*$J$3*$J$5*$T79</f>
        <v>#N/A</v>
      </c>
      <c r="BE79" s="70" t="e">
        <f aca="false">$BE$7*$J$2*$J$5*$S79</f>
        <v>#N/A</v>
      </c>
      <c r="BF79" s="70" t="e">
        <f aca="false">$BE$7*$J$3*$J$5*$T79</f>
        <v>#N/A</v>
      </c>
      <c r="BG79" s="70" t="e">
        <f aca="false">$BG$7*$J$2*$J$5*$S79</f>
        <v>#N/A</v>
      </c>
      <c r="BH79" s="70" t="e">
        <f aca="false">$BG$7*$J$3*$J$5*$T79</f>
        <v>#N/A</v>
      </c>
      <c r="BI79" s="70" t="e">
        <f aca="false">$BI$7*$J$2*$J$5*$S79</f>
        <v>#N/A</v>
      </c>
      <c r="BJ79" s="70" t="e">
        <f aca="false">$BI$7*$J$3*$J$5*$T79</f>
        <v>#N/A</v>
      </c>
      <c r="BK79" s="70" t="e">
        <f aca="false">$BK$7*$J$2*$J$5*$S79</f>
        <v>#N/A</v>
      </c>
      <c r="BL79" s="70" t="e">
        <f aca="false">$BK$7*$J$3*$J$5*$T79</f>
        <v>#N/A</v>
      </c>
      <c r="BM79" s="70" t="e">
        <f aca="false">$BM$7*$J$2*$J$5*$S79</f>
        <v>#N/A</v>
      </c>
      <c r="BN79" s="70" t="e">
        <f aca="false">$BM$7*$J$3*$J$5*$T79</f>
        <v>#N/A</v>
      </c>
      <c r="BO79" s="70" t="e">
        <f aca="false">$BO$7*$J$2*$J$5*$S79</f>
        <v>#N/A</v>
      </c>
      <c r="BP79" s="70" t="e">
        <f aca="false">$BO$7*$J$3*$J$5*$T79</f>
        <v>#N/A</v>
      </c>
      <c r="BQ79" s="70" t="e">
        <f aca="false">$BQ$7*$J$2*$J$5*$S79</f>
        <v>#N/A</v>
      </c>
      <c r="BR79" s="70" t="e">
        <f aca="false">$BQ$7*$J$3*$J$5*$T79</f>
        <v>#N/A</v>
      </c>
      <c r="BS79" s="70" t="e">
        <f aca="false">$BS$7*$J$2*$J$5*$S79</f>
        <v>#N/A</v>
      </c>
      <c r="BT79" s="70" t="e">
        <f aca="false">$BS$7*$J$3*$J$5*$T79</f>
        <v>#N/A</v>
      </c>
      <c r="BU79" s="70" t="e">
        <f aca="false">$BU$7*$J$2*$J$5*$S79</f>
        <v>#N/A</v>
      </c>
      <c r="BV79" s="70" t="e">
        <f aca="false">$BU$7*$J$3*$J$5*$T79</f>
        <v>#N/A</v>
      </c>
      <c r="BW79" s="385" t="e">
        <f aca="false">SUM(AW79:BD79,BG79:BJ79,BO79:BP79)</f>
        <v>#N/A</v>
      </c>
      <c r="BX79" s="386" t="e">
        <f aca="false">SUM(BS79:BV79)+BW79</f>
        <v>#N/A</v>
      </c>
      <c r="BY79" s="25" t="e">
        <f aca="false">SUM(AW79:BV79)</f>
        <v>#N/A</v>
      </c>
      <c r="BZ79" s="70" t="e">
        <f aca="false">$BZ$7*$J$2*$J$5*$N79</f>
        <v>#N/A</v>
      </c>
      <c r="CA79" s="70" t="e">
        <f aca="false">$BZ$7*$J$3*$J$5*$O79</f>
        <v>#N/A</v>
      </c>
      <c r="CB79" s="70" t="e">
        <f aca="false">$CB$7*$J$2*$J$5*$N79</f>
        <v>#N/A</v>
      </c>
      <c r="CC79" s="70" t="e">
        <f aca="false">$CB$7*$J$3*$J$5*$O79</f>
        <v>#N/A</v>
      </c>
      <c r="CD79" s="70" t="e">
        <f aca="false">$CD$7*$J$2*$J$5*$N79</f>
        <v>#N/A</v>
      </c>
      <c r="CE79" s="70" t="e">
        <f aca="false">$CD$7*$J$3*$J$5*$O79</f>
        <v>#N/A</v>
      </c>
      <c r="CF79" s="134" t="e">
        <f aca="false">SUM(BZ79:CA79)</f>
        <v>#N/A</v>
      </c>
      <c r="CG79" s="386" t="e">
        <f aca="false">SUM(BZ79:CC79)</f>
        <v>#N/A</v>
      </c>
      <c r="CH79" s="134" t="e">
        <f aca="false">SUM(BZ79:CE79)</f>
        <v>#N/A</v>
      </c>
      <c r="CI79" s="70" t="e">
        <f aca="false">$CI$7*$J$2*$J$5*$AB79</f>
        <v>#N/A</v>
      </c>
      <c r="CJ79" s="70" t="e">
        <f aca="false">$CI$7*$J$3*$J$5*$AC79</f>
        <v>#N/A</v>
      </c>
      <c r="CK79" s="70" t="e">
        <f aca="false">$CK$7*$J$2*$J$5*$AB79</f>
        <v>#N/A</v>
      </c>
      <c r="CL79" s="70" t="e">
        <f aca="false">$CK$7*$J$3*$J$5*$AC79</f>
        <v>#N/A</v>
      </c>
      <c r="CM79" s="70" t="e">
        <f aca="false">$CM$7*$J$2*$J$5*$AB79</f>
        <v>#N/A</v>
      </c>
      <c r="CN79" s="70" t="e">
        <f aca="false">$CM$7*$J$3*$J$5*$AC79</f>
        <v>#N/A</v>
      </c>
      <c r="CO79" s="70" t="e">
        <f aca="false">$CO$7*$J$2*$J$5*$AB79</f>
        <v>#N/A</v>
      </c>
      <c r="CP79" s="70" t="e">
        <f aca="false">$CO$7*$J$3*$J$5*$AC79</f>
        <v>#N/A</v>
      </c>
      <c r="CQ79" s="70" t="e">
        <f aca="false">$CQ$7*$J$2*$J$5*$AB79</f>
        <v>#N/A</v>
      </c>
      <c r="CR79" s="70" t="e">
        <f aca="false">$CQ$7*$J$3*$J$5*$AC79</f>
        <v>#N/A</v>
      </c>
      <c r="CS79" s="70" t="e">
        <f aca="false">$CS$7*$J$2*$J$5*$AB79</f>
        <v>#N/A</v>
      </c>
      <c r="CT79" s="70" t="e">
        <f aca="false">$CS$7*$J$3*$J$5*$AC79</f>
        <v>#N/A</v>
      </c>
      <c r="CU79" s="70" t="e">
        <f aca="false">$CU$7*$J$2*$J$5*$AB79</f>
        <v>#N/A</v>
      </c>
      <c r="CV79" s="70" t="e">
        <f aca="false">$CU$7*$J$3*$J$5*$AC79</f>
        <v>#N/A</v>
      </c>
      <c r="CW79" s="70" t="e">
        <f aca="false">$CW$7*$J$2*$J$5*$AB79</f>
        <v>#N/A</v>
      </c>
      <c r="CX79" s="70" t="e">
        <f aca="false">$CW$7*$J$3*$J$5*$AC79</f>
        <v>#N/A</v>
      </c>
      <c r="CY79" s="70" t="e">
        <f aca="false">$CY$7*$J$2*$J$5*$AB79</f>
        <v>#N/A</v>
      </c>
      <c r="CZ79" s="70" t="e">
        <f aca="false">$CY$7*$J$3*$J$5*$AC79</f>
        <v>#N/A</v>
      </c>
      <c r="DA79" s="70" t="e">
        <f aca="false">$DA$7*$J$2*$J$5*$AB79</f>
        <v>#N/A</v>
      </c>
      <c r="DB79" s="70" t="e">
        <f aca="false">$DA$7*$J$3*$J$5*$AC79</f>
        <v>#N/A</v>
      </c>
      <c r="DC79" s="70"/>
      <c r="DD79" s="70"/>
      <c r="DE79" s="70" t="e">
        <f aca="false">$DF$7*$J$2*$J$5*$AB79</f>
        <v>#N/A</v>
      </c>
      <c r="DF79" s="70" t="e">
        <f aca="false">$DF$7*$J$3*$J$5*$AC79</f>
        <v>#N/A</v>
      </c>
      <c r="DG79" s="70" t="e">
        <f aca="false">$DG$7*$J$2*$J$5*$AB79</f>
        <v>#N/A</v>
      </c>
      <c r="DH79" s="70" t="e">
        <f aca="false">$DG$7*$J$3*$J$5*$AC79</f>
        <v>#N/A</v>
      </c>
      <c r="DI79" s="70" t="e">
        <f aca="false">$DI$7*$J$2*$J$5*$AB79</f>
        <v>#N/A</v>
      </c>
      <c r="DJ79" s="70" t="e">
        <f aca="false">$DI$7*$J$3*$J$5*$AC79</f>
        <v>#N/A</v>
      </c>
      <c r="DK79" s="70" t="e">
        <f aca="false">$DK$7*$J$2*$J$5*$AB79</f>
        <v>#N/A</v>
      </c>
      <c r="DL79" s="70" t="e">
        <f aca="false">$DK$7*$J$3*$J$5*$AC79</f>
        <v>#N/A</v>
      </c>
      <c r="DM79" s="70" t="e">
        <f aca="false">$DM$7*$J$2*$J$5*$AB79</f>
        <v>#N/A</v>
      </c>
      <c r="DN79" s="70" t="e">
        <f aca="false">$DM$7*$J$3*$J$5*$AC79</f>
        <v>#N/A</v>
      </c>
      <c r="DO79" s="70" t="e">
        <f aca="false">$DO$7*$J$2*$J$5*$AB79</f>
        <v>#N/A</v>
      </c>
      <c r="DP79" s="70" t="e">
        <f aca="false">$DO$7*$J$3*$J$5*$AC79</f>
        <v>#N/A</v>
      </c>
      <c r="DQ79" s="70" t="e">
        <f aca="false">$DQ$7*$J$2*$J$5*$AB79</f>
        <v>#N/A</v>
      </c>
      <c r="DR79" s="70" t="e">
        <f aca="false">$DQ$7*$J$3*$J$5*$AC79</f>
        <v>#N/A</v>
      </c>
      <c r="DS79" s="134" t="e">
        <f aca="false">SUM(CI79:CR79,CW79:CX79,DG79:DH79)</f>
        <v>#N/A</v>
      </c>
      <c r="DT79" s="25" t="e">
        <f aca="false">SUM(CI79:CZ79,DC79:DL79)</f>
        <v>#N/A</v>
      </c>
      <c r="DU79" s="134" t="e">
        <f aca="false">SUM(CI79:DR79)</f>
        <v>#N/A</v>
      </c>
      <c r="DZ79" s="70" t="e">
        <f aca="false">$DZ$7*$J$2*$J$5*$AB79</f>
        <v>#N/A</v>
      </c>
      <c r="EA79" s="70" t="e">
        <f aca="false">$DZ$7*$J$3*$J$5*$AC79</f>
        <v>#N/A</v>
      </c>
      <c r="EB79" s="70" t="e">
        <f aca="false">$EB$7*$J$2*$J$5*$AB79</f>
        <v>#N/A</v>
      </c>
      <c r="EC79" s="70" t="e">
        <f aca="false">$EB$7*$J$3*$J$5*$AC79</f>
        <v>#N/A</v>
      </c>
      <c r="ED79" s="70" t="e">
        <f aca="false">$ED$7*$J$2*$J$5*$AB79</f>
        <v>#N/A</v>
      </c>
      <c r="EE79" s="70" t="e">
        <f aca="false">$ED$7*$J$3*$J$5*$AC79</f>
        <v>#N/A</v>
      </c>
      <c r="EF79" s="70" t="e">
        <f aca="false">$EF$7*$J$2*$J$5*$AB79</f>
        <v>#N/A</v>
      </c>
      <c r="EG79" s="70" t="e">
        <f aca="false">$EF$7*$J$3*$J$5*$AC79</f>
        <v>#N/A</v>
      </c>
      <c r="EH79" s="70" t="e">
        <f aca="false">$EH$7*$J$2*$J$5*$AB79</f>
        <v>#N/A</v>
      </c>
      <c r="EI79" s="70" t="e">
        <f aca="false">$EH$7*$J$3*$J$5*$AC79</f>
        <v>#N/A</v>
      </c>
      <c r="EJ79" s="70" t="e">
        <f aca="false">$EJ$7*$J$2*$J$5*$AB79</f>
        <v>#N/A</v>
      </c>
      <c r="EK79" s="70" t="e">
        <f aca="false">$EJ$7*$J$3*$J$5*$AC79</f>
        <v>#N/A</v>
      </c>
      <c r="EL79" s="70" t="e">
        <f aca="false">$EL$7*$J$2*$J$5*$AB79</f>
        <v>#N/A</v>
      </c>
      <c r="EM79" s="70" t="e">
        <f aca="false">$EL$7*$J$3*$J$5*$AC79</f>
        <v>#N/A</v>
      </c>
      <c r="EN79" s="134" t="e">
        <f aca="false">SUM(EB79:EC79)</f>
        <v>#N/A</v>
      </c>
      <c r="EO79" s="25" t="e">
        <f aca="false">SUM(EB79:EE79,EJ79:EM79)</f>
        <v>#N/A</v>
      </c>
      <c r="EP79" s="25" t="e">
        <f aca="false">SUM(DZ79:EM79)</f>
        <v>#N/A</v>
      </c>
    </row>
    <row r="80" customFormat="false" ht="11.25" hidden="false" customHeight="false" outlineLevel="0" collapsed="false">
      <c r="A80" s="51" t="e">
        <f aca="false">VLOOKUP($D80,Curves!$A$2:$I$1700,9)</f>
        <v>#N/A</v>
      </c>
      <c r="B80" s="85" t="e">
        <f aca="false">(1+($A80/2))^(-2*($D80-$A$1)/365.25)</f>
        <v>#N/A</v>
      </c>
      <c r="C80" s="85" t="n">
        <f aca="false">D81-D80</f>
        <v>31</v>
      </c>
      <c r="D80" s="377" t="n">
        <v>39083</v>
      </c>
      <c r="E80" s="378" t="e">
        <f aca="false">VLOOKUP($D80,Curves!$A$2:$H$1700,2)*$B80</f>
        <v>#N/A</v>
      </c>
      <c r="F80" s="51" t="e">
        <f aca="false">VLOOKUP($D80,Curves!$A$2:$H$1700,3)*$B80</f>
        <v>#N/A</v>
      </c>
      <c r="G80" s="51" t="e">
        <f aca="false">VLOOKUP($D80,Curves!$A$2:$H$1700,7)*$B80</f>
        <v>#N/A</v>
      </c>
      <c r="H80" s="51" t="e">
        <f aca="false">VLOOKUP($D80,Curves!$A$2:$H$1700,5)*$B80</f>
        <v>#N/A</v>
      </c>
      <c r="I80" s="51" t="e">
        <f aca="false">VLOOKUP($D80,Curves!$A$2:$H$1700,4)*$B80</f>
        <v>#N/A</v>
      </c>
      <c r="J80" s="379" t="e">
        <f aca="false">VLOOKUP($D80,Curves!$A$2:$H$1700,8)*$B80</f>
        <v>#N/A</v>
      </c>
      <c r="K80" s="51" t="e">
        <f aca="false">($E80+$I80)*$J$5+$J$4</f>
        <v>#N/A</v>
      </c>
      <c r="L80" s="380" t="e">
        <f aca="false">VLOOKUP($D80,Curves!$N$2:$T$2600,2)*$B80</f>
        <v>#N/A</v>
      </c>
      <c r="M80" s="244" t="e">
        <f aca="false">VLOOKUP($D80,Curves!$N$2:$T$2600,3)*$B80</f>
        <v>#N/A</v>
      </c>
      <c r="N80" s="381" t="e">
        <f aca="false">IF($K80&lt;$L80,1,0)</f>
        <v>#N/A</v>
      </c>
      <c r="O80" s="382" t="e">
        <f aca="false">IF($K80&lt;$M80,1,0)</f>
        <v>#N/A</v>
      </c>
      <c r="P80" s="378" t="e">
        <f aca="false">($E80+J80)*$J$5+$J$4</f>
        <v>#N/A</v>
      </c>
      <c r="Q80" s="380" t="e">
        <f aca="false">VLOOKUP($D80,Curves!$N$2:$T$2600,4)*$B80</f>
        <v>#N/A</v>
      </c>
      <c r="R80" s="244" t="e">
        <f aca="false">VLOOKUP($D80,Curves!$N$2:$T$2600,5)*$B80</f>
        <v>#N/A</v>
      </c>
      <c r="S80" s="381" t="e">
        <f aca="false">IF($P80&lt;$Q80,1,0)</f>
        <v>#N/A</v>
      </c>
      <c r="T80" s="382" t="e">
        <f aca="false">IF($P80&lt;$R80,1,0)</f>
        <v>#N/A</v>
      </c>
      <c r="U80" s="383" t="e">
        <f aca="false">($E80+G80)*$J$5+$J$4</f>
        <v>#N/A</v>
      </c>
      <c r="V80" s="383" t="e">
        <f aca="false">($E80+H80)*$J$5+$J$4</f>
        <v>#N/A</v>
      </c>
      <c r="W80" s="383" t="e">
        <f aca="false">($E80+I80)*$J$5+$J$4</f>
        <v>#N/A</v>
      </c>
      <c r="X80" s="272" t="e">
        <f aca="false">VLOOKUP($D80,[6]CurveFetch!$D$8:$S$13000,16,0)*$B80</f>
        <v>#N/A</v>
      </c>
      <c r="Y80" s="244" t="e">
        <f aca="false">VLOOKUP($D80,Curves!$N$2:$T$2600,7)*$B80</f>
        <v>#N/A</v>
      </c>
      <c r="Z80" s="384" t="e">
        <f aca="false">IF($U80&lt;$X80,1,0)</f>
        <v>#N/A</v>
      </c>
      <c r="AA80" s="381" t="e">
        <f aca="false">IF($U80&lt;$Y80,1,0)</f>
        <v>#N/A</v>
      </c>
      <c r="AB80" s="381" t="e">
        <f aca="false">IF($V80&lt;$X80,1,0)</f>
        <v>#N/A</v>
      </c>
      <c r="AC80" s="381" t="e">
        <f aca="false">IF($V80&lt;$X80,1,0)</f>
        <v>#N/A</v>
      </c>
      <c r="AD80" s="381" t="e">
        <f aca="false">IF($W80&lt;$X80,1,0)</f>
        <v>#N/A</v>
      </c>
      <c r="AE80" s="382" t="e">
        <f aca="false">IF($W80&lt;$Y80,1,0)</f>
        <v>#N/A</v>
      </c>
      <c r="AF80" s="70" t="e">
        <f aca="false">$AF$7*$J$2*$J$5*$N80</f>
        <v>#N/A</v>
      </c>
      <c r="AG80" s="70" t="e">
        <f aca="false">$AF$7*$J$2*$J$5*$O80</f>
        <v>#N/A</v>
      </c>
      <c r="AH80" s="70" t="e">
        <f aca="false">$AH$7*$J$2*$J$5*$N80</f>
        <v>#N/A</v>
      </c>
      <c r="AI80" s="70" t="e">
        <f aca="false">$AH$7*$J$2*$J$5*$O80</f>
        <v>#N/A</v>
      </c>
      <c r="AJ80" s="70" t="e">
        <f aca="false">$AJ$7*$J$2*$J$5*$N80</f>
        <v>#N/A</v>
      </c>
      <c r="AK80" s="70" t="e">
        <f aca="false">$AJ$7*$J$2*$J$5*$O80</f>
        <v>#N/A</v>
      </c>
      <c r="AL80" s="70" t="e">
        <f aca="false">$AL$7*$J$2*$J$5*$N80</f>
        <v>#N/A</v>
      </c>
      <c r="AM80" s="70" t="e">
        <f aca="false">$AL$7*$J$3*$J$5*$O80</f>
        <v>#N/A</v>
      </c>
      <c r="AN80" s="70" t="e">
        <f aca="false">$AN$7*$J$2*$J$5*$N80</f>
        <v>#N/A</v>
      </c>
      <c r="AO80" s="70" t="e">
        <f aca="false">$AN$7*$J$3*$J$5*$O80</f>
        <v>#N/A</v>
      </c>
      <c r="AP80" s="70" t="e">
        <f aca="false">$AP$7*$J$2*$J$5*$N80</f>
        <v>#N/A</v>
      </c>
      <c r="AQ80" s="70" t="e">
        <f aca="false">$AP$7*$J$3*$J$5*$O80</f>
        <v>#N/A</v>
      </c>
      <c r="AR80" s="70" t="e">
        <f aca="false">$AR$7*$J$2*$J$5*$N80</f>
        <v>#N/A</v>
      </c>
      <c r="AS80" s="70" t="e">
        <f aca="false">$AR$7*$J$3*$J$5*$O80</f>
        <v>#N/A</v>
      </c>
      <c r="AT80" s="134" t="e">
        <f aca="false">SUM(AF80:AG80,AL80:AM80)</f>
        <v>#N/A</v>
      </c>
      <c r="AU80" s="161" t="e">
        <f aca="false">SUM(AF80:AM80,AP80:AS80)</f>
        <v>#N/A</v>
      </c>
      <c r="AV80" s="134" t="e">
        <f aca="false">SUM(AF80:AS80)</f>
        <v>#N/A</v>
      </c>
      <c r="AW80" s="70" t="e">
        <f aca="false">$AW$7*$J$2*$J$5*$S80</f>
        <v>#N/A</v>
      </c>
      <c r="AX80" s="70" t="e">
        <f aca="false">$AW$7*$J$3*$J$5*$T80</f>
        <v>#N/A</v>
      </c>
      <c r="AY80" s="70" t="e">
        <f aca="false">$AY$7*$J$2*$J$5*$S80</f>
        <v>#N/A</v>
      </c>
      <c r="AZ80" s="70" t="e">
        <f aca="false">$AY$7*$J$3*$J$5*$T80</f>
        <v>#N/A</v>
      </c>
      <c r="BA80" s="70" t="e">
        <f aca="false">$BA$7*$J$2*$J$5*$S80</f>
        <v>#N/A</v>
      </c>
      <c r="BB80" s="70" t="e">
        <f aca="false">$BA$7*$J$3*$J$5*$T80</f>
        <v>#N/A</v>
      </c>
      <c r="BC80" s="70" t="e">
        <f aca="false">$BC$7*$J$2*$J$5*$S80</f>
        <v>#N/A</v>
      </c>
      <c r="BD80" s="70" t="e">
        <f aca="false">$BC$7*$J$3*$J$5*$T80</f>
        <v>#N/A</v>
      </c>
      <c r="BE80" s="70" t="e">
        <f aca="false">$BE$7*$J$2*$J$5*$S80</f>
        <v>#N/A</v>
      </c>
      <c r="BF80" s="70" t="e">
        <f aca="false">$BE$7*$J$3*$J$5*$T80</f>
        <v>#N/A</v>
      </c>
      <c r="BG80" s="70" t="e">
        <f aca="false">$BG$7*$J$2*$J$5*$S80</f>
        <v>#N/A</v>
      </c>
      <c r="BH80" s="70" t="e">
        <f aca="false">$BG$7*$J$3*$J$5*$T80</f>
        <v>#N/A</v>
      </c>
      <c r="BI80" s="70" t="e">
        <f aca="false">$BI$7*$J$2*$J$5*$S80</f>
        <v>#N/A</v>
      </c>
      <c r="BJ80" s="70" t="e">
        <f aca="false">$BI$7*$J$3*$J$5*$T80</f>
        <v>#N/A</v>
      </c>
      <c r="BK80" s="70" t="e">
        <f aca="false">$BK$7*$J$2*$J$5*$S80</f>
        <v>#N/A</v>
      </c>
      <c r="BL80" s="70" t="e">
        <f aca="false">$BK$7*$J$3*$J$5*$T80</f>
        <v>#N/A</v>
      </c>
      <c r="BM80" s="70" t="e">
        <f aca="false">$BM$7*$J$2*$J$5*$S80</f>
        <v>#N/A</v>
      </c>
      <c r="BN80" s="70" t="e">
        <f aca="false">$BM$7*$J$3*$J$5*$T80</f>
        <v>#N/A</v>
      </c>
      <c r="BO80" s="70" t="e">
        <f aca="false">$BO$7*$J$2*$J$5*$S80</f>
        <v>#N/A</v>
      </c>
      <c r="BP80" s="70" t="e">
        <f aca="false">$BO$7*$J$3*$J$5*$T80</f>
        <v>#N/A</v>
      </c>
      <c r="BQ80" s="70" t="e">
        <f aca="false">$BQ$7*$J$2*$J$5*$S80</f>
        <v>#N/A</v>
      </c>
      <c r="BR80" s="70" t="e">
        <f aca="false">$BQ$7*$J$3*$J$5*$T80</f>
        <v>#N/A</v>
      </c>
      <c r="BS80" s="70" t="e">
        <f aca="false">$BS$7*$J$2*$J$5*$S80</f>
        <v>#N/A</v>
      </c>
      <c r="BT80" s="70" t="e">
        <f aca="false">$BS$7*$J$3*$J$5*$T80</f>
        <v>#N/A</v>
      </c>
      <c r="BU80" s="70" t="e">
        <f aca="false">$BU$7*$J$2*$J$5*$S80</f>
        <v>#N/A</v>
      </c>
      <c r="BV80" s="70" t="e">
        <f aca="false">$BU$7*$J$3*$J$5*$T80</f>
        <v>#N/A</v>
      </c>
      <c r="BW80" s="385" t="e">
        <f aca="false">SUM(AW80:BD80,BG80:BJ80,BO80:BP80)</f>
        <v>#N/A</v>
      </c>
      <c r="BX80" s="386" t="e">
        <f aca="false">SUM(BS80:BV80)+BW80</f>
        <v>#N/A</v>
      </c>
      <c r="BY80" s="25" t="e">
        <f aca="false">SUM(AW80:BV80)</f>
        <v>#N/A</v>
      </c>
      <c r="BZ80" s="70" t="e">
        <f aca="false">$BZ$7*$J$2*$J$5*$N80</f>
        <v>#N/A</v>
      </c>
      <c r="CA80" s="70" t="e">
        <f aca="false">$BZ$7*$J$3*$J$5*$O80</f>
        <v>#N/A</v>
      </c>
      <c r="CB80" s="70" t="e">
        <f aca="false">$CB$7*$J$2*$J$5*$N80</f>
        <v>#N/A</v>
      </c>
      <c r="CC80" s="70" t="e">
        <f aca="false">$CB$7*$J$3*$J$5*$O80</f>
        <v>#N/A</v>
      </c>
      <c r="CD80" s="70" t="e">
        <f aca="false">$CD$7*$J$2*$J$5*$N80</f>
        <v>#N/A</v>
      </c>
      <c r="CE80" s="70" t="e">
        <f aca="false">$CD$7*$J$3*$J$5*$O80</f>
        <v>#N/A</v>
      </c>
      <c r="CF80" s="134" t="e">
        <f aca="false">SUM(BZ80:CA80)</f>
        <v>#N/A</v>
      </c>
      <c r="CG80" s="386" t="e">
        <f aca="false">SUM(BZ80:CC80)</f>
        <v>#N/A</v>
      </c>
      <c r="CH80" s="134" t="e">
        <f aca="false">SUM(BZ80:CE80)</f>
        <v>#N/A</v>
      </c>
      <c r="CI80" s="70" t="e">
        <f aca="false">$CI$7*$J$2*$J$5*$AB80</f>
        <v>#N/A</v>
      </c>
      <c r="CJ80" s="70" t="e">
        <f aca="false">$CI$7*$J$3*$J$5*$AC80</f>
        <v>#N/A</v>
      </c>
      <c r="CK80" s="70" t="e">
        <f aca="false">$CK$7*$J$2*$J$5*$AB80</f>
        <v>#N/A</v>
      </c>
      <c r="CL80" s="70" t="e">
        <f aca="false">$CK$7*$J$3*$J$5*$AC80</f>
        <v>#N/A</v>
      </c>
      <c r="CM80" s="70" t="e">
        <f aca="false">$CM$7*$J$2*$J$5*$AB80</f>
        <v>#N/A</v>
      </c>
      <c r="CN80" s="70" t="e">
        <f aca="false">$CM$7*$J$3*$J$5*$AC80</f>
        <v>#N/A</v>
      </c>
      <c r="CO80" s="70" t="e">
        <f aca="false">$CO$7*$J$2*$J$5*$AB80</f>
        <v>#N/A</v>
      </c>
      <c r="CP80" s="70" t="e">
        <f aca="false">$CO$7*$J$3*$J$5*$AC80</f>
        <v>#N/A</v>
      </c>
      <c r="CQ80" s="70" t="e">
        <f aca="false">$CQ$7*$J$2*$J$5*$AB80</f>
        <v>#N/A</v>
      </c>
      <c r="CR80" s="70" t="e">
        <f aca="false">$CQ$7*$J$3*$J$5*$AC80</f>
        <v>#N/A</v>
      </c>
      <c r="CS80" s="70" t="e">
        <f aca="false">$CS$7*$J$2*$J$5*$AB80</f>
        <v>#N/A</v>
      </c>
      <c r="CT80" s="70" t="e">
        <f aca="false">$CS$7*$J$3*$J$5*$AC80</f>
        <v>#N/A</v>
      </c>
      <c r="CU80" s="70" t="e">
        <f aca="false">$CU$7*$J$2*$J$5*$AB80</f>
        <v>#N/A</v>
      </c>
      <c r="CV80" s="70" t="e">
        <f aca="false">$CU$7*$J$3*$J$5*$AC80</f>
        <v>#N/A</v>
      </c>
      <c r="CW80" s="70" t="e">
        <f aca="false">$CW$7*$J$2*$J$5*$AB80</f>
        <v>#N/A</v>
      </c>
      <c r="CX80" s="70" t="e">
        <f aca="false">$CW$7*$J$3*$J$5*$AC80</f>
        <v>#N/A</v>
      </c>
      <c r="CY80" s="70" t="e">
        <f aca="false">$CY$7*$J$2*$J$5*$AB80</f>
        <v>#N/A</v>
      </c>
      <c r="CZ80" s="70" t="e">
        <f aca="false">$CY$7*$J$3*$J$5*$AC80</f>
        <v>#N/A</v>
      </c>
      <c r="DA80" s="70" t="e">
        <f aca="false">$DA$7*$J$2*$J$5*$AB80</f>
        <v>#N/A</v>
      </c>
      <c r="DB80" s="70" t="e">
        <f aca="false">$DA$7*$J$3*$J$5*$AC80</f>
        <v>#N/A</v>
      </c>
      <c r="DC80" s="70"/>
      <c r="DD80" s="70"/>
      <c r="DE80" s="70" t="e">
        <f aca="false">$DF$7*$J$2*$J$5*$AB80</f>
        <v>#N/A</v>
      </c>
      <c r="DF80" s="70" t="e">
        <f aca="false">$DF$7*$J$3*$J$5*$AC80</f>
        <v>#N/A</v>
      </c>
      <c r="DG80" s="70" t="e">
        <f aca="false">$DG$7*$J$2*$J$5*$AB80</f>
        <v>#N/A</v>
      </c>
      <c r="DH80" s="70" t="e">
        <f aca="false">$DG$7*$J$3*$J$5*$AC80</f>
        <v>#N/A</v>
      </c>
      <c r="DI80" s="70" t="e">
        <f aca="false">$DI$7*$J$2*$J$5*$AB80</f>
        <v>#N/A</v>
      </c>
      <c r="DJ80" s="70" t="e">
        <f aca="false">$DI$7*$J$3*$J$5*$AC80</f>
        <v>#N/A</v>
      </c>
      <c r="DK80" s="70" t="e">
        <f aca="false">$DK$7*$J$2*$J$5*$AB80</f>
        <v>#N/A</v>
      </c>
      <c r="DL80" s="70" t="e">
        <f aca="false">$DK$7*$J$3*$J$5*$AC80</f>
        <v>#N/A</v>
      </c>
      <c r="DM80" s="70" t="e">
        <f aca="false">$DM$7*$J$2*$J$5*$AB80</f>
        <v>#N/A</v>
      </c>
      <c r="DN80" s="70" t="e">
        <f aca="false">$DM$7*$J$3*$J$5*$AC80</f>
        <v>#N/A</v>
      </c>
      <c r="DO80" s="70" t="e">
        <f aca="false">$DO$7*$J$2*$J$5*$AB80</f>
        <v>#N/A</v>
      </c>
      <c r="DP80" s="70" t="e">
        <f aca="false">$DO$7*$J$3*$J$5*$AC80</f>
        <v>#N/A</v>
      </c>
      <c r="DQ80" s="70" t="e">
        <f aca="false">$DQ$7*$J$2*$J$5*$AB80</f>
        <v>#N/A</v>
      </c>
      <c r="DR80" s="70" t="e">
        <f aca="false">$DQ$7*$J$3*$J$5*$AC80</f>
        <v>#N/A</v>
      </c>
      <c r="DS80" s="134" t="e">
        <f aca="false">SUM(CI80:CR80,CW80:CX80,DG80:DH80)</f>
        <v>#N/A</v>
      </c>
      <c r="DT80" s="25" t="e">
        <f aca="false">SUM(CI80:CZ80,DC80:DL80)</f>
        <v>#N/A</v>
      </c>
      <c r="DU80" s="134" t="e">
        <f aca="false">SUM(CI80:DR80)</f>
        <v>#N/A</v>
      </c>
      <c r="DZ80" s="70" t="e">
        <f aca="false">$DZ$7*$J$2*$J$5*$AB80</f>
        <v>#N/A</v>
      </c>
      <c r="EA80" s="70" t="e">
        <f aca="false">$DZ$7*$J$3*$J$5*$AC80</f>
        <v>#N/A</v>
      </c>
      <c r="EB80" s="70" t="e">
        <f aca="false">$EB$7*$J$2*$J$5*$AB80</f>
        <v>#N/A</v>
      </c>
      <c r="EC80" s="70" t="e">
        <f aca="false">$EB$7*$J$3*$J$5*$AC80</f>
        <v>#N/A</v>
      </c>
      <c r="ED80" s="70" t="e">
        <f aca="false">$ED$7*$J$2*$J$5*$AB80</f>
        <v>#N/A</v>
      </c>
      <c r="EE80" s="70" t="e">
        <f aca="false">$ED$7*$J$3*$J$5*$AC80</f>
        <v>#N/A</v>
      </c>
      <c r="EF80" s="70" t="e">
        <f aca="false">$EF$7*$J$2*$J$5*$AB80</f>
        <v>#N/A</v>
      </c>
      <c r="EG80" s="70" t="e">
        <f aca="false">$EF$7*$J$3*$J$5*$AC80</f>
        <v>#N/A</v>
      </c>
      <c r="EH80" s="70" t="e">
        <f aca="false">$EH$7*$J$2*$J$5*$AB80</f>
        <v>#N/A</v>
      </c>
      <c r="EI80" s="70" t="e">
        <f aca="false">$EH$7*$J$3*$J$5*$AC80</f>
        <v>#N/A</v>
      </c>
      <c r="EJ80" s="70" t="e">
        <f aca="false">$EJ$7*$J$2*$J$5*$AB80</f>
        <v>#N/A</v>
      </c>
      <c r="EK80" s="70" t="e">
        <f aca="false">$EJ$7*$J$3*$J$5*$AC80</f>
        <v>#N/A</v>
      </c>
      <c r="EL80" s="70" t="e">
        <f aca="false">$EL$7*$J$2*$J$5*$AB80</f>
        <v>#N/A</v>
      </c>
      <c r="EM80" s="70" t="e">
        <f aca="false">$EL$7*$J$3*$J$5*$AC80</f>
        <v>#N/A</v>
      </c>
      <c r="EN80" s="134" t="e">
        <f aca="false">SUM(EB80:EC80)</f>
        <v>#N/A</v>
      </c>
      <c r="EO80" s="25" t="e">
        <f aca="false">SUM(EB80:EE80,EJ80:EM80)</f>
        <v>#N/A</v>
      </c>
      <c r="EP80" s="25" t="e">
        <f aca="false">SUM(DZ80:EM80)</f>
        <v>#N/A</v>
      </c>
    </row>
    <row r="81" customFormat="false" ht="11.25" hidden="false" customHeight="false" outlineLevel="0" collapsed="false">
      <c r="A81" s="51" t="e">
        <f aca="false">VLOOKUP($D81,Curves!$A$2:$I$1700,9)</f>
        <v>#N/A</v>
      </c>
      <c r="B81" s="85" t="e">
        <f aca="false">(1+($A81/2))^(-2*($D81-$A$1)/365.25)</f>
        <v>#N/A</v>
      </c>
      <c r="C81" s="85" t="n">
        <f aca="false">D82-D81</f>
        <v>28</v>
      </c>
      <c r="D81" s="377" t="n">
        <v>39114</v>
      </c>
      <c r="E81" s="378" t="e">
        <f aca="false">VLOOKUP($D81,Curves!$A$2:$H$1700,2)*$B81</f>
        <v>#N/A</v>
      </c>
      <c r="F81" s="51" t="e">
        <f aca="false">VLOOKUP($D81,Curves!$A$2:$H$1700,3)*$B81</f>
        <v>#N/A</v>
      </c>
      <c r="G81" s="51" t="e">
        <f aca="false">VLOOKUP($D81,Curves!$A$2:$H$1700,7)*$B81</f>
        <v>#N/A</v>
      </c>
      <c r="H81" s="51" t="e">
        <f aca="false">VLOOKUP($D81,Curves!$A$2:$H$1700,5)*$B81</f>
        <v>#N/A</v>
      </c>
      <c r="I81" s="51" t="e">
        <f aca="false">VLOOKUP($D81,Curves!$A$2:$H$1700,4)*$B81</f>
        <v>#N/A</v>
      </c>
      <c r="J81" s="379" t="e">
        <f aca="false">VLOOKUP($D81,Curves!$A$2:$H$1700,8)*$B81</f>
        <v>#N/A</v>
      </c>
      <c r="K81" s="51" t="e">
        <f aca="false">($E81+$I81)*$J$5+$J$4</f>
        <v>#N/A</v>
      </c>
      <c r="L81" s="380" t="e">
        <f aca="false">VLOOKUP($D81,Curves!$N$2:$T$2600,2)*$B81</f>
        <v>#N/A</v>
      </c>
      <c r="M81" s="244" t="e">
        <f aca="false">VLOOKUP($D81,Curves!$N$2:$T$2600,3)*$B81</f>
        <v>#N/A</v>
      </c>
      <c r="N81" s="381" t="e">
        <f aca="false">IF($K81&lt;$L81,1,0)</f>
        <v>#N/A</v>
      </c>
      <c r="O81" s="382" t="e">
        <f aca="false">IF($K81&lt;$M81,1,0)</f>
        <v>#N/A</v>
      </c>
      <c r="P81" s="378" t="e">
        <f aca="false">($E81+J81)*$J$5+$J$4</f>
        <v>#N/A</v>
      </c>
      <c r="Q81" s="380" t="e">
        <f aca="false">VLOOKUP($D81,Curves!$N$2:$T$2600,4)*$B81</f>
        <v>#N/A</v>
      </c>
      <c r="R81" s="244" t="e">
        <f aca="false">VLOOKUP($D81,Curves!$N$2:$T$2600,5)*$B81</f>
        <v>#N/A</v>
      </c>
      <c r="S81" s="381" t="e">
        <f aca="false">IF($P81&lt;$Q81,1,0)</f>
        <v>#N/A</v>
      </c>
      <c r="T81" s="382" t="e">
        <f aca="false">IF($P81&lt;$R81,1,0)</f>
        <v>#N/A</v>
      </c>
      <c r="U81" s="383" t="e">
        <f aca="false">($E81+G81)*$J$5+$J$4</f>
        <v>#N/A</v>
      </c>
      <c r="V81" s="383" t="e">
        <f aca="false">($E81+H81)*$J$5+$J$4</f>
        <v>#N/A</v>
      </c>
      <c r="W81" s="383" t="e">
        <f aca="false">($E81+I81)*$J$5+$J$4</f>
        <v>#N/A</v>
      </c>
      <c r="X81" s="272" t="e">
        <f aca="false">VLOOKUP($D81,[6]CurveFetch!$D$8:$S$13000,16,0)*$B81</f>
        <v>#N/A</v>
      </c>
      <c r="Y81" s="244" t="e">
        <f aca="false">VLOOKUP($D81,Curves!$N$2:$T$2600,7)*$B81</f>
        <v>#N/A</v>
      </c>
      <c r="Z81" s="384" t="e">
        <f aca="false">IF($U81&lt;$X81,1,0)</f>
        <v>#N/A</v>
      </c>
      <c r="AA81" s="381" t="e">
        <f aca="false">IF($U81&lt;$Y81,1,0)</f>
        <v>#N/A</v>
      </c>
      <c r="AB81" s="381" t="e">
        <f aca="false">IF($V81&lt;$X81,1,0)</f>
        <v>#N/A</v>
      </c>
      <c r="AC81" s="381" t="e">
        <f aca="false">IF($V81&lt;$X81,1,0)</f>
        <v>#N/A</v>
      </c>
      <c r="AD81" s="381" t="e">
        <f aca="false">IF($W81&lt;$X81,1,0)</f>
        <v>#N/A</v>
      </c>
      <c r="AE81" s="382" t="e">
        <f aca="false">IF($W81&lt;$Y81,1,0)</f>
        <v>#N/A</v>
      </c>
      <c r="AF81" s="70" t="e">
        <f aca="false">$AF$7*$J$2*$J$5*$N81</f>
        <v>#N/A</v>
      </c>
      <c r="AG81" s="70" t="e">
        <f aca="false">$AF$7*$J$2*$J$5*$O81</f>
        <v>#N/A</v>
      </c>
      <c r="AH81" s="70" t="e">
        <f aca="false">$AH$7*$J$2*$J$5*$N81</f>
        <v>#N/A</v>
      </c>
      <c r="AI81" s="70" t="e">
        <f aca="false">$AH$7*$J$2*$J$5*$O81</f>
        <v>#N/A</v>
      </c>
      <c r="AJ81" s="70" t="e">
        <f aca="false">$AJ$7*$J$2*$J$5*$N81</f>
        <v>#N/A</v>
      </c>
      <c r="AK81" s="70" t="e">
        <f aca="false">$AJ$7*$J$2*$J$5*$O81</f>
        <v>#N/A</v>
      </c>
      <c r="AL81" s="70" t="e">
        <f aca="false">$AL$7*$J$2*$J$5*$N81</f>
        <v>#N/A</v>
      </c>
      <c r="AM81" s="70" t="e">
        <f aca="false">$AL$7*$J$3*$J$5*$O81</f>
        <v>#N/A</v>
      </c>
      <c r="AN81" s="70" t="e">
        <f aca="false">$AN$7*$J$2*$J$5*$N81</f>
        <v>#N/A</v>
      </c>
      <c r="AO81" s="70" t="e">
        <f aca="false">$AN$7*$J$3*$J$5*$O81</f>
        <v>#N/A</v>
      </c>
      <c r="AP81" s="70" t="e">
        <f aca="false">$AP$7*$J$2*$J$5*$N81</f>
        <v>#N/A</v>
      </c>
      <c r="AQ81" s="70" t="e">
        <f aca="false">$AP$7*$J$3*$J$5*$O81</f>
        <v>#N/A</v>
      </c>
      <c r="AR81" s="70" t="e">
        <f aca="false">$AR$7*$J$2*$J$5*$N81</f>
        <v>#N/A</v>
      </c>
      <c r="AS81" s="70" t="e">
        <f aca="false">$AR$7*$J$3*$J$5*$O81</f>
        <v>#N/A</v>
      </c>
      <c r="AT81" s="134" t="e">
        <f aca="false">SUM(AF81:AG81,AL81:AM81)</f>
        <v>#N/A</v>
      </c>
      <c r="AU81" s="161" t="e">
        <f aca="false">SUM(AF81:AM81,AP81:AS81)</f>
        <v>#N/A</v>
      </c>
      <c r="AV81" s="134" t="e">
        <f aca="false">SUM(AF81:AS81)</f>
        <v>#N/A</v>
      </c>
      <c r="AW81" s="70" t="e">
        <f aca="false">$AW$7*$J$2*$J$5*$S81</f>
        <v>#N/A</v>
      </c>
      <c r="AX81" s="70" t="e">
        <f aca="false">$AW$7*$J$3*$J$5*$T81</f>
        <v>#N/A</v>
      </c>
      <c r="AY81" s="70" t="e">
        <f aca="false">$AY$7*$J$2*$J$5*$S81</f>
        <v>#N/A</v>
      </c>
      <c r="AZ81" s="70" t="e">
        <f aca="false">$AY$7*$J$3*$J$5*$T81</f>
        <v>#N/A</v>
      </c>
      <c r="BA81" s="70" t="e">
        <f aca="false">$BA$7*$J$2*$J$5*$S81</f>
        <v>#N/A</v>
      </c>
      <c r="BB81" s="70" t="e">
        <f aca="false">$BA$7*$J$3*$J$5*$T81</f>
        <v>#N/A</v>
      </c>
      <c r="BC81" s="70" t="e">
        <f aca="false">$BC$7*$J$2*$J$5*$S81</f>
        <v>#N/A</v>
      </c>
      <c r="BD81" s="70" t="e">
        <f aca="false">$BC$7*$J$3*$J$5*$T81</f>
        <v>#N/A</v>
      </c>
      <c r="BE81" s="70" t="e">
        <f aca="false">$BE$7*$J$2*$J$5*$S81</f>
        <v>#N/A</v>
      </c>
      <c r="BF81" s="70" t="e">
        <f aca="false">$BE$7*$J$3*$J$5*$T81</f>
        <v>#N/A</v>
      </c>
      <c r="BG81" s="70" t="e">
        <f aca="false">$BG$7*$J$2*$J$5*$S81</f>
        <v>#N/A</v>
      </c>
      <c r="BH81" s="70" t="e">
        <f aca="false">$BG$7*$J$3*$J$5*$T81</f>
        <v>#N/A</v>
      </c>
      <c r="BI81" s="70" t="e">
        <f aca="false">$BI$7*$J$2*$J$5*$S81</f>
        <v>#N/A</v>
      </c>
      <c r="BJ81" s="70" t="e">
        <f aca="false">$BI$7*$J$3*$J$5*$T81</f>
        <v>#N/A</v>
      </c>
      <c r="BK81" s="70" t="e">
        <f aca="false">$BK$7*$J$2*$J$5*$S81</f>
        <v>#N/A</v>
      </c>
      <c r="BL81" s="70" t="e">
        <f aca="false">$BK$7*$J$3*$J$5*$T81</f>
        <v>#N/A</v>
      </c>
      <c r="BM81" s="70" t="e">
        <f aca="false">$BM$7*$J$2*$J$5*$S81</f>
        <v>#N/A</v>
      </c>
      <c r="BN81" s="70" t="e">
        <f aca="false">$BM$7*$J$3*$J$5*$T81</f>
        <v>#N/A</v>
      </c>
      <c r="BO81" s="70" t="e">
        <f aca="false">$BO$7*$J$2*$J$5*$S81</f>
        <v>#N/A</v>
      </c>
      <c r="BP81" s="70" t="e">
        <f aca="false">$BO$7*$J$3*$J$5*$T81</f>
        <v>#N/A</v>
      </c>
      <c r="BQ81" s="70" t="e">
        <f aca="false">$BQ$7*$J$2*$J$5*$S81</f>
        <v>#N/A</v>
      </c>
      <c r="BR81" s="70" t="e">
        <f aca="false">$BQ$7*$J$3*$J$5*$T81</f>
        <v>#N/A</v>
      </c>
      <c r="BS81" s="70" t="e">
        <f aca="false">$BS$7*$J$2*$J$5*$S81</f>
        <v>#N/A</v>
      </c>
      <c r="BT81" s="70" t="e">
        <f aca="false">$BS$7*$J$3*$J$5*$T81</f>
        <v>#N/A</v>
      </c>
      <c r="BU81" s="70" t="e">
        <f aca="false">$BU$7*$J$2*$J$5*$S81</f>
        <v>#N/A</v>
      </c>
      <c r="BV81" s="70" t="e">
        <f aca="false">$BU$7*$J$3*$J$5*$T81</f>
        <v>#N/A</v>
      </c>
      <c r="BW81" s="385" t="e">
        <f aca="false">SUM(AW81:BD81,BG81:BJ81,BO81:BP81)</f>
        <v>#N/A</v>
      </c>
      <c r="BX81" s="386" t="e">
        <f aca="false">SUM(BS81:BV81)+BW81</f>
        <v>#N/A</v>
      </c>
      <c r="BY81" s="25" t="e">
        <f aca="false">SUM(AW81:BV81)</f>
        <v>#N/A</v>
      </c>
      <c r="BZ81" s="70" t="e">
        <f aca="false">$BZ$7*$J$2*$J$5*$N81</f>
        <v>#N/A</v>
      </c>
      <c r="CA81" s="70" t="e">
        <f aca="false">$BZ$7*$J$3*$J$5*$O81</f>
        <v>#N/A</v>
      </c>
      <c r="CB81" s="70" t="e">
        <f aca="false">$CB$7*$J$2*$J$5*$N81</f>
        <v>#N/A</v>
      </c>
      <c r="CC81" s="70" t="e">
        <f aca="false">$CB$7*$J$3*$J$5*$O81</f>
        <v>#N/A</v>
      </c>
      <c r="CD81" s="70" t="e">
        <f aca="false">$CD$7*$J$2*$J$5*$N81</f>
        <v>#N/A</v>
      </c>
      <c r="CE81" s="70" t="e">
        <f aca="false">$CD$7*$J$3*$J$5*$O81</f>
        <v>#N/A</v>
      </c>
      <c r="CF81" s="134" t="e">
        <f aca="false">SUM(BZ81:CA81)</f>
        <v>#N/A</v>
      </c>
      <c r="CG81" s="386" t="e">
        <f aca="false">SUM(BZ81:CC81)</f>
        <v>#N/A</v>
      </c>
      <c r="CH81" s="134" t="e">
        <f aca="false">SUM(BZ81:CE81)</f>
        <v>#N/A</v>
      </c>
      <c r="CI81" s="70" t="e">
        <f aca="false">$CI$7*$J$2*$J$5*$AB81</f>
        <v>#N/A</v>
      </c>
      <c r="CJ81" s="70" t="e">
        <f aca="false">$CI$7*$J$3*$J$5*$AC81</f>
        <v>#N/A</v>
      </c>
      <c r="CK81" s="70" t="e">
        <f aca="false">$CK$7*$J$2*$J$5*$AB81</f>
        <v>#N/A</v>
      </c>
      <c r="CL81" s="70" t="e">
        <f aca="false">$CK$7*$J$3*$J$5*$AC81</f>
        <v>#N/A</v>
      </c>
      <c r="CM81" s="70" t="e">
        <f aca="false">$CM$7*$J$2*$J$5*$AB81</f>
        <v>#N/A</v>
      </c>
      <c r="CN81" s="70" t="e">
        <f aca="false">$CM$7*$J$3*$J$5*$AC81</f>
        <v>#N/A</v>
      </c>
      <c r="CO81" s="70" t="e">
        <f aca="false">$CO$7*$J$2*$J$5*$AB81</f>
        <v>#N/A</v>
      </c>
      <c r="CP81" s="70" t="e">
        <f aca="false">$CO$7*$J$3*$J$5*$AC81</f>
        <v>#N/A</v>
      </c>
      <c r="CQ81" s="70" t="e">
        <f aca="false">$CQ$7*$J$2*$J$5*$AB81</f>
        <v>#N/A</v>
      </c>
      <c r="CR81" s="70" t="e">
        <f aca="false">$CQ$7*$J$3*$J$5*$AC81</f>
        <v>#N/A</v>
      </c>
      <c r="CS81" s="70" t="e">
        <f aca="false">$CS$7*$J$2*$J$5*$AB81</f>
        <v>#N/A</v>
      </c>
      <c r="CT81" s="70" t="e">
        <f aca="false">$CS$7*$J$3*$J$5*$AC81</f>
        <v>#N/A</v>
      </c>
      <c r="CU81" s="70" t="e">
        <f aca="false">$CU$7*$J$2*$J$5*$AB81</f>
        <v>#N/A</v>
      </c>
      <c r="CV81" s="70" t="e">
        <f aca="false">$CU$7*$J$3*$J$5*$AC81</f>
        <v>#N/A</v>
      </c>
      <c r="CW81" s="70" t="e">
        <f aca="false">$CW$7*$J$2*$J$5*$AB81</f>
        <v>#N/A</v>
      </c>
      <c r="CX81" s="70" t="e">
        <f aca="false">$CW$7*$J$3*$J$5*$AC81</f>
        <v>#N/A</v>
      </c>
      <c r="CY81" s="70" t="e">
        <f aca="false">$CY$7*$J$2*$J$5*$AB81</f>
        <v>#N/A</v>
      </c>
      <c r="CZ81" s="70" t="e">
        <f aca="false">$CY$7*$J$3*$J$5*$AC81</f>
        <v>#N/A</v>
      </c>
      <c r="DA81" s="70" t="e">
        <f aca="false">$DA$7*$J$2*$J$5*$AB81</f>
        <v>#N/A</v>
      </c>
      <c r="DB81" s="70" t="e">
        <f aca="false">$DA$7*$J$3*$J$5*$AC81</f>
        <v>#N/A</v>
      </c>
      <c r="DC81" s="70"/>
      <c r="DD81" s="70"/>
      <c r="DE81" s="70" t="e">
        <f aca="false">$DF$7*$J$2*$J$5*$AB81</f>
        <v>#N/A</v>
      </c>
      <c r="DF81" s="70" t="e">
        <f aca="false">$DF$7*$J$3*$J$5*$AC81</f>
        <v>#N/A</v>
      </c>
      <c r="DG81" s="70" t="e">
        <f aca="false">$DG$7*$J$2*$J$5*$AB81</f>
        <v>#N/A</v>
      </c>
      <c r="DH81" s="70" t="e">
        <f aca="false">$DG$7*$J$3*$J$5*$AC81</f>
        <v>#N/A</v>
      </c>
      <c r="DI81" s="70" t="e">
        <f aca="false">$DI$7*$J$2*$J$5*$AB81</f>
        <v>#N/A</v>
      </c>
      <c r="DJ81" s="70" t="e">
        <f aca="false">$DI$7*$J$3*$J$5*$AC81</f>
        <v>#N/A</v>
      </c>
      <c r="DK81" s="70" t="e">
        <f aca="false">$DK$7*$J$2*$J$5*$AB81</f>
        <v>#N/A</v>
      </c>
      <c r="DL81" s="70" t="e">
        <f aca="false">$DK$7*$J$3*$J$5*$AC81</f>
        <v>#N/A</v>
      </c>
      <c r="DM81" s="70" t="e">
        <f aca="false">$DM$7*$J$2*$J$5*$AB81</f>
        <v>#N/A</v>
      </c>
      <c r="DN81" s="70" t="e">
        <f aca="false">$DM$7*$J$3*$J$5*$AC81</f>
        <v>#N/A</v>
      </c>
      <c r="DO81" s="70" t="e">
        <f aca="false">$DO$7*$J$2*$J$5*$AB81</f>
        <v>#N/A</v>
      </c>
      <c r="DP81" s="70" t="e">
        <f aca="false">$DO$7*$J$3*$J$5*$AC81</f>
        <v>#N/A</v>
      </c>
      <c r="DQ81" s="70" t="e">
        <f aca="false">$DQ$7*$J$2*$J$5*$AB81</f>
        <v>#N/A</v>
      </c>
      <c r="DR81" s="70" t="e">
        <f aca="false">$DQ$7*$J$3*$J$5*$AC81</f>
        <v>#N/A</v>
      </c>
      <c r="DS81" s="134" t="e">
        <f aca="false">SUM(CI81:CR81,CW81:CX81,DG81:DH81)</f>
        <v>#N/A</v>
      </c>
      <c r="DT81" s="25" t="e">
        <f aca="false">SUM(CI81:CZ81,DC81:DL81)</f>
        <v>#N/A</v>
      </c>
      <c r="DU81" s="134" t="e">
        <f aca="false">SUM(CI81:DR81)</f>
        <v>#N/A</v>
      </c>
      <c r="DZ81" s="70" t="e">
        <f aca="false">$DZ$7*$J$2*$J$5*$AB81</f>
        <v>#N/A</v>
      </c>
      <c r="EA81" s="70" t="e">
        <f aca="false">$DZ$7*$J$3*$J$5*$AC81</f>
        <v>#N/A</v>
      </c>
      <c r="EB81" s="70" t="e">
        <f aca="false">$EB$7*$J$2*$J$5*$AB81</f>
        <v>#N/A</v>
      </c>
      <c r="EC81" s="70" t="e">
        <f aca="false">$EB$7*$J$3*$J$5*$AC81</f>
        <v>#N/A</v>
      </c>
      <c r="ED81" s="70" t="e">
        <f aca="false">$ED$7*$J$2*$J$5*$AB81</f>
        <v>#N/A</v>
      </c>
      <c r="EE81" s="70" t="e">
        <f aca="false">$ED$7*$J$3*$J$5*$AC81</f>
        <v>#N/A</v>
      </c>
      <c r="EF81" s="70" t="e">
        <f aca="false">$EF$7*$J$2*$J$5*$AB81</f>
        <v>#N/A</v>
      </c>
      <c r="EG81" s="70" t="e">
        <f aca="false">$EF$7*$J$3*$J$5*$AC81</f>
        <v>#N/A</v>
      </c>
      <c r="EH81" s="70" t="e">
        <f aca="false">$EH$7*$J$2*$J$5*$AB81</f>
        <v>#N/A</v>
      </c>
      <c r="EI81" s="70" t="e">
        <f aca="false">$EH$7*$J$3*$J$5*$AC81</f>
        <v>#N/A</v>
      </c>
      <c r="EJ81" s="70" t="e">
        <f aca="false">$EJ$7*$J$2*$J$5*$AB81</f>
        <v>#N/A</v>
      </c>
      <c r="EK81" s="70" t="e">
        <f aca="false">$EJ$7*$J$3*$J$5*$AC81</f>
        <v>#N/A</v>
      </c>
      <c r="EL81" s="70" t="e">
        <f aca="false">$EL$7*$J$2*$J$5*$AB81</f>
        <v>#N/A</v>
      </c>
      <c r="EM81" s="70" t="e">
        <f aca="false">$EL$7*$J$3*$J$5*$AC81</f>
        <v>#N/A</v>
      </c>
      <c r="EN81" s="134" t="e">
        <f aca="false">SUM(EB81:EC81)</f>
        <v>#N/A</v>
      </c>
      <c r="EO81" s="25" t="e">
        <f aca="false">SUM(EB81:EE81,EJ81:EM81)</f>
        <v>#N/A</v>
      </c>
      <c r="EP81" s="25" t="e">
        <f aca="false">SUM(DZ81:EM81)</f>
        <v>#N/A</v>
      </c>
    </row>
    <row r="82" customFormat="false" ht="11.25" hidden="false" customHeight="false" outlineLevel="0" collapsed="false">
      <c r="A82" s="51" t="e">
        <f aca="false">VLOOKUP($D82,Curves!$A$2:$I$1700,9)</f>
        <v>#N/A</v>
      </c>
      <c r="B82" s="85" t="e">
        <f aca="false">(1+($A82/2))^(-2*($D82-$A$1)/365.25)</f>
        <v>#N/A</v>
      </c>
      <c r="C82" s="85" t="n">
        <f aca="false">D83-D82</f>
        <v>31</v>
      </c>
      <c r="D82" s="377" t="n">
        <v>39142</v>
      </c>
      <c r="E82" s="378" t="e">
        <f aca="false">VLOOKUP($D82,Curves!$A$2:$H$1700,2)*$B82</f>
        <v>#N/A</v>
      </c>
      <c r="F82" s="51" t="e">
        <f aca="false">VLOOKUP($D82,Curves!$A$2:$H$1700,3)*$B82</f>
        <v>#N/A</v>
      </c>
      <c r="G82" s="51" t="e">
        <f aca="false">VLOOKUP($D82,Curves!$A$2:$H$1700,7)*$B82</f>
        <v>#N/A</v>
      </c>
      <c r="H82" s="51" t="e">
        <f aca="false">VLOOKUP($D82,Curves!$A$2:$H$1700,5)*$B82</f>
        <v>#N/A</v>
      </c>
      <c r="I82" s="51" t="e">
        <f aca="false">VLOOKUP($D82,Curves!$A$2:$H$1700,4)*$B82</f>
        <v>#N/A</v>
      </c>
      <c r="J82" s="379" t="e">
        <f aca="false">VLOOKUP($D82,Curves!$A$2:$H$1700,8)*$B82</f>
        <v>#N/A</v>
      </c>
      <c r="K82" s="51" t="e">
        <f aca="false">($E82+$I82)*$J$5+$J$4</f>
        <v>#N/A</v>
      </c>
      <c r="L82" s="380" t="e">
        <f aca="false">VLOOKUP($D82,Curves!$N$2:$T$2600,2)*$B82</f>
        <v>#N/A</v>
      </c>
      <c r="M82" s="244" t="e">
        <f aca="false">VLOOKUP($D82,Curves!$N$2:$T$2600,3)*$B82</f>
        <v>#N/A</v>
      </c>
      <c r="N82" s="381" t="e">
        <f aca="false">IF($K82&lt;$L82,1,0)</f>
        <v>#N/A</v>
      </c>
      <c r="O82" s="382" t="e">
        <f aca="false">IF($K82&lt;$M82,1,0)</f>
        <v>#N/A</v>
      </c>
      <c r="P82" s="378" t="e">
        <f aca="false">($E82+J82)*$J$5+$J$4</f>
        <v>#N/A</v>
      </c>
      <c r="Q82" s="380" t="e">
        <f aca="false">VLOOKUP($D82,Curves!$N$2:$T$2600,4)*$B82</f>
        <v>#N/A</v>
      </c>
      <c r="R82" s="244" t="e">
        <f aca="false">VLOOKUP($D82,Curves!$N$2:$T$2600,5)*$B82</f>
        <v>#N/A</v>
      </c>
      <c r="S82" s="381" t="e">
        <f aca="false">IF($P82&lt;$Q82,1,0)</f>
        <v>#N/A</v>
      </c>
      <c r="T82" s="382" t="e">
        <f aca="false">IF($P82&lt;$R82,1,0)</f>
        <v>#N/A</v>
      </c>
      <c r="U82" s="383" t="e">
        <f aca="false">($E82+G82)*$J$5+$J$4</f>
        <v>#N/A</v>
      </c>
      <c r="V82" s="383" t="e">
        <f aca="false">($E82+H82)*$J$5+$J$4</f>
        <v>#N/A</v>
      </c>
      <c r="W82" s="383" t="e">
        <f aca="false">($E82+I82)*$J$5+$J$4</f>
        <v>#N/A</v>
      </c>
      <c r="X82" s="272" t="e">
        <f aca="false">VLOOKUP($D82,[6]CurveFetch!$D$8:$S$13000,16,0)*$B82</f>
        <v>#N/A</v>
      </c>
      <c r="Y82" s="244" t="e">
        <f aca="false">VLOOKUP($D82,Curves!$N$2:$T$2600,7)*$B82</f>
        <v>#N/A</v>
      </c>
      <c r="Z82" s="384" t="e">
        <f aca="false">IF($U82&lt;$X82,1,0)</f>
        <v>#N/A</v>
      </c>
      <c r="AA82" s="381" t="e">
        <f aca="false">IF($U82&lt;$Y82,1,0)</f>
        <v>#N/A</v>
      </c>
      <c r="AB82" s="381" t="e">
        <f aca="false">IF($V82&lt;$X82,1,0)</f>
        <v>#N/A</v>
      </c>
      <c r="AC82" s="381" t="e">
        <f aca="false">IF($V82&lt;$X82,1,0)</f>
        <v>#N/A</v>
      </c>
      <c r="AD82" s="381" t="e">
        <f aca="false">IF($W82&lt;$X82,1,0)</f>
        <v>#N/A</v>
      </c>
      <c r="AE82" s="382" t="e">
        <f aca="false">IF($W82&lt;$Y82,1,0)</f>
        <v>#N/A</v>
      </c>
      <c r="AF82" s="70" t="e">
        <f aca="false">$AF$7*$J$2*$J$5*$N82</f>
        <v>#N/A</v>
      </c>
      <c r="AG82" s="70" t="e">
        <f aca="false">$AF$7*$J$2*$J$5*$O82</f>
        <v>#N/A</v>
      </c>
      <c r="AH82" s="70" t="e">
        <f aca="false">$AH$7*$J$2*$J$5*$N82</f>
        <v>#N/A</v>
      </c>
      <c r="AI82" s="70" t="e">
        <f aca="false">$AH$7*$J$2*$J$5*$O82</f>
        <v>#N/A</v>
      </c>
      <c r="AJ82" s="70" t="e">
        <f aca="false">$AJ$7*$J$2*$J$5*$N82</f>
        <v>#N/A</v>
      </c>
      <c r="AK82" s="70" t="e">
        <f aca="false">$AJ$7*$J$2*$J$5*$O82</f>
        <v>#N/A</v>
      </c>
      <c r="AL82" s="70" t="e">
        <f aca="false">$AL$7*$J$2*$J$5*$N82</f>
        <v>#N/A</v>
      </c>
      <c r="AM82" s="70" t="e">
        <f aca="false">$AL$7*$J$3*$J$5*$O82</f>
        <v>#N/A</v>
      </c>
      <c r="AN82" s="70" t="e">
        <f aca="false">$AN$7*$J$2*$J$5*$N82</f>
        <v>#N/A</v>
      </c>
      <c r="AO82" s="70" t="e">
        <f aca="false">$AN$7*$J$3*$J$5*$O82</f>
        <v>#N/A</v>
      </c>
      <c r="AP82" s="70" t="e">
        <f aca="false">$AP$7*$J$2*$J$5*$N82</f>
        <v>#N/A</v>
      </c>
      <c r="AQ82" s="70" t="e">
        <f aca="false">$AP$7*$J$3*$J$5*$O82</f>
        <v>#N/A</v>
      </c>
      <c r="AR82" s="70" t="e">
        <f aca="false">$AR$7*$J$2*$J$5*$N82</f>
        <v>#N/A</v>
      </c>
      <c r="AS82" s="70" t="e">
        <f aca="false">$AR$7*$J$3*$J$5*$O82</f>
        <v>#N/A</v>
      </c>
      <c r="AT82" s="134" t="e">
        <f aca="false">SUM(AF82:AG82,AL82:AM82)</f>
        <v>#N/A</v>
      </c>
      <c r="AU82" s="161" t="e">
        <f aca="false">SUM(AF82:AM82,AP82:AS82)</f>
        <v>#N/A</v>
      </c>
      <c r="AV82" s="134" t="e">
        <f aca="false">SUM(AF82:AS82)</f>
        <v>#N/A</v>
      </c>
      <c r="AW82" s="70" t="e">
        <f aca="false">$AW$7*$J$2*$J$5*$S82</f>
        <v>#N/A</v>
      </c>
      <c r="AX82" s="70" t="e">
        <f aca="false">$AW$7*$J$3*$J$5*$T82</f>
        <v>#N/A</v>
      </c>
      <c r="AY82" s="70" t="e">
        <f aca="false">$AY$7*$J$2*$J$5*$S82</f>
        <v>#N/A</v>
      </c>
      <c r="AZ82" s="70" t="e">
        <f aca="false">$AY$7*$J$3*$J$5*$T82</f>
        <v>#N/A</v>
      </c>
      <c r="BA82" s="70" t="e">
        <f aca="false">$BA$7*$J$2*$J$5*$S82</f>
        <v>#N/A</v>
      </c>
      <c r="BB82" s="70" t="e">
        <f aca="false">$BA$7*$J$3*$J$5*$T82</f>
        <v>#N/A</v>
      </c>
      <c r="BC82" s="70" t="e">
        <f aca="false">$BC$7*$J$2*$J$5*$S82</f>
        <v>#N/A</v>
      </c>
      <c r="BD82" s="70" t="e">
        <f aca="false">$BC$7*$J$3*$J$5*$T82</f>
        <v>#N/A</v>
      </c>
      <c r="BE82" s="70" t="e">
        <f aca="false">$BE$7*$J$2*$J$5*$S82</f>
        <v>#N/A</v>
      </c>
      <c r="BF82" s="70" t="e">
        <f aca="false">$BE$7*$J$3*$J$5*$T82</f>
        <v>#N/A</v>
      </c>
      <c r="BG82" s="70" t="e">
        <f aca="false">$BG$7*$J$2*$J$5*$S82</f>
        <v>#N/A</v>
      </c>
      <c r="BH82" s="70" t="e">
        <f aca="false">$BG$7*$J$3*$J$5*$T82</f>
        <v>#N/A</v>
      </c>
      <c r="BI82" s="70" t="e">
        <f aca="false">$BI$7*$J$2*$J$5*$S82</f>
        <v>#N/A</v>
      </c>
      <c r="BJ82" s="70" t="e">
        <f aca="false">$BI$7*$J$3*$J$5*$T82</f>
        <v>#N/A</v>
      </c>
      <c r="BK82" s="70" t="e">
        <f aca="false">$BK$7*$J$2*$J$5*$S82</f>
        <v>#N/A</v>
      </c>
      <c r="BL82" s="70" t="e">
        <f aca="false">$BK$7*$J$3*$J$5*$T82</f>
        <v>#N/A</v>
      </c>
      <c r="BM82" s="70" t="e">
        <f aca="false">$BM$7*$J$2*$J$5*$S82</f>
        <v>#N/A</v>
      </c>
      <c r="BN82" s="70" t="e">
        <f aca="false">$BM$7*$J$3*$J$5*$T82</f>
        <v>#N/A</v>
      </c>
      <c r="BO82" s="70" t="e">
        <f aca="false">$BO$7*$J$2*$J$5*$S82</f>
        <v>#N/A</v>
      </c>
      <c r="BP82" s="70" t="e">
        <f aca="false">$BO$7*$J$3*$J$5*$T82</f>
        <v>#N/A</v>
      </c>
      <c r="BQ82" s="70" t="e">
        <f aca="false">$BQ$7*$J$2*$J$5*$S82</f>
        <v>#N/A</v>
      </c>
      <c r="BR82" s="70" t="e">
        <f aca="false">$BQ$7*$J$3*$J$5*$T82</f>
        <v>#N/A</v>
      </c>
      <c r="BS82" s="70" t="e">
        <f aca="false">$BS$7*$J$2*$J$5*$S82</f>
        <v>#N/A</v>
      </c>
      <c r="BT82" s="70" t="e">
        <f aca="false">$BS$7*$J$3*$J$5*$T82</f>
        <v>#N/A</v>
      </c>
      <c r="BU82" s="70" t="e">
        <f aca="false">$BU$7*$J$2*$J$5*$S82</f>
        <v>#N/A</v>
      </c>
      <c r="BV82" s="70" t="e">
        <f aca="false">$BU$7*$J$3*$J$5*$T82</f>
        <v>#N/A</v>
      </c>
      <c r="BW82" s="385" t="e">
        <f aca="false">SUM(AW82:BD82,BG82:BJ82,BO82:BP82)</f>
        <v>#N/A</v>
      </c>
      <c r="BX82" s="386" t="e">
        <f aca="false">SUM(BS82:BV82)+BW82</f>
        <v>#N/A</v>
      </c>
      <c r="BY82" s="25" t="e">
        <f aca="false">SUM(AW82:BV82)</f>
        <v>#N/A</v>
      </c>
      <c r="BZ82" s="70" t="e">
        <f aca="false">$BZ$7*$J$2*$J$5*$N82</f>
        <v>#N/A</v>
      </c>
      <c r="CA82" s="70" t="e">
        <f aca="false">$BZ$7*$J$3*$J$5*$O82</f>
        <v>#N/A</v>
      </c>
      <c r="CB82" s="70" t="e">
        <f aca="false">$CB$7*$J$2*$J$5*$N82</f>
        <v>#N/A</v>
      </c>
      <c r="CC82" s="70" t="e">
        <f aca="false">$CB$7*$J$3*$J$5*$O82</f>
        <v>#N/A</v>
      </c>
      <c r="CD82" s="70" t="e">
        <f aca="false">$CD$7*$J$2*$J$5*$N82</f>
        <v>#N/A</v>
      </c>
      <c r="CE82" s="70" t="e">
        <f aca="false">$CD$7*$J$3*$J$5*$O82</f>
        <v>#N/A</v>
      </c>
      <c r="CF82" s="134" t="e">
        <f aca="false">SUM(BZ82:CA82)</f>
        <v>#N/A</v>
      </c>
      <c r="CG82" s="386" t="e">
        <f aca="false">SUM(BZ82:CC82)</f>
        <v>#N/A</v>
      </c>
      <c r="CH82" s="134" t="e">
        <f aca="false">SUM(BZ82:CE82)</f>
        <v>#N/A</v>
      </c>
      <c r="CI82" s="70" t="e">
        <f aca="false">$CI$7*$J$2*$J$5*$AB82</f>
        <v>#N/A</v>
      </c>
      <c r="CJ82" s="70" t="e">
        <f aca="false">$CI$7*$J$3*$J$5*$AC82</f>
        <v>#N/A</v>
      </c>
      <c r="CK82" s="70" t="e">
        <f aca="false">$CK$7*$J$2*$J$5*$AB82</f>
        <v>#N/A</v>
      </c>
      <c r="CL82" s="70" t="e">
        <f aca="false">$CK$7*$J$3*$J$5*$AC82</f>
        <v>#N/A</v>
      </c>
      <c r="CM82" s="70" t="e">
        <f aca="false">$CM$7*$J$2*$J$5*$AB82</f>
        <v>#N/A</v>
      </c>
      <c r="CN82" s="70" t="e">
        <f aca="false">$CM$7*$J$3*$J$5*$AC82</f>
        <v>#N/A</v>
      </c>
      <c r="CO82" s="70" t="e">
        <f aca="false">$CO$7*$J$2*$J$5*$AB82</f>
        <v>#N/A</v>
      </c>
      <c r="CP82" s="70" t="e">
        <f aca="false">$CO$7*$J$3*$J$5*$AC82</f>
        <v>#N/A</v>
      </c>
      <c r="CQ82" s="70" t="e">
        <f aca="false">$CQ$7*$J$2*$J$5*$AB82</f>
        <v>#N/A</v>
      </c>
      <c r="CR82" s="70" t="e">
        <f aca="false">$CQ$7*$J$3*$J$5*$AC82</f>
        <v>#N/A</v>
      </c>
      <c r="CS82" s="70" t="e">
        <f aca="false">$CS$7*$J$2*$J$5*$AB82</f>
        <v>#N/A</v>
      </c>
      <c r="CT82" s="70" t="e">
        <f aca="false">$CS$7*$J$3*$J$5*$AC82</f>
        <v>#N/A</v>
      </c>
      <c r="CU82" s="70" t="e">
        <f aca="false">$CU$7*$J$2*$J$5*$AB82</f>
        <v>#N/A</v>
      </c>
      <c r="CV82" s="70" t="e">
        <f aca="false">$CU$7*$J$3*$J$5*$AC82</f>
        <v>#N/A</v>
      </c>
      <c r="CW82" s="70" t="e">
        <f aca="false">$CW$7*$J$2*$J$5*$AB82</f>
        <v>#N/A</v>
      </c>
      <c r="CX82" s="70" t="e">
        <f aca="false">$CW$7*$J$3*$J$5*$AC82</f>
        <v>#N/A</v>
      </c>
      <c r="CY82" s="70" t="e">
        <f aca="false">$CY$7*$J$2*$J$5*$AB82</f>
        <v>#N/A</v>
      </c>
      <c r="CZ82" s="70" t="e">
        <f aca="false">$CY$7*$J$3*$J$5*$AC82</f>
        <v>#N/A</v>
      </c>
      <c r="DA82" s="70" t="e">
        <f aca="false">$DA$7*$J$2*$J$5*$AB82</f>
        <v>#N/A</v>
      </c>
      <c r="DB82" s="70" t="e">
        <f aca="false">$DA$7*$J$3*$J$5*$AC82</f>
        <v>#N/A</v>
      </c>
      <c r="DC82" s="70"/>
      <c r="DD82" s="70"/>
      <c r="DE82" s="70" t="e">
        <f aca="false">$DF$7*$J$2*$J$5*$AB82</f>
        <v>#N/A</v>
      </c>
      <c r="DF82" s="70" t="e">
        <f aca="false">$DF$7*$J$3*$J$5*$AC82</f>
        <v>#N/A</v>
      </c>
      <c r="DG82" s="70" t="e">
        <f aca="false">$DG$7*$J$2*$J$5*$AB82</f>
        <v>#N/A</v>
      </c>
      <c r="DH82" s="70" t="e">
        <f aca="false">$DG$7*$J$3*$J$5*$AC82</f>
        <v>#N/A</v>
      </c>
      <c r="DI82" s="70" t="e">
        <f aca="false">$DI$7*$J$2*$J$5*$AB82</f>
        <v>#N/A</v>
      </c>
      <c r="DJ82" s="70" t="e">
        <f aca="false">$DI$7*$J$3*$J$5*$AC82</f>
        <v>#N/A</v>
      </c>
      <c r="DK82" s="70" t="e">
        <f aca="false">$DK$7*$J$2*$J$5*$AB82</f>
        <v>#N/A</v>
      </c>
      <c r="DL82" s="70" t="e">
        <f aca="false">$DK$7*$J$3*$J$5*$AC82</f>
        <v>#N/A</v>
      </c>
      <c r="DM82" s="70" t="e">
        <f aca="false">$DM$7*$J$2*$J$5*$AB82</f>
        <v>#N/A</v>
      </c>
      <c r="DN82" s="70" t="e">
        <f aca="false">$DM$7*$J$3*$J$5*$AC82</f>
        <v>#N/A</v>
      </c>
      <c r="DO82" s="70" t="e">
        <f aca="false">$DO$7*$J$2*$J$5*$AB82</f>
        <v>#N/A</v>
      </c>
      <c r="DP82" s="70" t="e">
        <f aca="false">$DO$7*$J$3*$J$5*$AC82</f>
        <v>#N/A</v>
      </c>
      <c r="DQ82" s="70" t="e">
        <f aca="false">$DQ$7*$J$2*$J$5*$AB82</f>
        <v>#N/A</v>
      </c>
      <c r="DR82" s="70" t="e">
        <f aca="false">$DQ$7*$J$3*$J$5*$AC82</f>
        <v>#N/A</v>
      </c>
      <c r="DS82" s="134" t="e">
        <f aca="false">SUM(CI82:CR82,CW82:CX82,DG82:DH82)</f>
        <v>#N/A</v>
      </c>
      <c r="DT82" s="25" t="e">
        <f aca="false">SUM(CI82:CZ82,DC82:DL82)</f>
        <v>#N/A</v>
      </c>
      <c r="DU82" s="134" t="e">
        <f aca="false">SUM(CI82:DR82)</f>
        <v>#N/A</v>
      </c>
      <c r="DZ82" s="70" t="e">
        <f aca="false">$DZ$7*$J$2*$J$5*$AB82</f>
        <v>#N/A</v>
      </c>
      <c r="EA82" s="70" t="e">
        <f aca="false">$DZ$7*$J$3*$J$5*$AC82</f>
        <v>#N/A</v>
      </c>
      <c r="EB82" s="70" t="e">
        <f aca="false">$EB$7*$J$2*$J$5*$AB82</f>
        <v>#N/A</v>
      </c>
      <c r="EC82" s="70" t="e">
        <f aca="false">$EB$7*$J$3*$J$5*$AC82</f>
        <v>#N/A</v>
      </c>
      <c r="ED82" s="70" t="e">
        <f aca="false">$ED$7*$J$2*$J$5*$AB82</f>
        <v>#N/A</v>
      </c>
      <c r="EE82" s="70" t="e">
        <f aca="false">$ED$7*$J$3*$J$5*$AC82</f>
        <v>#N/A</v>
      </c>
      <c r="EF82" s="70" t="e">
        <f aca="false">$EF$7*$J$2*$J$5*$AB82</f>
        <v>#N/A</v>
      </c>
      <c r="EG82" s="70" t="e">
        <f aca="false">$EF$7*$J$3*$J$5*$AC82</f>
        <v>#N/A</v>
      </c>
      <c r="EH82" s="70" t="e">
        <f aca="false">$EH$7*$J$2*$J$5*$AB82</f>
        <v>#N/A</v>
      </c>
      <c r="EI82" s="70" t="e">
        <f aca="false">$EH$7*$J$3*$J$5*$AC82</f>
        <v>#N/A</v>
      </c>
      <c r="EJ82" s="70" t="e">
        <f aca="false">$EJ$7*$J$2*$J$5*$AB82</f>
        <v>#N/A</v>
      </c>
      <c r="EK82" s="70" t="e">
        <f aca="false">$EJ$7*$J$3*$J$5*$AC82</f>
        <v>#N/A</v>
      </c>
      <c r="EL82" s="70" t="e">
        <f aca="false">$EL$7*$J$2*$J$5*$AB82</f>
        <v>#N/A</v>
      </c>
      <c r="EM82" s="70" t="e">
        <f aca="false">$EL$7*$J$3*$J$5*$AC82</f>
        <v>#N/A</v>
      </c>
      <c r="EN82" s="134" t="e">
        <f aca="false">SUM(EB82:EC82)</f>
        <v>#N/A</v>
      </c>
      <c r="EO82" s="25" t="e">
        <f aca="false">SUM(EB82:EE82,EJ82:EM82)</f>
        <v>#N/A</v>
      </c>
      <c r="EP82" s="25" t="e">
        <f aca="false">SUM(DZ82:EM82)</f>
        <v>#N/A</v>
      </c>
    </row>
    <row r="83" customFormat="false" ht="11.25" hidden="false" customHeight="false" outlineLevel="0" collapsed="false">
      <c r="A83" s="51" t="e">
        <f aca="false">VLOOKUP($D83,Curves!$A$2:$I$1700,9)</f>
        <v>#N/A</v>
      </c>
      <c r="B83" s="85" t="e">
        <f aca="false">(1+($A83/2))^(-2*($D83-$A$1)/365.25)</f>
        <v>#N/A</v>
      </c>
      <c r="C83" s="85" t="n">
        <f aca="false">D84-D83</f>
        <v>30</v>
      </c>
      <c r="D83" s="377" t="n">
        <v>39173</v>
      </c>
      <c r="E83" s="378" t="e">
        <f aca="false">VLOOKUP($D83,Curves!$A$2:$H$1700,2)*$B83</f>
        <v>#N/A</v>
      </c>
      <c r="F83" s="51" t="e">
        <f aca="false">VLOOKUP($D83,Curves!$A$2:$H$1700,3)*$B83</f>
        <v>#N/A</v>
      </c>
      <c r="G83" s="51" t="e">
        <f aca="false">VLOOKUP($D83,Curves!$A$2:$H$1700,7)*$B83</f>
        <v>#N/A</v>
      </c>
      <c r="H83" s="51" t="e">
        <f aca="false">VLOOKUP($D83,Curves!$A$2:$H$1700,5)*$B83</f>
        <v>#N/A</v>
      </c>
      <c r="I83" s="51" t="e">
        <f aca="false">VLOOKUP($D83,Curves!$A$2:$H$1700,4)*$B83</f>
        <v>#N/A</v>
      </c>
      <c r="J83" s="379" t="e">
        <f aca="false">VLOOKUP($D83,Curves!$A$2:$H$1700,8)*$B83</f>
        <v>#N/A</v>
      </c>
      <c r="K83" s="51" t="e">
        <f aca="false">($E83+$I83)*$J$5+$J$4</f>
        <v>#N/A</v>
      </c>
      <c r="L83" s="380" t="e">
        <f aca="false">VLOOKUP($D83,Curves!$N$2:$T$2600,2)*$B83</f>
        <v>#N/A</v>
      </c>
      <c r="M83" s="244" t="e">
        <f aca="false">VLOOKUP($D83,Curves!$N$2:$T$2600,3)*$B83</f>
        <v>#N/A</v>
      </c>
      <c r="N83" s="381" t="e">
        <f aca="false">IF($K83&lt;$L83,1,0)</f>
        <v>#N/A</v>
      </c>
      <c r="O83" s="382" t="e">
        <f aca="false">IF($K83&lt;$M83,1,0)</f>
        <v>#N/A</v>
      </c>
      <c r="P83" s="378" t="e">
        <f aca="false">($E83+J83)*$J$5+$J$4</f>
        <v>#N/A</v>
      </c>
      <c r="Q83" s="380" t="e">
        <f aca="false">VLOOKUP($D83,Curves!$N$2:$T$2600,4)*$B83</f>
        <v>#N/A</v>
      </c>
      <c r="R83" s="244" t="e">
        <f aca="false">VLOOKUP($D83,Curves!$N$2:$T$2600,5)*$B83</f>
        <v>#N/A</v>
      </c>
      <c r="S83" s="381" t="e">
        <f aca="false">IF($P83&lt;$Q83,1,0)</f>
        <v>#N/A</v>
      </c>
      <c r="T83" s="382" t="e">
        <f aca="false">IF($P83&lt;$R83,1,0)</f>
        <v>#N/A</v>
      </c>
      <c r="U83" s="383" t="e">
        <f aca="false">($E83+G83)*$J$5+$J$4</f>
        <v>#N/A</v>
      </c>
      <c r="V83" s="383" t="e">
        <f aca="false">($E83+H83)*$J$5+$J$4</f>
        <v>#N/A</v>
      </c>
      <c r="W83" s="383" t="e">
        <f aca="false">($E83+I83)*$J$5+$J$4</f>
        <v>#N/A</v>
      </c>
      <c r="X83" s="272" t="e">
        <f aca="false">VLOOKUP($D83,[6]CurveFetch!$D$8:$S$13000,16,0)*$B83</f>
        <v>#N/A</v>
      </c>
      <c r="Y83" s="244" t="e">
        <f aca="false">VLOOKUP($D83,Curves!$N$2:$T$2600,7)*$B83</f>
        <v>#N/A</v>
      </c>
      <c r="Z83" s="384" t="e">
        <f aca="false">IF($U83&lt;$X83,1,0)</f>
        <v>#N/A</v>
      </c>
      <c r="AA83" s="381" t="e">
        <f aca="false">IF($U83&lt;$Y83,1,0)</f>
        <v>#N/A</v>
      </c>
      <c r="AB83" s="381" t="e">
        <f aca="false">IF($V83&lt;$X83,1,0)</f>
        <v>#N/A</v>
      </c>
      <c r="AC83" s="381" t="e">
        <f aca="false">IF($V83&lt;$X83,1,0)</f>
        <v>#N/A</v>
      </c>
      <c r="AD83" s="381" t="e">
        <f aca="false">IF($W83&lt;$X83,1,0)</f>
        <v>#N/A</v>
      </c>
      <c r="AE83" s="382" t="e">
        <f aca="false">IF($W83&lt;$Y83,1,0)</f>
        <v>#N/A</v>
      </c>
      <c r="AF83" s="70" t="e">
        <f aca="false">$AF$7*$J$2*$J$5*$N83</f>
        <v>#N/A</v>
      </c>
      <c r="AG83" s="70" t="e">
        <f aca="false">$AF$7*$J$2*$J$5*$O83</f>
        <v>#N/A</v>
      </c>
      <c r="AH83" s="70" t="e">
        <f aca="false">$AH$7*$J$2*$J$5*$N83</f>
        <v>#N/A</v>
      </c>
      <c r="AI83" s="70" t="e">
        <f aca="false">$AH$7*$J$2*$J$5*$O83</f>
        <v>#N/A</v>
      </c>
      <c r="AJ83" s="70" t="e">
        <f aca="false">$AJ$7*$J$2*$J$5*$N83</f>
        <v>#N/A</v>
      </c>
      <c r="AK83" s="70" t="e">
        <f aca="false">$AJ$7*$J$2*$J$5*$O83</f>
        <v>#N/A</v>
      </c>
      <c r="AL83" s="70" t="e">
        <f aca="false">$AL$7*$J$2*$J$5*$N83</f>
        <v>#N/A</v>
      </c>
      <c r="AM83" s="70" t="e">
        <f aca="false">$AL$7*$J$3*$J$5*$O83</f>
        <v>#N/A</v>
      </c>
      <c r="AN83" s="70" t="e">
        <f aca="false">$AN$7*$J$2*$J$5*$N83</f>
        <v>#N/A</v>
      </c>
      <c r="AO83" s="70" t="e">
        <f aca="false">$AN$7*$J$3*$J$5*$O83</f>
        <v>#N/A</v>
      </c>
      <c r="AP83" s="70" t="e">
        <f aca="false">$AP$7*$J$2*$J$5*$N83</f>
        <v>#N/A</v>
      </c>
      <c r="AQ83" s="70" t="e">
        <f aca="false">$AP$7*$J$3*$J$5*$O83</f>
        <v>#N/A</v>
      </c>
      <c r="AR83" s="70" t="e">
        <f aca="false">$AR$7*$J$2*$J$5*$N83</f>
        <v>#N/A</v>
      </c>
      <c r="AS83" s="70" t="e">
        <f aca="false">$AR$7*$J$3*$J$5*$O83</f>
        <v>#N/A</v>
      </c>
      <c r="AT83" s="134" t="e">
        <f aca="false">SUM(AF83:AG83,AL83:AM83)</f>
        <v>#N/A</v>
      </c>
      <c r="AU83" s="161" t="e">
        <f aca="false">SUM(AF83:AM83,AP83:AS83)</f>
        <v>#N/A</v>
      </c>
      <c r="AV83" s="134" t="e">
        <f aca="false">SUM(AF83:AS83)</f>
        <v>#N/A</v>
      </c>
      <c r="AW83" s="70" t="e">
        <f aca="false">$AW$7*$J$2*$J$5*$S83</f>
        <v>#N/A</v>
      </c>
      <c r="AX83" s="70" t="e">
        <f aca="false">$AW$7*$J$3*$J$5*$T83</f>
        <v>#N/A</v>
      </c>
      <c r="AY83" s="70" t="e">
        <f aca="false">$AY$7*$J$2*$J$5*$S83</f>
        <v>#N/A</v>
      </c>
      <c r="AZ83" s="70" t="e">
        <f aca="false">$AY$7*$J$3*$J$5*$T83</f>
        <v>#N/A</v>
      </c>
      <c r="BA83" s="70" t="e">
        <f aca="false">$BA$7*$J$2*$J$5*$S83</f>
        <v>#N/A</v>
      </c>
      <c r="BB83" s="70" t="e">
        <f aca="false">$BA$7*$J$3*$J$5*$T83</f>
        <v>#N/A</v>
      </c>
      <c r="BC83" s="70" t="e">
        <f aca="false">$BC$7*$J$2*$J$5*$S83</f>
        <v>#N/A</v>
      </c>
      <c r="BD83" s="70" t="e">
        <f aca="false">$BC$7*$J$3*$J$5*$T83</f>
        <v>#N/A</v>
      </c>
      <c r="BE83" s="70" t="e">
        <f aca="false">$BE$7*$J$2*$J$5*$S83</f>
        <v>#N/A</v>
      </c>
      <c r="BF83" s="70" t="e">
        <f aca="false">$BE$7*$J$3*$J$5*$T83</f>
        <v>#N/A</v>
      </c>
      <c r="BG83" s="70" t="e">
        <f aca="false">$BG$7*$J$2*$J$5*$S83</f>
        <v>#N/A</v>
      </c>
      <c r="BH83" s="70" t="e">
        <f aca="false">$BG$7*$J$3*$J$5*$T83</f>
        <v>#N/A</v>
      </c>
      <c r="BI83" s="70" t="e">
        <f aca="false">$BI$7*$J$2*$J$5*$S83</f>
        <v>#N/A</v>
      </c>
      <c r="BJ83" s="70" t="e">
        <f aca="false">$BI$7*$J$3*$J$5*$T83</f>
        <v>#N/A</v>
      </c>
      <c r="BK83" s="70" t="e">
        <f aca="false">$BK$7*$J$2*$J$5*$S83</f>
        <v>#N/A</v>
      </c>
      <c r="BL83" s="70" t="e">
        <f aca="false">$BK$7*$J$3*$J$5*$T83</f>
        <v>#N/A</v>
      </c>
      <c r="BM83" s="70" t="e">
        <f aca="false">$BM$7*$J$2*$J$5*$S83</f>
        <v>#N/A</v>
      </c>
      <c r="BN83" s="70" t="e">
        <f aca="false">$BM$7*$J$3*$J$5*$T83</f>
        <v>#N/A</v>
      </c>
      <c r="BO83" s="70" t="e">
        <f aca="false">$BO$7*$J$2*$J$5*$S83</f>
        <v>#N/A</v>
      </c>
      <c r="BP83" s="70" t="e">
        <f aca="false">$BO$7*$J$3*$J$5*$T83</f>
        <v>#N/A</v>
      </c>
      <c r="BQ83" s="70" t="e">
        <f aca="false">$BQ$7*$J$2*$J$5*$S83</f>
        <v>#N/A</v>
      </c>
      <c r="BR83" s="70" t="e">
        <f aca="false">$BQ$7*$J$3*$J$5*$T83</f>
        <v>#N/A</v>
      </c>
      <c r="BS83" s="70" t="e">
        <f aca="false">$BS$7*$J$2*$J$5*$S83</f>
        <v>#N/A</v>
      </c>
      <c r="BT83" s="70" t="e">
        <f aca="false">$BS$7*$J$3*$J$5*$T83</f>
        <v>#N/A</v>
      </c>
      <c r="BU83" s="70" t="e">
        <f aca="false">$BU$7*$J$2*$J$5*$S83</f>
        <v>#N/A</v>
      </c>
      <c r="BV83" s="70" t="e">
        <f aca="false">$BU$7*$J$3*$J$5*$T83</f>
        <v>#N/A</v>
      </c>
      <c r="BW83" s="385" t="e">
        <f aca="false">SUM(AW83:BD83,BG83:BJ83,BO83:BP83)</f>
        <v>#N/A</v>
      </c>
      <c r="BX83" s="386" t="e">
        <f aca="false">SUM(BS83:BV83)+BW83</f>
        <v>#N/A</v>
      </c>
      <c r="BY83" s="25" t="e">
        <f aca="false">SUM(AW83:BV83)</f>
        <v>#N/A</v>
      </c>
      <c r="BZ83" s="70" t="e">
        <f aca="false">$BZ$7*$J$2*$J$5*$N83</f>
        <v>#N/A</v>
      </c>
      <c r="CA83" s="70" t="e">
        <f aca="false">$BZ$7*$J$3*$J$5*$O83</f>
        <v>#N/A</v>
      </c>
      <c r="CB83" s="70" t="e">
        <f aca="false">$CB$7*$J$2*$J$5*$N83</f>
        <v>#N/A</v>
      </c>
      <c r="CC83" s="70" t="e">
        <f aca="false">$CB$7*$J$3*$J$5*$O83</f>
        <v>#N/A</v>
      </c>
      <c r="CD83" s="70" t="e">
        <f aca="false">$CD$7*$J$2*$J$5*$N83</f>
        <v>#N/A</v>
      </c>
      <c r="CE83" s="70" t="e">
        <f aca="false">$CD$7*$J$3*$J$5*$O83</f>
        <v>#N/A</v>
      </c>
      <c r="CF83" s="134" t="e">
        <f aca="false">SUM(BZ83:CA83)</f>
        <v>#N/A</v>
      </c>
      <c r="CG83" s="386" t="e">
        <f aca="false">SUM(BZ83:CC83)</f>
        <v>#N/A</v>
      </c>
      <c r="CH83" s="134" t="e">
        <f aca="false">SUM(BZ83:CE83)</f>
        <v>#N/A</v>
      </c>
      <c r="CI83" s="70" t="e">
        <f aca="false">$CI$7*$J$2*$J$5*$AB83</f>
        <v>#N/A</v>
      </c>
      <c r="CJ83" s="70" t="e">
        <f aca="false">$CI$7*$J$3*$J$5*$AC83</f>
        <v>#N/A</v>
      </c>
      <c r="CK83" s="70" t="e">
        <f aca="false">$CK$7*$J$2*$J$5*$AB83</f>
        <v>#N/A</v>
      </c>
      <c r="CL83" s="70" t="e">
        <f aca="false">$CK$7*$J$3*$J$5*$AC83</f>
        <v>#N/A</v>
      </c>
      <c r="CM83" s="70" t="e">
        <f aca="false">$CM$7*$J$2*$J$5*$AB83</f>
        <v>#N/A</v>
      </c>
      <c r="CN83" s="70" t="e">
        <f aca="false">$CM$7*$J$3*$J$5*$AC83</f>
        <v>#N/A</v>
      </c>
      <c r="CO83" s="70" t="e">
        <f aca="false">$CO$7*$J$2*$J$5*$AB83</f>
        <v>#N/A</v>
      </c>
      <c r="CP83" s="70" t="e">
        <f aca="false">$CO$7*$J$3*$J$5*$AC83</f>
        <v>#N/A</v>
      </c>
      <c r="CQ83" s="70" t="e">
        <f aca="false">$CQ$7*$J$2*$J$5*$AB83</f>
        <v>#N/A</v>
      </c>
      <c r="CR83" s="70" t="e">
        <f aca="false">$CQ$7*$J$3*$J$5*$AC83</f>
        <v>#N/A</v>
      </c>
      <c r="CS83" s="70" t="e">
        <f aca="false">$CS$7*$J$2*$J$5*$AB83</f>
        <v>#N/A</v>
      </c>
      <c r="CT83" s="70" t="e">
        <f aca="false">$CS$7*$J$3*$J$5*$AC83</f>
        <v>#N/A</v>
      </c>
      <c r="CU83" s="70" t="e">
        <f aca="false">$CU$7*$J$2*$J$5*$AB83</f>
        <v>#N/A</v>
      </c>
      <c r="CV83" s="70" t="e">
        <f aca="false">$CU$7*$J$3*$J$5*$AC83</f>
        <v>#N/A</v>
      </c>
      <c r="CW83" s="70" t="e">
        <f aca="false">$CW$7*$J$2*$J$5*$AB83</f>
        <v>#N/A</v>
      </c>
      <c r="CX83" s="70" t="e">
        <f aca="false">$CW$7*$J$3*$J$5*$AC83</f>
        <v>#N/A</v>
      </c>
      <c r="CY83" s="70" t="e">
        <f aca="false">$CY$7*$J$2*$J$5*$AB83</f>
        <v>#N/A</v>
      </c>
      <c r="CZ83" s="70" t="e">
        <f aca="false">$CY$7*$J$3*$J$5*$AC83</f>
        <v>#N/A</v>
      </c>
      <c r="DA83" s="70" t="e">
        <f aca="false">$DA$7*$J$2*$J$5*$AB83</f>
        <v>#N/A</v>
      </c>
      <c r="DB83" s="70" t="e">
        <f aca="false">$DA$7*$J$3*$J$5*$AC83</f>
        <v>#N/A</v>
      </c>
      <c r="DC83" s="70"/>
      <c r="DD83" s="70"/>
      <c r="DE83" s="70" t="e">
        <f aca="false">$DF$7*$J$2*$J$5*$AB83</f>
        <v>#N/A</v>
      </c>
      <c r="DF83" s="70" t="e">
        <f aca="false">$DF$7*$J$3*$J$5*$AC83</f>
        <v>#N/A</v>
      </c>
      <c r="DG83" s="70" t="e">
        <f aca="false">$DG$7*$J$2*$J$5*$AB83</f>
        <v>#N/A</v>
      </c>
      <c r="DH83" s="70" t="e">
        <f aca="false">$DG$7*$J$3*$J$5*$AC83</f>
        <v>#N/A</v>
      </c>
      <c r="DI83" s="70" t="e">
        <f aca="false">$DI$7*$J$2*$J$5*$AB83</f>
        <v>#N/A</v>
      </c>
      <c r="DJ83" s="70" t="e">
        <f aca="false">$DI$7*$J$3*$J$5*$AC83</f>
        <v>#N/A</v>
      </c>
      <c r="DK83" s="70" t="e">
        <f aca="false">$DK$7*$J$2*$J$5*$AB83</f>
        <v>#N/A</v>
      </c>
      <c r="DL83" s="70" t="e">
        <f aca="false">$DK$7*$J$3*$J$5*$AC83</f>
        <v>#N/A</v>
      </c>
      <c r="DM83" s="70" t="e">
        <f aca="false">$DM$7*$J$2*$J$5*$AB83</f>
        <v>#N/A</v>
      </c>
      <c r="DN83" s="70" t="e">
        <f aca="false">$DM$7*$J$3*$J$5*$AC83</f>
        <v>#N/A</v>
      </c>
      <c r="DO83" s="70" t="e">
        <f aca="false">$DO$7*$J$2*$J$5*$AB83</f>
        <v>#N/A</v>
      </c>
      <c r="DP83" s="70" t="e">
        <f aca="false">$DO$7*$J$3*$J$5*$AC83</f>
        <v>#N/A</v>
      </c>
      <c r="DQ83" s="70" t="e">
        <f aca="false">$DQ$7*$J$2*$J$5*$AB83</f>
        <v>#N/A</v>
      </c>
      <c r="DR83" s="70" t="e">
        <f aca="false">$DQ$7*$J$3*$J$5*$AC83</f>
        <v>#N/A</v>
      </c>
      <c r="DS83" s="134" t="e">
        <f aca="false">SUM(CI83:CR83,CW83:CX83,DG83:DH83)</f>
        <v>#N/A</v>
      </c>
      <c r="DT83" s="25" t="e">
        <f aca="false">SUM(CI83:CZ83,DC83:DL83)</f>
        <v>#N/A</v>
      </c>
      <c r="DU83" s="134" t="e">
        <f aca="false">SUM(CI83:DR83)</f>
        <v>#N/A</v>
      </c>
      <c r="DZ83" s="70" t="e">
        <f aca="false">$DZ$7*$J$2*$J$5*$AB83</f>
        <v>#N/A</v>
      </c>
      <c r="EA83" s="70" t="e">
        <f aca="false">$DZ$7*$J$3*$J$5*$AC83</f>
        <v>#N/A</v>
      </c>
      <c r="EB83" s="70" t="e">
        <f aca="false">$EB$7*$J$2*$J$5*$AB83</f>
        <v>#N/A</v>
      </c>
      <c r="EC83" s="70" t="e">
        <f aca="false">$EB$7*$J$3*$J$5*$AC83</f>
        <v>#N/A</v>
      </c>
      <c r="ED83" s="70" t="e">
        <f aca="false">$ED$7*$J$2*$J$5*$AB83</f>
        <v>#N/A</v>
      </c>
      <c r="EE83" s="70" t="e">
        <f aca="false">$ED$7*$J$3*$J$5*$AC83</f>
        <v>#N/A</v>
      </c>
      <c r="EF83" s="70" t="e">
        <f aca="false">$EF$7*$J$2*$J$5*$AB83</f>
        <v>#N/A</v>
      </c>
      <c r="EG83" s="70" t="e">
        <f aca="false">$EF$7*$J$3*$J$5*$AC83</f>
        <v>#N/A</v>
      </c>
      <c r="EH83" s="70" t="e">
        <f aca="false">$EH$7*$J$2*$J$5*$AB83</f>
        <v>#N/A</v>
      </c>
      <c r="EI83" s="70" t="e">
        <f aca="false">$EH$7*$J$3*$J$5*$AC83</f>
        <v>#N/A</v>
      </c>
      <c r="EJ83" s="70" t="e">
        <f aca="false">$EJ$7*$J$2*$J$5*$AB83</f>
        <v>#N/A</v>
      </c>
      <c r="EK83" s="70" t="e">
        <f aca="false">$EJ$7*$J$3*$J$5*$AC83</f>
        <v>#N/A</v>
      </c>
      <c r="EL83" s="70" t="e">
        <f aca="false">$EL$7*$J$2*$J$5*$AB83</f>
        <v>#N/A</v>
      </c>
      <c r="EM83" s="70" t="e">
        <f aca="false">$EL$7*$J$3*$J$5*$AC83</f>
        <v>#N/A</v>
      </c>
      <c r="EN83" s="134" t="e">
        <f aca="false">SUM(EB83:EC83)</f>
        <v>#N/A</v>
      </c>
      <c r="EO83" s="25" t="e">
        <f aca="false">SUM(EB83:EE83,EJ83:EM83)</f>
        <v>#N/A</v>
      </c>
      <c r="EP83" s="25" t="e">
        <f aca="false">SUM(DZ83:EM83)</f>
        <v>#N/A</v>
      </c>
    </row>
    <row r="84" customFormat="false" ht="11.25" hidden="false" customHeight="false" outlineLevel="0" collapsed="false">
      <c r="A84" s="51" t="e">
        <f aca="false">VLOOKUP($D84,Curves!$A$2:$I$1700,9)</f>
        <v>#N/A</v>
      </c>
      <c r="B84" s="85" t="e">
        <f aca="false">(1+($A84/2))^(-2*($D84-$A$1)/365.25)</f>
        <v>#N/A</v>
      </c>
      <c r="C84" s="85" t="n">
        <f aca="false">D85-D84</f>
        <v>31</v>
      </c>
      <c r="D84" s="377" t="n">
        <v>39203</v>
      </c>
      <c r="E84" s="378" t="e">
        <f aca="false">VLOOKUP($D84,Curves!$A$2:$H$1700,2)*$B84</f>
        <v>#N/A</v>
      </c>
      <c r="F84" s="51" t="e">
        <f aca="false">VLOOKUP($D84,Curves!$A$2:$H$1700,3)*$B84</f>
        <v>#N/A</v>
      </c>
      <c r="G84" s="51" t="e">
        <f aca="false">VLOOKUP($D84,Curves!$A$2:$H$1700,7)*$B84</f>
        <v>#N/A</v>
      </c>
      <c r="H84" s="51" t="e">
        <f aca="false">VLOOKUP($D84,Curves!$A$2:$H$1700,5)*$B84</f>
        <v>#N/A</v>
      </c>
      <c r="I84" s="51" t="e">
        <f aca="false">VLOOKUP($D84,Curves!$A$2:$H$1700,4)*$B84</f>
        <v>#N/A</v>
      </c>
      <c r="J84" s="379" t="e">
        <f aca="false">VLOOKUP($D84,Curves!$A$2:$H$1700,8)*$B84</f>
        <v>#N/A</v>
      </c>
      <c r="K84" s="51" t="e">
        <f aca="false">($E84+$I84)*$J$5+$J$4</f>
        <v>#N/A</v>
      </c>
      <c r="L84" s="380" t="e">
        <f aca="false">VLOOKUP($D84,Curves!$N$2:$T$2600,2)*$B84</f>
        <v>#N/A</v>
      </c>
      <c r="M84" s="244" t="e">
        <f aca="false">VLOOKUP($D84,Curves!$N$2:$T$2600,3)*$B84</f>
        <v>#N/A</v>
      </c>
      <c r="N84" s="381" t="e">
        <f aca="false">IF($K84&lt;$L84,1,0)</f>
        <v>#N/A</v>
      </c>
      <c r="O84" s="382" t="e">
        <f aca="false">IF($K84&lt;$M84,1,0)</f>
        <v>#N/A</v>
      </c>
      <c r="P84" s="378" t="e">
        <f aca="false">($E84+J84)*$J$5+$J$4</f>
        <v>#N/A</v>
      </c>
      <c r="Q84" s="380" t="e">
        <f aca="false">VLOOKUP($D84,Curves!$N$2:$T$2600,4)*$B84</f>
        <v>#N/A</v>
      </c>
      <c r="R84" s="244" t="e">
        <f aca="false">VLOOKUP($D84,Curves!$N$2:$T$2600,5)*$B84</f>
        <v>#N/A</v>
      </c>
      <c r="S84" s="381" t="e">
        <f aca="false">IF($P84&lt;$Q84,1,0)</f>
        <v>#N/A</v>
      </c>
      <c r="T84" s="382" t="e">
        <f aca="false">IF($P84&lt;$R84,1,0)</f>
        <v>#N/A</v>
      </c>
      <c r="U84" s="383" t="e">
        <f aca="false">($E84+G84)*$J$5+$J$4</f>
        <v>#N/A</v>
      </c>
      <c r="V84" s="383" t="e">
        <f aca="false">($E84+H84)*$J$5+$J$4</f>
        <v>#N/A</v>
      </c>
      <c r="W84" s="383" t="e">
        <f aca="false">($E84+I84)*$J$5+$J$4</f>
        <v>#N/A</v>
      </c>
      <c r="X84" s="272" t="e">
        <f aca="false">VLOOKUP($D84,[6]CurveFetch!$D$8:$S$13000,16,0)*$B84</f>
        <v>#N/A</v>
      </c>
      <c r="Y84" s="244" t="e">
        <f aca="false">VLOOKUP($D84,Curves!$N$2:$T$2600,7)*$B84</f>
        <v>#N/A</v>
      </c>
      <c r="Z84" s="384" t="e">
        <f aca="false">IF($U84&lt;$X84,1,0)</f>
        <v>#N/A</v>
      </c>
      <c r="AA84" s="381" t="e">
        <f aca="false">IF($U84&lt;$Y84,1,0)</f>
        <v>#N/A</v>
      </c>
      <c r="AB84" s="381" t="e">
        <f aca="false">IF($V84&lt;$X84,1,0)</f>
        <v>#N/A</v>
      </c>
      <c r="AC84" s="381" t="e">
        <f aca="false">IF($V84&lt;$X84,1,0)</f>
        <v>#N/A</v>
      </c>
      <c r="AD84" s="381" t="e">
        <f aca="false">IF($W84&lt;$X84,1,0)</f>
        <v>#N/A</v>
      </c>
      <c r="AE84" s="382" t="e">
        <f aca="false">IF($W84&lt;$Y84,1,0)</f>
        <v>#N/A</v>
      </c>
      <c r="AF84" s="70" t="e">
        <f aca="false">$AF$7*$J$2*$J$5*$N84</f>
        <v>#N/A</v>
      </c>
      <c r="AG84" s="70" t="e">
        <f aca="false">$AF$7*$J$2*$J$5*$O84</f>
        <v>#N/A</v>
      </c>
      <c r="AH84" s="70" t="e">
        <f aca="false">$AH$7*$J$2*$J$5*$N84</f>
        <v>#N/A</v>
      </c>
      <c r="AI84" s="70" t="e">
        <f aca="false">$AH$7*$J$2*$J$5*$O84</f>
        <v>#N/A</v>
      </c>
      <c r="AJ84" s="70" t="e">
        <f aca="false">$AJ$7*$J$2*$J$5*$N84</f>
        <v>#N/A</v>
      </c>
      <c r="AK84" s="70" t="e">
        <f aca="false">$AJ$7*$J$2*$J$5*$O84</f>
        <v>#N/A</v>
      </c>
      <c r="AL84" s="70" t="e">
        <f aca="false">$AL$7*$J$2*$J$5*$N84</f>
        <v>#N/A</v>
      </c>
      <c r="AM84" s="70" t="e">
        <f aca="false">$AL$7*$J$3*$J$5*$O84</f>
        <v>#N/A</v>
      </c>
      <c r="AN84" s="70" t="e">
        <f aca="false">$AN$7*$J$2*$J$5*$N84</f>
        <v>#N/A</v>
      </c>
      <c r="AO84" s="70" t="e">
        <f aca="false">$AN$7*$J$3*$J$5*$O84</f>
        <v>#N/A</v>
      </c>
      <c r="AP84" s="70" t="e">
        <f aca="false">$AP$7*$J$2*$J$5*$N84</f>
        <v>#N/A</v>
      </c>
      <c r="AQ84" s="70" t="e">
        <f aca="false">$AP$7*$J$3*$J$5*$O84</f>
        <v>#N/A</v>
      </c>
      <c r="AR84" s="70" t="e">
        <f aca="false">$AR$7*$J$2*$J$5*$N84</f>
        <v>#N/A</v>
      </c>
      <c r="AS84" s="70" t="e">
        <f aca="false">$AR$7*$J$3*$J$5*$O84</f>
        <v>#N/A</v>
      </c>
      <c r="AT84" s="134" t="e">
        <f aca="false">SUM(AF84:AG84,AL84:AM84)</f>
        <v>#N/A</v>
      </c>
      <c r="AU84" s="161" t="e">
        <f aca="false">SUM(AF84:AM84,AP84:AS84)</f>
        <v>#N/A</v>
      </c>
      <c r="AV84" s="134" t="e">
        <f aca="false">SUM(AF84:AS84)</f>
        <v>#N/A</v>
      </c>
      <c r="AW84" s="70" t="e">
        <f aca="false">$AW$7*$J$2*$J$5*$S84</f>
        <v>#N/A</v>
      </c>
      <c r="AX84" s="70" t="e">
        <f aca="false">$AW$7*$J$3*$J$5*$T84</f>
        <v>#N/A</v>
      </c>
      <c r="AY84" s="70" t="e">
        <f aca="false">$AY$7*$J$2*$J$5*$S84</f>
        <v>#N/A</v>
      </c>
      <c r="AZ84" s="70" t="e">
        <f aca="false">$AY$7*$J$3*$J$5*$T84</f>
        <v>#N/A</v>
      </c>
      <c r="BA84" s="70" t="e">
        <f aca="false">$BA$7*$J$2*$J$5*$S84</f>
        <v>#N/A</v>
      </c>
      <c r="BB84" s="70" t="e">
        <f aca="false">$BA$7*$J$3*$J$5*$T84</f>
        <v>#N/A</v>
      </c>
      <c r="BC84" s="70" t="e">
        <f aca="false">$BC$7*$J$2*$J$5*$S84</f>
        <v>#N/A</v>
      </c>
      <c r="BD84" s="70" t="e">
        <f aca="false">$BC$7*$J$3*$J$5*$T84</f>
        <v>#N/A</v>
      </c>
      <c r="BE84" s="70" t="e">
        <f aca="false">$BE$7*$J$2*$J$5*$S84</f>
        <v>#N/A</v>
      </c>
      <c r="BF84" s="70" t="e">
        <f aca="false">$BE$7*$J$3*$J$5*$T84</f>
        <v>#N/A</v>
      </c>
      <c r="BG84" s="70" t="e">
        <f aca="false">$BG$7*$J$2*$J$5*$S84</f>
        <v>#N/A</v>
      </c>
      <c r="BH84" s="70" t="e">
        <f aca="false">$BG$7*$J$3*$J$5*$T84</f>
        <v>#N/A</v>
      </c>
      <c r="BI84" s="70" t="e">
        <f aca="false">$BI$7*$J$2*$J$5*$S84</f>
        <v>#N/A</v>
      </c>
      <c r="BJ84" s="70" t="e">
        <f aca="false">$BI$7*$J$3*$J$5*$T84</f>
        <v>#N/A</v>
      </c>
      <c r="BK84" s="70" t="e">
        <f aca="false">$BK$7*$J$2*$J$5*$S84</f>
        <v>#N/A</v>
      </c>
      <c r="BL84" s="70" t="e">
        <f aca="false">$BK$7*$J$3*$J$5*$T84</f>
        <v>#N/A</v>
      </c>
      <c r="BM84" s="70" t="e">
        <f aca="false">$BM$7*$J$2*$J$5*$S84</f>
        <v>#N/A</v>
      </c>
      <c r="BN84" s="70" t="e">
        <f aca="false">$BM$7*$J$3*$J$5*$T84</f>
        <v>#N/A</v>
      </c>
      <c r="BO84" s="70" t="e">
        <f aca="false">$BO$7*$J$2*$J$5*$S84</f>
        <v>#N/A</v>
      </c>
      <c r="BP84" s="70" t="e">
        <f aca="false">$BO$7*$J$3*$J$5*$T84</f>
        <v>#N/A</v>
      </c>
      <c r="BQ84" s="70" t="e">
        <f aca="false">$BQ$7*$J$2*$J$5*$S84</f>
        <v>#N/A</v>
      </c>
      <c r="BR84" s="70" t="e">
        <f aca="false">$BQ$7*$J$3*$J$5*$T84</f>
        <v>#N/A</v>
      </c>
      <c r="BS84" s="70" t="e">
        <f aca="false">$BS$7*$J$2*$J$5*$S84</f>
        <v>#N/A</v>
      </c>
      <c r="BT84" s="70" t="e">
        <f aca="false">$BS$7*$J$3*$J$5*$T84</f>
        <v>#N/A</v>
      </c>
      <c r="BU84" s="70" t="e">
        <f aca="false">$BU$7*$J$2*$J$5*$S84</f>
        <v>#N/A</v>
      </c>
      <c r="BV84" s="70" t="e">
        <f aca="false">$BU$7*$J$3*$J$5*$T84</f>
        <v>#N/A</v>
      </c>
      <c r="BW84" s="385" t="e">
        <f aca="false">SUM(AW84:BD84,BG84:BJ84,BO84:BP84)</f>
        <v>#N/A</v>
      </c>
      <c r="BX84" s="386" t="e">
        <f aca="false">SUM(BS84:BV84)+BW84</f>
        <v>#N/A</v>
      </c>
      <c r="BY84" s="25" t="e">
        <f aca="false">SUM(AW84:BV84)</f>
        <v>#N/A</v>
      </c>
      <c r="BZ84" s="70" t="e">
        <f aca="false">$BZ$7*$J$2*$J$5*$N84</f>
        <v>#N/A</v>
      </c>
      <c r="CA84" s="70" t="e">
        <f aca="false">$BZ$7*$J$3*$J$5*$O84</f>
        <v>#N/A</v>
      </c>
      <c r="CB84" s="70" t="e">
        <f aca="false">$CB$7*$J$2*$J$5*$N84</f>
        <v>#N/A</v>
      </c>
      <c r="CC84" s="70" t="e">
        <f aca="false">$CB$7*$J$3*$J$5*$O84</f>
        <v>#N/A</v>
      </c>
      <c r="CD84" s="70" t="e">
        <f aca="false">$CD$7*$J$2*$J$5*$N84</f>
        <v>#N/A</v>
      </c>
      <c r="CE84" s="70" t="e">
        <f aca="false">$CD$7*$J$3*$J$5*$O84</f>
        <v>#N/A</v>
      </c>
      <c r="CF84" s="134" t="e">
        <f aca="false">SUM(BZ84:CA84)</f>
        <v>#N/A</v>
      </c>
      <c r="CG84" s="386" t="e">
        <f aca="false">SUM(BZ84:CC84)</f>
        <v>#N/A</v>
      </c>
      <c r="CH84" s="134" t="e">
        <f aca="false">SUM(BZ84:CE84)</f>
        <v>#N/A</v>
      </c>
      <c r="CI84" s="70" t="e">
        <f aca="false">$CI$7*$J$2*$J$5*$AB84</f>
        <v>#N/A</v>
      </c>
      <c r="CJ84" s="70" t="e">
        <f aca="false">$CI$7*$J$3*$J$5*$AC84</f>
        <v>#N/A</v>
      </c>
      <c r="CK84" s="70" t="e">
        <f aca="false">$CK$7*$J$2*$J$5*$AB84</f>
        <v>#N/A</v>
      </c>
      <c r="CL84" s="70" t="e">
        <f aca="false">$CK$7*$J$3*$J$5*$AC84</f>
        <v>#N/A</v>
      </c>
      <c r="CM84" s="70" t="e">
        <f aca="false">$CM$7*$J$2*$J$5*$AB84</f>
        <v>#N/A</v>
      </c>
      <c r="CN84" s="70" t="e">
        <f aca="false">$CM$7*$J$3*$J$5*$AC84</f>
        <v>#N/A</v>
      </c>
      <c r="CO84" s="70" t="e">
        <f aca="false">$CO$7*$J$2*$J$5*$AB84</f>
        <v>#N/A</v>
      </c>
      <c r="CP84" s="70" t="e">
        <f aca="false">$CO$7*$J$3*$J$5*$AC84</f>
        <v>#N/A</v>
      </c>
      <c r="CQ84" s="70" t="e">
        <f aca="false">$CQ$7*$J$2*$J$5*$AB84</f>
        <v>#N/A</v>
      </c>
      <c r="CR84" s="70" t="e">
        <f aca="false">$CQ$7*$J$3*$J$5*$AC84</f>
        <v>#N/A</v>
      </c>
      <c r="CS84" s="70" t="e">
        <f aca="false">$CS$7*$J$2*$J$5*$AB84</f>
        <v>#N/A</v>
      </c>
      <c r="CT84" s="70" t="e">
        <f aca="false">$CS$7*$J$3*$J$5*$AC84</f>
        <v>#N/A</v>
      </c>
      <c r="CU84" s="70" t="e">
        <f aca="false">$CU$7*$J$2*$J$5*$AB84</f>
        <v>#N/A</v>
      </c>
      <c r="CV84" s="70" t="e">
        <f aca="false">$CU$7*$J$3*$J$5*$AC84</f>
        <v>#N/A</v>
      </c>
      <c r="CW84" s="70" t="e">
        <f aca="false">$CW$7*$J$2*$J$5*$AB84</f>
        <v>#N/A</v>
      </c>
      <c r="CX84" s="70" t="e">
        <f aca="false">$CW$7*$J$3*$J$5*$AC84</f>
        <v>#N/A</v>
      </c>
      <c r="CY84" s="70" t="e">
        <f aca="false">$CY$7*$J$2*$J$5*$AB84</f>
        <v>#N/A</v>
      </c>
      <c r="CZ84" s="70" t="e">
        <f aca="false">$CY$7*$J$3*$J$5*$AC84</f>
        <v>#N/A</v>
      </c>
      <c r="DA84" s="70" t="e">
        <f aca="false">$DA$7*$J$2*$J$5*$AB84</f>
        <v>#N/A</v>
      </c>
      <c r="DB84" s="70" t="e">
        <f aca="false">$DA$7*$J$3*$J$5*$AC84</f>
        <v>#N/A</v>
      </c>
      <c r="DC84" s="70"/>
      <c r="DD84" s="70"/>
      <c r="DE84" s="70" t="e">
        <f aca="false">$DF$7*$J$2*$J$5*$AB84</f>
        <v>#N/A</v>
      </c>
      <c r="DF84" s="70" t="e">
        <f aca="false">$DF$7*$J$3*$J$5*$AC84</f>
        <v>#N/A</v>
      </c>
      <c r="DG84" s="70" t="e">
        <f aca="false">$DG$7*$J$2*$J$5*$AB84</f>
        <v>#N/A</v>
      </c>
      <c r="DH84" s="70" t="e">
        <f aca="false">$DG$7*$J$3*$J$5*$AC84</f>
        <v>#N/A</v>
      </c>
      <c r="DI84" s="70" t="e">
        <f aca="false">$DI$7*$J$2*$J$5*$AB84</f>
        <v>#N/A</v>
      </c>
      <c r="DJ84" s="70" t="e">
        <f aca="false">$DI$7*$J$3*$J$5*$AC84</f>
        <v>#N/A</v>
      </c>
      <c r="DK84" s="70" t="e">
        <f aca="false">$DK$7*$J$2*$J$5*$AB84</f>
        <v>#N/A</v>
      </c>
      <c r="DL84" s="70" t="e">
        <f aca="false">$DK$7*$J$3*$J$5*$AC84</f>
        <v>#N/A</v>
      </c>
      <c r="DM84" s="70" t="e">
        <f aca="false">$DM$7*$J$2*$J$5*$AB84</f>
        <v>#N/A</v>
      </c>
      <c r="DN84" s="70" t="e">
        <f aca="false">$DM$7*$J$3*$J$5*$AC84</f>
        <v>#N/A</v>
      </c>
      <c r="DO84" s="70" t="e">
        <f aca="false">$DO$7*$J$2*$J$5*$AB84</f>
        <v>#N/A</v>
      </c>
      <c r="DP84" s="70" t="e">
        <f aca="false">$DO$7*$J$3*$J$5*$AC84</f>
        <v>#N/A</v>
      </c>
      <c r="DQ84" s="70" t="e">
        <f aca="false">$DQ$7*$J$2*$J$5*$AB84</f>
        <v>#N/A</v>
      </c>
      <c r="DR84" s="70" t="e">
        <f aca="false">$DQ$7*$J$3*$J$5*$AC84</f>
        <v>#N/A</v>
      </c>
      <c r="DS84" s="134" t="e">
        <f aca="false">SUM(CI84:CR84,CW84:CX84,DG84:DH84)</f>
        <v>#N/A</v>
      </c>
      <c r="DT84" s="25" t="e">
        <f aca="false">SUM(CI84:CZ84,DC84:DL84)</f>
        <v>#N/A</v>
      </c>
      <c r="DU84" s="134" t="e">
        <f aca="false">SUM(CI84:DR84)</f>
        <v>#N/A</v>
      </c>
      <c r="DZ84" s="70" t="e">
        <f aca="false">$DZ$7*$J$2*$J$5*$AB84</f>
        <v>#N/A</v>
      </c>
      <c r="EA84" s="70" t="e">
        <f aca="false">$DZ$7*$J$3*$J$5*$AC84</f>
        <v>#N/A</v>
      </c>
      <c r="EB84" s="70" t="e">
        <f aca="false">$EB$7*$J$2*$J$5*$AB84</f>
        <v>#N/A</v>
      </c>
      <c r="EC84" s="70" t="e">
        <f aca="false">$EB$7*$J$3*$J$5*$AC84</f>
        <v>#N/A</v>
      </c>
      <c r="ED84" s="70" t="e">
        <f aca="false">$ED$7*$J$2*$J$5*$AB84</f>
        <v>#N/A</v>
      </c>
      <c r="EE84" s="70" t="e">
        <f aca="false">$ED$7*$J$3*$J$5*$AC84</f>
        <v>#N/A</v>
      </c>
      <c r="EF84" s="70" t="e">
        <f aca="false">$EF$7*$J$2*$J$5*$AB84</f>
        <v>#N/A</v>
      </c>
      <c r="EG84" s="70" t="e">
        <f aca="false">$EF$7*$J$3*$J$5*$AC84</f>
        <v>#N/A</v>
      </c>
      <c r="EH84" s="70" t="e">
        <f aca="false">$EH$7*$J$2*$J$5*$AB84</f>
        <v>#N/A</v>
      </c>
      <c r="EI84" s="70" t="e">
        <f aca="false">$EH$7*$J$3*$J$5*$AC84</f>
        <v>#N/A</v>
      </c>
      <c r="EJ84" s="70" t="e">
        <f aca="false">$EJ$7*$J$2*$J$5*$AB84</f>
        <v>#N/A</v>
      </c>
      <c r="EK84" s="70" t="e">
        <f aca="false">$EJ$7*$J$3*$J$5*$AC84</f>
        <v>#N/A</v>
      </c>
      <c r="EL84" s="70" t="e">
        <f aca="false">$EL$7*$J$2*$J$5*$AB84</f>
        <v>#N/A</v>
      </c>
      <c r="EM84" s="70" t="e">
        <f aca="false">$EL$7*$J$3*$J$5*$AC84</f>
        <v>#N/A</v>
      </c>
      <c r="EN84" s="134" t="e">
        <f aca="false">SUM(EB84:EC84)</f>
        <v>#N/A</v>
      </c>
      <c r="EO84" s="25" t="e">
        <f aca="false">SUM(EB84:EE84,EJ84:EM84)</f>
        <v>#N/A</v>
      </c>
      <c r="EP84" s="25" t="e">
        <f aca="false">SUM(DZ84:EM84)</f>
        <v>#N/A</v>
      </c>
    </row>
    <row r="85" customFormat="false" ht="11.25" hidden="false" customHeight="false" outlineLevel="0" collapsed="false">
      <c r="A85" s="51" t="e">
        <f aca="false">VLOOKUP($D85,Curves!$A$2:$I$1700,9)</f>
        <v>#N/A</v>
      </c>
      <c r="B85" s="85" t="e">
        <f aca="false">(1+($A85/2))^(-2*($D85-$A$1)/365.25)</f>
        <v>#N/A</v>
      </c>
      <c r="C85" s="85" t="n">
        <f aca="false">D86-D85</f>
        <v>30</v>
      </c>
      <c r="D85" s="377" t="n">
        <v>39234</v>
      </c>
      <c r="E85" s="378" t="e">
        <f aca="false">VLOOKUP($D85,Curves!$A$2:$H$1700,2)*$B85</f>
        <v>#N/A</v>
      </c>
      <c r="F85" s="51" t="e">
        <f aca="false">VLOOKUP($D85,Curves!$A$2:$H$1700,3)*$B85</f>
        <v>#N/A</v>
      </c>
      <c r="G85" s="51" t="e">
        <f aca="false">VLOOKUP($D85,Curves!$A$2:$H$1700,7)*$B85</f>
        <v>#N/A</v>
      </c>
      <c r="H85" s="51" t="e">
        <f aca="false">VLOOKUP($D85,Curves!$A$2:$H$1700,5)*$B85</f>
        <v>#N/A</v>
      </c>
      <c r="I85" s="51" t="e">
        <f aca="false">VLOOKUP($D85,Curves!$A$2:$H$1700,4)*$B85</f>
        <v>#N/A</v>
      </c>
      <c r="J85" s="379" t="e">
        <f aca="false">VLOOKUP($D85,Curves!$A$2:$H$1700,8)*$B85</f>
        <v>#N/A</v>
      </c>
      <c r="K85" s="51" t="e">
        <f aca="false">($E85+$I85)*$J$5+$J$4</f>
        <v>#N/A</v>
      </c>
      <c r="L85" s="380" t="e">
        <f aca="false">VLOOKUP($D85,Curves!$N$2:$T$2600,2)*$B85</f>
        <v>#N/A</v>
      </c>
      <c r="M85" s="244" t="e">
        <f aca="false">VLOOKUP($D85,Curves!$N$2:$T$2600,3)*$B85</f>
        <v>#N/A</v>
      </c>
      <c r="N85" s="381" t="e">
        <f aca="false">IF($K85&lt;$L85,1,0)</f>
        <v>#N/A</v>
      </c>
      <c r="O85" s="382" t="e">
        <f aca="false">IF($K85&lt;$M85,1,0)</f>
        <v>#N/A</v>
      </c>
      <c r="P85" s="378" t="e">
        <f aca="false">($E85+J85)*$J$5+$J$4</f>
        <v>#N/A</v>
      </c>
      <c r="Q85" s="380" t="e">
        <f aca="false">VLOOKUP($D85,Curves!$N$2:$T$2600,4)*$B85</f>
        <v>#N/A</v>
      </c>
      <c r="R85" s="244" t="e">
        <f aca="false">VLOOKUP($D85,Curves!$N$2:$T$2600,5)*$B85</f>
        <v>#N/A</v>
      </c>
      <c r="S85" s="381" t="e">
        <f aca="false">IF($P85&lt;$Q85,1,0)</f>
        <v>#N/A</v>
      </c>
      <c r="T85" s="382" t="e">
        <f aca="false">IF($P85&lt;$R85,1,0)</f>
        <v>#N/A</v>
      </c>
      <c r="U85" s="383" t="e">
        <f aca="false">($E85+G85)*$J$5+$J$4</f>
        <v>#N/A</v>
      </c>
      <c r="V85" s="383" t="e">
        <f aca="false">($E85+H85)*$J$5+$J$4</f>
        <v>#N/A</v>
      </c>
      <c r="W85" s="383" t="e">
        <f aca="false">($E85+I85)*$J$5+$J$4</f>
        <v>#N/A</v>
      </c>
      <c r="X85" s="272" t="e">
        <f aca="false">VLOOKUP($D85,[6]CurveFetch!$D$8:$S$13000,16,0)*$B85</f>
        <v>#N/A</v>
      </c>
      <c r="Y85" s="244" t="e">
        <f aca="false">VLOOKUP($D85,Curves!$N$2:$T$2600,7)*$B85</f>
        <v>#N/A</v>
      </c>
      <c r="Z85" s="384" t="e">
        <f aca="false">IF($U85&lt;$X85,1,0)</f>
        <v>#N/A</v>
      </c>
      <c r="AA85" s="381" t="e">
        <f aca="false">IF($U85&lt;$Y85,1,0)</f>
        <v>#N/A</v>
      </c>
      <c r="AB85" s="381" t="e">
        <f aca="false">IF($V85&lt;$X85,1,0)</f>
        <v>#N/A</v>
      </c>
      <c r="AC85" s="381" t="e">
        <f aca="false">IF($V85&lt;$X85,1,0)</f>
        <v>#N/A</v>
      </c>
      <c r="AD85" s="381" t="e">
        <f aca="false">IF($W85&lt;$X85,1,0)</f>
        <v>#N/A</v>
      </c>
      <c r="AE85" s="382" t="e">
        <f aca="false">IF($W85&lt;$Y85,1,0)</f>
        <v>#N/A</v>
      </c>
      <c r="AF85" s="70" t="e">
        <f aca="false">$AF$7*$J$2*$J$5*$N85</f>
        <v>#N/A</v>
      </c>
      <c r="AG85" s="70" t="e">
        <f aca="false">$AF$7*$J$2*$J$5*$O85</f>
        <v>#N/A</v>
      </c>
      <c r="AH85" s="70" t="e">
        <f aca="false">$AH$7*$J$2*$J$5*$N85</f>
        <v>#N/A</v>
      </c>
      <c r="AI85" s="70" t="e">
        <f aca="false">$AH$7*$J$2*$J$5*$O85</f>
        <v>#N/A</v>
      </c>
      <c r="AJ85" s="70" t="e">
        <f aca="false">$AJ$7*$J$2*$J$5*$N85</f>
        <v>#N/A</v>
      </c>
      <c r="AK85" s="70" t="e">
        <f aca="false">$AJ$7*$J$2*$J$5*$O85</f>
        <v>#N/A</v>
      </c>
      <c r="AL85" s="70" t="e">
        <f aca="false">$AL$7*$J$2*$J$5*$N85</f>
        <v>#N/A</v>
      </c>
      <c r="AM85" s="70" t="e">
        <f aca="false">$AL$7*$J$3*$J$5*$O85</f>
        <v>#N/A</v>
      </c>
      <c r="AN85" s="70" t="e">
        <f aca="false">$AN$7*$J$2*$J$5*$N85</f>
        <v>#N/A</v>
      </c>
      <c r="AO85" s="70" t="e">
        <f aca="false">$AN$7*$J$3*$J$5*$O85</f>
        <v>#N/A</v>
      </c>
      <c r="AP85" s="70" t="e">
        <f aca="false">$AP$7*$J$2*$J$5*$N85</f>
        <v>#N/A</v>
      </c>
      <c r="AQ85" s="70" t="e">
        <f aca="false">$AP$7*$J$3*$J$5*$O85</f>
        <v>#N/A</v>
      </c>
      <c r="AR85" s="70" t="e">
        <f aca="false">$AR$7*$J$2*$J$5*$N85</f>
        <v>#N/A</v>
      </c>
      <c r="AS85" s="70" t="e">
        <f aca="false">$AR$7*$J$3*$J$5*$O85</f>
        <v>#N/A</v>
      </c>
      <c r="AT85" s="134" t="e">
        <f aca="false">SUM(AF85:AG85,AL85:AM85)</f>
        <v>#N/A</v>
      </c>
      <c r="AU85" s="161" t="e">
        <f aca="false">SUM(AF85:AM85,AP85:AS85)</f>
        <v>#N/A</v>
      </c>
      <c r="AV85" s="134" t="e">
        <f aca="false">SUM(AF85:AS85)</f>
        <v>#N/A</v>
      </c>
      <c r="AW85" s="70" t="e">
        <f aca="false">$AW$7*$J$2*$J$5*$S85</f>
        <v>#N/A</v>
      </c>
      <c r="AX85" s="70" t="e">
        <f aca="false">$AW$7*$J$3*$J$5*$T85</f>
        <v>#N/A</v>
      </c>
      <c r="AY85" s="70" t="e">
        <f aca="false">$AY$7*$J$2*$J$5*$S85</f>
        <v>#N/A</v>
      </c>
      <c r="AZ85" s="70" t="e">
        <f aca="false">$AY$7*$J$3*$J$5*$T85</f>
        <v>#N/A</v>
      </c>
      <c r="BA85" s="70" t="e">
        <f aca="false">$BA$7*$J$2*$J$5*$S85</f>
        <v>#N/A</v>
      </c>
      <c r="BB85" s="70" t="e">
        <f aca="false">$BA$7*$J$3*$J$5*$T85</f>
        <v>#N/A</v>
      </c>
      <c r="BC85" s="70" t="e">
        <f aca="false">$BC$7*$J$2*$J$5*$S85</f>
        <v>#N/A</v>
      </c>
      <c r="BD85" s="70" t="e">
        <f aca="false">$BC$7*$J$3*$J$5*$T85</f>
        <v>#N/A</v>
      </c>
      <c r="BE85" s="70" t="e">
        <f aca="false">$BE$7*$J$2*$J$5*$S85</f>
        <v>#N/A</v>
      </c>
      <c r="BF85" s="70" t="e">
        <f aca="false">$BE$7*$J$3*$J$5*$T85</f>
        <v>#N/A</v>
      </c>
      <c r="BG85" s="70" t="e">
        <f aca="false">$BG$7*$J$2*$J$5*$S85</f>
        <v>#N/A</v>
      </c>
      <c r="BH85" s="70" t="e">
        <f aca="false">$BG$7*$J$3*$J$5*$T85</f>
        <v>#N/A</v>
      </c>
      <c r="BI85" s="70" t="e">
        <f aca="false">$BI$7*$J$2*$J$5*$S85</f>
        <v>#N/A</v>
      </c>
      <c r="BJ85" s="70" t="e">
        <f aca="false">$BI$7*$J$3*$J$5*$T85</f>
        <v>#N/A</v>
      </c>
      <c r="BK85" s="70" t="e">
        <f aca="false">$BK$7*$J$2*$J$5*$S85</f>
        <v>#N/A</v>
      </c>
      <c r="BL85" s="70" t="e">
        <f aca="false">$BK$7*$J$3*$J$5*$T85</f>
        <v>#N/A</v>
      </c>
      <c r="BM85" s="70" t="e">
        <f aca="false">$BM$7*$J$2*$J$5*$S85</f>
        <v>#N/A</v>
      </c>
      <c r="BN85" s="70" t="e">
        <f aca="false">$BM$7*$J$3*$J$5*$T85</f>
        <v>#N/A</v>
      </c>
      <c r="BO85" s="70" t="e">
        <f aca="false">$BO$7*$J$2*$J$5*$S85</f>
        <v>#N/A</v>
      </c>
      <c r="BP85" s="70" t="e">
        <f aca="false">$BO$7*$J$3*$J$5*$T85</f>
        <v>#N/A</v>
      </c>
      <c r="BQ85" s="70" t="e">
        <f aca="false">$BQ$7*$J$2*$J$5*$S85</f>
        <v>#N/A</v>
      </c>
      <c r="BR85" s="70" t="e">
        <f aca="false">$BQ$7*$J$3*$J$5*$T85</f>
        <v>#N/A</v>
      </c>
      <c r="BS85" s="70" t="e">
        <f aca="false">$BS$7*$J$2*$J$5*$S85</f>
        <v>#N/A</v>
      </c>
      <c r="BT85" s="70" t="e">
        <f aca="false">$BS$7*$J$3*$J$5*$T85</f>
        <v>#N/A</v>
      </c>
      <c r="BU85" s="70" t="e">
        <f aca="false">$BU$7*$J$2*$J$5*$S85</f>
        <v>#N/A</v>
      </c>
      <c r="BV85" s="70" t="e">
        <f aca="false">$BU$7*$J$3*$J$5*$T85</f>
        <v>#N/A</v>
      </c>
      <c r="BW85" s="385" t="e">
        <f aca="false">SUM(AW85:BD85,BG85:BJ85,BO85:BP85)</f>
        <v>#N/A</v>
      </c>
      <c r="BX85" s="386" t="e">
        <f aca="false">SUM(BS85:BV85)+BW85</f>
        <v>#N/A</v>
      </c>
      <c r="BY85" s="25" t="e">
        <f aca="false">SUM(AW85:BV85)</f>
        <v>#N/A</v>
      </c>
      <c r="BZ85" s="70" t="e">
        <f aca="false">$BZ$7*$J$2*$J$5*$N85</f>
        <v>#N/A</v>
      </c>
      <c r="CA85" s="70" t="e">
        <f aca="false">$BZ$7*$J$3*$J$5*$O85</f>
        <v>#N/A</v>
      </c>
      <c r="CB85" s="70" t="e">
        <f aca="false">$CB$7*$J$2*$J$5*$N85</f>
        <v>#N/A</v>
      </c>
      <c r="CC85" s="70" t="e">
        <f aca="false">$CB$7*$J$3*$J$5*$O85</f>
        <v>#N/A</v>
      </c>
      <c r="CD85" s="70" t="e">
        <f aca="false">$CD$7*$J$2*$J$5*$N85</f>
        <v>#N/A</v>
      </c>
      <c r="CE85" s="70" t="e">
        <f aca="false">$CD$7*$J$3*$J$5*$O85</f>
        <v>#N/A</v>
      </c>
      <c r="CF85" s="134" t="e">
        <f aca="false">SUM(BZ85:CA85)</f>
        <v>#N/A</v>
      </c>
      <c r="CG85" s="386" t="e">
        <f aca="false">SUM(BZ85:CC85)</f>
        <v>#N/A</v>
      </c>
      <c r="CH85" s="134" t="e">
        <f aca="false">SUM(BZ85:CE85)</f>
        <v>#N/A</v>
      </c>
      <c r="CI85" s="70" t="e">
        <f aca="false">$CI$7*$J$2*$J$5*$AB85</f>
        <v>#N/A</v>
      </c>
      <c r="CJ85" s="70" t="e">
        <f aca="false">$CI$7*$J$3*$J$5*$AC85</f>
        <v>#N/A</v>
      </c>
      <c r="CK85" s="70" t="e">
        <f aca="false">$CK$7*$J$2*$J$5*$AB85</f>
        <v>#N/A</v>
      </c>
      <c r="CL85" s="70" t="e">
        <f aca="false">$CK$7*$J$3*$J$5*$AC85</f>
        <v>#N/A</v>
      </c>
      <c r="CM85" s="70" t="e">
        <f aca="false">$CM$7*$J$2*$J$5*$AB85</f>
        <v>#N/A</v>
      </c>
      <c r="CN85" s="70" t="e">
        <f aca="false">$CM$7*$J$3*$J$5*$AC85</f>
        <v>#N/A</v>
      </c>
      <c r="CO85" s="70" t="e">
        <f aca="false">$CO$7*$J$2*$J$5*$AB85</f>
        <v>#N/A</v>
      </c>
      <c r="CP85" s="70" t="e">
        <f aca="false">$CO$7*$J$3*$J$5*$AC85</f>
        <v>#N/A</v>
      </c>
      <c r="CQ85" s="70" t="e">
        <f aca="false">$CQ$7*$J$2*$J$5*$AB85</f>
        <v>#N/A</v>
      </c>
      <c r="CR85" s="70" t="e">
        <f aca="false">$CQ$7*$J$3*$J$5*$AC85</f>
        <v>#N/A</v>
      </c>
      <c r="CS85" s="70" t="e">
        <f aca="false">$CS$7*$J$2*$J$5*$AB85</f>
        <v>#N/A</v>
      </c>
      <c r="CT85" s="70" t="e">
        <f aca="false">$CS$7*$J$3*$J$5*$AC85</f>
        <v>#N/A</v>
      </c>
      <c r="CU85" s="70" t="e">
        <f aca="false">$CU$7*$J$2*$J$5*$AB85</f>
        <v>#N/A</v>
      </c>
      <c r="CV85" s="70" t="e">
        <f aca="false">$CU$7*$J$3*$J$5*$AC85</f>
        <v>#N/A</v>
      </c>
      <c r="CW85" s="70" t="e">
        <f aca="false">$CW$7*$J$2*$J$5*$AB85</f>
        <v>#N/A</v>
      </c>
      <c r="CX85" s="70" t="e">
        <f aca="false">$CW$7*$J$3*$J$5*$AC85</f>
        <v>#N/A</v>
      </c>
      <c r="CY85" s="70" t="e">
        <f aca="false">$CY$7*$J$2*$J$5*$AB85</f>
        <v>#N/A</v>
      </c>
      <c r="CZ85" s="70" t="e">
        <f aca="false">$CY$7*$J$3*$J$5*$AC85</f>
        <v>#N/A</v>
      </c>
      <c r="DA85" s="70" t="e">
        <f aca="false">$DA$7*$J$2*$J$5*$AB85</f>
        <v>#N/A</v>
      </c>
      <c r="DB85" s="70" t="e">
        <f aca="false">$DA$7*$J$3*$J$5*$AC85</f>
        <v>#N/A</v>
      </c>
      <c r="DC85" s="70"/>
      <c r="DD85" s="70"/>
      <c r="DE85" s="70" t="e">
        <f aca="false">$DF$7*$J$2*$J$5*$AB85</f>
        <v>#N/A</v>
      </c>
      <c r="DF85" s="70" t="e">
        <f aca="false">$DF$7*$J$3*$J$5*$AC85</f>
        <v>#N/A</v>
      </c>
      <c r="DG85" s="70" t="e">
        <f aca="false">$DG$7*$J$2*$J$5*$AB85</f>
        <v>#N/A</v>
      </c>
      <c r="DH85" s="70" t="e">
        <f aca="false">$DG$7*$J$3*$J$5*$AC85</f>
        <v>#N/A</v>
      </c>
      <c r="DI85" s="70" t="e">
        <f aca="false">$DI$7*$J$2*$J$5*$AB85</f>
        <v>#N/A</v>
      </c>
      <c r="DJ85" s="70" t="e">
        <f aca="false">$DI$7*$J$3*$J$5*$AC85</f>
        <v>#N/A</v>
      </c>
      <c r="DK85" s="70" t="e">
        <f aca="false">$DK$7*$J$2*$J$5*$AB85</f>
        <v>#N/A</v>
      </c>
      <c r="DL85" s="70" t="e">
        <f aca="false">$DK$7*$J$3*$J$5*$AC85</f>
        <v>#N/A</v>
      </c>
      <c r="DM85" s="70" t="e">
        <f aca="false">$DM$7*$J$2*$J$5*$AB85</f>
        <v>#N/A</v>
      </c>
      <c r="DN85" s="70" t="e">
        <f aca="false">$DM$7*$J$3*$J$5*$AC85</f>
        <v>#N/A</v>
      </c>
      <c r="DO85" s="70" t="e">
        <f aca="false">$DO$7*$J$2*$J$5*$AB85</f>
        <v>#N/A</v>
      </c>
      <c r="DP85" s="70" t="e">
        <f aca="false">$DO$7*$J$3*$J$5*$AC85</f>
        <v>#N/A</v>
      </c>
      <c r="DQ85" s="70" t="e">
        <f aca="false">$DQ$7*$J$2*$J$5*$AB85</f>
        <v>#N/A</v>
      </c>
      <c r="DR85" s="70" t="e">
        <f aca="false">$DQ$7*$J$3*$J$5*$AC85</f>
        <v>#N/A</v>
      </c>
      <c r="DS85" s="134" t="e">
        <f aca="false">SUM(CI85:CR85,CW85:CX85,DG85:DH85)</f>
        <v>#N/A</v>
      </c>
      <c r="DT85" s="25" t="e">
        <f aca="false">SUM(CI85:CZ85,DC85:DL85)</f>
        <v>#N/A</v>
      </c>
      <c r="DU85" s="134" t="e">
        <f aca="false">SUM(CI85:DR85)</f>
        <v>#N/A</v>
      </c>
      <c r="DZ85" s="70" t="e">
        <f aca="false">$DZ$7*$J$2*$J$5*$AB85</f>
        <v>#N/A</v>
      </c>
      <c r="EA85" s="70" t="e">
        <f aca="false">$DZ$7*$J$3*$J$5*$AC85</f>
        <v>#N/A</v>
      </c>
      <c r="EB85" s="70" t="e">
        <f aca="false">$EB$7*$J$2*$J$5*$AB85</f>
        <v>#N/A</v>
      </c>
      <c r="EC85" s="70" t="e">
        <f aca="false">$EB$7*$J$3*$J$5*$AC85</f>
        <v>#N/A</v>
      </c>
      <c r="ED85" s="70" t="e">
        <f aca="false">$ED$7*$J$2*$J$5*$AB85</f>
        <v>#N/A</v>
      </c>
      <c r="EE85" s="70" t="e">
        <f aca="false">$ED$7*$J$3*$J$5*$AC85</f>
        <v>#N/A</v>
      </c>
      <c r="EF85" s="70" t="e">
        <f aca="false">$EF$7*$J$2*$J$5*$AB85</f>
        <v>#N/A</v>
      </c>
      <c r="EG85" s="70" t="e">
        <f aca="false">$EF$7*$J$3*$J$5*$AC85</f>
        <v>#N/A</v>
      </c>
      <c r="EH85" s="70" t="e">
        <f aca="false">$EH$7*$J$2*$J$5*$AB85</f>
        <v>#N/A</v>
      </c>
      <c r="EI85" s="70" t="e">
        <f aca="false">$EH$7*$J$3*$J$5*$AC85</f>
        <v>#N/A</v>
      </c>
      <c r="EJ85" s="70" t="e">
        <f aca="false">$EJ$7*$J$2*$J$5*$AB85</f>
        <v>#N/A</v>
      </c>
      <c r="EK85" s="70" t="e">
        <f aca="false">$EJ$7*$J$3*$J$5*$AC85</f>
        <v>#N/A</v>
      </c>
      <c r="EL85" s="70" t="e">
        <f aca="false">$EL$7*$J$2*$J$5*$AB85</f>
        <v>#N/A</v>
      </c>
      <c r="EM85" s="70" t="e">
        <f aca="false">$EL$7*$J$3*$J$5*$AC85</f>
        <v>#N/A</v>
      </c>
      <c r="EN85" s="134" t="e">
        <f aca="false">SUM(EB85:EC85)</f>
        <v>#N/A</v>
      </c>
      <c r="EO85" s="25" t="e">
        <f aca="false">SUM(EB85:EE85,EJ85:EM85)</f>
        <v>#N/A</v>
      </c>
      <c r="EP85" s="25" t="e">
        <f aca="false">SUM(DZ85:EM85)</f>
        <v>#N/A</v>
      </c>
    </row>
    <row r="86" customFormat="false" ht="11.25" hidden="false" customHeight="false" outlineLevel="0" collapsed="false">
      <c r="A86" s="51" t="e">
        <f aca="false">VLOOKUP($D86,Curves!$A$2:$I$1700,9)</f>
        <v>#N/A</v>
      </c>
      <c r="B86" s="85" t="e">
        <f aca="false">(1+($A86/2))^(-2*($D86-$A$1)/365.25)</f>
        <v>#N/A</v>
      </c>
      <c r="C86" s="85" t="n">
        <f aca="false">D87-D86</f>
        <v>31</v>
      </c>
      <c r="D86" s="377" t="n">
        <v>39264</v>
      </c>
      <c r="E86" s="378" t="e">
        <f aca="false">VLOOKUP($D86,Curves!$A$2:$H$1700,2)*$B86</f>
        <v>#N/A</v>
      </c>
      <c r="F86" s="51" t="e">
        <f aca="false">VLOOKUP($D86,Curves!$A$2:$H$1700,3)*$B86</f>
        <v>#N/A</v>
      </c>
      <c r="G86" s="51" t="e">
        <f aca="false">VLOOKUP($D86,Curves!$A$2:$H$1700,7)*$B86</f>
        <v>#N/A</v>
      </c>
      <c r="H86" s="51" t="e">
        <f aca="false">VLOOKUP($D86,Curves!$A$2:$H$1700,5)*$B86</f>
        <v>#N/A</v>
      </c>
      <c r="I86" s="51" t="e">
        <f aca="false">VLOOKUP($D86,Curves!$A$2:$H$1700,4)*$B86</f>
        <v>#N/A</v>
      </c>
      <c r="J86" s="379" t="e">
        <f aca="false">VLOOKUP($D86,Curves!$A$2:$H$1700,8)*$B86</f>
        <v>#N/A</v>
      </c>
      <c r="K86" s="51" t="e">
        <f aca="false">($E86+$I86)*$J$5+$J$4</f>
        <v>#N/A</v>
      </c>
      <c r="L86" s="380" t="e">
        <f aca="false">VLOOKUP($D86,Curves!$N$2:$T$2600,2)*$B86</f>
        <v>#N/A</v>
      </c>
      <c r="M86" s="244" t="e">
        <f aca="false">VLOOKUP($D86,Curves!$N$2:$T$2600,3)*$B86</f>
        <v>#N/A</v>
      </c>
      <c r="N86" s="381" t="e">
        <f aca="false">IF($K86&lt;$L86,1,0)</f>
        <v>#N/A</v>
      </c>
      <c r="O86" s="382" t="e">
        <f aca="false">IF($K86&lt;$M86,1,0)</f>
        <v>#N/A</v>
      </c>
      <c r="P86" s="378" t="e">
        <f aca="false">($E86+J86)*$J$5+$J$4</f>
        <v>#N/A</v>
      </c>
      <c r="Q86" s="380" t="e">
        <f aca="false">VLOOKUP($D86,Curves!$N$2:$T$2600,4)*$B86</f>
        <v>#N/A</v>
      </c>
      <c r="R86" s="244" t="e">
        <f aca="false">VLOOKUP($D86,Curves!$N$2:$T$2600,5)*$B86</f>
        <v>#N/A</v>
      </c>
      <c r="S86" s="381" t="e">
        <f aca="false">IF($P86&lt;$Q86,1,0)</f>
        <v>#N/A</v>
      </c>
      <c r="T86" s="382" t="e">
        <f aca="false">IF($P86&lt;$R86,1,0)</f>
        <v>#N/A</v>
      </c>
      <c r="U86" s="383" t="e">
        <f aca="false">($E86+G86)*$J$5+$J$4</f>
        <v>#N/A</v>
      </c>
      <c r="V86" s="383" t="e">
        <f aca="false">($E86+H86)*$J$5+$J$4</f>
        <v>#N/A</v>
      </c>
      <c r="W86" s="383" t="e">
        <f aca="false">($E86+I86)*$J$5+$J$4</f>
        <v>#N/A</v>
      </c>
      <c r="X86" s="272" t="e">
        <f aca="false">VLOOKUP($D86,[6]CurveFetch!$D$8:$S$13000,16,0)*$B86</f>
        <v>#N/A</v>
      </c>
      <c r="Y86" s="244" t="e">
        <f aca="false">VLOOKUP($D86,Curves!$N$2:$T$2600,7)*$B86</f>
        <v>#N/A</v>
      </c>
      <c r="Z86" s="384" t="e">
        <f aca="false">IF($U86&lt;$X86,1,0)</f>
        <v>#N/A</v>
      </c>
      <c r="AA86" s="381" t="e">
        <f aca="false">IF($U86&lt;$Y86,1,0)</f>
        <v>#N/A</v>
      </c>
      <c r="AB86" s="381" t="e">
        <f aca="false">IF($V86&lt;$X86,1,0)</f>
        <v>#N/A</v>
      </c>
      <c r="AC86" s="381" t="e">
        <f aca="false">IF($V86&lt;$X86,1,0)</f>
        <v>#N/A</v>
      </c>
      <c r="AD86" s="381" t="e">
        <f aca="false">IF($W86&lt;$X86,1,0)</f>
        <v>#N/A</v>
      </c>
      <c r="AE86" s="382" t="e">
        <f aca="false">IF($W86&lt;$Y86,1,0)</f>
        <v>#N/A</v>
      </c>
      <c r="AF86" s="70" t="e">
        <f aca="false">$AF$7*$J$2*$J$5*$N86</f>
        <v>#N/A</v>
      </c>
      <c r="AG86" s="70" t="e">
        <f aca="false">$AF$7*$J$2*$J$5*$O86</f>
        <v>#N/A</v>
      </c>
      <c r="AH86" s="70" t="e">
        <f aca="false">$AH$7*$J$2*$J$5*$N86</f>
        <v>#N/A</v>
      </c>
      <c r="AI86" s="70" t="e">
        <f aca="false">$AH$7*$J$2*$J$5*$O86</f>
        <v>#N/A</v>
      </c>
      <c r="AJ86" s="70" t="e">
        <f aca="false">$AJ$7*$J$2*$J$5*$N86</f>
        <v>#N/A</v>
      </c>
      <c r="AK86" s="70" t="e">
        <f aca="false">$AJ$7*$J$2*$J$5*$O86</f>
        <v>#N/A</v>
      </c>
      <c r="AL86" s="70" t="e">
        <f aca="false">$AL$7*$J$2*$J$5*$N86</f>
        <v>#N/A</v>
      </c>
      <c r="AM86" s="70" t="e">
        <f aca="false">$AL$7*$J$3*$J$5*$O86</f>
        <v>#N/A</v>
      </c>
      <c r="AN86" s="70" t="e">
        <f aca="false">$AN$7*$J$2*$J$5*$N86</f>
        <v>#N/A</v>
      </c>
      <c r="AO86" s="70" t="e">
        <f aca="false">$AN$7*$J$3*$J$5*$O86</f>
        <v>#N/A</v>
      </c>
      <c r="AP86" s="70" t="e">
        <f aca="false">$AP$7*$J$2*$J$5*$N86</f>
        <v>#N/A</v>
      </c>
      <c r="AQ86" s="70" t="e">
        <f aca="false">$AP$7*$J$3*$J$5*$O86</f>
        <v>#N/A</v>
      </c>
      <c r="AR86" s="70" t="e">
        <f aca="false">$AR$7*$J$2*$J$5*$N86</f>
        <v>#N/A</v>
      </c>
      <c r="AS86" s="70" t="e">
        <f aca="false">$AR$7*$J$3*$J$5*$O86</f>
        <v>#N/A</v>
      </c>
      <c r="AT86" s="134" t="e">
        <f aca="false">SUM(AF86:AG86,AL86:AM86)</f>
        <v>#N/A</v>
      </c>
      <c r="AU86" s="161" t="e">
        <f aca="false">SUM(AF86:AM86,AP86:AS86)</f>
        <v>#N/A</v>
      </c>
      <c r="AV86" s="134" t="e">
        <f aca="false">SUM(AF86:AS86)</f>
        <v>#N/A</v>
      </c>
      <c r="AW86" s="70" t="e">
        <f aca="false">$AW$7*$J$2*$J$5*$S86</f>
        <v>#N/A</v>
      </c>
      <c r="AX86" s="70" t="e">
        <f aca="false">$AW$7*$J$3*$J$5*$T86</f>
        <v>#N/A</v>
      </c>
      <c r="AY86" s="70" t="e">
        <f aca="false">$AY$7*$J$2*$J$5*$S86</f>
        <v>#N/A</v>
      </c>
      <c r="AZ86" s="70" t="e">
        <f aca="false">$AY$7*$J$3*$J$5*$T86</f>
        <v>#N/A</v>
      </c>
      <c r="BA86" s="70" t="e">
        <f aca="false">$BA$7*$J$2*$J$5*$S86</f>
        <v>#N/A</v>
      </c>
      <c r="BB86" s="70" t="e">
        <f aca="false">$BA$7*$J$3*$J$5*$T86</f>
        <v>#N/A</v>
      </c>
      <c r="BC86" s="70" t="e">
        <f aca="false">$BC$7*$J$2*$J$5*$S86</f>
        <v>#N/A</v>
      </c>
      <c r="BD86" s="70" t="e">
        <f aca="false">$BC$7*$J$3*$J$5*$T86</f>
        <v>#N/A</v>
      </c>
      <c r="BE86" s="70" t="e">
        <f aca="false">$BE$7*$J$2*$J$5*$S86</f>
        <v>#N/A</v>
      </c>
      <c r="BF86" s="70" t="e">
        <f aca="false">$BE$7*$J$3*$J$5*$T86</f>
        <v>#N/A</v>
      </c>
      <c r="BG86" s="70" t="e">
        <f aca="false">$BG$7*$J$2*$J$5*$S86</f>
        <v>#N/A</v>
      </c>
      <c r="BH86" s="70" t="e">
        <f aca="false">$BG$7*$J$3*$J$5*$T86</f>
        <v>#N/A</v>
      </c>
      <c r="BI86" s="70" t="e">
        <f aca="false">$BI$7*$J$2*$J$5*$S86</f>
        <v>#N/A</v>
      </c>
      <c r="BJ86" s="70" t="e">
        <f aca="false">$BI$7*$J$3*$J$5*$T86</f>
        <v>#N/A</v>
      </c>
      <c r="BK86" s="70" t="e">
        <f aca="false">$BK$7*$J$2*$J$5*$S86</f>
        <v>#N/A</v>
      </c>
      <c r="BL86" s="70" t="e">
        <f aca="false">$BK$7*$J$3*$J$5*$T86</f>
        <v>#N/A</v>
      </c>
      <c r="BM86" s="70" t="e">
        <f aca="false">$BM$7*$J$2*$J$5*$S86</f>
        <v>#N/A</v>
      </c>
      <c r="BN86" s="70" t="e">
        <f aca="false">$BM$7*$J$3*$J$5*$T86</f>
        <v>#N/A</v>
      </c>
      <c r="BO86" s="70" t="e">
        <f aca="false">$BO$7*$J$2*$J$5*$S86</f>
        <v>#N/A</v>
      </c>
      <c r="BP86" s="70" t="e">
        <f aca="false">$BO$7*$J$3*$J$5*$T86</f>
        <v>#N/A</v>
      </c>
      <c r="BQ86" s="70" t="e">
        <f aca="false">$BQ$7*$J$2*$J$5*$S86</f>
        <v>#N/A</v>
      </c>
      <c r="BR86" s="70" t="e">
        <f aca="false">$BQ$7*$J$3*$J$5*$T86</f>
        <v>#N/A</v>
      </c>
      <c r="BS86" s="70" t="e">
        <f aca="false">$BS$7*$J$2*$J$5*$S86</f>
        <v>#N/A</v>
      </c>
      <c r="BT86" s="70" t="e">
        <f aca="false">$BS$7*$J$3*$J$5*$T86</f>
        <v>#N/A</v>
      </c>
      <c r="BU86" s="70" t="e">
        <f aca="false">$BU$7*$J$2*$J$5*$S86</f>
        <v>#N/A</v>
      </c>
      <c r="BV86" s="70" t="e">
        <f aca="false">$BU$7*$J$3*$J$5*$T86</f>
        <v>#N/A</v>
      </c>
      <c r="BW86" s="385" t="e">
        <f aca="false">SUM(AW86:BD86,BG86:BJ86,BO86:BP86)</f>
        <v>#N/A</v>
      </c>
      <c r="BX86" s="386" t="e">
        <f aca="false">SUM(BS86:BV86)+BW86</f>
        <v>#N/A</v>
      </c>
      <c r="BY86" s="25" t="e">
        <f aca="false">SUM(AW86:BV86)</f>
        <v>#N/A</v>
      </c>
      <c r="BZ86" s="70" t="e">
        <f aca="false">$BZ$7*$J$2*$J$5*$N86</f>
        <v>#N/A</v>
      </c>
      <c r="CA86" s="70" t="e">
        <f aca="false">$BZ$7*$J$3*$J$5*$O86</f>
        <v>#N/A</v>
      </c>
      <c r="CB86" s="70" t="e">
        <f aca="false">$CB$7*$J$2*$J$5*$N86</f>
        <v>#N/A</v>
      </c>
      <c r="CC86" s="70" t="e">
        <f aca="false">$CB$7*$J$3*$J$5*$O86</f>
        <v>#N/A</v>
      </c>
      <c r="CD86" s="70" t="e">
        <f aca="false">$CD$7*$J$2*$J$5*$N86</f>
        <v>#N/A</v>
      </c>
      <c r="CE86" s="70" t="e">
        <f aca="false">$CD$7*$J$3*$J$5*$O86</f>
        <v>#N/A</v>
      </c>
      <c r="CF86" s="134" t="e">
        <f aca="false">SUM(BZ86:CA86)</f>
        <v>#N/A</v>
      </c>
      <c r="CG86" s="386" t="e">
        <f aca="false">SUM(BZ86:CC86)</f>
        <v>#N/A</v>
      </c>
      <c r="CH86" s="134" t="e">
        <f aca="false">SUM(BZ86:CE86)</f>
        <v>#N/A</v>
      </c>
      <c r="CI86" s="70" t="e">
        <f aca="false">$CI$7*$J$2*$J$5*$AB86</f>
        <v>#N/A</v>
      </c>
      <c r="CJ86" s="70" t="e">
        <f aca="false">$CI$7*$J$3*$J$5*$AC86</f>
        <v>#N/A</v>
      </c>
      <c r="CK86" s="70" t="e">
        <f aca="false">$CK$7*$J$2*$J$5*$AB86</f>
        <v>#N/A</v>
      </c>
      <c r="CL86" s="70" t="e">
        <f aca="false">$CK$7*$J$3*$J$5*$AC86</f>
        <v>#N/A</v>
      </c>
      <c r="CM86" s="70" t="e">
        <f aca="false">$CM$7*$J$2*$J$5*$AB86</f>
        <v>#N/A</v>
      </c>
      <c r="CN86" s="70" t="e">
        <f aca="false">$CM$7*$J$3*$J$5*$AC86</f>
        <v>#N/A</v>
      </c>
      <c r="CO86" s="70" t="e">
        <f aca="false">$CO$7*$J$2*$J$5*$AB86</f>
        <v>#N/A</v>
      </c>
      <c r="CP86" s="70" t="e">
        <f aca="false">$CO$7*$J$3*$J$5*$AC86</f>
        <v>#N/A</v>
      </c>
      <c r="CQ86" s="70" t="e">
        <f aca="false">$CQ$7*$J$2*$J$5*$AB86</f>
        <v>#N/A</v>
      </c>
      <c r="CR86" s="70" t="e">
        <f aca="false">$CQ$7*$J$3*$J$5*$AC86</f>
        <v>#N/A</v>
      </c>
      <c r="CS86" s="70" t="e">
        <f aca="false">$CS$7*$J$2*$J$5*$AB86</f>
        <v>#N/A</v>
      </c>
      <c r="CT86" s="70" t="e">
        <f aca="false">$CS$7*$J$3*$J$5*$AC86</f>
        <v>#N/A</v>
      </c>
      <c r="CU86" s="70" t="e">
        <f aca="false">$CU$7*$J$2*$J$5*$AB86</f>
        <v>#N/A</v>
      </c>
      <c r="CV86" s="70" t="e">
        <f aca="false">$CU$7*$J$3*$J$5*$AC86</f>
        <v>#N/A</v>
      </c>
      <c r="CW86" s="70" t="e">
        <f aca="false">$CW$7*$J$2*$J$5*$AB86</f>
        <v>#N/A</v>
      </c>
      <c r="CX86" s="70" t="e">
        <f aca="false">$CW$7*$J$3*$J$5*$AC86</f>
        <v>#N/A</v>
      </c>
      <c r="CY86" s="70" t="e">
        <f aca="false">$CY$7*$J$2*$J$5*$AB86</f>
        <v>#N/A</v>
      </c>
      <c r="CZ86" s="70" t="e">
        <f aca="false">$CY$7*$J$3*$J$5*$AC86</f>
        <v>#N/A</v>
      </c>
      <c r="DA86" s="70" t="e">
        <f aca="false">$DA$7*$J$2*$J$5*$AB86</f>
        <v>#N/A</v>
      </c>
      <c r="DB86" s="70" t="e">
        <f aca="false">$DA$7*$J$3*$J$5*$AC86</f>
        <v>#N/A</v>
      </c>
      <c r="DC86" s="70"/>
      <c r="DD86" s="70"/>
      <c r="DE86" s="70" t="e">
        <f aca="false">$DF$7*$J$2*$J$5*$AB86</f>
        <v>#N/A</v>
      </c>
      <c r="DF86" s="70" t="e">
        <f aca="false">$DF$7*$J$3*$J$5*$AC86</f>
        <v>#N/A</v>
      </c>
      <c r="DG86" s="70" t="e">
        <f aca="false">$DG$7*$J$2*$J$5*$AB86</f>
        <v>#N/A</v>
      </c>
      <c r="DH86" s="70" t="e">
        <f aca="false">$DG$7*$J$3*$J$5*$AC86</f>
        <v>#N/A</v>
      </c>
      <c r="DI86" s="70" t="e">
        <f aca="false">$DI$7*$J$2*$J$5*$AB86</f>
        <v>#N/A</v>
      </c>
      <c r="DJ86" s="70" t="e">
        <f aca="false">$DI$7*$J$3*$J$5*$AC86</f>
        <v>#N/A</v>
      </c>
      <c r="DK86" s="70" t="e">
        <f aca="false">$DK$7*$J$2*$J$5*$AB86</f>
        <v>#N/A</v>
      </c>
      <c r="DL86" s="70" t="e">
        <f aca="false">$DK$7*$J$3*$J$5*$AC86</f>
        <v>#N/A</v>
      </c>
      <c r="DM86" s="70" t="e">
        <f aca="false">$DM$7*$J$2*$J$5*$AB86</f>
        <v>#N/A</v>
      </c>
      <c r="DN86" s="70" t="e">
        <f aca="false">$DM$7*$J$3*$J$5*$AC86</f>
        <v>#N/A</v>
      </c>
      <c r="DO86" s="70" t="e">
        <f aca="false">$DO$7*$J$2*$J$5*$AB86</f>
        <v>#N/A</v>
      </c>
      <c r="DP86" s="70" t="e">
        <f aca="false">$DO$7*$J$3*$J$5*$AC86</f>
        <v>#N/A</v>
      </c>
      <c r="DQ86" s="70" t="e">
        <f aca="false">$DQ$7*$J$2*$J$5*$AB86</f>
        <v>#N/A</v>
      </c>
      <c r="DR86" s="70" t="e">
        <f aca="false">$DQ$7*$J$3*$J$5*$AC86</f>
        <v>#N/A</v>
      </c>
      <c r="DS86" s="134" t="e">
        <f aca="false">SUM(CI86:CR86,CW86:CX86,DG86:DH86)</f>
        <v>#N/A</v>
      </c>
      <c r="DT86" s="25" t="e">
        <f aca="false">SUM(CI86:CZ86,DC86:DL86)</f>
        <v>#N/A</v>
      </c>
      <c r="DU86" s="134" t="e">
        <f aca="false">SUM(CI86:DR86)</f>
        <v>#N/A</v>
      </c>
      <c r="DZ86" s="70" t="e">
        <f aca="false">$DZ$7*$J$2*$J$5*$AB86</f>
        <v>#N/A</v>
      </c>
      <c r="EA86" s="70" t="e">
        <f aca="false">$DZ$7*$J$3*$J$5*$AC86</f>
        <v>#N/A</v>
      </c>
      <c r="EB86" s="70" t="e">
        <f aca="false">$EB$7*$J$2*$J$5*$AB86</f>
        <v>#N/A</v>
      </c>
      <c r="EC86" s="70" t="e">
        <f aca="false">$EB$7*$J$3*$J$5*$AC86</f>
        <v>#N/A</v>
      </c>
      <c r="ED86" s="70" t="e">
        <f aca="false">$ED$7*$J$2*$J$5*$AB86</f>
        <v>#N/A</v>
      </c>
      <c r="EE86" s="70" t="e">
        <f aca="false">$ED$7*$J$3*$J$5*$AC86</f>
        <v>#N/A</v>
      </c>
      <c r="EF86" s="70" t="e">
        <f aca="false">$EF$7*$J$2*$J$5*$AB86</f>
        <v>#N/A</v>
      </c>
      <c r="EG86" s="70" t="e">
        <f aca="false">$EF$7*$J$3*$J$5*$AC86</f>
        <v>#N/A</v>
      </c>
      <c r="EH86" s="70" t="e">
        <f aca="false">$EH$7*$J$2*$J$5*$AB86</f>
        <v>#N/A</v>
      </c>
      <c r="EI86" s="70" t="e">
        <f aca="false">$EH$7*$J$3*$J$5*$AC86</f>
        <v>#N/A</v>
      </c>
      <c r="EJ86" s="70" t="e">
        <f aca="false">$EJ$7*$J$2*$J$5*$AB86</f>
        <v>#N/A</v>
      </c>
      <c r="EK86" s="70" t="e">
        <f aca="false">$EJ$7*$J$3*$J$5*$AC86</f>
        <v>#N/A</v>
      </c>
      <c r="EL86" s="70" t="e">
        <f aca="false">$EL$7*$J$2*$J$5*$AB86</f>
        <v>#N/A</v>
      </c>
      <c r="EM86" s="70" t="e">
        <f aca="false">$EL$7*$J$3*$J$5*$AC86</f>
        <v>#N/A</v>
      </c>
      <c r="EN86" s="134" t="e">
        <f aca="false">SUM(EB86:EC86)</f>
        <v>#N/A</v>
      </c>
      <c r="EO86" s="25" t="e">
        <f aca="false">SUM(EB86:EE86,EJ86:EM86)</f>
        <v>#N/A</v>
      </c>
      <c r="EP86" s="25" t="e">
        <f aca="false">SUM(DZ86:EM86)</f>
        <v>#N/A</v>
      </c>
    </row>
    <row r="87" customFormat="false" ht="11.25" hidden="false" customHeight="false" outlineLevel="0" collapsed="false">
      <c r="A87" s="51" t="e">
        <f aca="false">VLOOKUP($D87,Curves!$A$2:$I$1700,9)</f>
        <v>#N/A</v>
      </c>
      <c r="B87" s="85" t="e">
        <f aca="false">(1+($A87/2))^(-2*($D87-$A$1)/365.25)</f>
        <v>#N/A</v>
      </c>
      <c r="C87" s="85" t="n">
        <f aca="false">D88-D87</f>
        <v>31</v>
      </c>
      <c r="D87" s="377" t="n">
        <v>39295</v>
      </c>
      <c r="E87" s="378" t="e">
        <f aca="false">VLOOKUP($D87,Curves!$A$2:$H$1700,2)*$B87</f>
        <v>#N/A</v>
      </c>
      <c r="F87" s="51" t="e">
        <f aca="false">VLOOKUP($D87,Curves!$A$2:$H$1700,3)*$B87</f>
        <v>#N/A</v>
      </c>
      <c r="G87" s="51" t="e">
        <f aca="false">VLOOKUP($D87,Curves!$A$2:$H$1700,7)*$B87</f>
        <v>#N/A</v>
      </c>
      <c r="H87" s="51" t="e">
        <f aca="false">VLOOKUP($D87,Curves!$A$2:$H$1700,5)*$B87</f>
        <v>#N/A</v>
      </c>
      <c r="I87" s="51" t="e">
        <f aca="false">VLOOKUP($D87,Curves!$A$2:$H$1700,4)*$B87</f>
        <v>#N/A</v>
      </c>
      <c r="J87" s="379" t="e">
        <f aca="false">VLOOKUP($D87,Curves!$A$2:$H$1700,8)*$B87</f>
        <v>#N/A</v>
      </c>
      <c r="K87" s="51" t="e">
        <f aca="false">($E87+$I87)*$J$5+$J$4</f>
        <v>#N/A</v>
      </c>
      <c r="L87" s="380" t="e">
        <f aca="false">VLOOKUP($D87,Curves!$N$2:$T$2600,2)*$B87</f>
        <v>#N/A</v>
      </c>
      <c r="M87" s="244" t="e">
        <f aca="false">VLOOKUP($D87,Curves!$N$2:$T$2600,3)*$B87</f>
        <v>#N/A</v>
      </c>
      <c r="N87" s="381" t="e">
        <f aca="false">IF($K87&lt;$L87,1,0)</f>
        <v>#N/A</v>
      </c>
      <c r="O87" s="382" t="e">
        <f aca="false">IF($K87&lt;$M87,1,0)</f>
        <v>#N/A</v>
      </c>
      <c r="P87" s="378" t="e">
        <f aca="false">($E87+J87)*$J$5+$J$4</f>
        <v>#N/A</v>
      </c>
      <c r="Q87" s="380" t="e">
        <f aca="false">VLOOKUP($D87,Curves!$N$2:$T$2600,4)*$B87</f>
        <v>#N/A</v>
      </c>
      <c r="R87" s="244" t="e">
        <f aca="false">VLOOKUP($D87,Curves!$N$2:$T$2600,5)*$B87</f>
        <v>#N/A</v>
      </c>
      <c r="S87" s="381" t="e">
        <f aca="false">IF($P87&lt;$Q87,1,0)</f>
        <v>#N/A</v>
      </c>
      <c r="T87" s="382" t="e">
        <f aca="false">IF($P87&lt;$R87,1,0)</f>
        <v>#N/A</v>
      </c>
      <c r="U87" s="383" t="e">
        <f aca="false">($E87+G87)*$J$5+$J$4</f>
        <v>#N/A</v>
      </c>
      <c r="V87" s="383" t="e">
        <f aca="false">($E87+H87)*$J$5+$J$4</f>
        <v>#N/A</v>
      </c>
      <c r="W87" s="383" t="e">
        <f aca="false">($E87+I87)*$J$5+$J$4</f>
        <v>#N/A</v>
      </c>
      <c r="X87" s="272" t="e">
        <f aca="false">VLOOKUP($D87,[6]CurveFetch!$D$8:$S$13000,16,0)*$B87</f>
        <v>#N/A</v>
      </c>
      <c r="Y87" s="244" t="e">
        <f aca="false">VLOOKUP($D87,Curves!$N$2:$T$2600,7)*$B87</f>
        <v>#N/A</v>
      </c>
      <c r="Z87" s="384" t="e">
        <f aca="false">IF($U87&lt;$X87,1,0)</f>
        <v>#N/A</v>
      </c>
      <c r="AA87" s="381" t="e">
        <f aca="false">IF($U87&lt;$Y87,1,0)</f>
        <v>#N/A</v>
      </c>
      <c r="AB87" s="381" t="e">
        <f aca="false">IF($V87&lt;$X87,1,0)</f>
        <v>#N/A</v>
      </c>
      <c r="AC87" s="381" t="e">
        <f aca="false">IF($V87&lt;$X87,1,0)</f>
        <v>#N/A</v>
      </c>
      <c r="AD87" s="381" t="e">
        <f aca="false">IF($W87&lt;$X87,1,0)</f>
        <v>#N/A</v>
      </c>
      <c r="AE87" s="382" t="e">
        <f aca="false">IF($W87&lt;$Y87,1,0)</f>
        <v>#N/A</v>
      </c>
      <c r="AF87" s="70" t="e">
        <f aca="false">$AF$7*$J$2*$J$5*$N87</f>
        <v>#N/A</v>
      </c>
      <c r="AG87" s="70" t="e">
        <f aca="false">$AF$7*$J$2*$J$5*$O87</f>
        <v>#N/A</v>
      </c>
      <c r="AH87" s="70" t="e">
        <f aca="false">$AH$7*$J$2*$J$5*$N87</f>
        <v>#N/A</v>
      </c>
      <c r="AI87" s="70" t="e">
        <f aca="false">$AH$7*$J$2*$J$5*$O87</f>
        <v>#N/A</v>
      </c>
      <c r="AJ87" s="70" t="e">
        <f aca="false">$AJ$7*$J$2*$J$5*$N87</f>
        <v>#N/A</v>
      </c>
      <c r="AK87" s="70" t="e">
        <f aca="false">$AJ$7*$J$2*$J$5*$O87</f>
        <v>#N/A</v>
      </c>
      <c r="AL87" s="70" t="e">
        <f aca="false">$AL$7*$J$2*$J$5*$N87</f>
        <v>#N/A</v>
      </c>
      <c r="AM87" s="70" t="e">
        <f aca="false">$AL$7*$J$3*$J$5*$O87</f>
        <v>#N/A</v>
      </c>
      <c r="AN87" s="70" t="e">
        <f aca="false">$AN$7*$J$2*$J$5*$N87</f>
        <v>#N/A</v>
      </c>
      <c r="AO87" s="70" t="e">
        <f aca="false">$AN$7*$J$3*$J$5*$O87</f>
        <v>#N/A</v>
      </c>
      <c r="AP87" s="70" t="e">
        <f aca="false">$AP$7*$J$2*$J$5*$N87</f>
        <v>#N/A</v>
      </c>
      <c r="AQ87" s="70" t="e">
        <f aca="false">$AP$7*$J$3*$J$5*$O87</f>
        <v>#N/A</v>
      </c>
      <c r="AR87" s="70" t="e">
        <f aca="false">$AR$7*$J$2*$J$5*$N87</f>
        <v>#N/A</v>
      </c>
      <c r="AS87" s="70" t="e">
        <f aca="false">$AR$7*$J$3*$J$5*$O87</f>
        <v>#N/A</v>
      </c>
      <c r="AT87" s="134" t="e">
        <f aca="false">SUM(AF87:AG87,AL87:AM87)</f>
        <v>#N/A</v>
      </c>
      <c r="AU87" s="161" t="e">
        <f aca="false">SUM(AF87:AM87,AP87:AS87)</f>
        <v>#N/A</v>
      </c>
      <c r="AV87" s="134" t="e">
        <f aca="false">SUM(AF87:AS87)</f>
        <v>#N/A</v>
      </c>
      <c r="AW87" s="70" t="e">
        <f aca="false">$AW$7*$J$2*$J$5*$S87</f>
        <v>#N/A</v>
      </c>
      <c r="AX87" s="70" t="e">
        <f aca="false">$AW$7*$J$3*$J$5*$T87</f>
        <v>#N/A</v>
      </c>
      <c r="AY87" s="70" t="e">
        <f aca="false">$AY$7*$J$2*$J$5*$S87</f>
        <v>#N/A</v>
      </c>
      <c r="AZ87" s="70" t="e">
        <f aca="false">$AY$7*$J$3*$J$5*$T87</f>
        <v>#N/A</v>
      </c>
      <c r="BA87" s="70" t="e">
        <f aca="false">$BA$7*$J$2*$J$5*$S87</f>
        <v>#N/A</v>
      </c>
      <c r="BB87" s="70" t="e">
        <f aca="false">$BA$7*$J$3*$J$5*$T87</f>
        <v>#N/A</v>
      </c>
      <c r="BC87" s="70" t="e">
        <f aca="false">$BC$7*$J$2*$J$5*$S87</f>
        <v>#N/A</v>
      </c>
      <c r="BD87" s="70" t="e">
        <f aca="false">$BC$7*$J$3*$J$5*$T87</f>
        <v>#N/A</v>
      </c>
      <c r="BE87" s="70" t="e">
        <f aca="false">$BE$7*$J$2*$J$5*$S87</f>
        <v>#N/A</v>
      </c>
      <c r="BF87" s="70" t="e">
        <f aca="false">$BE$7*$J$3*$J$5*$T87</f>
        <v>#N/A</v>
      </c>
      <c r="BG87" s="70" t="e">
        <f aca="false">$BG$7*$J$2*$J$5*$S87</f>
        <v>#N/A</v>
      </c>
      <c r="BH87" s="70" t="e">
        <f aca="false">$BG$7*$J$3*$J$5*$T87</f>
        <v>#N/A</v>
      </c>
      <c r="BI87" s="70" t="e">
        <f aca="false">$BI$7*$J$2*$J$5*$S87</f>
        <v>#N/A</v>
      </c>
      <c r="BJ87" s="70" t="e">
        <f aca="false">$BI$7*$J$3*$J$5*$T87</f>
        <v>#N/A</v>
      </c>
      <c r="BK87" s="70" t="e">
        <f aca="false">$BK$7*$J$2*$J$5*$S87</f>
        <v>#N/A</v>
      </c>
      <c r="BL87" s="70" t="e">
        <f aca="false">$BK$7*$J$3*$J$5*$T87</f>
        <v>#N/A</v>
      </c>
      <c r="BM87" s="70" t="e">
        <f aca="false">$BM$7*$J$2*$J$5*$S87</f>
        <v>#N/A</v>
      </c>
      <c r="BN87" s="70" t="e">
        <f aca="false">$BM$7*$J$3*$J$5*$T87</f>
        <v>#N/A</v>
      </c>
      <c r="BO87" s="70" t="e">
        <f aca="false">$BO$7*$J$2*$J$5*$S87</f>
        <v>#N/A</v>
      </c>
      <c r="BP87" s="70" t="e">
        <f aca="false">$BO$7*$J$3*$J$5*$T87</f>
        <v>#N/A</v>
      </c>
      <c r="BQ87" s="70" t="e">
        <f aca="false">$BQ$7*$J$2*$J$5*$S87</f>
        <v>#N/A</v>
      </c>
      <c r="BR87" s="70" t="e">
        <f aca="false">$BQ$7*$J$3*$J$5*$T87</f>
        <v>#N/A</v>
      </c>
      <c r="BS87" s="70" t="e">
        <f aca="false">$BS$7*$J$2*$J$5*$S87</f>
        <v>#N/A</v>
      </c>
      <c r="BT87" s="70" t="e">
        <f aca="false">$BS$7*$J$3*$J$5*$T87</f>
        <v>#N/A</v>
      </c>
      <c r="BU87" s="70" t="e">
        <f aca="false">$BU$7*$J$2*$J$5*$S87</f>
        <v>#N/A</v>
      </c>
      <c r="BV87" s="70" t="e">
        <f aca="false">$BU$7*$J$3*$J$5*$T87</f>
        <v>#N/A</v>
      </c>
      <c r="BW87" s="385" t="e">
        <f aca="false">SUM(AW87:BD87,BG87:BJ87,BO87:BP87)</f>
        <v>#N/A</v>
      </c>
      <c r="BX87" s="386" t="e">
        <f aca="false">SUM(BS87:BV87)+BW87</f>
        <v>#N/A</v>
      </c>
      <c r="BY87" s="25" t="e">
        <f aca="false">SUM(AW87:BV87)</f>
        <v>#N/A</v>
      </c>
      <c r="BZ87" s="70" t="e">
        <f aca="false">$BZ$7*$J$2*$J$5*$N87</f>
        <v>#N/A</v>
      </c>
      <c r="CA87" s="70" t="e">
        <f aca="false">$BZ$7*$J$3*$J$5*$O87</f>
        <v>#N/A</v>
      </c>
      <c r="CB87" s="70" t="e">
        <f aca="false">$CB$7*$J$2*$J$5*$N87</f>
        <v>#N/A</v>
      </c>
      <c r="CC87" s="70" t="e">
        <f aca="false">$CB$7*$J$3*$J$5*$O87</f>
        <v>#N/A</v>
      </c>
      <c r="CD87" s="70" t="e">
        <f aca="false">$CD$7*$J$2*$J$5*$N87</f>
        <v>#N/A</v>
      </c>
      <c r="CE87" s="70" t="e">
        <f aca="false">$CD$7*$J$3*$J$5*$O87</f>
        <v>#N/A</v>
      </c>
      <c r="CF87" s="134" t="e">
        <f aca="false">SUM(BZ87:CA87)</f>
        <v>#N/A</v>
      </c>
      <c r="CG87" s="386" t="e">
        <f aca="false">SUM(BZ87:CC87)</f>
        <v>#N/A</v>
      </c>
      <c r="CH87" s="134" t="e">
        <f aca="false">SUM(BZ87:CE87)</f>
        <v>#N/A</v>
      </c>
      <c r="CI87" s="70" t="e">
        <f aca="false">$CI$7*$J$2*$J$5*$AB87</f>
        <v>#N/A</v>
      </c>
      <c r="CJ87" s="70" t="e">
        <f aca="false">$CI$7*$J$3*$J$5*$AC87</f>
        <v>#N/A</v>
      </c>
      <c r="CK87" s="70" t="e">
        <f aca="false">$CK$7*$J$2*$J$5*$AB87</f>
        <v>#N/A</v>
      </c>
      <c r="CL87" s="70" t="e">
        <f aca="false">$CK$7*$J$3*$J$5*$AC87</f>
        <v>#N/A</v>
      </c>
      <c r="CM87" s="70" t="e">
        <f aca="false">$CM$7*$J$2*$J$5*$AB87</f>
        <v>#N/A</v>
      </c>
      <c r="CN87" s="70" t="e">
        <f aca="false">$CM$7*$J$3*$J$5*$AC87</f>
        <v>#N/A</v>
      </c>
      <c r="CO87" s="70" t="e">
        <f aca="false">$CO$7*$J$2*$J$5*$AB87</f>
        <v>#N/A</v>
      </c>
      <c r="CP87" s="70" t="e">
        <f aca="false">$CO$7*$J$3*$J$5*$AC87</f>
        <v>#N/A</v>
      </c>
      <c r="CQ87" s="70" t="e">
        <f aca="false">$CQ$7*$J$2*$J$5*$AB87</f>
        <v>#N/A</v>
      </c>
      <c r="CR87" s="70" t="e">
        <f aca="false">$CQ$7*$J$3*$J$5*$AC87</f>
        <v>#N/A</v>
      </c>
      <c r="CS87" s="70" t="e">
        <f aca="false">$CS$7*$J$2*$J$5*$AB87</f>
        <v>#N/A</v>
      </c>
      <c r="CT87" s="70" t="e">
        <f aca="false">$CS$7*$J$3*$J$5*$AC87</f>
        <v>#N/A</v>
      </c>
      <c r="CU87" s="70" t="e">
        <f aca="false">$CU$7*$J$2*$J$5*$AB87</f>
        <v>#N/A</v>
      </c>
      <c r="CV87" s="70" t="e">
        <f aca="false">$CU$7*$J$3*$J$5*$AC87</f>
        <v>#N/A</v>
      </c>
      <c r="CW87" s="70" t="e">
        <f aca="false">$CW$7*$J$2*$J$5*$AB87</f>
        <v>#N/A</v>
      </c>
      <c r="CX87" s="70" t="e">
        <f aca="false">$CW$7*$J$3*$J$5*$AC87</f>
        <v>#N/A</v>
      </c>
      <c r="CY87" s="70" t="e">
        <f aca="false">$CY$7*$J$2*$J$5*$AB87</f>
        <v>#N/A</v>
      </c>
      <c r="CZ87" s="70" t="e">
        <f aca="false">$CY$7*$J$3*$J$5*$AC87</f>
        <v>#N/A</v>
      </c>
      <c r="DA87" s="70" t="e">
        <f aca="false">$DA$7*$J$2*$J$5*$AB87</f>
        <v>#N/A</v>
      </c>
      <c r="DB87" s="70" t="e">
        <f aca="false">$DA$7*$J$3*$J$5*$AC87</f>
        <v>#N/A</v>
      </c>
      <c r="DC87" s="70"/>
      <c r="DD87" s="70"/>
      <c r="DE87" s="70" t="e">
        <f aca="false">$DF$7*$J$2*$J$5*$AB87</f>
        <v>#N/A</v>
      </c>
      <c r="DF87" s="70" t="e">
        <f aca="false">$DF$7*$J$3*$J$5*$AC87</f>
        <v>#N/A</v>
      </c>
      <c r="DG87" s="70" t="e">
        <f aca="false">$DG$7*$J$2*$J$5*$AB87</f>
        <v>#N/A</v>
      </c>
      <c r="DH87" s="70" t="e">
        <f aca="false">$DG$7*$J$3*$J$5*$AC87</f>
        <v>#N/A</v>
      </c>
      <c r="DI87" s="70" t="e">
        <f aca="false">$DI$7*$J$2*$J$5*$AB87</f>
        <v>#N/A</v>
      </c>
      <c r="DJ87" s="70" t="e">
        <f aca="false">$DI$7*$J$3*$J$5*$AC87</f>
        <v>#N/A</v>
      </c>
      <c r="DK87" s="70" t="e">
        <f aca="false">$DK$7*$J$2*$J$5*$AB87</f>
        <v>#N/A</v>
      </c>
      <c r="DL87" s="70" t="e">
        <f aca="false">$DK$7*$J$3*$J$5*$AC87</f>
        <v>#N/A</v>
      </c>
      <c r="DM87" s="70" t="e">
        <f aca="false">$DM$7*$J$2*$J$5*$AB87</f>
        <v>#N/A</v>
      </c>
      <c r="DN87" s="70" t="e">
        <f aca="false">$DM$7*$J$3*$J$5*$AC87</f>
        <v>#N/A</v>
      </c>
      <c r="DO87" s="70" t="e">
        <f aca="false">$DO$7*$J$2*$J$5*$AB87</f>
        <v>#N/A</v>
      </c>
      <c r="DP87" s="70" t="e">
        <f aca="false">$DO$7*$J$3*$J$5*$AC87</f>
        <v>#N/A</v>
      </c>
      <c r="DQ87" s="70" t="e">
        <f aca="false">$DQ$7*$J$2*$J$5*$AB87</f>
        <v>#N/A</v>
      </c>
      <c r="DR87" s="70" t="e">
        <f aca="false">$DQ$7*$J$3*$J$5*$AC87</f>
        <v>#N/A</v>
      </c>
      <c r="DS87" s="134" t="e">
        <f aca="false">SUM(CI87:CR87,CW87:CX87,DG87:DH87)</f>
        <v>#N/A</v>
      </c>
      <c r="DT87" s="25" t="e">
        <f aca="false">SUM(CI87:CZ87,DC87:DL87)</f>
        <v>#N/A</v>
      </c>
      <c r="DU87" s="134" t="e">
        <f aca="false">SUM(CI87:DR87)</f>
        <v>#N/A</v>
      </c>
      <c r="DZ87" s="70" t="e">
        <f aca="false">$DZ$7*$J$2*$J$5*$AB87</f>
        <v>#N/A</v>
      </c>
      <c r="EA87" s="70" t="e">
        <f aca="false">$DZ$7*$J$3*$J$5*$AC87</f>
        <v>#N/A</v>
      </c>
      <c r="EB87" s="70" t="e">
        <f aca="false">$EB$7*$J$2*$J$5*$AB87</f>
        <v>#N/A</v>
      </c>
      <c r="EC87" s="70" t="e">
        <f aca="false">$EB$7*$J$3*$J$5*$AC87</f>
        <v>#N/A</v>
      </c>
      <c r="ED87" s="70" t="e">
        <f aca="false">$ED$7*$J$2*$J$5*$AB87</f>
        <v>#N/A</v>
      </c>
      <c r="EE87" s="70" t="e">
        <f aca="false">$ED$7*$J$3*$J$5*$AC87</f>
        <v>#N/A</v>
      </c>
      <c r="EF87" s="70" t="e">
        <f aca="false">$EF$7*$J$2*$J$5*$AB87</f>
        <v>#N/A</v>
      </c>
      <c r="EG87" s="70" t="e">
        <f aca="false">$EF$7*$J$3*$J$5*$AC87</f>
        <v>#N/A</v>
      </c>
      <c r="EH87" s="70" t="e">
        <f aca="false">$EH$7*$J$2*$J$5*$AB87</f>
        <v>#N/A</v>
      </c>
      <c r="EI87" s="70" t="e">
        <f aca="false">$EH$7*$J$3*$J$5*$AC87</f>
        <v>#N/A</v>
      </c>
      <c r="EJ87" s="70" t="e">
        <f aca="false">$EJ$7*$J$2*$J$5*$AB87</f>
        <v>#N/A</v>
      </c>
      <c r="EK87" s="70" t="e">
        <f aca="false">$EJ$7*$J$3*$J$5*$AC87</f>
        <v>#N/A</v>
      </c>
      <c r="EL87" s="70" t="e">
        <f aca="false">$EL$7*$J$2*$J$5*$AB87</f>
        <v>#N/A</v>
      </c>
      <c r="EM87" s="70" t="e">
        <f aca="false">$EL$7*$J$3*$J$5*$AC87</f>
        <v>#N/A</v>
      </c>
      <c r="EN87" s="134" t="e">
        <f aca="false">SUM(EB87:EC87)</f>
        <v>#N/A</v>
      </c>
      <c r="EO87" s="25" t="e">
        <f aca="false">SUM(EB87:EE87,EJ87:EM87)</f>
        <v>#N/A</v>
      </c>
      <c r="EP87" s="25" t="e">
        <f aca="false">SUM(DZ87:EM87)</f>
        <v>#N/A</v>
      </c>
    </row>
    <row r="88" customFormat="false" ht="11.25" hidden="false" customHeight="false" outlineLevel="0" collapsed="false">
      <c r="A88" s="51" t="e">
        <f aca="false">VLOOKUP($D88,Curves!$A$2:$I$1700,9)</f>
        <v>#N/A</v>
      </c>
      <c r="B88" s="85" t="e">
        <f aca="false">(1+($A88/2))^(-2*($D88-$A$1)/365.25)</f>
        <v>#N/A</v>
      </c>
      <c r="C88" s="85" t="n">
        <f aca="false">D89-D88</f>
        <v>30</v>
      </c>
      <c r="D88" s="377" t="n">
        <v>39326</v>
      </c>
      <c r="E88" s="378" t="e">
        <f aca="false">VLOOKUP($D88,Curves!$A$2:$H$1700,2)*$B88</f>
        <v>#N/A</v>
      </c>
      <c r="F88" s="51" t="e">
        <f aca="false">VLOOKUP($D88,Curves!$A$2:$H$1700,3)*$B88</f>
        <v>#N/A</v>
      </c>
      <c r="G88" s="51" t="e">
        <f aca="false">VLOOKUP($D88,Curves!$A$2:$H$1700,7)*$B88</f>
        <v>#N/A</v>
      </c>
      <c r="H88" s="51" t="e">
        <f aca="false">VLOOKUP($D88,Curves!$A$2:$H$1700,5)*$B88</f>
        <v>#N/A</v>
      </c>
      <c r="I88" s="51" t="e">
        <f aca="false">VLOOKUP($D88,Curves!$A$2:$H$1700,4)*$B88</f>
        <v>#N/A</v>
      </c>
      <c r="J88" s="379" t="e">
        <f aca="false">VLOOKUP($D88,Curves!$A$2:$H$1700,8)*$B88</f>
        <v>#N/A</v>
      </c>
      <c r="K88" s="51" t="e">
        <f aca="false">($E88+$I88)*$J$5+$J$4</f>
        <v>#N/A</v>
      </c>
      <c r="L88" s="380" t="e">
        <f aca="false">VLOOKUP($D88,Curves!$N$2:$T$2600,2)*$B88</f>
        <v>#N/A</v>
      </c>
      <c r="M88" s="244" t="e">
        <f aca="false">VLOOKUP($D88,Curves!$N$2:$T$2600,3)*$B88</f>
        <v>#N/A</v>
      </c>
      <c r="N88" s="381" t="e">
        <f aca="false">IF($K88&lt;$L88,1,0)</f>
        <v>#N/A</v>
      </c>
      <c r="O88" s="382" t="e">
        <f aca="false">IF($K88&lt;$M88,1,0)</f>
        <v>#N/A</v>
      </c>
      <c r="P88" s="378" t="e">
        <f aca="false">($E88+J88)*$J$5+$J$4</f>
        <v>#N/A</v>
      </c>
      <c r="Q88" s="380" t="e">
        <f aca="false">VLOOKUP($D88,Curves!$N$2:$T$2600,4)*$B88</f>
        <v>#N/A</v>
      </c>
      <c r="R88" s="244" t="e">
        <f aca="false">VLOOKUP($D88,Curves!$N$2:$T$2600,5)*$B88</f>
        <v>#N/A</v>
      </c>
      <c r="S88" s="381" t="e">
        <f aca="false">IF($P88&lt;$Q88,1,0)</f>
        <v>#N/A</v>
      </c>
      <c r="T88" s="382" t="e">
        <f aca="false">IF($P88&lt;$R88,1,0)</f>
        <v>#N/A</v>
      </c>
      <c r="U88" s="383" t="e">
        <f aca="false">($E88+G88)*$J$5+$J$4</f>
        <v>#N/A</v>
      </c>
      <c r="V88" s="383" t="e">
        <f aca="false">($E88+H88)*$J$5+$J$4</f>
        <v>#N/A</v>
      </c>
      <c r="W88" s="383" t="e">
        <f aca="false">($E88+I88)*$J$5+$J$4</f>
        <v>#N/A</v>
      </c>
      <c r="X88" s="272" t="e">
        <f aca="false">VLOOKUP($D88,[6]CurveFetch!$D$8:$S$13000,16,0)*$B88</f>
        <v>#N/A</v>
      </c>
      <c r="Y88" s="244" t="e">
        <f aca="false">VLOOKUP($D88,Curves!$N$2:$T$2600,7)*$B88</f>
        <v>#N/A</v>
      </c>
      <c r="Z88" s="384" t="e">
        <f aca="false">IF($U88&lt;$X88,1,0)</f>
        <v>#N/A</v>
      </c>
      <c r="AA88" s="381" t="e">
        <f aca="false">IF($U88&lt;$Y88,1,0)</f>
        <v>#N/A</v>
      </c>
      <c r="AB88" s="381" t="e">
        <f aca="false">IF($V88&lt;$X88,1,0)</f>
        <v>#N/A</v>
      </c>
      <c r="AC88" s="381" t="e">
        <f aca="false">IF($V88&lt;$X88,1,0)</f>
        <v>#N/A</v>
      </c>
      <c r="AD88" s="381" t="e">
        <f aca="false">IF($W88&lt;$X88,1,0)</f>
        <v>#N/A</v>
      </c>
      <c r="AE88" s="382" t="e">
        <f aca="false">IF($W88&lt;$Y88,1,0)</f>
        <v>#N/A</v>
      </c>
      <c r="AF88" s="70" t="e">
        <f aca="false">$AF$7*$J$2*$J$5*$N88</f>
        <v>#N/A</v>
      </c>
      <c r="AG88" s="70" t="e">
        <f aca="false">$AF$7*$J$2*$J$5*$O88</f>
        <v>#N/A</v>
      </c>
      <c r="AH88" s="70" t="e">
        <f aca="false">$AH$7*$J$2*$J$5*$N88</f>
        <v>#N/A</v>
      </c>
      <c r="AI88" s="70" t="e">
        <f aca="false">$AH$7*$J$2*$J$5*$O88</f>
        <v>#N/A</v>
      </c>
      <c r="AJ88" s="70" t="e">
        <f aca="false">$AJ$7*$J$2*$J$5*$N88</f>
        <v>#N/A</v>
      </c>
      <c r="AK88" s="70" t="e">
        <f aca="false">$AJ$7*$J$2*$J$5*$O88</f>
        <v>#N/A</v>
      </c>
      <c r="AL88" s="70" t="e">
        <f aca="false">$AL$7*$J$2*$J$5*$N88</f>
        <v>#N/A</v>
      </c>
      <c r="AM88" s="70" t="e">
        <f aca="false">$AL$7*$J$3*$J$5*$O88</f>
        <v>#N/A</v>
      </c>
      <c r="AN88" s="70" t="e">
        <f aca="false">$AN$7*$J$2*$J$5*$N88</f>
        <v>#N/A</v>
      </c>
      <c r="AO88" s="70" t="e">
        <f aca="false">$AN$7*$J$3*$J$5*$O88</f>
        <v>#N/A</v>
      </c>
      <c r="AP88" s="70" t="e">
        <f aca="false">$AP$7*$J$2*$J$5*$N88</f>
        <v>#N/A</v>
      </c>
      <c r="AQ88" s="70" t="e">
        <f aca="false">$AP$7*$J$3*$J$5*$O88</f>
        <v>#N/A</v>
      </c>
      <c r="AR88" s="70" t="e">
        <f aca="false">$AR$7*$J$2*$J$5*$N88</f>
        <v>#N/A</v>
      </c>
      <c r="AS88" s="70" t="e">
        <f aca="false">$AR$7*$J$3*$J$5*$O88</f>
        <v>#N/A</v>
      </c>
      <c r="AT88" s="134" t="e">
        <f aca="false">SUM(AF88:AG88,AL88:AM88)</f>
        <v>#N/A</v>
      </c>
      <c r="AU88" s="161" t="e">
        <f aca="false">SUM(AF88:AM88,AP88:AS88)</f>
        <v>#N/A</v>
      </c>
      <c r="AV88" s="134" t="e">
        <f aca="false">SUM(AF88:AS88)</f>
        <v>#N/A</v>
      </c>
      <c r="AW88" s="70" t="e">
        <f aca="false">$AW$7*$J$2*$J$5*$S88</f>
        <v>#N/A</v>
      </c>
      <c r="AX88" s="70" t="e">
        <f aca="false">$AW$7*$J$3*$J$5*$T88</f>
        <v>#N/A</v>
      </c>
      <c r="AY88" s="70" t="e">
        <f aca="false">$AY$7*$J$2*$J$5*$S88</f>
        <v>#N/A</v>
      </c>
      <c r="AZ88" s="70" t="e">
        <f aca="false">$AY$7*$J$3*$J$5*$T88</f>
        <v>#N/A</v>
      </c>
      <c r="BA88" s="70" t="e">
        <f aca="false">$BA$7*$J$2*$J$5*$S88</f>
        <v>#N/A</v>
      </c>
      <c r="BB88" s="70" t="e">
        <f aca="false">$BA$7*$J$3*$J$5*$T88</f>
        <v>#N/A</v>
      </c>
      <c r="BC88" s="70" t="e">
        <f aca="false">$BC$7*$J$2*$J$5*$S88</f>
        <v>#N/A</v>
      </c>
      <c r="BD88" s="70" t="e">
        <f aca="false">$BC$7*$J$3*$J$5*$T88</f>
        <v>#N/A</v>
      </c>
      <c r="BE88" s="70" t="e">
        <f aca="false">$BE$7*$J$2*$J$5*$S88</f>
        <v>#N/A</v>
      </c>
      <c r="BF88" s="70" t="e">
        <f aca="false">$BE$7*$J$3*$J$5*$T88</f>
        <v>#N/A</v>
      </c>
      <c r="BG88" s="70" t="e">
        <f aca="false">$BG$7*$J$2*$J$5*$S88</f>
        <v>#N/A</v>
      </c>
      <c r="BH88" s="70" t="e">
        <f aca="false">$BG$7*$J$3*$J$5*$T88</f>
        <v>#N/A</v>
      </c>
      <c r="BI88" s="70" t="e">
        <f aca="false">$BI$7*$J$2*$J$5*$S88</f>
        <v>#N/A</v>
      </c>
      <c r="BJ88" s="70" t="e">
        <f aca="false">$BI$7*$J$3*$J$5*$T88</f>
        <v>#N/A</v>
      </c>
      <c r="BK88" s="70" t="e">
        <f aca="false">$BK$7*$J$2*$J$5*$S88</f>
        <v>#N/A</v>
      </c>
      <c r="BL88" s="70" t="e">
        <f aca="false">$BK$7*$J$3*$J$5*$T88</f>
        <v>#N/A</v>
      </c>
      <c r="BM88" s="70" t="e">
        <f aca="false">$BM$7*$J$2*$J$5*$S88</f>
        <v>#N/A</v>
      </c>
      <c r="BN88" s="70" t="e">
        <f aca="false">$BM$7*$J$3*$J$5*$T88</f>
        <v>#N/A</v>
      </c>
      <c r="BO88" s="70" t="e">
        <f aca="false">$BO$7*$J$2*$J$5*$S88</f>
        <v>#N/A</v>
      </c>
      <c r="BP88" s="70" t="e">
        <f aca="false">$BO$7*$J$3*$J$5*$T88</f>
        <v>#N/A</v>
      </c>
      <c r="BQ88" s="70" t="e">
        <f aca="false">$BQ$7*$J$2*$J$5*$S88</f>
        <v>#N/A</v>
      </c>
      <c r="BR88" s="70" t="e">
        <f aca="false">$BQ$7*$J$3*$J$5*$T88</f>
        <v>#N/A</v>
      </c>
      <c r="BS88" s="70" t="e">
        <f aca="false">$BS$7*$J$2*$J$5*$S88</f>
        <v>#N/A</v>
      </c>
      <c r="BT88" s="70" t="e">
        <f aca="false">$BS$7*$J$3*$J$5*$T88</f>
        <v>#N/A</v>
      </c>
      <c r="BU88" s="70" t="e">
        <f aca="false">$BU$7*$J$2*$J$5*$S88</f>
        <v>#N/A</v>
      </c>
      <c r="BV88" s="70" t="e">
        <f aca="false">$BU$7*$J$3*$J$5*$T88</f>
        <v>#N/A</v>
      </c>
      <c r="BW88" s="385" t="e">
        <f aca="false">SUM(AW88:BD88,BG88:BJ88,BO88:BP88)</f>
        <v>#N/A</v>
      </c>
      <c r="BX88" s="386" t="e">
        <f aca="false">SUM(BS88:BV88)+BW88</f>
        <v>#N/A</v>
      </c>
      <c r="BY88" s="25" t="e">
        <f aca="false">SUM(AW88:BV88)</f>
        <v>#N/A</v>
      </c>
      <c r="BZ88" s="70" t="e">
        <f aca="false">$BZ$7*$J$2*$J$5*$N88</f>
        <v>#N/A</v>
      </c>
      <c r="CA88" s="70" t="e">
        <f aca="false">$BZ$7*$J$3*$J$5*$O88</f>
        <v>#N/A</v>
      </c>
      <c r="CB88" s="70" t="e">
        <f aca="false">$CB$7*$J$2*$J$5*$N88</f>
        <v>#N/A</v>
      </c>
      <c r="CC88" s="70" t="e">
        <f aca="false">$CB$7*$J$3*$J$5*$O88</f>
        <v>#N/A</v>
      </c>
      <c r="CD88" s="70" t="e">
        <f aca="false">$CD$7*$J$2*$J$5*$N88</f>
        <v>#N/A</v>
      </c>
      <c r="CE88" s="70" t="e">
        <f aca="false">$CD$7*$J$3*$J$5*$O88</f>
        <v>#N/A</v>
      </c>
      <c r="CF88" s="134" t="e">
        <f aca="false">SUM(BZ88:CA88)</f>
        <v>#N/A</v>
      </c>
      <c r="CG88" s="386" t="e">
        <f aca="false">SUM(BZ88:CC88)</f>
        <v>#N/A</v>
      </c>
      <c r="CH88" s="134" t="e">
        <f aca="false">SUM(BZ88:CE88)</f>
        <v>#N/A</v>
      </c>
      <c r="CI88" s="70" t="e">
        <f aca="false">$CI$7*$J$2*$J$5*$AB88</f>
        <v>#N/A</v>
      </c>
      <c r="CJ88" s="70" t="e">
        <f aca="false">$CI$7*$J$3*$J$5*$AC88</f>
        <v>#N/A</v>
      </c>
      <c r="CK88" s="70" t="e">
        <f aca="false">$CK$7*$J$2*$J$5*$AB88</f>
        <v>#N/A</v>
      </c>
      <c r="CL88" s="70" t="e">
        <f aca="false">$CK$7*$J$3*$J$5*$AC88</f>
        <v>#N/A</v>
      </c>
      <c r="CM88" s="70" t="e">
        <f aca="false">$CM$7*$J$2*$J$5*$AB88</f>
        <v>#N/A</v>
      </c>
      <c r="CN88" s="70" t="e">
        <f aca="false">$CM$7*$J$3*$J$5*$AC88</f>
        <v>#N/A</v>
      </c>
      <c r="CO88" s="70" t="e">
        <f aca="false">$CO$7*$J$2*$J$5*$AB88</f>
        <v>#N/A</v>
      </c>
      <c r="CP88" s="70" t="e">
        <f aca="false">$CO$7*$J$3*$J$5*$AC88</f>
        <v>#N/A</v>
      </c>
      <c r="CQ88" s="70" t="e">
        <f aca="false">$CQ$7*$J$2*$J$5*$AB88</f>
        <v>#N/A</v>
      </c>
      <c r="CR88" s="70" t="e">
        <f aca="false">$CQ$7*$J$3*$J$5*$AC88</f>
        <v>#N/A</v>
      </c>
      <c r="CS88" s="70" t="e">
        <f aca="false">$CS$7*$J$2*$J$5*$AB88</f>
        <v>#N/A</v>
      </c>
      <c r="CT88" s="70" t="e">
        <f aca="false">$CS$7*$J$3*$J$5*$AC88</f>
        <v>#N/A</v>
      </c>
      <c r="CU88" s="70" t="e">
        <f aca="false">$CU$7*$J$2*$J$5*$AB88</f>
        <v>#N/A</v>
      </c>
      <c r="CV88" s="70" t="e">
        <f aca="false">$CU$7*$J$3*$J$5*$AC88</f>
        <v>#N/A</v>
      </c>
      <c r="CW88" s="70" t="e">
        <f aca="false">$CW$7*$J$2*$J$5*$AB88</f>
        <v>#N/A</v>
      </c>
      <c r="CX88" s="70" t="e">
        <f aca="false">$CW$7*$J$3*$J$5*$AC88</f>
        <v>#N/A</v>
      </c>
      <c r="CY88" s="70" t="e">
        <f aca="false">$CY$7*$J$2*$J$5*$AB88</f>
        <v>#N/A</v>
      </c>
      <c r="CZ88" s="70" t="e">
        <f aca="false">$CY$7*$J$3*$J$5*$AC88</f>
        <v>#N/A</v>
      </c>
      <c r="DA88" s="70" t="e">
        <f aca="false">$DA$7*$J$2*$J$5*$AB88</f>
        <v>#N/A</v>
      </c>
      <c r="DB88" s="70" t="e">
        <f aca="false">$DA$7*$J$3*$J$5*$AC88</f>
        <v>#N/A</v>
      </c>
      <c r="DC88" s="70"/>
      <c r="DD88" s="70"/>
      <c r="DE88" s="70" t="e">
        <f aca="false">$DF$7*$J$2*$J$5*$AB88</f>
        <v>#N/A</v>
      </c>
      <c r="DF88" s="70" t="e">
        <f aca="false">$DF$7*$J$3*$J$5*$AC88</f>
        <v>#N/A</v>
      </c>
      <c r="DG88" s="70" t="e">
        <f aca="false">$DG$7*$J$2*$J$5*$AB88</f>
        <v>#N/A</v>
      </c>
      <c r="DH88" s="70" t="e">
        <f aca="false">$DG$7*$J$3*$J$5*$AC88</f>
        <v>#N/A</v>
      </c>
      <c r="DI88" s="70" t="e">
        <f aca="false">$DI$7*$J$2*$J$5*$AB88</f>
        <v>#N/A</v>
      </c>
      <c r="DJ88" s="70" t="e">
        <f aca="false">$DI$7*$J$3*$J$5*$AC88</f>
        <v>#N/A</v>
      </c>
      <c r="DK88" s="70" t="e">
        <f aca="false">$DK$7*$J$2*$J$5*$AB88</f>
        <v>#N/A</v>
      </c>
      <c r="DL88" s="70" t="e">
        <f aca="false">$DK$7*$J$3*$J$5*$AC88</f>
        <v>#N/A</v>
      </c>
      <c r="DM88" s="70" t="e">
        <f aca="false">$DM$7*$J$2*$J$5*$AB88</f>
        <v>#N/A</v>
      </c>
      <c r="DN88" s="70" t="e">
        <f aca="false">$DM$7*$J$3*$J$5*$AC88</f>
        <v>#N/A</v>
      </c>
      <c r="DO88" s="70" t="e">
        <f aca="false">$DO$7*$J$2*$J$5*$AB88</f>
        <v>#N/A</v>
      </c>
      <c r="DP88" s="70" t="e">
        <f aca="false">$DO$7*$J$3*$J$5*$AC88</f>
        <v>#N/A</v>
      </c>
      <c r="DQ88" s="70" t="e">
        <f aca="false">$DQ$7*$J$2*$J$5*$AB88</f>
        <v>#N/A</v>
      </c>
      <c r="DR88" s="70" t="e">
        <f aca="false">$DQ$7*$J$3*$J$5*$AC88</f>
        <v>#N/A</v>
      </c>
      <c r="DS88" s="134" t="e">
        <f aca="false">SUM(CI88:CR88,CW88:CX88,DG88:DH88)</f>
        <v>#N/A</v>
      </c>
      <c r="DT88" s="25" t="e">
        <f aca="false">SUM(CI88:CZ88,DC88:DL88)</f>
        <v>#N/A</v>
      </c>
      <c r="DU88" s="134" t="e">
        <f aca="false">SUM(CI88:DR88)</f>
        <v>#N/A</v>
      </c>
      <c r="DZ88" s="70" t="e">
        <f aca="false">$DZ$7*$J$2*$J$5*$AB88</f>
        <v>#N/A</v>
      </c>
      <c r="EA88" s="70" t="e">
        <f aca="false">$DZ$7*$J$3*$J$5*$AC88</f>
        <v>#N/A</v>
      </c>
      <c r="EB88" s="70" t="e">
        <f aca="false">$EB$7*$J$2*$J$5*$AB88</f>
        <v>#N/A</v>
      </c>
      <c r="EC88" s="70" t="e">
        <f aca="false">$EB$7*$J$3*$J$5*$AC88</f>
        <v>#N/A</v>
      </c>
      <c r="ED88" s="70" t="e">
        <f aca="false">$ED$7*$J$2*$J$5*$AB88</f>
        <v>#N/A</v>
      </c>
      <c r="EE88" s="70" t="e">
        <f aca="false">$ED$7*$J$3*$J$5*$AC88</f>
        <v>#N/A</v>
      </c>
      <c r="EF88" s="70" t="e">
        <f aca="false">$EF$7*$J$2*$J$5*$AB88</f>
        <v>#N/A</v>
      </c>
      <c r="EG88" s="70" t="e">
        <f aca="false">$EF$7*$J$3*$J$5*$AC88</f>
        <v>#N/A</v>
      </c>
      <c r="EH88" s="70" t="e">
        <f aca="false">$EH$7*$J$2*$J$5*$AB88</f>
        <v>#N/A</v>
      </c>
      <c r="EI88" s="70" t="e">
        <f aca="false">$EH$7*$J$3*$J$5*$AC88</f>
        <v>#N/A</v>
      </c>
      <c r="EJ88" s="70" t="e">
        <f aca="false">$EJ$7*$J$2*$J$5*$AB88</f>
        <v>#N/A</v>
      </c>
      <c r="EK88" s="70" t="e">
        <f aca="false">$EJ$7*$J$3*$J$5*$AC88</f>
        <v>#N/A</v>
      </c>
      <c r="EL88" s="70" t="e">
        <f aca="false">$EL$7*$J$2*$J$5*$AB88</f>
        <v>#N/A</v>
      </c>
      <c r="EM88" s="70" t="e">
        <f aca="false">$EL$7*$J$3*$J$5*$AC88</f>
        <v>#N/A</v>
      </c>
      <c r="EN88" s="134" t="e">
        <f aca="false">SUM(EB88:EC88)</f>
        <v>#N/A</v>
      </c>
      <c r="EO88" s="25" t="e">
        <f aca="false">SUM(EB88:EE88,EJ88:EM88)</f>
        <v>#N/A</v>
      </c>
      <c r="EP88" s="25" t="e">
        <f aca="false">SUM(DZ88:EM88)</f>
        <v>#N/A</v>
      </c>
    </row>
    <row r="89" customFormat="false" ht="11.25" hidden="false" customHeight="false" outlineLevel="0" collapsed="false">
      <c r="A89" s="51" t="e">
        <f aca="false">VLOOKUP($D89,Curves!$A$2:$I$1700,9)</f>
        <v>#N/A</v>
      </c>
      <c r="B89" s="85" t="e">
        <f aca="false">(1+($A89/2))^(-2*($D89-$A$1)/365.25)</f>
        <v>#N/A</v>
      </c>
      <c r="C89" s="85" t="n">
        <f aca="false">D90-D89</f>
        <v>31</v>
      </c>
      <c r="D89" s="377" t="n">
        <v>39356</v>
      </c>
      <c r="E89" s="378" t="e">
        <f aca="false">VLOOKUP($D89,Curves!$A$2:$H$1700,2)*$B89</f>
        <v>#N/A</v>
      </c>
      <c r="F89" s="51" t="e">
        <f aca="false">VLOOKUP($D89,Curves!$A$2:$H$1700,3)*$B89</f>
        <v>#N/A</v>
      </c>
      <c r="G89" s="51" t="e">
        <f aca="false">VLOOKUP($D89,Curves!$A$2:$H$1700,7)*$B89</f>
        <v>#N/A</v>
      </c>
      <c r="H89" s="51" t="e">
        <f aca="false">VLOOKUP($D89,Curves!$A$2:$H$1700,5)*$B89</f>
        <v>#N/A</v>
      </c>
      <c r="I89" s="51" t="e">
        <f aca="false">VLOOKUP($D89,Curves!$A$2:$H$1700,4)*$B89</f>
        <v>#N/A</v>
      </c>
      <c r="J89" s="379" t="e">
        <f aca="false">VLOOKUP($D89,Curves!$A$2:$H$1700,8)*$B89</f>
        <v>#N/A</v>
      </c>
      <c r="K89" s="51" t="e">
        <f aca="false">($E89+$I89)*$J$5+$J$4</f>
        <v>#N/A</v>
      </c>
      <c r="L89" s="380" t="e">
        <f aca="false">VLOOKUP($D89,Curves!$N$2:$T$2600,2)*$B89</f>
        <v>#N/A</v>
      </c>
      <c r="M89" s="244" t="e">
        <f aca="false">VLOOKUP($D89,Curves!$N$2:$T$2600,3)*$B89</f>
        <v>#N/A</v>
      </c>
      <c r="N89" s="381" t="e">
        <f aca="false">IF($K89&lt;$L89,1,0)</f>
        <v>#N/A</v>
      </c>
      <c r="O89" s="382" t="e">
        <f aca="false">IF($K89&lt;$M89,1,0)</f>
        <v>#N/A</v>
      </c>
      <c r="P89" s="378" t="e">
        <f aca="false">($E89+J89)*$J$5+$J$4</f>
        <v>#N/A</v>
      </c>
      <c r="Q89" s="380" t="e">
        <f aca="false">VLOOKUP($D89,Curves!$N$2:$T$2600,4)*$B89</f>
        <v>#N/A</v>
      </c>
      <c r="R89" s="244" t="e">
        <f aca="false">VLOOKUP($D89,Curves!$N$2:$T$2600,5)*$B89</f>
        <v>#N/A</v>
      </c>
      <c r="S89" s="381" t="e">
        <f aca="false">IF($P89&lt;$Q89,1,0)</f>
        <v>#N/A</v>
      </c>
      <c r="T89" s="382" t="e">
        <f aca="false">IF($P89&lt;$R89,1,0)</f>
        <v>#N/A</v>
      </c>
      <c r="U89" s="383" t="e">
        <f aca="false">($E89+G89)*$J$5+$J$4</f>
        <v>#N/A</v>
      </c>
      <c r="V89" s="383" t="e">
        <f aca="false">($E89+H89)*$J$5+$J$4</f>
        <v>#N/A</v>
      </c>
      <c r="W89" s="383" t="e">
        <f aca="false">($E89+I89)*$J$5+$J$4</f>
        <v>#N/A</v>
      </c>
      <c r="X89" s="272" t="e">
        <f aca="false">VLOOKUP($D89,[6]CurveFetch!$D$8:$S$13000,16,0)*$B89</f>
        <v>#N/A</v>
      </c>
      <c r="Y89" s="244" t="e">
        <f aca="false">VLOOKUP($D89,Curves!$N$2:$T$2600,7)*$B89</f>
        <v>#N/A</v>
      </c>
      <c r="Z89" s="384" t="e">
        <f aca="false">IF($U89&lt;$X89,1,0)</f>
        <v>#N/A</v>
      </c>
      <c r="AA89" s="381" t="e">
        <f aca="false">IF($U89&lt;$Y89,1,0)</f>
        <v>#N/A</v>
      </c>
      <c r="AB89" s="381" t="e">
        <f aca="false">IF($V89&lt;$X89,1,0)</f>
        <v>#N/A</v>
      </c>
      <c r="AC89" s="381" t="e">
        <f aca="false">IF($V89&lt;$X89,1,0)</f>
        <v>#N/A</v>
      </c>
      <c r="AD89" s="381" t="e">
        <f aca="false">IF($W89&lt;$X89,1,0)</f>
        <v>#N/A</v>
      </c>
      <c r="AE89" s="382" t="e">
        <f aca="false">IF($W89&lt;$Y89,1,0)</f>
        <v>#N/A</v>
      </c>
      <c r="AF89" s="70" t="e">
        <f aca="false">$AF$7*$J$2*$J$5*$N89</f>
        <v>#N/A</v>
      </c>
      <c r="AG89" s="70" t="e">
        <f aca="false">$AF$7*$J$2*$J$5*$O89</f>
        <v>#N/A</v>
      </c>
      <c r="AH89" s="70" t="e">
        <f aca="false">$AH$7*$J$2*$J$5*$N89</f>
        <v>#N/A</v>
      </c>
      <c r="AI89" s="70" t="e">
        <f aca="false">$AH$7*$J$2*$J$5*$O89</f>
        <v>#N/A</v>
      </c>
      <c r="AJ89" s="70" t="e">
        <f aca="false">$AJ$7*$J$2*$J$5*$N89</f>
        <v>#N/A</v>
      </c>
      <c r="AK89" s="70" t="e">
        <f aca="false">$AJ$7*$J$2*$J$5*$O89</f>
        <v>#N/A</v>
      </c>
      <c r="AL89" s="70" t="e">
        <f aca="false">$AL$7*$J$2*$J$5*$N89</f>
        <v>#N/A</v>
      </c>
      <c r="AM89" s="70" t="e">
        <f aca="false">$AL$7*$J$3*$J$5*$O89</f>
        <v>#N/A</v>
      </c>
      <c r="AN89" s="70" t="e">
        <f aca="false">$AN$7*$J$2*$J$5*$N89</f>
        <v>#N/A</v>
      </c>
      <c r="AO89" s="70" t="e">
        <f aca="false">$AN$7*$J$3*$J$5*$O89</f>
        <v>#N/A</v>
      </c>
      <c r="AP89" s="70" t="e">
        <f aca="false">$AP$7*$J$2*$J$5*$N89</f>
        <v>#N/A</v>
      </c>
      <c r="AQ89" s="70" t="e">
        <f aca="false">$AP$7*$J$3*$J$5*$O89</f>
        <v>#N/A</v>
      </c>
      <c r="AR89" s="70" t="e">
        <f aca="false">$AR$7*$J$2*$J$5*$N89</f>
        <v>#N/A</v>
      </c>
      <c r="AS89" s="70" t="e">
        <f aca="false">$AR$7*$J$3*$J$5*$O89</f>
        <v>#N/A</v>
      </c>
      <c r="AT89" s="134" t="e">
        <f aca="false">SUM(AF89:AG89,AL89:AM89)</f>
        <v>#N/A</v>
      </c>
      <c r="AU89" s="161" t="e">
        <f aca="false">SUM(AF89:AM89,AP89:AS89)</f>
        <v>#N/A</v>
      </c>
      <c r="AV89" s="134" t="e">
        <f aca="false">SUM(AF89:AS89)</f>
        <v>#N/A</v>
      </c>
      <c r="AW89" s="70" t="e">
        <f aca="false">$AW$7*$J$2*$J$5*$S89</f>
        <v>#N/A</v>
      </c>
      <c r="AX89" s="70" t="e">
        <f aca="false">$AW$7*$J$3*$J$5*$T89</f>
        <v>#N/A</v>
      </c>
      <c r="AY89" s="70" t="e">
        <f aca="false">$AY$7*$J$2*$J$5*$S89</f>
        <v>#N/A</v>
      </c>
      <c r="AZ89" s="70" t="e">
        <f aca="false">$AY$7*$J$3*$J$5*$T89</f>
        <v>#N/A</v>
      </c>
      <c r="BA89" s="70" t="e">
        <f aca="false">$BA$7*$J$2*$J$5*$S89</f>
        <v>#N/A</v>
      </c>
      <c r="BB89" s="70" t="e">
        <f aca="false">$BA$7*$J$3*$J$5*$T89</f>
        <v>#N/A</v>
      </c>
      <c r="BC89" s="70" t="e">
        <f aca="false">$BC$7*$J$2*$J$5*$S89</f>
        <v>#N/A</v>
      </c>
      <c r="BD89" s="70" t="e">
        <f aca="false">$BC$7*$J$3*$J$5*$T89</f>
        <v>#N/A</v>
      </c>
      <c r="BE89" s="70" t="e">
        <f aca="false">$BE$7*$J$2*$J$5*$S89</f>
        <v>#N/A</v>
      </c>
      <c r="BF89" s="70" t="e">
        <f aca="false">$BE$7*$J$3*$J$5*$T89</f>
        <v>#N/A</v>
      </c>
      <c r="BG89" s="70" t="e">
        <f aca="false">$BG$7*$J$2*$J$5*$S89</f>
        <v>#N/A</v>
      </c>
      <c r="BH89" s="70" t="e">
        <f aca="false">$BG$7*$J$3*$J$5*$T89</f>
        <v>#N/A</v>
      </c>
      <c r="BI89" s="70" t="e">
        <f aca="false">$BI$7*$J$2*$J$5*$S89</f>
        <v>#N/A</v>
      </c>
      <c r="BJ89" s="70" t="e">
        <f aca="false">$BI$7*$J$3*$J$5*$T89</f>
        <v>#N/A</v>
      </c>
      <c r="BK89" s="70" t="e">
        <f aca="false">$BK$7*$J$2*$J$5*$S89</f>
        <v>#N/A</v>
      </c>
      <c r="BL89" s="70" t="e">
        <f aca="false">$BK$7*$J$3*$J$5*$T89</f>
        <v>#N/A</v>
      </c>
      <c r="BM89" s="70" t="e">
        <f aca="false">$BM$7*$J$2*$J$5*$S89</f>
        <v>#N/A</v>
      </c>
      <c r="BN89" s="70" t="e">
        <f aca="false">$BM$7*$J$3*$J$5*$T89</f>
        <v>#N/A</v>
      </c>
      <c r="BO89" s="70" t="e">
        <f aca="false">$BO$7*$J$2*$J$5*$S89</f>
        <v>#N/A</v>
      </c>
      <c r="BP89" s="70" t="e">
        <f aca="false">$BO$7*$J$3*$J$5*$T89</f>
        <v>#N/A</v>
      </c>
      <c r="BQ89" s="70" t="e">
        <f aca="false">$BQ$7*$J$2*$J$5*$S89</f>
        <v>#N/A</v>
      </c>
      <c r="BR89" s="70" t="e">
        <f aca="false">$BQ$7*$J$3*$J$5*$T89</f>
        <v>#N/A</v>
      </c>
      <c r="BS89" s="70" t="e">
        <f aca="false">$BS$7*$J$2*$J$5*$S89</f>
        <v>#N/A</v>
      </c>
      <c r="BT89" s="70" t="e">
        <f aca="false">$BS$7*$J$3*$J$5*$T89</f>
        <v>#N/A</v>
      </c>
      <c r="BU89" s="70" t="e">
        <f aca="false">$BU$7*$J$2*$J$5*$S89</f>
        <v>#N/A</v>
      </c>
      <c r="BV89" s="70" t="e">
        <f aca="false">$BU$7*$J$3*$J$5*$T89</f>
        <v>#N/A</v>
      </c>
      <c r="BW89" s="385" t="e">
        <f aca="false">SUM(AW89:BD89,BG89:BJ89,BO89:BP89)</f>
        <v>#N/A</v>
      </c>
      <c r="BX89" s="386" t="e">
        <f aca="false">SUM(BS89:BV89)+BW89</f>
        <v>#N/A</v>
      </c>
      <c r="BY89" s="25" t="e">
        <f aca="false">SUM(AW89:BV89)</f>
        <v>#N/A</v>
      </c>
      <c r="BZ89" s="70" t="e">
        <f aca="false">$BZ$7*$J$2*$J$5*$N89</f>
        <v>#N/A</v>
      </c>
      <c r="CA89" s="70" t="e">
        <f aca="false">$BZ$7*$J$3*$J$5*$O89</f>
        <v>#N/A</v>
      </c>
      <c r="CB89" s="70" t="e">
        <f aca="false">$CB$7*$J$2*$J$5*$N89</f>
        <v>#N/A</v>
      </c>
      <c r="CC89" s="70" t="e">
        <f aca="false">$CB$7*$J$3*$J$5*$O89</f>
        <v>#N/A</v>
      </c>
      <c r="CD89" s="70" t="e">
        <f aca="false">$CD$7*$J$2*$J$5*$N89</f>
        <v>#N/A</v>
      </c>
      <c r="CE89" s="70" t="e">
        <f aca="false">$CD$7*$J$3*$J$5*$O89</f>
        <v>#N/A</v>
      </c>
      <c r="CF89" s="134" t="e">
        <f aca="false">SUM(BZ89:CA89)</f>
        <v>#N/A</v>
      </c>
      <c r="CG89" s="386" t="e">
        <f aca="false">SUM(BZ89:CC89)</f>
        <v>#N/A</v>
      </c>
      <c r="CH89" s="134" t="e">
        <f aca="false">SUM(BZ89:CE89)</f>
        <v>#N/A</v>
      </c>
      <c r="CI89" s="70" t="e">
        <f aca="false">$CI$7*$J$2*$J$5*$AB89</f>
        <v>#N/A</v>
      </c>
      <c r="CJ89" s="70" t="e">
        <f aca="false">$CI$7*$J$3*$J$5*$AC89</f>
        <v>#N/A</v>
      </c>
      <c r="CK89" s="70" t="e">
        <f aca="false">$CK$7*$J$2*$J$5*$AB89</f>
        <v>#N/A</v>
      </c>
      <c r="CL89" s="70" t="e">
        <f aca="false">$CK$7*$J$3*$J$5*$AC89</f>
        <v>#N/A</v>
      </c>
      <c r="CM89" s="70" t="e">
        <f aca="false">$CM$7*$J$2*$J$5*$AB89</f>
        <v>#N/A</v>
      </c>
      <c r="CN89" s="70" t="e">
        <f aca="false">$CM$7*$J$3*$J$5*$AC89</f>
        <v>#N/A</v>
      </c>
      <c r="CO89" s="70" t="e">
        <f aca="false">$CO$7*$J$2*$J$5*$AB89</f>
        <v>#N/A</v>
      </c>
      <c r="CP89" s="70" t="e">
        <f aca="false">$CO$7*$J$3*$J$5*$AC89</f>
        <v>#N/A</v>
      </c>
      <c r="CQ89" s="70" t="e">
        <f aca="false">$CQ$7*$J$2*$J$5*$AB89</f>
        <v>#N/A</v>
      </c>
      <c r="CR89" s="70" t="e">
        <f aca="false">$CQ$7*$J$3*$J$5*$AC89</f>
        <v>#N/A</v>
      </c>
      <c r="CS89" s="70" t="e">
        <f aca="false">$CS$7*$J$2*$J$5*$AB89</f>
        <v>#N/A</v>
      </c>
      <c r="CT89" s="70" t="e">
        <f aca="false">$CS$7*$J$3*$J$5*$AC89</f>
        <v>#N/A</v>
      </c>
      <c r="CU89" s="70" t="e">
        <f aca="false">$CU$7*$J$2*$J$5*$AB89</f>
        <v>#N/A</v>
      </c>
      <c r="CV89" s="70" t="e">
        <f aca="false">$CU$7*$J$3*$J$5*$AC89</f>
        <v>#N/A</v>
      </c>
      <c r="CW89" s="70" t="e">
        <f aca="false">$CW$7*$J$2*$J$5*$AB89</f>
        <v>#N/A</v>
      </c>
      <c r="CX89" s="70" t="e">
        <f aca="false">$CW$7*$J$3*$J$5*$AC89</f>
        <v>#N/A</v>
      </c>
      <c r="CY89" s="70" t="e">
        <f aca="false">$CY$7*$J$2*$J$5*$AB89</f>
        <v>#N/A</v>
      </c>
      <c r="CZ89" s="70" t="e">
        <f aca="false">$CY$7*$J$3*$J$5*$AC89</f>
        <v>#N/A</v>
      </c>
      <c r="DA89" s="70" t="e">
        <f aca="false">$DA$7*$J$2*$J$5*$AB89</f>
        <v>#N/A</v>
      </c>
      <c r="DB89" s="70" t="e">
        <f aca="false">$DA$7*$J$3*$J$5*$AC89</f>
        <v>#N/A</v>
      </c>
      <c r="DC89" s="70"/>
      <c r="DD89" s="70"/>
      <c r="DE89" s="70" t="e">
        <f aca="false">$DF$7*$J$2*$J$5*$AB89</f>
        <v>#N/A</v>
      </c>
      <c r="DF89" s="70" t="e">
        <f aca="false">$DF$7*$J$3*$J$5*$AC89</f>
        <v>#N/A</v>
      </c>
      <c r="DG89" s="70" t="e">
        <f aca="false">$DG$7*$J$2*$J$5*$AB89</f>
        <v>#N/A</v>
      </c>
      <c r="DH89" s="70" t="e">
        <f aca="false">$DG$7*$J$3*$J$5*$AC89</f>
        <v>#N/A</v>
      </c>
      <c r="DI89" s="70" t="e">
        <f aca="false">$DI$7*$J$2*$J$5*$AB89</f>
        <v>#N/A</v>
      </c>
      <c r="DJ89" s="70" t="e">
        <f aca="false">$DI$7*$J$3*$J$5*$AC89</f>
        <v>#N/A</v>
      </c>
      <c r="DK89" s="70" t="e">
        <f aca="false">$DK$7*$J$2*$J$5*$AB89</f>
        <v>#N/A</v>
      </c>
      <c r="DL89" s="70" t="e">
        <f aca="false">$DK$7*$J$3*$J$5*$AC89</f>
        <v>#N/A</v>
      </c>
      <c r="DM89" s="70" t="e">
        <f aca="false">$DM$7*$J$2*$J$5*$AB89</f>
        <v>#N/A</v>
      </c>
      <c r="DN89" s="70" t="e">
        <f aca="false">$DM$7*$J$3*$J$5*$AC89</f>
        <v>#N/A</v>
      </c>
      <c r="DO89" s="70" t="e">
        <f aca="false">$DO$7*$J$2*$J$5*$AB89</f>
        <v>#N/A</v>
      </c>
      <c r="DP89" s="70" t="e">
        <f aca="false">$DO$7*$J$3*$J$5*$AC89</f>
        <v>#N/A</v>
      </c>
      <c r="DQ89" s="70" t="e">
        <f aca="false">$DQ$7*$J$2*$J$5*$AB89</f>
        <v>#N/A</v>
      </c>
      <c r="DR89" s="70" t="e">
        <f aca="false">$DQ$7*$J$3*$J$5*$AC89</f>
        <v>#N/A</v>
      </c>
      <c r="DS89" s="134" t="e">
        <f aca="false">SUM(CI89:CR89,CW89:CX89,DG89:DH89)</f>
        <v>#N/A</v>
      </c>
      <c r="DT89" s="25" t="e">
        <f aca="false">SUM(CI89:CZ89,DC89:DL89)</f>
        <v>#N/A</v>
      </c>
      <c r="DU89" s="134" t="e">
        <f aca="false">SUM(CI89:DR89)</f>
        <v>#N/A</v>
      </c>
      <c r="DZ89" s="70" t="e">
        <f aca="false">$DZ$7*$J$2*$J$5*$AB89</f>
        <v>#N/A</v>
      </c>
      <c r="EA89" s="70" t="e">
        <f aca="false">$DZ$7*$J$3*$J$5*$AC89</f>
        <v>#N/A</v>
      </c>
      <c r="EB89" s="70" t="e">
        <f aca="false">$EB$7*$J$2*$J$5*$AB89</f>
        <v>#N/A</v>
      </c>
      <c r="EC89" s="70" t="e">
        <f aca="false">$EB$7*$J$3*$J$5*$AC89</f>
        <v>#N/A</v>
      </c>
      <c r="ED89" s="70" t="e">
        <f aca="false">$ED$7*$J$2*$J$5*$AB89</f>
        <v>#N/A</v>
      </c>
      <c r="EE89" s="70" t="e">
        <f aca="false">$ED$7*$J$3*$J$5*$AC89</f>
        <v>#N/A</v>
      </c>
      <c r="EF89" s="70" t="e">
        <f aca="false">$EF$7*$J$2*$J$5*$AB89</f>
        <v>#N/A</v>
      </c>
      <c r="EG89" s="70" t="e">
        <f aca="false">$EF$7*$J$3*$J$5*$AC89</f>
        <v>#N/A</v>
      </c>
      <c r="EH89" s="70" t="e">
        <f aca="false">$EH$7*$J$2*$J$5*$AB89</f>
        <v>#N/A</v>
      </c>
      <c r="EI89" s="70" t="e">
        <f aca="false">$EH$7*$J$3*$J$5*$AC89</f>
        <v>#N/A</v>
      </c>
      <c r="EJ89" s="70" t="e">
        <f aca="false">$EJ$7*$J$2*$J$5*$AB89</f>
        <v>#N/A</v>
      </c>
      <c r="EK89" s="70" t="e">
        <f aca="false">$EJ$7*$J$3*$J$5*$AC89</f>
        <v>#N/A</v>
      </c>
      <c r="EL89" s="70" t="e">
        <f aca="false">$EL$7*$J$2*$J$5*$AB89</f>
        <v>#N/A</v>
      </c>
      <c r="EM89" s="70" t="e">
        <f aca="false">$EL$7*$J$3*$J$5*$AC89</f>
        <v>#N/A</v>
      </c>
      <c r="EN89" s="134" t="e">
        <f aca="false">SUM(EB89:EC89)</f>
        <v>#N/A</v>
      </c>
      <c r="EO89" s="25" t="e">
        <f aca="false">SUM(EB89:EE89,EJ89:EM89)</f>
        <v>#N/A</v>
      </c>
      <c r="EP89" s="25" t="e">
        <f aca="false">SUM(DZ89:EM89)</f>
        <v>#N/A</v>
      </c>
    </row>
    <row r="90" customFormat="false" ht="11.25" hidden="false" customHeight="false" outlineLevel="0" collapsed="false">
      <c r="A90" s="51" t="e">
        <f aca="false">VLOOKUP($D90,Curves!$A$2:$I$1700,9)</f>
        <v>#N/A</v>
      </c>
      <c r="B90" s="85" t="e">
        <f aca="false">(1+($A90/2))^(-2*($D90-$A$1)/365.25)</f>
        <v>#N/A</v>
      </c>
      <c r="C90" s="85" t="n">
        <f aca="false">D91-D90</f>
        <v>30</v>
      </c>
      <c r="D90" s="377" t="n">
        <v>39387</v>
      </c>
      <c r="E90" s="378" t="e">
        <f aca="false">VLOOKUP($D90,Curves!$A$2:$H$1700,2)*$B90</f>
        <v>#N/A</v>
      </c>
      <c r="F90" s="51" t="e">
        <f aca="false">VLOOKUP($D90,Curves!$A$2:$H$1700,3)*$B90</f>
        <v>#N/A</v>
      </c>
      <c r="G90" s="51" t="e">
        <f aca="false">VLOOKUP($D90,Curves!$A$2:$H$1700,7)*$B90</f>
        <v>#N/A</v>
      </c>
      <c r="H90" s="51" t="e">
        <f aca="false">VLOOKUP($D90,Curves!$A$2:$H$1700,5)*$B90</f>
        <v>#N/A</v>
      </c>
      <c r="I90" s="51" t="e">
        <f aca="false">VLOOKUP($D90,Curves!$A$2:$H$1700,4)*$B90</f>
        <v>#N/A</v>
      </c>
      <c r="J90" s="379" t="e">
        <f aca="false">VLOOKUP($D90,Curves!$A$2:$H$1700,8)*$B90</f>
        <v>#N/A</v>
      </c>
      <c r="K90" s="51" t="e">
        <f aca="false">($E90+$I90)*$J$5+$J$4</f>
        <v>#N/A</v>
      </c>
      <c r="L90" s="380" t="e">
        <f aca="false">VLOOKUP($D90,Curves!$N$2:$T$2600,2)*$B90</f>
        <v>#N/A</v>
      </c>
      <c r="M90" s="244" t="e">
        <f aca="false">VLOOKUP($D90,Curves!$N$2:$T$2600,3)*$B90</f>
        <v>#N/A</v>
      </c>
      <c r="N90" s="381" t="e">
        <f aca="false">IF($K90&lt;$L90,1,0)</f>
        <v>#N/A</v>
      </c>
      <c r="O90" s="382" t="e">
        <f aca="false">IF($K90&lt;$M90,1,0)</f>
        <v>#N/A</v>
      </c>
      <c r="P90" s="378" t="e">
        <f aca="false">($E90+J90)*$J$5+$J$4</f>
        <v>#N/A</v>
      </c>
      <c r="Q90" s="380" t="e">
        <f aca="false">VLOOKUP($D90,Curves!$N$2:$T$2600,4)*$B90</f>
        <v>#N/A</v>
      </c>
      <c r="R90" s="244" t="e">
        <f aca="false">VLOOKUP($D90,Curves!$N$2:$T$2600,5)*$B90</f>
        <v>#N/A</v>
      </c>
      <c r="S90" s="381" t="e">
        <f aca="false">IF($P90&lt;$Q90,1,0)</f>
        <v>#N/A</v>
      </c>
      <c r="T90" s="382" t="e">
        <f aca="false">IF($P90&lt;$R90,1,0)</f>
        <v>#N/A</v>
      </c>
      <c r="U90" s="383" t="e">
        <f aca="false">($E90+G90)*$J$5+$J$4</f>
        <v>#N/A</v>
      </c>
      <c r="V90" s="383" t="e">
        <f aca="false">($E90+H90)*$J$5+$J$4</f>
        <v>#N/A</v>
      </c>
      <c r="W90" s="383" t="e">
        <f aca="false">($E90+I90)*$J$5+$J$4</f>
        <v>#N/A</v>
      </c>
      <c r="X90" s="272" t="e">
        <f aca="false">VLOOKUP($D90,[6]CurveFetch!$D$8:$S$13000,16,0)*$B90</f>
        <v>#N/A</v>
      </c>
      <c r="Y90" s="244" t="e">
        <f aca="false">VLOOKUP($D90,Curves!$N$2:$T$2600,7)*$B90</f>
        <v>#N/A</v>
      </c>
      <c r="Z90" s="384" t="e">
        <f aca="false">IF($U90&lt;$X90,1,0)</f>
        <v>#N/A</v>
      </c>
      <c r="AA90" s="381" t="e">
        <f aca="false">IF($U90&lt;$Y90,1,0)</f>
        <v>#N/A</v>
      </c>
      <c r="AB90" s="381" t="e">
        <f aca="false">IF($V90&lt;$X90,1,0)</f>
        <v>#N/A</v>
      </c>
      <c r="AC90" s="381" t="e">
        <f aca="false">IF($V90&lt;$X90,1,0)</f>
        <v>#N/A</v>
      </c>
      <c r="AD90" s="381" t="e">
        <f aca="false">IF($W90&lt;$X90,1,0)</f>
        <v>#N/A</v>
      </c>
      <c r="AE90" s="382" t="e">
        <f aca="false">IF($W90&lt;$Y90,1,0)</f>
        <v>#N/A</v>
      </c>
      <c r="AF90" s="70" t="e">
        <f aca="false">$AF$7*$J$2*$J$5*$N90</f>
        <v>#N/A</v>
      </c>
      <c r="AG90" s="70" t="e">
        <f aca="false">$AF$7*$J$2*$J$5*$O90</f>
        <v>#N/A</v>
      </c>
      <c r="AH90" s="70" t="e">
        <f aca="false">$AH$7*$J$2*$J$5*$N90</f>
        <v>#N/A</v>
      </c>
      <c r="AI90" s="70" t="e">
        <f aca="false">$AH$7*$J$2*$J$5*$O90</f>
        <v>#N/A</v>
      </c>
      <c r="AJ90" s="70" t="e">
        <f aca="false">$AJ$7*$J$2*$J$5*$N90</f>
        <v>#N/A</v>
      </c>
      <c r="AK90" s="70" t="e">
        <f aca="false">$AJ$7*$J$2*$J$5*$O90</f>
        <v>#N/A</v>
      </c>
      <c r="AL90" s="70" t="e">
        <f aca="false">$AL$7*$J$2*$J$5*$N90</f>
        <v>#N/A</v>
      </c>
      <c r="AM90" s="70" t="e">
        <f aca="false">$AL$7*$J$3*$J$5*$O90</f>
        <v>#N/A</v>
      </c>
      <c r="AN90" s="70" t="e">
        <f aca="false">$AN$7*$J$2*$J$5*$N90</f>
        <v>#N/A</v>
      </c>
      <c r="AO90" s="70" t="e">
        <f aca="false">$AN$7*$J$3*$J$5*$O90</f>
        <v>#N/A</v>
      </c>
      <c r="AP90" s="70" t="e">
        <f aca="false">$AP$7*$J$2*$J$5*$N90</f>
        <v>#N/A</v>
      </c>
      <c r="AQ90" s="70" t="e">
        <f aca="false">$AP$7*$J$3*$J$5*$O90</f>
        <v>#N/A</v>
      </c>
      <c r="AR90" s="70" t="e">
        <f aca="false">$AR$7*$J$2*$J$5*$N90</f>
        <v>#N/A</v>
      </c>
      <c r="AS90" s="70" t="e">
        <f aca="false">$AR$7*$J$3*$J$5*$O90</f>
        <v>#N/A</v>
      </c>
      <c r="AT90" s="134" t="e">
        <f aca="false">SUM(AF90:AG90,AL90:AM90)</f>
        <v>#N/A</v>
      </c>
      <c r="AU90" s="161" t="e">
        <f aca="false">SUM(AF90:AM90,AP90:AS90)</f>
        <v>#N/A</v>
      </c>
      <c r="AV90" s="134" t="e">
        <f aca="false">SUM(AF90:AS90)</f>
        <v>#N/A</v>
      </c>
      <c r="AW90" s="70" t="e">
        <f aca="false">$AW$7*$J$2*$J$5*$S90</f>
        <v>#N/A</v>
      </c>
      <c r="AX90" s="70" t="e">
        <f aca="false">$AW$7*$J$3*$J$5*$T90</f>
        <v>#N/A</v>
      </c>
      <c r="AY90" s="70" t="e">
        <f aca="false">$AY$7*$J$2*$J$5*$S90</f>
        <v>#N/A</v>
      </c>
      <c r="AZ90" s="70" t="e">
        <f aca="false">$AY$7*$J$3*$J$5*$T90</f>
        <v>#N/A</v>
      </c>
      <c r="BA90" s="70" t="e">
        <f aca="false">$BA$7*$J$2*$J$5*$S90</f>
        <v>#N/A</v>
      </c>
      <c r="BB90" s="70" t="e">
        <f aca="false">$BA$7*$J$3*$J$5*$T90</f>
        <v>#N/A</v>
      </c>
      <c r="BC90" s="70" t="e">
        <f aca="false">$BC$7*$J$2*$J$5*$S90</f>
        <v>#N/A</v>
      </c>
      <c r="BD90" s="70" t="e">
        <f aca="false">$BC$7*$J$3*$J$5*$T90</f>
        <v>#N/A</v>
      </c>
      <c r="BE90" s="70" t="e">
        <f aca="false">$BE$7*$J$2*$J$5*$S90</f>
        <v>#N/A</v>
      </c>
      <c r="BF90" s="70" t="e">
        <f aca="false">$BE$7*$J$3*$J$5*$T90</f>
        <v>#N/A</v>
      </c>
      <c r="BG90" s="70" t="e">
        <f aca="false">$BG$7*$J$2*$J$5*$S90</f>
        <v>#N/A</v>
      </c>
      <c r="BH90" s="70" t="e">
        <f aca="false">$BG$7*$J$3*$J$5*$T90</f>
        <v>#N/A</v>
      </c>
      <c r="BI90" s="70" t="e">
        <f aca="false">$BI$7*$J$2*$J$5*$S90</f>
        <v>#N/A</v>
      </c>
      <c r="BJ90" s="70" t="e">
        <f aca="false">$BI$7*$J$3*$J$5*$T90</f>
        <v>#N/A</v>
      </c>
      <c r="BK90" s="70" t="e">
        <f aca="false">$BK$7*$J$2*$J$5*$S90</f>
        <v>#N/A</v>
      </c>
      <c r="BL90" s="70" t="e">
        <f aca="false">$BK$7*$J$3*$J$5*$T90</f>
        <v>#N/A</v>
      </c>
      <c r="BM90" s="70" t="e">
        <f aca="false">$BM$7*$J$2*$J$5*$S90</f>
        <v>#N/A</v>
      </c>
      <c r="BN90" s="70" t="e">
        <f aca="false">$BM$7*$J$3*$J$5*$T90</f>
        <v>#N/A</v>
      </c>
      <c r="BO90" s="70" t="e">
        <f aca="false">$BO$7*$J$2*$J$5*$S90</f>
        <v>#N/A</v>
      </c>
      <c r="BP90" s="70" t="e">
        <f aca="false">$BO$7*$J$3*$J$5*$T90</f>
        <v>#N/A</v>
      </c>
      <c r="BQ90" s="70" t="e">
        <f aca="false">$BQ$7*$J$2*$J$5*$S90</f>
        <v>#N/A</v>
      </c>
      <c r="BR90" s="70" t="e">
        <f aca="false">$BQ$7*$J$3*$J$5*$T90</f>
        <v>#N/A</v>
      </c>
      <c r="BS90" s="70" t="e">
        <f aca="false">$BS$7*$J$2*$J$5*$S90</f>
        <v>#N/A</v>
      </c>
      <c r="BT90" s="70" t="e">
        <f aca="false">$BS$7*$J$3*$J$5*$T90</f>
        <v>#N/A</v>
      </c>
      <c r="BU90" s="70" t="e">
        <f aca="false">$BU$7*$J$2*$J$5*$S90</f>
        <v>#N/A</v>
      </c>
      <c r="BV90" s="70" t="e">
        <f aca="false">$BU$7*$J$3*$J$5*$T90</f>
        <v>#N/A</v>
      </c>
      <c r="BW90" s="385" t="e">
        <f aca="false">SUM(AW90:BD90,BG90:BJ90,BO90:BP90)</f>
        <v>#N/A</v>
      </c>
      <c r="BX90" s="386" t="e">
        <f aca="false">SUM(BS90:BV90)+BW90</f>
        <v>#N/A</v>
      </c>
      <c r="BY90" s="25" t="e">
        <f aca="false">SUM(AW90:BV90)</f>
        <v>#N/A</v>
      </c>
      <c r="BZ90" s="70" t="e">
        <f aca="false">$BZ$7*$J$2*$J$5*$N90</f>
        <v>#N/A</v>
      </c>
      <c r="CA90" s="70" t="e">
        <f aca="false">$BZ$7*$J$3*$J$5*$O90</f>
        <v>#N/A</v>
      </c>
      <c r="CB90" s="70" t="e">
        <f aca="false">$CB$7*$J$2*$J$5*$N90</f>
        <v>#N/A</v>
      </c>
      <c r="CC90" s="70" t="e">
        <f aca="false">$CB$7*$J$3*$J$5*$O90</f>
        <v>#N/A</v>
      </c>
      <c r="CD90" s="70" t="e">
        <f aca="false">$CD$7*$J$2*$J$5*$N90</f>
        <v>#N/A</v>
      </c>
      <c r="CE90" s="70" t="e">
        <f aca="false">$CD$7*$J$3*$J$5*$O90</f>
        <v>#N/A</v>
      </c>
      <c r="CF90" s="134" t="e">
        <f aca="false">SUM(BZ90:CA90)</f>
        <v>#N/A</v>
      </c>
      <c r="CG90" s="386" t="e">
        <f aca="false">SUM(BZ90:CC90)</f>
        <v>#N/A</v>
      </c>
      <c r="CH90" s="134" t="e">
        <f aca="false">SUM(BZ90:CE90)</f>
        <v>#N/A</v>
      </c>
      <c r="CI90" s="70" t="e">
        <f aca="false">$CI$7*$J$2*$J$5*$AB90</f>
        <v>#N/A</v>
      </c>
      <c r="CJ90" s="70" t="e">
        <f aca="false">$CI$7*$J$3*$J$5*$AC90</f>
        <v>#N/A</v>
      </c>
      <c r="CK90" s="70" t="e">
        <f aca="false">$CK$7*$J$2*$J$5*$AB90</f>
        <v>#N/A</v>
      </c>
      <c r="CL90" s="70" t="e">
        <f aca="false">$CK$7*$J$3*$J$5*$AC90</f>
        <v>#N/A</v>
      </c>
      <c r="CM90" s="70" t="e">
        <f aca="false">$CM$7*$J$2*$J$5*$AB90</f>
        <v>#N/A</v>
      </c>
      <c r="CN90" s="70" t="e">
        <f aca="false">$CM$7*$J$3*$J$5*$AC90</f>
        <v>#N/A</v>
      </c>
      <c r="CO90" s="70" t="e">
        <f aca="false">$CO$7*$J$2*$J$5*$AB90</f>
        <v>#N/A</v>
      </c>
      <c r="CP90" s="70" t="e">
        <f aca="false">$CO$7*$J$3*$J$5*$AC90</f>
        <v>#N/A</v>
      </c>
      <c r="CQ90" s="70" t="e">
        <f aca="false">$CQ$7*$J$2*$J$5*$AB90</f>
        <v>#N/A</v>
      </c>
      <c r="CR90" s="70" t="e">
        <f aca="false">$CQ$7*$J$3*$J$5*$AC90</f>
        <v>#N/A</v>
      </c>
      <c r="CS90" s="70" t="e">
        <f aca="false">$CS$7*$J$2*$J$5*$AB90</f>
        <v>#N/A</v>
      </c>
      <c r="CT90" s="70" t="e">
        <f aca="false">$CS$7*$J$3*$J$5*$AC90</f>
        <v>#N/A</v>
      </c>
      <c r="CU90" s="70" t="e">
        <f aca="false">$CU$7*$J$2*$J$5*$AB90</f>
        <v>#N/A</v>
      </c>
      <c r="CV90" s="70" t="e">
        <f aca="false">$CU$7*$J$3*$J$5*$AC90</f>
        <v>#N/A</v>
      </c>
      <c r="CW90" s="70" t="e">
        <f aca="false">$CW$7*$J$2*$J$5*$AB90</f>
        <v>#N/A</v>
      </c>
      <c r="CX90" s="70" t="e">
        <f aca="false">$CW$7*$J$3*$J$5*$AC90</f>
        <v>#N/A</v>
      </c>
      <c r="CY90" s="70" t="e">
        <f aca="false">$CY$7*$J$2*$J$5*$AB90</f>
        <v>#N/A</v>
      </c>
      <c r="CZ90" s="70" t="e">
        <f aca="false">$CY$7*$J$3*$J$5*$AC90</f>
        <v>#N/A</v>
      </c>
      <c r="DA90" s="70" t="e">
        <f aca="false">$DA$7*$J$2*$J$5*$AB90</f>
        <v>#N/A</v>
      </c>
      <c r="DB90" s="70" t="e">
        <f aca="false">$DA$7*$J$3*$J$5*$AC90</f>
        <v>#N/A</v>
      </c>
      <c r="DC90" s="70"/>
      <c r="DD90" s="70"/>
      <c r="DE90" s="70" t="e">
        <f aca="false">$DF$7*$J$2*$J$5*$AB90</f>
        <v>#N/A</v>
      </c>
      <c r="DF90" s="70" t="e">
        <f aca="false">$DF$7*$J$3*$J$5*$AC90</f>
        <v>#N/A</v>
      </c>
      <c r="DG90" s="70" t="e">
        <f aca="false">$DG$7*$J$2*$J$5*$AB90</f>
        <v>#N/A</v>
      </c>
      <c r="DH90" s="70" t="e">
        <f aca="false">$DG$7*$J$3*$J$5*$AC90</f>
        <v>#N/A</v>
      </c>
      <c r="DI90" s="70" t="e">
        <f aca="false">$DI$7*$J$2*$J$5*$AB90</f>
        <v>#N/A</v>
      </c>
      <c r="DJ90" s="70" t="e">
        <f aca="false">$DI$7*$J$3*$J$5*$AC90</f>
        <v>#N/A</v>
      </c>
      <c r="DK90" s="70" t="e">
        <f aca="false">$DK$7*$J$2*$J$5*$AB90</f>
        <v>#N/A</v>
      </c>
      <c r="DL90" s="70" t="e">
        <f aca="false">$DK$7*$J$3*$J$5*$AC90</f>
        <v>#N/A</v>
      </c>
      <c r="DM90" s="70" t="e">
        <f aca="false">$DM$7*$J$2*$J$5*$AB90</f>
        <v>#N/A</v>
      </c>
      <c r="DN90" s="70" t="e">
        <f aca="false">$DM$7*$J$3*$J$5*$AC90</f>
        <v>#N/A</v>
      </c>
      <c r="DO90" s="70" t="e">
        <f aca="false">$DO$7*$J$2*$J$5*$AB90</f>
        <v>#N/A</v>
      </c>
      <c r="DP90" s="70" t="e">
        <f aca="false">$DO$7*$J$3*$J$5*$AC90</f>
        <v>#N/A</v>
      </c>
      <c r="DQ90" s="70" t="e">
        <f aca="false">$DQ$7*$J$2*$J$5*$AB90</f>
        <v>#N/A</v>
      </c>
      <c r="DR90" s="70" t="e">
        <f aca="false">$DQ$7*$J$3*$J$5*$AC90</f>
        <v>#N/A</v>
      </c>
      <c r="DS90" s="134" t="e">
        <f aca="false">SUM(CI90:CR90,CW90:CX90,DG90:DH90)</f>
        <v>#N/A</v>
      </c>
      <c r="DT90" s="25" t="e">
        <f aca="false">SUM(CI90:CZ90,DC90:DL90)</f>
        <v>#N/A</v>
      </c>
      <c r="DU90" s="134" t="e">
        <f aca="false">SUM(CI90:DR90)</f>
        <v>#N/A</v>
      </c>
      <c r="DZ90" s="70" t="e">
        <f aca="false">$DZ$7*$J$2*$J$5*$AB90</f>
        <v>#N/A</v>
      </c>
      <c r="EA90" s="70" t="e">
        <f aca="false">$DZ$7*$J$3*$J$5*$AC90</f>
        <v>#N/A</v>
      </c>
      <c r="EB90" s="70" t="e">
        <f aca="false">$EB$7*$J$2*$J$5*$AB90</f>
        <v>#N/A</v>
      </c>
      <c r="EC90" s="70" t="e">
        <f aca="false">$EB$7*$J$3*$J$5*$AC90</f>
        <v>#N/A</v>
      </c>
      <c r="ED90" s="70" t="e">
        <f aca="false">$ED$7*$J$2*$J$5*$AB90</f>
        <v>#N/A</v>
      </c>
      <c r="EE90" s="70" t="e">
        <f aca="false">$ED$7*$J$3*$J$5*$AC90</f>
        <v>#N/A</v>
      </c>
      <c r="EF90" s="70" t="e">
        <f aca="false">$EF$7*$J$2*$J$5*$AB90</f>
        <v>#N/A</v>
      </c>
      <c r="EG90" s="70" t="e">
        <f aca="false">$EF$7*$J$3*$J$5*$AC90</f>
        <v>#N/A</v>
      </c>
      <c r="EH90" s="70" t="e">
        <f aca="false">$EH$7*$J$2*$J$5*$AB90</f>
        <v>#N/A</v>
      </c>
      <c r="EI90" s="70" t="e">
        <f aca="false">$EH$7*$J$3*$J$5*$AC90</f>
        <v>#N/A</v>
      </c>
      <c r="EJ90" s="70" t="e">
        <f aca="false">$EJ$7*$J$2*$J$5*$AB90</f>
        <v>#N/A</v>
      </c>
      <c r="EK90" s="70" t="e">
        <f aca="false">$EJ$7*$J$3*$J$5*$AC90</f>
        <v>#N/A</v>
      </c>
      <c r="EL90" s="70" t="e">
        <f aca="false">$EL$7*$J$2*$J$5*$AB90</f>
        <v>#N/A</v>
      </c>
      <c r="EM90" s="70" t="e">
        <f aca="false">$EL$7*$J$3*$J$5*$AC90</f>
        <v>#N/A</v>
      </c>
      <c r="EN90" s="134" t="e">
        <f aca="false">SUM(EB90:EC90)</f>
        <v>#N/A</v>
      </c>
      <c r="EO90" s="25" t="e">
        <f aca="false">SUM(EB90:EE90,EJ90:EM90)</f>
        <v>#N/A</v>
      </c>
      <c r="EP90" s="25" t="e">
        <f aca="false">SUM(DZ90:EM90)</f>
        <v>#N/A</v>
      </c>
    </row>
    <row r="91" customFormat="false" ht="11.25" hidden="false" customHeight="false" outlineLevel="0" collapsed="false">
      <c r="A91" s="51" t="e">
        <f aca="false">VLOOKUP($D91,Curves!$A$2:$I$1700,9)</f>
        <v>#N/A</v>
      </c>
      <c r="B91" s="85" t="e">
        <f aca="false">(1+($A91/2))^(-2*($D91-$A$1)/365.25)</f>
        <v>#N/A</v>
      </c>
      <c r="C91" s="85" t="n">
        <f aca="false">D92-D91</f>
        <v>31</v>
      </c>
      <c r="D91" s="377" t="n">
        <v>39417</v>
      </c>
      <c r="E91" s="378" t="e">
        <f aca="false">VLOOKUP($D91,Curves!$A$2:$H$1700,2)*$B91</f>
        <v>#N/A</v>
      </c>
      <c r="F91" s="51" t="e">
        <f aca="false">VLOOKUP($D91,Curves!$A$2:$H$1700,3)*$B91</f>
        <v>#N/A</v>
      </c>
      <c r="G91" s="51" t="e">
        <f aca="false">VLOOKUP($D91,Curves!$A$2:$H$1700,7)*$B91</f>
        <v>#N/A</v>
      </c>
      <c r="H91" s="51" t="e">
        <f aca="false">VLOOKUP($D91,Curves!$A$2:$H$1700,5)*$B91</f>
        <v>#N/A</v>
      </c>
      <c r="I91" s="51" t="e">
        <f aca="false">VLOOKUP($D91,Curves!$A$2:$H$1700,4)*$B91</f>
        <v>#N/A</v>
      </c>
      <c r="J91" s="379" t="e">
        <f aca="false">VLOOKUP($D91,Curves!$A$2:$H$1700,8)*$B91</f>
        <v>#N/A</v>
      </c>
      <c r="K91" s="51" t="e">
        <f aca="false">($E91+$I91)*$J$5+$J$4</f>
        <v>#N/A</v>
      </c>
      <c r="L91" s="380" t="e">
        <f aca="false">VLOOKUP($D91,Curves!$N$2:$T$2600,2)*$B91</f>
        <v>#N/A</v>
      </c>
      <c r="M91" s="244" t="e">
        <f aca="false">VLOOKUP($D91,Curves!$N$2:$T$2600,3)*$B91</f>
        <v>#N/A</v>
      </c>
      <c r="N91" s="381" t="e">
        <f aca="false">IF($K91&lt;$L91,1,0)</f>
        <v>#N/A</v>
      </c>
      <c r="O91" s="382" t="e">
        <f aca="false">IF($K91&lt;$M91,1,0)</f>
        <v>#N/A</v>
      </c>
      <c r="P91" s="378" t="e">
        <f aca="false">($E91+J91)*$J$5+$J$4</f>
        <v>#N/A</v>
      </c>
      <c r="Q91" s="380" t="e">
        <f aca="false">VLOOKUP($D91,Curves!$N$2:$T$2600,4)*$B91</f>
        <v>#N/A</v>
      </c>
      <c r="R91" s="244" t="e">
        <f aca="false">VLOOKUP($D91,Curves!$N$2:$T$2600,5)*$B91</f>
        <v>#N/A</v>
      </c>
      <c r="S91" s="381" t="e">
        <f aca="false">IF($P91&lt;$Q91,1,0)</f>
        <v>#N/A</v>
      </c>
      <c r="T91" s="382" t="e">
        <f aca="false">IF($P91&lt;$R91,1,0)</f>
        <v>#N/A</v>
      </c>
      <c r="U91" s="383" t="e">
        <f aca="false">($E91+G91)*$J$5+$J$4</f>
        <v>#N/A</v>
      </c>
      <c r="V91" s="383" t="e">
        <f aca="false">($E91+H91)*$J$5+$J$4</f>
        <v>#N/A</v>
      </c>
      <c r="W91" s="383" t="e">
        <f aca="false">($E91+I91)*$J$5+$J$4</f>
        <v>#N/A</v>
      </c>
      <c r="X91" s="272" t="e">
        <f aca="false">VLOOKUP($D91,[6]CurveFetch!$D$8:$S$13000,16,0)*$B91</f>
        <v>#N/A</v>
      </c>
      <c r="Y91" s="244" t="e">
        <f aca="false">VLOOKUP($D91,Curves!$N$2:$T$2600,7)*$B91</f>
        <v>#N/A</v>
      </c>
      <c r="Z91" s="384" t="e">
        <f aca="false">IF($U91&lt;$X91,1,0)</f>
        <v>#N/A</v>
      </c>
      <c r="AA91" s="381" t="e">
        <f aca="false">IF($U91&lt;$Y91,1,0)</f>
        <v>#N/A</v>
      </c>
      <c r="AB91" s="381" t="e">
        <f aca="false">IF($V91&lt;$X91,1,0)</f>
        <v>#N/A</v>
      </c>
      <c r="AC91" s="381" t="e">
        <f aca="false">IF($V91&lt;$X91,1,0)</f>
        <v>#N/A</v>
      </c>
      <c r="AD91" s="381" t="e">
        <f aca="false">IF($W91&lt;$X91,1,0)</f>
        <v>#N/A</v>
      </c>
      <c r="AE91" s="382" t="e">
        <f aca="false">IF($W91&lt;$Y91,1,0)</f>
        <v>#N/A</v>
      </c>
      <c r="AF91" s="70" t="e">
        <f aca="false">$AF$7*$J$2*$J$5*$N91</f>
        <v>#N/A</v>
      </c>
      <c r="AG91" s="70" t="e">
        <f aca="false">$AF$7*$J$2*$J$5*$O91</f>
        <v>#N/A</v>
      </c>
      <c r="AH91" s="70" t="e">
        <f aca="false">$AH$7*$J$2*$J$5*$N91</f>
        <v>#N/A</v>
      </c>
      <c r="AI91" s="70" t="e">
        <f aca="false">$AH$7*$J$2*$J$5*$O91</f>
        <v>#N/A</v>
      </c>
      <c r="AJ91" s="70" t="e">
        <f aca="false">$AJ$7*$J$2*$J$5*$N91</f>
        <v>#N/A</v>
      </c>
      <c r="AK91" s="70" t="e">
        <f aca="false">$AJ$7*$J$2*$J$5*$O91</f>
        <v>#N/A</v>
      </c>
      <c r="AL91" s="70" t="e">
        <f aca="false">$AL$7*$J$2*$J$5*$N91</f>
        <v>#N/A</v>
      </c>
      <c r="AM91" s="70" t="e">
        <f aca="false">$AL$7*$J$3*$J$5*$O91</f>
        <v>#N/A</v>
      </c>
      <c r="AN91" s="70" t="e">
        <f aca="false">$AN$7*$J$2*$J$5*$N91</f>
        <v>#N/A</v>
      </c>
      <c r="AO91" s="70" t="e">
        <f aca="false">$AN$7*$J$3*$J$5*$O91</f>
        <v>#N/A</v>
      </c>
      <c r="AP91" s="70" t="e">
        <f aca="false">$AP$7*$J$2*$J$5*$N91</f>
        <v>#N/A</v>
      </c>
      <c r="AQ91" s="70" t="e">
        <f aca="false">$AP$7*$J$3*$J$5*$O91</f>
        <v>#N/A</v>
      </c>
      <c r="AR91" s="70" t="e">
        <f aca="false">$AR$7*$J$2*$J$5*$N91</f>
        <v>#N/A</v>
      </c>
      <c r="AS91" s="70" t="e">
        <f aca="false">$AR$7*$J$3*$J$5*$O91</f>
        <v>#N/A</v>
      </c>
      <c r="AT91" s="134" t="e">
        <f aca="false">SUM(AF91:AG91,AL91:AM91)</f>
        <v>#N/A</v>
      </c>
      <c r="AU91" s="161" t="e">
        <f aca="false">SUM(AF91:AM91,AP91:AS91)</f>
        <v>#N/A</v>
      </c>
      <c r="AV91" s="134" t="e">
        <f aca="false">SUM(AF91:AS91)</f>
        <v>#N/A</v>
      </c>
      <c r="AW91" s="70" t="e">
        <f aca="false">$AW$7*$J$2*$J$5*$S91</f>
        <v>#N/A</v>
      </c>
      <c r="AX91" s="70" t="e">
        <f aca="false">$AW$7*$J$3*$J$5*$T91</f>
        <v>#N/A</v>
      </c>
      <c r="AY91" s="70" t="e">
        <f aca="false">$AY$7*$J$2*$J$5*$S91</f>
        <v>#N/A</v>
      </c>
      <c r="AZ91" s="70" t="e">
        <f aca="false">$AY$7*$J$3*$J$5*$T91</f>
        <v>#N/A</v>
      </c>
      <c r="BA91" s="70" t="e">
        <f aca="false">$BA$7*$J$2*$J$5*$S91</f>
        <v>#N/A</v>
      </c>
      <c r="BB91" s="70" t="e">
        <f aca="false">$BA$7*$J$3*$J$5*$T91</f>
        <v>#N/A</v>
      </c>
      <c r="BC91" s="70" t="e">
        <f aca="false">$BC$7*$J$2*$J$5*$S91</f>
        <v>#N/A</v>
      </c>
      <c r="BD91" s="70" t="e">
        <f aca="false">$BC$7*$J$3*$J$5*$T91</f>
        <v>#N/A</v>
      </c>
      <c r="BE91" s="70" t="e">
        <f aca="false">$BE$7*$J$2*$J$5*$S91</f>
        <v>#N/A</v>
      </c>
      <c r="BF91" s="70" t="e">
        <f aca="false">$BE$7*$J$3*$J$5*$T91</f>
        <v>#N/A</v>
      </c>
      <c r="BG91" s="70" t="e">
        <f aca="false">$BG$7*$J$2*$J$5*$S91</f>
        <v>#N/A</v>
      </c>
      <c r="BH91" s="70" t="e">
        <f aca="false">$BG$7*$J$3*$J$5*$T91</f>
        <v>#N/A</v>
      </c>
      <c r="BI91" s="70" t="e">
        <f aca="false">$BI$7*$J$2*$J$5*$S91</f>
        <v>#N/A</v>
      </c>
      <c r="BJ91" s="70" t="e">
        <f aca="false">$BI$7*$J$3*$J$5*$T91</f>
        <v>#N/A</v>
      </c>
      <c r="BK91" s="70" t="e">
        <f aca="false">$BK$7*$J$2*$J$5*$S91</f>
        <v>#N/A</v>
      </c>
      <c r="BL91" s="70" t="e">
        <f aca="false">$BK$7*$J$3*$J$5*$T91</f>
        <v>#N/A</v>
      </c>
      <c r="BM91" s="70" t="e">
        <f aca="false">$BM$7*$J$2*$J$5*$S91</f>
        <v>#N/A</v>
      </c>
      <c r="BN91" s="70" t="e">
        <f aca="false">$BM$7*$J$3*$J$5*$T91</f>
        <v>#N/A</v>
      </c>
      <c r="BO91" s="70" t="e">
        <f aca="false">$BO$7*$J$2*$J$5*$S91</f>
        <v>#N/A</v>
      </c>
      <c r="BP91" s="70" t="e">
        <f aca="false">$BO$7*$J$3*$J$5*$T91</f>
        <v>#N/A</v>
      </c>
      <c r="BQ91" s="70" t="e">
        <f aca="false">$BQ$7*$J$2*$J$5*$S91</f>
        <v>#N/A</v>
      </c>
      <c r="BR91" s="70" t="e">
        <f aca="false">$BQ$7*$J$3*$J$5*$T91</f>
        <v>#N/A</v>
      </c>
      <c r="BS91" s="70" t="e">
        <f aca="false">$BS$7*$J$2*$J$5*$S91</f>
        <v>#N/A</v>
      </c>
      <c r="BT91" s="70" t="e">
        <f aca="false">$BS$7*$J$3*$J$5*$T91</f>
        <v>#N/A</v>
      </c>
      <c r="BU91" s="70" t="e">
        <f aca="false">$BU$7*$J$2*$J$5*$S91</f>
        <v>#N/A</v>
      </c>
      <c r="BV91" s="70" t="e">
        <f aca="false">$BU$7*$J$3*$J$5*$T91</f>
        <v>#N/A</v>
      </c>
      <c r="BW91" s="385" t="e">
        <f aca="false">SUM(AW91:BD91,BG91:BJ91,BO91:BP91)</f>
        <v>#N/A</v>
      </c>
      <c r="BX91" s="386" t="e">
        <f aca="false">SUM(BS91:BV91)+BW91</f>
        <v>#N/A</v>
      </c>
      <c r="BY91" s="25" t="e">
        <f aca="false">SUM(AW91:BV91)</f>
        <v>#N/A</v>
      </c>
      <c r="BZ91" s="70" t="e">
        <f aca="false">$BZ$7*$J$2*$J$5*$N91</f>
        <v>#N/A</v>
      </c>
      <c r="CA91" s="70" t="e">
        <f aca="false">$BZ$7*$J$3*$J$5*$O91</f>
        <v>#N/A</v>
      </c>
      <c r="CB91" s="70" t="e">
        <f aca="false">$CB$7*$J$2*$J$5*$N91</f>
        <v>#N/A</v>
      </c>
      <c r="CC91" s="70" t="e">
        <f aca="false">$CB$7*$J$3*$J$5*$O91</f>
        <v>#N/A</v>
      </c>
      <c r="CD91" s="70" t="e">
        <f aca="false">$CD$7*$J$2*$J$5*$N91</f>
        <v>#N/A</v>
      </c>
      <c r="CE91" s="70" t="e">
        <f aca="false">$CD$7*$J$3*$J$5*$O91</f>
        <v>#N/A</v>
      </c>
      <c r="CF91" s="134" t="e">
        <f aca="false">SUM(BZ91:CA91)</f>
        <v>#N/A</v>
      </c>
      <c r="CG91" s="386" t="e">
        <f aca="false">SUM(BZ91:CC91)</f>
        <v>#N/A</v>
      </c>
      <c r="CH91" s="134" t="e">
        <f aca="false">SUM(BZ91:CE91)</f>
        <v>#N/A</v>
      </c>
      <c r="CI91" s="70" t="e">
        <f aca="false">$CI$7*$J$2*$J$5*$AB91</f>
        <v>#N/A</v>
      </c>
      <c r="CJ91" s="70" t="e">
        <f aca="false">$CI$7*$J$3*$J$5*$AC91</f>
        <v>#N/A</v>
      </c>
      <c r="CK91" s="70" t="e">
        <f aca="false">$CK$7*$J$2*$J$5*$AB91</f>
        <v>#N/A</v>
      </c>
      <c r="CL91" s="70" t="e">
        <f aca="false">$CK$7*$J$3*$J$5*$AC91</f>
        <v>#N/A</v>
      </c>
      <c r="CM91" s="70" t="e">
        <f aca="false">$CM$7*$J$2*$J$5*$AB91</f>
        <v>#N/A</v>
      </c>
      <c r="CN91" s="70" t="e">
        <f aca="false">$CM$7*$J$3*$J$5*$AC91</f>
        <v>#N/A</v>
      </c>
      <c r="CO91" s="70" t="e">
        <f aca="false">$CO$7*$J$2*$J$5*$AB91</f>
        <v>#N/A</v>
      </c>
      <c r="CP91" s="70" t="e">
        <f aca="false">$CO$7*$J$3*$J$5*$AC91</f>
        <v>#N/A</v>
      </c>
      <c r="CQ91" s="70" t="e">
        <f aca="false">$CQ$7*$J$2*$J$5*$AB91</f>
        <v>#N/A</v>
      </c>
      <c r="CR91" s="70" t="e">
        <f aca="false">$CQ$7*$J$3*$J$5*$AC91</f>
        <v>#N/A</v>
      </c>
      <c r="CS91" s="70" t="e">
        <f aca="false">$CS$7*$J$2*$J$5*$AB91</f>
        <v>#N/A</v>
      </c>
      <c r="CT91" s="70" t="e">
        <f aca="false">$CS$7*$J$3*$J$5*$AC91</f>
        <v>#N/A</v>
      </c>
      <c r="CU91" s="70" t="e">
        <f aca="false">$CU$7*$J$2*$J$5*$AB91</f>
        <v>#N/A</v>
      </c>
      <c r="CV91" s="70" t="e">
        <f aca="false">$CU$7*$J$3*$J$5*$AC91</f>
        <v>#N/A</v>
      </c>
      <c r="CW91" s="70" t="e">
        <f aca="false">$CW$7*$J$2*$J$5*$AB91</f>
        <v>#N/A</v>
      </c>
      <c r="CX91" s="70" t="e">
        <f aca="false">$CW$7*$J$3*$J$5*$AC91</f>
        <v>#N/A</v>
      </c>
      <c r="CY91" s="70" t="e">
        <f aca="false">$CY$7*$J$2*$J$5*$AB91</f>
        <v>#N/A</v>
      </c>
      <c r="CZ91" s="70" t="e">
        <f aca="false">$CY$7*$J$3*$J$5*$AC91</f>
        <v>#N/A</v>
      </c>
      <c r="DA91" s="70" t="e">
        <f aca="false">$DA$7*$J$2*$J$5*$AB91</f>
        <v>#N/A</v>
      </c>
      <c r="DB91" s="70" t="e">
        <f aca="false">$DA$7*$J$3*$J$5*$AC91</f>
        <v>#N/A</v>
      </c>
      <c r="DC91" s="70"/>
      <c r="DD91" s="70"/>
      <c r="DE91" s="70" t="e">
        <f aca="false">$DF$7*$J$2*$J$5*$AB91</f>
        <v>#N/A</v>
      </c>
      <c r="DF91" s="70" t="e">
        <f aca="false">$DF$7*$J$3*$J$5*$AC91</f>
        <v>#N/A</v>
      </c>
      <c r="DG91" s="70" t="e">
        <f aca="false">$DG$7*$J$2*$J$5*$AB91</f>
        <v>#N/A</v>
      </c>
      <c r="DH91" s="70" t="e">
        <f aca="false">$DG$7*$J$3*$J$5*$AC91</f>
        <v>#N/A</v>
      </c>
      <c r="DI91" s="70" t="e">
        <f aca="false">$DI$7*$J$2*$J$5*$AB91</f>
        <v>#N/A</v>
      </c>
      <c r="DJ91" s="70" t="e">
        <f aca="false">$DI$7*$J$3*$J$5*$AC91</f>
        <v>#N/A</v>
      </c>
      <c r="DK91" s="70" t="e">
        <f aca="false">$DK$7*$J$2*$J$5*$AB91</f>
        <v>#N/A</v>
      </c>
      <c r="DL91" s="70" t="e">
        <f aca="false">$DK$7*$J$3*$J$5*$AC91</f>
        <v>#N/A</v>
      </c>
      <c r="DM91" s="70" t="e">
        <f aca="false">$DM$7*$J$2*$J$5*$AB91</f>
        <v>#N/A</v>
      </c>
      <c r="DN91" s="70" t="e">
        <f aca="false">$DM$7*$J$3*$J$5*$AC91</f>
        <v>#N/A</v>
      </c>
      <c r="DO91" s="70" t="e">
        <f aca="false">$DO$7*$J$2*$J$5*$AB91</f>
        <v>#N/A</v>
      </c>
      <c r="DP91" s="70" t="e">
        <f aca="false">$DO$7*$J$3*$J$5*$AC91</f>
        <v>#N/A</v>
      </c>
      <c r="DQ91" s="70" t="e">
        <f aca="false">$DQ$7*$J$2*$J$5*$AB91</f>
        <v>#N/A</v>
      </c>
      <c r="DR91" s="70" t="e">
        <f aca="false">$DQ$7*$J$3*$J$5*$AC91</f>
        <v>#N/A</v>
      </c>
      <c r="DS91" s="134" t="e">
        <f aca="false">SUM(CI91:CR91,CW91:CX91,DG91:DH91)</f>
        <v>#N/A</v>
      </c>
      <c r="DT91" s="25" t="e">
        <f aca="false">SUM(CI91:CZ91,DC91:DL91)</f>
        <v>#N/A</v>
      </c>
      <c r="DU91" s="134" t="e">
        <f aca="false">SUM(CI91:DR91)</f>
        <v>#N/A</v>
      </c>
      <c r="DZ91" s="70" t="e">
        <f aca="false">$DZ$7*$J$2*$J$5*$AB91</f>
        <v>#N/A</v>
      </c>
      <c r="EA91" s="70" t="e">
        <f aca="false">$DZ$7*$J$3*$J$5*$AC91</f>
        <v>#N/A</v>
      </c>
      <c r="EB91" s="70" t="e">
        <f aca="false">$EB$7*$J$2*$J$5*$AB91</f>
        <v>#N/A</v>
      </c>
      <c r="EC91" s="70" t="e">
        <f aca="false">$EB$7*$J$3*$J$5*$AC91</f>
        <v>#N/A</v>
      </c>
      <c r="ED91" s="70" t="e">
        <f aca="false">$ED$7*$J$2*$J$5*$AB91</f>
        <v>#N/A</v>
      </c>
      <c r="EE91" s="70" t="e">
        <f aca="false">$ED$7*$J$3*$J$5*$AC91</f>
        <v>#N/A</v>
      </c>
      <c r="EF91" s="70" t="e">
        <f aca="false">$EF$7*$J$2*$J$5*$AB91</f>
        <v>#N/A</v>
      </c>
      <c r="EG91" s="70" t="e">
        <f aca="false">$EF$7*$J$3*$J$5*$AC91</f>
        <v>#N/A</v>
      </c>
      <c r="EH91" s="70" t="e">
        <f aca="false">$EH$7*$J$2*$J$5*$AB91</f>
        <v>#N/A</v>
      </c>
      <c r="EI91" s="70" t="e">
        <f aca="false">$EH$7*$J$3*$J$5*$AC91</f>
        <v>#N/A</v>
      </c>
      <c r="EJ91" s="70" t="e">
        <f aca="false">$EJ$7*$J$2*$J$5*$AB91</f>
        <v>#N/A</v>
      </c>
      <c r="EK91" s="70" t="e">
        <f aca="false">$EJ$7*$J$3*$J$5*$AC91</f>
        <v>#N/A</v>
      </c>
      <c r="EL91" s="70" t="e">
        <f aca="false">$EL$7*$J$2*$J$5*$AB91</f>
        <v>#N/A</v>
      </c>
      <c r="EM91" s="70" t="e">
        <f aca="false">$EL$7*$J$3*$J$5*$AC91</f>
        <v>#N/A</v>
      </c>
      <c r="EN91" s="134" t="e">
        <f aca="false">SUM(EB91:EC91)</f>
        <v>#N/A</v>
      </c>
      <c r="EO91" s="25" t="e">
        <f aca="false">SUM(EB91:EE91,EJ91:EM91)</f>
        <v>#N/A</v>
      </c>
      <c r="EP91" s="25" t="e">
        <f aca="false">SUM(DZ91:EM91)</f>
        <v>#N/A</v>
      </c>
    </row>
    <row r="92" customFormat="false" ht="11.25" hidden="false" customHeight="false" outlineLevel="0" collapsed="false">
      <c r="A92" s="51" t="e">
        <f aca="false">VLOOKUP($D92,Curves!$A$2:$I$1700,9)</f>
        <v>#N/A</v>
      </c>
      <c r="B92" s="85" t="e">
        <f aca="false">(1+($A92/2))^(-2*($D92-$A$1)/365.25)</f>
        <v>#N/A</v>
      </c>
      <c r="C92" s="85" t="n">
        <f aca="false">D93-D92</f>
        <v>31</v>
      </c>
      <c r="D92" s="377" t="n">
        <v>39448</v>
      </c>
      <c r="E92" s="378" t="e">
        <f aca="false">VLOOKUP($D92,Curves!$A$2:$H$1700,2)*$B92</f>
        <v>#N/A</v>
      </c>
      <c r="F92" s="51" t="e">
        <f aca="false">VLOOKUP($D92,Curves!$A$2:$H$1700,3)*$B92</f>
        <v>#N/A</v>
      </c>
      <c r="G92" s="51" t="e">
        <f aca="false">VLOOKUP($D92,Curves!$A$2:$H$1700,7)*$B92</f>
        <v>#N/A</v>
      </c>
      <c r="H92" s="51" t="e">
        <f aca="false">VLOOKUP($D92,Curves!$A$2:$H$1700,5)*$B92</f>
        <v>#N/A</v>
      </c>
      <c r="I92" s="51" t="e">
        <f aca="false">VLOOKUP($D92,Curves!$A$2:$H$1700,4)*$B92</f>
        <v>#N/A</v>
      </c>
      <c r="J92" s="379" t="e">
        <f aca="false">VLOOKUP($D92,Curves!$A$2:$H$1700,8)*$B92</f>
        <v>#N/A</v>
      </c>
      <c r="K92" s="51" t="e">
        <f aca="false">($E92+$I92)*$J$5+$J$4</f>
        <v>#N/A</v>
      </c>
      <c r="L92" s="380" t="e">
        <f aca="false">VLOOKUP($D92,Curves!$N$2:$T$2600,2)*$B92</f>
        <v>#N/A</v>
      </c>
      <c r="M92" s="244" t="e">
        <f aca="false">VLOOKUP($D92,Curves!$N$2:$T$2600,3)*$B92</f>
        <v>#N/A</v>
      </c>
      <c r="N92" s="381" t="e">
        <f aca="false">IF($K92&lt;$L92,1,0)</f>
        <v>#N/A</v>
      </c>
      <c r="O92" s="382" t="e">
        <f aca="false">IF($K92&lt;$M92,1,0)</f>
        <v>#N/A</v>
      </c>
      <c r="P92" s="378" t="e">
        <f aca="false">($E92+J92)*$J$5+$J$4</f>
        <v>#N/A</v>
      </c>
      <c r="Q92" s="380" t="e">
        <f aca="false">VLOOKUP($D92,Curves!$N$2:$T$2600,4)*$B92</f>
        <v>#N/A</v>
      </c>
      <c r="R92" s="244" t="e">
        <f aca="false">VLOOKUP($D92,Curves!$N$2:$T$2600,5)*$B92</f>
        <v>#N/A</v>
      </c>
      <c r="S92" s="381" t="e">
        <f aca="false">IF($P92&lt;$Q92,1,0)</f>
        <v>#N/A</v>
      </c>
      <c r="T92" s="382" t="e">
        <f aca="false">IF($P92&lt;$R92,1,0)</f>
        <v>#N/A</v>
      </c>
      <c r="U92" s="383" t="e">
        <f aca="false">($E92+G92)*$J$5+$J$4</f>
        <v>#N/A</v>
      </c>
      <c r="V92" s="383" t="e">
        <f aca="false">($E92+H92)*$J$5+$J$4</f>
        <v>#N/A</v>
      </c>
      <c r="W92" s="383" t="e">
        <f aca="false">($E92+I92)*$J$5+$J$4</f>
        <v>#N/A</v>
      </c>
      <c r="X92" s="272" t="e">
        <f aca="false">VLOOKUP($D92,[6]CurveFetch!$D$8:$S$13000,16,0)*$B92</f>
        <v>#N/A</v>
      </c>
      <c r="Y92" s="244" t="e">
        <f aca="false">VLOOKUP($D92,Curves!$N$2:$T$2600,7)*$B92</f>
        <v>#N/A</v>
      </c>
      <c r="Z92" s="384" t="e">
        <f aca="false">IF($U92&lt;$X92,1,0)</f>
        <v>#N/A</v>
      </c>
      <c r="AA92" s="381" t="e">
        <f aca="false">IF($U92&lt;$Y92,1,0)</f>
        <v>#N/A</v>
      </c>
      <c r="AB92" s="381" t="e">
        <f aca="false">IF($V92&lt;$X92,1,0)</f>
        <v>#N/A</v>
      </c>
      <c r="AC92" s="381" t="e">
        <f aca="false">IF($V92&lt;$X92,1,0)</f>
        <v>#N/A</v>
      </c>
      <c r="AD92" s="381" t="e">
        <f aca="false">IF($W92&lt;$X92,1,0)</f>
        <v>#N/A</v>
      </c>
      <c r="AE92" s="382" t="e">
        <f aca="false">IF($W92&lt;$Y92,1,0)</f>
        <v>#N/A</v>
      </c>
      <c r="AF92" s="70" t="e">
        <f aca="false">$AF$7*$J$2*$J$5*$N92</f>
        <v>#N/A</v>
      </c>
      <c r="AG92" s="70" t="e">
        <f aca="false">$AF$7*$J$2*$J$5*$O92</f>
        <v>#N/A</v>
      </c>
      <c r="AH92" s="70" t="e">
        <f aca="false">$AH$7*$J$2*$J$5*$N92</f>
        <v>#N/A</v>
      </c>
      <c r="AI92" s="70" t="e">
        <f aca="false">$AH$7*$J$2*$J$5*$O92</f>
        <v>#N/A</v>
      </c>
      <c r="AJ92" s="70" t="e">
        <f aca="false">$AJ$7*$J$2*$J$5*$N92</f>
        <v>#N/A</v>
      </c>
      <c r="AK92" s="70" t="e">
        <f aca="false">$AJ$7*$J$2*$J$5*$O92</f>
        <v>#N/A</v>
      </c>
      <c r="AL92" s="70" t="e">
        <f aca="false">$AL$7*$J$2*$J$5*$N92</f>
        <v>#N/A</v>
      </c>
      <c r="AM92" s="70" t="e">
        <f aca="false">$AL$7*$J$3*$J$5*$O92</f>
        <v>#N/A</v>
      </c>
      <c r="AN92" s="70" t="e">
        <f aca="false">$AN$7*$J$2*$J$5*$N92</f>
        <v>#N/A</v>
      </c>
      <c r="AO92" s="70" t="e">
        <f aca="false">$AN$7*$J$3*$J$5*$O92</f>
        <v>#N/A</v>
      </c>
      <c r="AP92" s="70" t="e">
        <f aca="false">$AP$7*$J$2*$J$5*$N92</f>
        <v>#N/A</v>
      </c>
      <c r="AQ92" s="70" t="e">
        <f aca="false">$AP$7*$J$3*$J$5*$O92</f>
        <v>#N/A</v>
      </c>
      <c r="AR92" s="70" t="e">
        <f aca="false">$AR$7*$J$2*$J$5*$N92</f>
        <v>#N/A</v>
      </c>
      <c r="AS92" s="70" t="e">
        <f aca="false">$AR$7*$J$3*$J$5*$O92</f>
        <v>#N/A</v>
      </c>
      <c r="AT92" s="134" t="e">
        <f aca="false">SUM(AF92:AG92,AL92:AM92)</f>
        <v>#N/A</v>
      </c>
      <c r="AU92" s="161" t="e">
        <f aca="false">SUM(AF92:AM92,AP92:AS92)</f>
        <v>#N/A</v>
      </c>
      <c r="AV92" s="134" t="e">
        <f aca="false">SUM(AF92:AS92)</f>
        <v>#N/A</v>
      </c>
      <c r="AW92" s="70" t="e">
        <f aca="false">$AW$7*$J$2*$J$5*$S92</f>
        <v>#N/A</v>
      </c>
      <c r="AX92" s="70" t="e">
        <f aca="false">$AW$7*$J$3*$J$5*$T92</f>
        <v>#N/A</v>
      </c>
      <c r="AY92" s="70" t="e">
        <f aca="false">$AY$7*$J$2*$J$5*$S92</f>
        <v>#N/A</v>
      </c>
      <c r="AZ92" s="70" t="e">
        <f aca="false">$AY$7*$J$3*$J$5*$T92</f>
        <v>#N/A</v>
      </c>
      <c r="BA92" s="70" t="e">
        <f aca="false">$BA$7*$J$2*$J$5*$S92</f>
        <v>#N/A</v>
      </c>
      <c r="BB92" s="70" t="e">
        <f aca="false">$BA$7*$J$3*$J$5*$T92</f>
        <v>#N/A</v>
      </c>
      <c r="BC92" s="70" t="e">
        <f aca="false">$BC$7*$J$2*$J$5*$S92</f>
        <v>#N/A</v>
      </c>
      <c r="BD92" s="70" t="e">
        <f aca="false">$BC$7*$J$3*$J$5*$T92</f>
        <v>#N/A</v>
      </c>
      <c r="BE92" s="70" t="e">
        <f aca="false">$BE$7*$J$2*$J$5*$S92</f>
        <v>#N/A</v>
      </c>
      <c r="BF92" s="70" t="e">
        <f aca="false">$BE$7*$J$3*$J$5*$T92</f>
        <v>#N/A</v>
      </c>
      <c r="BG92" s="70" t="e">
        <f aca="false">$BG$7*$J$2*$J$5*$S92</f>
        <v>#N/A</v>
      </c>
      <c r="BH92" s="70" t="e">
        <f aca="false">$BG$7*$J$3*$J$5*$T92</f>
        <v>#N/A</v>
      </c>
      <c r="BI92" s="70" t="e">
        <f aca="false">$BI$7*$J$2*$J$5*$S92</f>
        <v>#N/A</v>
      </c>
      <c r="BJ92" s="70" t="e">
        <f aca="false">$BI$7*$J$3*$J$5*$T92</f>
        <v>#N/A</v>
      </c>
      <c r="BK92" s="70" t="e">
        <f aca="false">$BK$7*$J$2*$J$5*$S92</f>
        <v>#N/A</v>
      </c>
      <c r="BL92" s="70" t="e">
        <f aca="false">$BK$7*$J$3*$J$5*$T92</f>
        <v>#N/A</v>
      </c>
      <c r="BM92" s="70" t="e">
        <f aca="false">$BM$7*$J$2*$J$5*$S92</f>
        <v>#N/A</v>
      </c>
      <c r="BN92" s="70" t="e">
        <f aca="false">$BM$7*$J$3*$J$5*$T92</f>
        <v>#N/A</v>
      </c>
      <c r="BO92" s="70" t="e">
        <f aca="false">$BO$7*$J$2*$J$5*$S92</f>
        <v>#N/A</v>
      </c>
      <c r="BP92" s="70" t="e">
        <f aca="false">$BO$7*$J$3*$J$5*$T92</f>
        <v>#N/A</v>
      </c>
      <c r="BQ92" s="70" t="e">
        <f aca="false">$BQ$7*$J$2*$J$5*$S92</f>
        <v>#N/A</v>
      </c>
      <c r="BR92" s="70" t="e">
        <f aca="false">$BQ$7*$J$3*$J$5*$T92</f>
        <v>#N/A</v>
      </c>
      <c r="BS92" s="70" t="e">
        <f aca="false">$BS$7*$J$2*$J$5*$S92</f>
        <v>#N/A</v>
      </c>
      <c r="BT92" s="70" t="e">
        <f aca="false">$BS$7*$J$3*$J$5*$T92</f>
        <v>#N/A</v>
      </c>
      <c r="BU92" s="70" t="e">
        <f aca="false">$BU$7*$J$2*$J$5*$S92</f>
        <v>#N/A</v>
      </c>
      <c r="BV92" s="70" t="e">
        <f aca="false">$BU$7*$J$3*$J$5*$T92</f>
        <v>#N/A</v>
      </c>
      <c r="BW92" s="385" t="e">
        <f aca="false">SUM(AW92:BD92,BG92:BJ92,BO92:BP92)</f>
        <v>#N/A</v>
      </c>
      <c r="BX92" s="386" t="e">
        <f aca="false">SUM(BS92:BV92)+BW92</f>
        <v>#N/A</v>
      </c>
      <c r="BY92" s="25" t="e">
        <f aca="false">SUM(AW92:BV92)</f>
        <v>#N/A</v>
      </c>
      <c r="BZ92" s="70" t="e">
        <f aca="false">$BZ$7*$J$2*$J$5*$N92</f>
        <v>#N/A</v>
      </c>
      <c r="CA92" s="70" t="e">
        <f aca="false">$BZ$7*$J$3*$J$5*$O92</f>
        <v>#N/A</v>
      </c>
      <c r="CB92" s="70" t="e">
        <f aca="false">$CB$7*$J$2*$J$5*$N92</f>
        <v>#N/A</v>
      </c>
      <c r="CC92" s="70" t="e">
        <f aca="false">$CB$7*$J$3*$J$5*$O92</f>
        <v>#N/A</v>
      </c>
      <c r="CD92" s="70" t="e">
        <f aca="false">$CD$7*$J$2*$J$5*$N92</f>
        <v>#N/A</v>
      </c>
      <c r="CE92" s="70" t="e">
        <f aca="false">$CD$7*$J$3*$J$5*$O92</f>
        <v>#N/A</v>
      </c>
      <c r="CF92" s="134" t="e">
        <f aca="false">SUM(BZ92:CA92)</f>
        <v>#N/A</v>
      </c>
      <c r="CG92" s="386" t="e">
        <f aca="false">SUM(BZ92:CC92)</f>
        <v>#N/A</v>
      </c>
      <c r="CH92" s="134" t="e">
        <f aca="false">SUM(BZ92:CE92)</f>
        <v>#N/A</v>
      </c>
      <c r="CI92" s="70" t="e">
        <f aca="false">$CI$7*$J$2*$J$5*$AB92</f>
        <v>#N/A</v>
      </c>
      <c r="CJ92" s="70" t="e">
        <f aca="false">$CI$7*$J$3*$J$5*$AC92</f>
        <v>#N/A</v>
      </c>
      <c r="CK92" s="70" t="e">
        <f aca="false">$CK$7*$J$2*$J$5*$AB92</f>
        <v>#N/A</v>
      </c>
      <c r="CL92" s="70" t="e">
        <f aca="false">$CK$7*$J$3*$J$5*$AC92</f>
        <v>#N/A</v>
      </c>
      <c r="CM92" s="70" t="e">
        <f aca="false">$CM$7*$J$2*$J$5*$AB92</f>
        <v>#N/A</v>
      </c>
      <c r="CN92" s="70" t="e">
        <f aca="false">$CM$7*$J$3*$J$5*$AC92</f>
        <v>#N/A</v>
      </c>
      <c r="CO92" s="70" t="e">
        <f aca="false">$CO$7*$J$2*$J$5*$AB92</f>
        <v>#N/A</v>
      </c>
      <c r="CP92" s="70" t="e">
        <f aca="false">$CO$7*$J$3*$J$5*$AC92</f>
        <v>#N/A</v>
      </c>
      <c r="CQ92" s="70" t="e">
        <f aca="false">$CQ$7*$J$2*$J$5*$AB92</f>
        <v>#N/A</v>
      </c>
      <c r="CR92" s="70" t="e">
        <f aca="false">$CQ$7*$J$3*$J$5*$AC92</f>
        <v>#N/A</v>
      </c>
      <c r="CS92" s="70" t="e">
        <f aca="false">$CS$7*$J$2*$J$5*$AB92</f>
        <v>#N/A</v>
      </c>
      <c r="CT92" s="70" t="e">
        <f aca="false">$CS$7*$J$3*$J$5*$AC92</f>
        <v>#N/A</v>
      </c>
      <c r="CU92" s="70" t="e">
        <f aca="false">$CU$7*$J$2*$J$5*$AB92</f>
        <v>#N/A</v>
      </c>
      <c r="CV92" s="70" t="e">
        <f aca="false">$CU$7*$J$3*$J$5*$AC92</f>
        <v>#N/A</v>
      </c>
      <c r="CW92" s="70" t="e">
        <f aca="false">$CW$7*$J$2*$J$5*$AB92</f>
        <v>#N/A</v>
      </c>
      <c r="CX92" s="70" t="e">
        <f aca="false">$CW$7*$J$3*$J$5*$AC92</f>
        <v>#N/A</v>
      </c>
      <c r="CY92" s="70" t="e">
        <f aca="false">$CY$7*$J$2*$J$5*$AB92</f>
        <v>#N/A</v>
      </c>
      <c r="CZ92" s="70" t="e">
        <f aca="false">$CY$7*$J$3*$J$5*$AC92</f>
        <v>#N/A</v>
      </c>
      <c r="DA92" s="70" t="e">
        <f aca="false">$DA$7*$J$2*$J$5*$AB92</f>
        <v>#N/A</v>
      </c>
      <c r="DB92" s="70" t="e">
        <f aca="false">$DA$7*$J$3*$J$5*$AC92</f>
        <v>#N/A</v>
      </c>
      <c r="DC92" s="70"/>
      <c r="DD92" s="70"/>
      <c r="DE92" s="70" t="e">
        <f aca="false">$DF$7*$J$2*$J$5*$AB92</f>
        <v>#N/A</v>
      </c>
      <c r="DF92" s="70" t="e">
        <f aca="false">$DF$7*$J$3*$J$5*$AC92</f>
        <v>#N/A</v>
      </c>
      <c r="DG92" s="70" t="e">
        <f aca="false">$DG$7*$J$2*$J$5*$AB92</f>
        <v>#N/A</v>
      </c>
      <c r="DH92" s="70" t="e">
        <f aca="false">$DG$7*$J$3*$J$5*$AC92</f>
        <v>#N/A</v>
      </c>
      <c r="DI92" s="70" t="e">
        <f aca="false">$DI$7*$J$2*$J$5*$AB92</f>
        <v>#N/A</v>
      </c>
      <c r="DJ92" s="70" t="e">
        <f aca="false">$DI$7*$J$3*$J$5*$AC92</f>
        <v>#N/A</v>
      </c>
      <c r="DK92" s="70" t="e">
        <f aca="false">$DK$7*$J$2*$J$5*$AB92</f>
        <v>#N/A</v>
      </c>
      <c r="DL92" s="70" t="e">
        <f aca="false">$DK$7*$J$3*$J$5*$AC92</f>
        <v>#N/A</v>
      </c>
      <c r="DM92" s="70" t="e">
        <f aca="false">$DM$7*$J$2*$J$5*$AB92</f>
        <v>#N/A</v>
      </c>
      <c r="DN92" s="70" t="e">
        <f aca="false">$DM$7*$J$3*$J$5*$AC92</f>
        <v>#N/A</v>
      </c>
      <c r="DO92" s="70" t="e">
        <f aca="false">$DO$7*$J$2*$J$5*$AB92</f>
        <v>#N/A</v>
      </c>
      <c r="DP92" s="70" t="e">
        <f aca="false">$DO$7*$J$3*$J$5*$AC92</f>
        <v>#N/A</v>
      </c>
      <c r="DQ92" s="70" t="e">
        <f aca="false">$DQ$7*$J$2*$J$5*$AB92</f>
        <v>#N/A</v>
      </c>
      <c r="DR92" s="70" t="e">
        <f aca="false">$DQ$7*$J$3*$J$5*$AC92</f>
        <v>#N/A</v>
      </c>
      <c r="DS92" s="134" t="e">
        <f aca="false">SUM(CI92:CR92,CW92:CX92,DG92:DH92)</f>
        <v>#N/A</v>
      </c>
      <c r="DT92" s="25" t="e">
        <f aca="false">SUM(CI92:CZ92,DC92:DL92)</f>
        <v>#N/A</v>
      </c>
      <c r="DU92" s="134" t="e">
        <f aca="false">SUM(CI92:DR92)</f>
        <v>#N/A</v>
      </c>
      <c r="DZ92" s="70" t="e">
        <f aca="false">$DZ$7*$J$2*$J$5*$AB92</f>
        <v>#N/A</v>
      </c>
      <c r="EA92" s="70" t="e">
        <f aca="false">$DZ$7*$J$3*$J$5*$AC92</f>
        <v>#N/A</v>
      </c>
      <c r="EB92" s="70" t="e">
        <f aca="false">$EB$7*$J$2*$J$5*$AB92</f>
        <v>#N/A</v>
      </c>
      <c r="EC92" s="70" t="e">
        <f aca="false">$EB$7*$J$3*$J$5*$AC92</f>
        <v>#N/A</v>
      </c>
      <c r="ED92" s="70" t="e">
        <f aca="false">$ED$7*$J$2*$J$5*$AB92</f>
        <v>#N/A</v>
      </c>
      <c r="EE92" s="70" t="e">
        <f aca="false">$ED$7*$J$3*$J$5*$AC92</f>
        <v>#N/A</v>
      </c>
      <c r="EF92" s="70" t="e">
        <f aca="false">$EF$7*$J$2*$J$5*$AB92</f>
        <v>#N/A</v>
      </c>
      <c r="EG92" s="70" t="e">
        <f aca="false">$EF$7*$J$3*$J$5*$AC92</f>
        <v>#N/A</v>
      </c>
      <c r="EH92" s="70" t="e">
        <f aca="false">$EH$7*$J$2*$J$5*$AB92</f>
        <v>#N/A</v>
      </c>
      <c r="EI92" s="70" t="e">
        <f aca="false">$EH$7*$J$3*$J$5*$AC92</f>
        <v>#N/A</v>
      </c>
      <c r="EJ92" s="70" t="e">
        <f aca="false">$EJ$7*$J$2*$J$5*$AB92</f>
        <v>#N/A</v>
      </c>
      <c r="EK92" s="70" t="e">
        <f aca="false">$EJ$7*$J$3*$J$5*$AC92</f>
        <v>#N/A</v>
      </c>
      <c r="EL92" s="70" t="e">
        <f aca="false">$EL$7*$J$2*$J$5*$AB92</f>
        <v>#N/A</v>
      </c>
      <c r="EM92" s="70" t="e">
        <f aca="false">$EL$7*$J$3*$J$5*$AC92</f>
        <v>#N/A</v>
      </c>
      <c r="EN92" s="134" t="e">
        <f aca="false">SUM(EB92:EC92)</f>
        <v>#N/A</v>
      </c>
      <c r="EO92" s="25" t="e">
        <f aca="false">SUM(EB92:EE92,EJ92:EM92)</f>
        <v>#N/A</v>
      </c>
      <c r="EP92" s="25" t="e">
        <f aca="false">SUM(DZ92:EM92)</f>
        <v>#N/A</v>
      </c>
    </row>
    <row r="93" customFormat="false" ht="11.25" hidden="false" customHeight="false" outlineLevel="0" collapsed="false">
      <c r="A93" s="51" t="e">
        <f aca="false">VLOOKUP($D93,Curves!$A$2:$I$1700,9)</f>
        <v>#N/A</v>
      </c>
      <c r="B93" s="85" t="e">
        <f aca="false">(1+($A93/2))^(-2*($D93-$A$1)/365.25)</f>
        <v>#N/A</v>
      </c>
      <c r="C93" s="85" t="n">
        <f aca="false">D94-D93</f>
        <v>29</v>
      </c>
      <c r="D93" s="377" t="n">
        <v>39479</v>
      </c>
      <c r="E93" s="378" t="e">
        <f aca="false">VLOOKUP($D93,Curves!$A$2:$H$1700,2)*$B93</f>
        <v>#N/A</v>
      </c>
      <c r="F93" s="51" t="e">
        <f aca="false">VLOOKUP($D93,Curves!$A$2:$H$1700,3)*$B93</f>
        <v>#N/A</v>
      </c>
      <c r="G93" s="51" t="e">
        <f aca="false">VLOOKUP($D93,Curves!$A$2:$H$1700,7)*$B93</f>
        <v>#N/A</v>
      </c>
      <c r="H93" s="51" t="e">
        <f aca="false">VLOOKUP($D93,Curves!$A$2:$H$1700,5)*$B93</f>
        <v>#N/A</v>
      </c>
      <c r="I93" s="51" t="e">
        <f aca="false">VLOOKUP($D93,Curves!$A$2:$H$1700,4)*$B93</f>
        <v>#N/A</v>
      </c>
      <c r="J93" s="379" t="e">
        <f aca="false">VLOOKUP($D93,Curves!$A$2:$H$1700,8)*$B93</f>
        <v>#N/A</v>
      </c>
      <c r="K93" s="51" t="e">
        <f aca="false">($E93+$I93)*$J$5+$J$4</f>
        <v>#N/A</v>
      </c>
      <c r="L93" s="380" t="e">
        <f aca="false">VLOOKUP($D93,Curves!$N$2:$T$2600,2)*$B93</f>
        <v>#N/A</v>
      </c>
      <c r="M93" s="244" t="e">
        <f aca="false">VLOOKUP($D93,Curves!$N$2:$T$2600,3)*$B93</f>
        <v>#N/A</v>
      </c>
      <c r="N93" s="381" t="e">
        <f aca="false">IF($K93&lt;$L93,1,0)</f>
        <v>#N/A</v>
      </c>
      <c r="O93" s="382" t="e">
        <f aca="false">IF($K93&lt;$M93,1,0)</f>
        <v>#N/A</v>
      </c>
      <c r="P93" s="378" t="e">
        <f aca="false">($E93+J93)*$J$5+$J$4</f>
        <v>#N/A</v>
      </c>
      <c r="Q93" s="380" t="e">
        <f aca="false">VLOOKUP($D93,Curves!$N$2:$T$2600,4)*$B93</f>
        <v>#N/A</v>
      </c>
      <c r="R93" s="244" t="e">
        <f aca="false">VLOOKUP($D93,Curves!$N$2:$T$2600,5)*$B93</f>
        <v>#N/A</v>
      </c>
      <c r="S93" s="381" t="e">
        <f aca="false">IF($P93&lt;$Q93,1,0)</f>
        <v>#N/A</v>
      </c>
      <c r="T93" s="382" t="e">
        <f aca="false">IF($P93&lt;$R93,1,0)</f>
        <v>#N/A</v>
      </c>
      <c r="U93" s="383" t="e">
        <f aca="false">($E93+G93)*$J$5+$J$4</f>
        <v>#N/A</v>
      </c>
      <c r="V93" s="383" t="e">
        <f aca="false">($E93+H93)*$J$5+$J$4</f>
        <v>#N/A</v>
      </c>
      <c r="W93" s="383" t="e">
        <f aca="false">($E93+I93)*$J$5+$J$4</f>
        <v>#N/A</v>
      </c>
      <c r="X93" s="272" t="e">
        <f aca="false">VLOOKUP($D93,[6]CurveFetch!$D$8:$S$13000,16,0)*$B93</f>
        <v>#N/A</v>
      </c>
      <c r="Y93" s="244" t="e">
        <f aca="false">VLOOKUP($D93,Curves!$N$2:$T$2600,7)*$B93</f>
        <v>#N/A</v>
      </c>
      <c r="Z93" s="384" t="e">
        <f aca="false">IF($U93&lt;$X93,1,0)</f>
        <v>#N/A</v>
      </c>
      <c r="AA93" s="381" t="e">
        <f aca="false">IF($U93&lt;$Y93,1,0)</f>
        <v>#N/A</v>
      </c>
      <c r="AB93" s="381" t="e">
        <f aca="false">IF($V93&lt;$X93,1,0)</f>
        <v>#N/A</v>
      </c>
      <c r="AC93" s="381" t="e">
        <f aca="false">IF($V93&lt;$X93,1,0)</f>
        <v>#N/A</v>
      </c>
      <c r="AD93" s="381" t="e">
        <f aca="false">IF($W93&lt;$X93,1,0)</f>
        <v>#N/A</v>
      </c>
      <c r="AE93" s="382" t="e">
        <f aca="false">IF($W93&lt;$Y93,1,0)</f>
        <v>#N/A</v>
      </c>
      <c r="AF93" s="70" t="e">
        <f aca="false">$AF$7*$J$2*$J$5*$N93</f>
        <v>#N/A</v>
      </c>
      <c r="AG93" s="70" t="e">
        <f aca="false">$AF$7*$J$2*$J$5*$O93</f>
        <v>#N/A</v>
      </c>
      <c r="AH93" s="70" t="e">
        <f aca="false">$AH$7*$J$2*$J$5*$N93</f>
        <v>#N/A</v>
      </c>
      <c r="AI93" s="70" t="e">
        <f aca="false">$AH$7*$J$2*$J$5*$O93</f>
        <v>#N/A</v>
      </c>
      <c r="AJ93" s="70" t="e">
        <f aca="false">$AJ$7*$J$2*$J$5*$N93</f>
        <v>#N/A</v>
      </c>
      <c r="AK93" s="70" t="e">
        <f aca="false">$AJ$7*$J$2*$J$5*$O93</f>
        <v>#N/A</v>
      </c>
      <c r="AL93" s="70" t="e">
        <f aca="false">$AL$7*$J$2*$J$5*$N93</f>
        <v>#N/A</v>
      </c>
      <c r="AM93" s="70" t="e">
        <f aca="false">$AL$7*$J$3*$J$5*$O93</f>
        <v>#N/A</v>
      </c>
      <c r="AN93" s="70" t="e">
        <f aca="false">$AN$7*$J$2*$J$5*$N93</f>
        <v>#N/A</v>
      </c>
      <c r="AO93" s="70" t="e">
        <f aca="false">$AN$7*$J$3*$J$5*$O93</f>
        <v>#N/A</v>
      </c>
      <c r="AP93" s="70" t="e">
        <f aca="false">$AP$7*$J$2*$J$5*$N93</f>
        <v>#N/A</v>
      </c>
      <c r="AQ93" s="70" t="e">
        <f aca="false">$AP$7*$J$3*$J$5*$O93</f>
        <v>#N/A</v>
      </c>
      <c r="AR93" s="70" t="e">
        <f aca="false">$AR$7*$J$2*$J$5*$N93</f>
        <v>#N/A</v>
      </c>
      <c r="AS93" s="70" t="e">
        <f aca="false">$AR$7*$J$3*$J$5*$O93</f>
        <v>#N/A</v>
      </c>
      <c r="AT93" s="134" t="e">
        <f aca="false">SUM(AF93:AG93,AL93:AM93)</f>
        <v>#N/A</v>
      </c>
      <c r="AU93" s="161" t="e">
        <f aca="false">SUM(AF93:AM93,AP93:AS93)</f>
        <v>#N/A</v>
      </c>
      <c r="AV93" s="134" t="e">
        <f aca="false">SUM(AF93:AS93)</f>
        <v>#N/A</v>
      </c>
      <c r="AW93" s="70" t="e">
        <f aca="false">$AW$7*$J$2*$J$5*$S93</f>
        <v>#N/A</v>
      </c>
      <c r="AX93" s="70" t="e">
        <f aca="false">$AW$7*$J$3*$J$5*$T93</f>
        <v>#N/A</v>
      </c>
      <c r="AY93" s="70" t="e">
        <f aca="false">$AY$7*$J$2*$J$5*$S93</f>
        <v>#N/A</v>
      </c>
      <c r="AZ93" s="70" t="e">
        <f aca="false">$AY$7*$J$3*$J$5*$T93</f>
        <v>#N/A</v>
      </c>
      <c r="BA93" s="70" t="e">
        <f aca="false">$BA$7*$J$2*$J$5*$S93</f>
        <v>#N/A</v>
      </c>
      <c r="BB93" s="70" t="e">
        <f aca="false">$BA$7*$J$3*$J$5*$T93</f>
        <v>#N/A</v>
      </c>
      <c r="BC93" s="70" t="e">
        <f aca="false">$BC$7*$J$2*$J$5*$S93</f>
        <v>#N/A</v>
      </c>
      <c r="BD93" s="70" t="e">
        <f aca="false">$BC$7*$J$3*$J$5*$T93</f>
        <v>#N/A</v>
      </c>
      <c r="BE93" s="70" t="e">
        <f aca="false">$BE$7*$J$2*$J$5*$S93</f>
        <v>#N/A</v>
      </c>
      <c r="BF93" s="70" t="e">
        <f aca="false">$BE$7*$J$3*$J$5*$T93</f>
        <v>#N/A</v>
      </c>
      <c r="BG93" s="70" t="e">
        <f aca="false">$BG$7*$J$2*$J$5*$S93</f>
        <v>#N/A</v>
      </c>
      <c r="BH93" s="70" t="e">
        <f aca="false">$BG$7*$J$3*$J$5*$T93</f>
        <v>#N/A</v>
      </c>
      <c r="BI93" s="70" t="e">
        <f aca="false">$BI$7*$J$2*$J$5*$S93</f>
        <v>#N/A</v>
      </c>
      <c r="BJ93" s="70" t="e">
        <f aca="false">$BI$7*$J$3*$J$5*$T93</f>
        <v>#N/A</v>
      </c>
      <c r="BK93" s="70" t="e">
        <f aca="false">$BK$7*$J$2*$J$5*$S93</f>
        <v>#N/A</v>
      </c>
      <c r="BL93" s="70" t="e">
        <f aca="false">$BK$7*$J$3*$J$5*$T93</f>
        <v>#N/A</v>
      </c>
      <c r="BM93" s="70" t="e">
        <f aca="false">$BM$7*$J$2*$J$5*$S93</f>
        <v>#N/A</v>
      </c>
      <c r="BN93" s="70" t="e">
        <f aca="false">$BM$7*$J$3*$J$5*$T93</f>
        <v>#N/A</v>
      </c>
      <c r="BO93" s="70" t="e">
        <f aca="false">$BO$7*$J$2*$J$5*$S93</f>
        <v>#N/A</v>
      </c>
      <c r="BP93" s="70" t="e">
        <f aca="false">$BO$7*$J$3*$J$5*$T93</f>
        <v>#N/A</v>
      </c>
      <c r="BQ93" s="70" t="e">
        <f aca="false">$BQ$7*$J$2*$J$5*$S93</f>
        <v>#N/A</v>
      </c>
      <c r="BR93" s="70" t="e">
        <f aca="false">$BQ$7*$J$3*$J$5*$T93</f>
        <v>#N/A</v>
      </c>
      <c r="BS93" s="70" t="e">
        <f aca="false">$BS$7*$J$2*$J$5*$S93</f>
        <v>#N/A</v>
      </c>
      <c r="BT93" s="70" t="e">
        <f aca="false">$BS$7*$J$3*$J$5*$T93</f>
        <v>#N/A</v>
      </c>
      <c r="BU93" s="70" t="e">
        <f aca="false">$BU$7*$J$2*$J$5*$S93</f>
        <v>#N/A</v>
      </c>
      <c r="BV93" s="70" t="e">
        <f aca="false">$BU$7*$J$3*$J$5*$T93</f>
        <v>#N/A</v>
      </c>
      <c r="BW93" s="385" t="e">
        <f aca="false">SUM(AW93:BD93,BG93:BJ93,BO93:BP93)</f>
        <v>#N/A</v>
      </c>
      <c r="BX93" s="386" t="e">
        <f aca="false">SUM(BS93:BV93)+BW93</f>
        <v>#N/A</v>
      </c>
      <c r="BY93" s="25" t="e">
        <f aca="false">SUM(AW93:BV93)</f>
        <v>#N/A</v>
      </c>
      <c r="BZ93" s="70" t="e">
        <f aca="false">$BZ$7*$J$2*$J$5*$N93</f>
        <v>#N/A</v>
      </c>
      <c r="CA93" s="70" t="e">
        <f aca="false">$BZ$7*$J$3*$J$5*$O93</f>
        <v>#N/A</v>
      </c>
      <c r="CB93" s="70" t="e">
        <f aca="false">$CB$7*$J$2*$J$5*$N93</f>
        <v>#N/A</v>
      </c>
      <c r="CC93" s="70" t="e">
        <f aca="false">$CB$7*$J$3*$J$5*$O93</f>
        <v>#N/A</v>
      </c>
      <c r="CD93" s="70" t="e">
        <f aca="false">$CD$7*$J$2*$J$5*$N93</f>
        <v>#N/A</v>
      </c>
      <c r="CE93" s="70" t="e">
        <f aca="false">$CD$7*$J$3*$J$5*$O93</f>
        <v>#N/A</v>
      </c>
      <c r="CF93" s="134" t="e">
        <f aca="false">SUM(BZ93:CA93)</f>
        <v>#N/A</v>
      </c>
      <c r="CG93" s="386" t="e">
        <f aca="false">SUM(BZ93:CC93)</f>
        <v>#N/A</v>
      </c>
      <c r="CH93" s="134" t="e">
        <f aca="false">SUM(BZ93:CE93)</f>
        <v>#N/A</v>
      </c>
      <c r="CI93" s="70" t="e">
        <f aca="false">$CI$7*$J$2*$J$5*$AB93</f>
        <v>#N/A</v>
      </c>
      <c r="CJ93" s="70" t="e">
        <f aca="false">$CI$7*$J$3*$J$5*$AC93</f>
        <v>#N/A</v>
      </c>
      <c r="CK93" s="70" t="e">
        <f aca="false">$CK$7*$J$2*$J$5*$AB93</f>
        <v>#N/A</v>
      </c>
      <c r="CL93" s="70" t="e">
        <f aca="false">$CK$7*$J$3*$J$5*$AC93</f>
        <v>#N/A</v>
      </c>
      <c r="CM93" s="70" t="e">
        <f aca="false">$CM$7*$J$2*$J$5*$AB93</f>
        <v>#N/A</v>
      </c>
      <c r="CN93" s="70" t="e">
        <f aca="false">$CM$7*$J$3*$J$5*$AC93</f>
        <v>#N/A</v>
      </c>
      <c r="CO93" s="70" t="e">
        <f aca="false">$CO$7*$J$2*$J$5*$AB93</f>
        <v>#N/A</v>
      </c>
      <c r="CP93" s="70" t="e">
        <f aca="false">$CO$7*$J$3*$J$5*$AC93</f>
        <v>#N/A</v>
      </c>
      <c r="CQ93" s="70" t="e">
        <f aca="false">$CQ$7*$J$2*$J$5*$AB93</f>
        <v>#N/A</v>
      </c>
      <c r="CR93" s="70" t="e">
        <f aca="false">$CQ$7*$J$3*$J$5*$AC93</f>
        <v>#N/A</v>
      </c>
      <c r="CS93" s="70" t="e">
        <f aca="false">$CS$7*$J$2*$J$5*$AB93</f>
        <v>#N/A</v>
      </c>
      <c r="CT93" s="70" t="e">
        <f aca="false">$CS$7*$J$3*$J$5*$AC93</f>
        <v>#N/A</v>
      </c>
      <c r="CU93" s="70" t="e">
        <f aca="false">$CU$7*$J$2*$J$5*$AB93</f>
        <v>#N/A</v>
      </c>
      <c r="CV93" s="70" t="e">
        <f aca="false">$CU$7*$J$3*$J$5*$AC93</f>
        <v>#N/A</v>
      </c>
      <c r="CW93" s="70" t="e">
        <f aca="false">$CW$7*$J$2*$J$5*$AB93</f>
        <v>#N/A</v>
      </c>
      <c r="CX93" s="70" t="e">
        <f aca="false">$CW$7*$J$3*$J$5*$AC93</f>
        <v>#N/A</v>
      </c>
      <c r="CY93" s="70" t="e">
        <f aca="false">$CY$7*$J$2*$J$5*$AB93</f>
        <v>#N/A</v>
      </c>
      <c r="CZ93" s="70" t="e">
        <f aca="false">$CY$7*$J$3*$J$5*$AC93</f>
        <v>#N/A</v>
      </c>
      <c r="DA93" s="70" t="e">
        <f aca="false">$DA$7*$J$2*$J$5*$AB93</f>
        <v>#N/A</v>
      </c>
      <c r="DB93" s="70" t="e">
        <f aca="false">$DA$7*$J$3*$J$5*$AC93</f>
        <v>#N/A</v>
      </c>
      <c r="DC93" s="70"/>
      <c r="DD93" s="70"/>
      <c r="DE93" s="70" t="e">
        <f aca="false">$DF$7*$J$2*$J$5*$AB93</f>
        <v>#N/A</v>
      </c>
      <c r="DF93" s="70" t="e">
        <f aca="false">$DF$7*$J$3*$J$5*$AC93</f>
        <v>#N/A</v>
      </c>
      <c r="DG93" s="70" t="e">
        <f aca="false">$DG$7*$J$2*$J$5*$AB93</f>
        <v>#N/A</v>
      </c>
      <c r="DH93" s="70" t="e">
        <f aca="false">$DG$7*$J$3*$J$5*$AC93</f>
        <v>#N/A</v>
      </c>
      <c r="DI93" s="70" t="e">
        <f aca="false">$DI$7*$J$2*$J$5*$AB93</f>
        <v>#N/A</v>
      </c>
      <c r="DJ93" s="70" t="e">
        <f aca="false">$DI$7*$J$3*$J$5*$AC93</f>
        <v>#N/A</v>
      </c>
      <c r="DK93" s="70" t="e">
        <f aca="false">$DK$7*$J$2*$J$5*$AB93</f>
        <v>#N/A</v>
      </c>
      <c r="DL93" s="70" t="e">
        <f aca="false">$DK$7*$J$3*$J$5*$AC93</f>
        <v>#N/A</v>
      </c>
      <c r="DM93" s="70" t="e">
        <f aca="false">$DM$7*$J$2*$J$5*$AB93</f>
        <v>#N/A</v>
      </c>
      <c r="DN93" s="70" t="e">
        <f aca="false">$DM$7*$J$3*$J$5*$AC93</f>
        <v>#N/A</v>
      </c>
      <c r="DO93" s="70" t="e">
        <f aca="false">$DO$7*$J$2*$J$5*$AB93</f>
        <v>#N/A</v>
      </c>
      <c r="DP93" s="70" t="e">
        <f aca="false">$DO$7*$J$3*$J$5*$AC93</f>
        <v>#N/A</v>
      </c>
      <c r="DQ93" s="70" t="e">
        <f aca="false">$DQ$7*$J$2*$J$5*$AB93</f>
        <v>#N/A</v>
      </c>
      <c r="DR93" s="70" t="e">
        <f aca="false">$DQ$7*$J$3*$J$5*$AC93</f>
        <v>#N/A</v>
      </c>
      <c r="DS93" s="134" t="e">
        <f aca="false">SUM(CI93:CR93,CW93:CX93,DG93:DH93)</f>
        <v>#N/A</v>
      </c>
      <c r="DT93" s="25" t="e">
        <f aca="false">SUM(CI93:CZ93,DC93:DL93)</f>
        <v>#N/A</v>
      </c>
      <c r="DU93" s="134" t="e">
        <f aca="false">SUM(CI93:DR93)</f>
        <v>#N/A</v>
      </c>
      <c r="DZ93" s="70" t="e">
        <f aca="false">$DZ$7*$J$2*$J$5*$AB93</f>
        <v>#N/A</v>
      </c>
      <c r="EA93" s="70" t="e">
        <f aca="false">$DZ$7*$J$3*$J$5*$AC93</f>
        <v>#N/A</v>
      </c>
      <c r="EB93" s="70" t="e">
        <f aca="false">$EB$7*$J$2*$J$5*$AB93</f>
        <v>#N/A</v>
      </c>
      <c r="EC93" s="70" t="e">
        <f aca="false">$EB$7*$J$3*$J$5*$AC93</f>
        <v>#N/A</v>
      </c>
      <c r="ED93" s="70" t="e">
        <f aca="false">$ED$7*$J$2*$J$5*$AB93</f>
        <v>#N/A</v>
      </c>
      <c r="EE93" s="70" t="e">
        <f aca="false">$ED$7*$J$3*$J$5*$AC93</f>
        <v>#N/A</v>
      </c>
      <c r="EF93" s="70" t="e">
        <f aca="false">$EF$7*$J$2*$J$5*$AB93</f>
        <v>#N/A</v>
      </c>
      <c r="EG93" s="70" t="e">
        <f aca="false">$EF$7*$J$3*$J$5*$AC93</f>
        <v>#N/A</v>
      </c>
      <c r="EH93" s="70" t="e">
        <f aca="false">$EH$7*$J$2*$J$5*$AB93</f>
        <v>#N/A</v>
      </c>
      <c r="EI93" s="70" t="e">
        <f aca="false">$EH$7*$J$3*$J$5*$AC93</f>
        <v>#N/A</v>
      </c>
      <c r="EJ93" s="70" t="e">
        <f aca="false">$EJ$7*$J$2*$J$5*$AB93</f>
        <v>#N/A</v>
      </c>
      <c r="EK93" s="70" t="e">
        <f aca="false">$EJ$7*$J$3*$J$5*$AC93</f>
        <v>#N/A</v>
      </c>
      <c r="EL93" s="70" t="e">
        <f aca="false">$EL$7*$J$2*$J$5*$AB93</f>
        <v>#N/A</v>
      </c>
      <c r="EM93" s="70" t="e">
        <f aca="false">$EL$7*$J$3*$J$5*$AC93</f>
        <v>#N/A</v>
      </c>
      <c r="EN93" s="134" t="e">
        <f aca="false">SUM(EB93:EC93)</f>
        <v>#N/A</v>
      </c>
      <c r="EO93" s="25" t="e">
        <f aca="false">SUM(EB93:EE93,EJ93:EM93)</f>
        <v>#N/A</v>
      </c>
      <c r="EP93" s="25" t="e">
        <f aca="false">SUM(DZ93:EM93)</f>
        <v>#N/A</v>
      </c>
    </row>
    <row r="94" customFormat="false" ht="11.25" hidden="false" customHeight="false" outlineLevel="0" collapsed="false">
      <c r="A94" s="51" t="e">
        <f aca="false">VLOOKUP($D94,Curves!$A$2:$I$1700,9)</f>
        <v>#N/A</v>
      </c>
      <c r="B94" s="85" t="e">
        <f aca="false">(1+($A94/2))^(-2*($D94-$A$1)/365.25)</f>
        <v>#N/A</v>
      </c>
      <c r="C94" s="85" t="n">
        <f aca="false">D95-D94</f>
        <v>31</v>
      </c>
      <c r="D94" s="377" t="n">
        <v>39508</v>
      </c>
      <c r="E94" s="378" t="e">
        <f aca="false">VLOOKUP($D94,Curves!$A$2:$H$1700,2)*$B94</f>
        <v>#N/A</v>
      </c>
      <c r="F94" s="51" t="e">
        <f aca="false">VLOOKUP($D94,Curves!$A$2:$H$1700,3)*$B94</f>
        <v>#N/A</v>
      </c>
      <c r="G94" s="51" t="e">
        <f aca="false">VLOOKUP($D94,Curves!$A$2:$H$1700,7)*$B94</f>
        <v>#N/A</v>
      </c>
      <c r="H94" s="51" t="e">
        <f aca="false">VLOOKUP($D94,Curves!$A$2:$H$1700,5)*$B94</f>
        <v>#N/A</v>
      </c>
      <c r="I94" s="51" t="e">
        <f aca="false">VLOOKUP($D94,Curves!$A$2:$H$1700,4)*$B94</f>
        <v>#N/A</v>
      </c>
      <c r="J94" s="379" t="e">
        <f aca="false">VLOOKUP($D94,Curves!$A$2:$H$1700,8)*$B94</f>
        <v>#N/A</v>
      </c>
      <c r="K94" s="51" t="e">
        <f aca="false">($E94+$I94)*$J$5+$J$4</f>
        <v>#N/A</v>
      </c>
      <c r="L94" s="380" t="e">
        <f aca="false">VLOOKUP($D94,Curves!$N$2:$T$2600,2)*$B94</f>
        <v>#N/A</v>
      </c>
      <c r="M94" s="244" t="e">
        <f aca="false">VLOOKUP($D94,Curves!$N$2:$T$2600,3)*$B94</f>
        <v>#N/A</v>
      </c>
      <c r="N94" s="381" t="e">
        <f aca="false">IF($K94&lt;$L94,1,0)</f>
        <v>#N/A</v>
      </c>
      <c r="O94" s="382" t="e">
        <f aca="false">IF($K94&lt;$M94,1,0)</f>
        <v>#N/A</v>
      </c>
      <c r="P94" s="378" t="e">
        <f aca="false">($E94+J94)*$J$5+$J$4</f>
        <v>#N/A</v>
      </c>
      <c r="Q94" s="380" t="e">
        <f aca="false">VLOOKUP($D94,Curves!$N$2:$T$2600,4)*$B94</f>
        <v>#N/A</v>
      </c>
      <c r="R94" s="244" t="e">
        <f aca="false">VLOOKUP($D94,Curves!$N$2:$T$2600,5)*$B94</f>
        <v>#N/A</v>
      </c>
      <c r="S94" s="381" t="e">
        <f aca="false">IF($P94&lt;$Q94,1,0)</f>
        <v>#N/A</v>
      </c>
      <c r="T94" s="382" t="e">
        <f aca="false">IF($P94&lt;$R94,1,0)</f>
        <v>#N/A</v>
      </c>
      <c r="U94" s="383" t="e">
        <f aca="false">($E94+G94)*$J$5+$J$4</f>
        <v>#N/A</v>
      </c>
      <c r="V94" s="383" t="e">
        <f aca="false">($E94+H94)*$J$5+$J$4</f>
        <v>#N/A</v>
      </c>
      <c r="W94" s="383" t="e">
        <f aca="false">($E94+I94)*$J$5+$J$4</f>
        <v>#N/A</v>
      </c>
      <c r="X94" s="272" t="e">
        <f aca="false">VLOOKUP($D94,[6]CurveFetch!$D$8:$S$13000,16,0)*$B94</f>
        <v>#N/A</v>
      </c>
      <c r="Y94" s="244" t="e">
        <f aca="false">VLOOKUP($D94,Curves!$N$2:$T$2600,7)*$B94</f>
        <v>#N/A</v>
      </c>
      <c r="Z94" s="384" t="e">
        <f aca="false">IF($U94&lt;$X94,1,0)</f>
        <v>#N/A</v>
      </c>
      <c r="AA94" s="381" t="e">
        <f aca="false">IF($U94&lt;$Y94,1,0)</f>
        <v>#N/A</v>
      </c>
      <c r="AB94" s="381" t="e">
        <f aca="false">IF($V94&lt;$X94,1,0)</f>
        <v>#N/A</v>
      </c>
      <c r="AC94" s="381" t="e">
        <f aca="false">IF($V94&lt;$X94,1,0)</f>
        <v>#N/A</v>
      </c>
      <c r="AD94" s="381" t="e">
        <f aca="false">IF($W94&lt;$X94,1,0)</f>
        <v>#N/A</v>
      </c>
      <c r="AE94" s="382" t="e">
        <f aca="false">IF($W94&lt;$Y94,1,0)</f>
        <v>#N/A</v>
      </c>
      <c r="AF94" s="70" t="e">
        <f aca="false">$AF$7*$J$2*$J$5*$N94</f>
        <v>#N/A</v>
      </c>
      <c r="AG94" s="70" t="e">
        <f aca="false">$AF$7*$J$2*$J$5*$O94</f>
        <v>#N/A</v>
      </c>
      <c r="AH94" s="70" t="e">
        <f aca="false">$AH$7*$J$2*$J$5*$N94</f>
        <v>#N/A</v>
      </c>
      <c r="AI94" s="70" t="e">
        <f aca="false">$AH$7*$J$2*$J$5*$O94</f>
        <v>#N/A</v>
      </c>
      <c r="AJ94" s="70" t="e">
        <f aca="false">$AJ$7*$J$2*$J$5*$N94</f>
        <v>#N/A</v>
      </c>
      <c r="AK94" s="70" t="e">
        <f aca="false">$AJ$7*$J$2*$J$5*$O94</f>
        <v>#N/A</v>
      </c>
      <c r="AL94" s="70" t="e">
        <f aca="false">$AL$7*$J$2*$J$5*$N94</f>
        <v>#N/A</v>
      </c>
      <c r="AM94" s="70" t="e">
        <f aca="false">$AL$7*$J$3*$J$5*$O94</f>
        <v>#N/A</v>
      </c>
      <c r="AN94" s="70" t="e">
        <f aca="false">$AN$7*$J$2*$J$5*$N94</f>
        <v>#N/A</v>
      </c>
      <c r="AO94" s="70" t="e">
        <f aca="false">$AN$7*$J$3*$J$5*$O94</f>
        <v>#N/A</v>
      </c>
      <c r="AP94" s="70" t="e">
        <f aca="false">$AP$7*$J$2*$J$5*$N94</f>
        <v>#N/A</v>
      </c>
      <c r="AQ94" s="70" t="e">
        <f aca="false">$AP$7*$J$3*$J$5*$O94</f>
        <v>#N/A</v>
      </c>
      <c r="AR94" s="70" t="e">
        <f aca="false">$AR$7*$J$2*$J$5*$N94</f>
        <v>#N/A</v>
      </c>
      <c r="AS94" s="70" t="e">
        <f aca="false">$AR$7*$J$3*$J$5*$O94</f>
        <v>#N/A</v>
      </c>
      <c r="AT94" s="134" t="e">
        <f aca="false">SUM(AF94:AG94,AL94:AM94)</f>
        <v>#N/A</v>
      </c>
      <c r="AU94" s="161" t="e">
        <f aca="false">SUM(AF94:AM94,AP94:AS94)</f>
        <v>#N/A</v>
      </c>
      <c r="AV94" s="134" t="e">
        <f aca="false">SUM(AF94:AS94)</f>
        <v>#N/A</v>
      </c>
      <c r="AW94" s="70" t="e">
        <f aca="false">$AW$7*$J$2*$J$5*$S94</f>
        <v>#N/A</v>
      </c>
      <c r="AX94" s="70" t="e">
        <f aca="false">$AW$7*$J$3*$J$5*$T94</f>
        <v>#N/A</v>
      </c>
      <c r="AY94" s="70" t="e">
        <f aca="false">$AY$7*$J$2*$J$5*$S94</f>
        <v>#N/A</v>
      </c>
      <c r="AZ94" s="70" t="e">
        <f aca="false">$AY$7*$J$3*$J$5*$T94</f>
        <v>#N/A</v>
      </c>
      <c r="BA94" s="70" t="e">
        <f aca="false">$BA$7*$J$2*$J$5*$S94</f>
        <v>#N/A</v>
      </c>
      <c r="BB94" s="70" t="e">
        <f aca="false">$BA$7*$J$3*$J$5*$T94</f>
        <v>#N/A</v>
      </c>
      <c r="BC94" s="70" t="e">
        <f aca="false">$BC$7*$J$2*$J$5*$S94</f>
        <v>#N/A</v>
      </c>
      <c r="BD94" s="70" t="e">
        <f aca="false">$BC$7*$J$3*$J$5*$T94</f>
        <v>#N/A</v>
      </c>
      <c r="BE94" s="70" t="e">
        <f aca="false">$BE$7*$J$2*$J$5*$S94</f>
        <v>#N/A</v>
      </c>
      <c r="BF94" s="70" t="e">
        <f aca="false">$BE$7*$J$3*$J$5*$T94</f>
        <v>#N/A</v>
      </c>
      <c r="BG94" s="70" t="e">
        <f aca="false">$BG$7*$J$2*$J$5*$S94</f>
        <v>#N/A</v>
      </c>
      <c r="BH94" s="70" t="e">
        <f aca="false">$BG$7*$J$3*$J$5*$T94</f>
        <v>#N/A</v>
      </c>
      <c r="BI94" s="70" t="e">
        <f aca="false">$BI$7*$J$2*$J$5*$S94</f>
        <v>#N/A</v>
      </c>
      <c r="BJ94" s="70" t="e">
        <f aca="false">$BI$7*$J$3*$J$5*$T94</f>
        <v>#N/A</v>
      </c>
      <c r="BK94" s="70" t="e">
        <f aca="false">$BK$7*$J$2*$J$5*$S94</f>
        <v>#N/A</v>
      </c>
      <c r="BL94" s="70" t="e">
        <f aca="false">$BK$7*$J$3*$J$5*$T94</f>
        <v>#N/A</v>
      </c>
      <c r="BM94" s="70" t="e">
        <f aca="false">$BM$7*$J$2*$J$5*$S94</f>
        <v>#N/A</v>
      </c>
      <c r="BN94" s="70" t="e">
        <f aca="false">$BM$7*$J$3*$J$5*$T94</f>
        <v>#N/A</v>
      </c>
      <c r="BO94" s="70" t="e">
        <f aca="false">$BO$7*$J$2*$J$5*$S94</f>
        <v>#N/A</v>
      </c>
      <c r="BP94" s="70" t="e">
        <f aca="false">$BO$7*$J$3*$J$5*$T94</f>
        <v>#N/A</v>
      </c>
      <c r="BQ94" s="70" t="e">
        <f aca="false">$BQ$7*$J$2*$J$5*$S94</f>
        <v>#N/A</v>
      </c>
      <c r="BR94" s="70" t="e">
        <f aca="false">$BQ$7*$J$3*$J$5*$T94</f>
        <v>#N/A</v>
      </c>
      <c r="BS94" s="70" t="e">
        <f aca="false">$BS$7*$J$2*$J$5*$S94</f>
        <v>#N/A</v>
      </c>
      <c r="BT94" s="70" t="e">
        <f aca="false">$BS$7*$J$3*$J$5*$T94</f>
        <v>#N/A</v>
      </c>
      <c r="BU94" s="70" t="e">
        <f aca="false">$BU$7*$J$2*$J$5*$S94</f>
        <v>#N/A</v>
      </c>
      <c r="BV94" s="70" t="e">
        <f aca="false">$BU$7*$J$3*$J$5*$T94</f>
        <v>#N/A</v>
      </c>
      <c r="BW94" s="385" t="e">
        <f aca="false">SUM(AW94:BD94,BG94:BJ94,BO94:BP94)</f>
        <v>#N/A</v>
      </c>
      <c r="BX94" s="386" t="e">
        <f aca="false">SUM(BS94:BV94)+BW94</f>
        <v>#N/A</v>
      </c>
      <c r="BY94" s="25" t="e">
        <f aca="false">SUM(AW94:BV94)</f>
        <v>#N/A</v>
      </c>
      <c r="BZ94" s="70" t="e">
        <f aca="false">$BZ$7*$J$2*$J$5*$N94</f>
        <v>#N/A</v>
      </c>
      <c r="CA94" s="70" t="e">
        <f aca="false">$BZ$7*$J$3*$J$5*$O94</f>
        <v>#N/A</v>
      </c>
      <c r="CB94" s="70" t="e">
        <f aca="false">$CB$7*$J$2*$J$5*$N94</f>
        <v>#N/A</v>
      </c>
      <c r="CC94" s="70" t="e">
        <f aca="false">$CB$7*$J$3*$J$5*$O94</f>
        <v>#N/A</v>
      </c>
      <c r="CD94" s="70" t="e">
        <f aca="false">$CD$7*$J$2*$J$5*$N94</f>
        <v>#N/A</v>
      </c>
      <c r="CE94" s="70" t="e">
        <f aca="false">$CD$7*$J$3*$J$5*$O94</f>
        <v>#N/A</v>
      </c>
      <c r="CF94" s="134" t="e">
        <f aca="false">SUM(BZ94:CA94)</f>
        <v>#N/A</v>
      </c>
      <c r="CG94" s="386" t="e">
        <f aca="false">SUM(BZ94:CC94)</f>
        <v>#N/A</v>
      </c>
      <c r="CH94" s="134" t="e">
        <f aca="false">SUM(BZ94:CE94)</f>
        <v>#N/A</v>
      </c>
      <c r="CI94" s="70" t="e">
        <f aca="false">$CI$7*$J$2*$J$5*$AB94</f>
        <v>#N/A</v>
      </c>
      <c r="CJ94" s="70" t="e">
        <f aca="false">$CI$7*$J$3*$J$5*$AC94</f>
        <v>#N/A</v>
      </c>
      <c r="CK94" s="70" t="e">
        <f aca="false">$CK$7*$J$2*$J$5*$AB94</f>
        <v>#N/A</v>
      </c>
      <c r="CL94" s="70" t="e">
        <f aca="false">$CK$7*$J$3*$J$5*$AC94</f>
        <v>#N/A</v>
      </c>
      <c r="CM94" s="70" t="e">
        <f aca="false">$CM$7*$J$2*$J$5*$AB94</f>
        <v>#N/A</v>
      </c>
      <c r="CN94" s="70" t="e">
        <f aca="false">$CM$7*$J$3*$J$5*$AC94</f>
        <v>#N/A</v>
      </c>
      <c r="CO94" s="70" t="e">
        <f aca="false">$CO$7*$J$2*$J$5*$AB94</f>
        <v>#N/A</v>
      </c>
      <c r="CP94" s="70" t="e">
        <f aca="false">$CO$7*$J$3*$J$5*$AC94</f>
        <v>#N/A</v>
      </c>
      <c r="CQ94" s="70" t="e">
        <f aca="false">$CQ$7*$J$2*$J$5*$AB94</f>
        <v>#N/A</v>
      </c>
      <c r="CR94" s="70" t="e">
        <f aca="false">$CQ$7*$J$3*$J$5*$AC94</f>
        <v>#N/A</v>
      </c>
      <c r="CS94" s="70" t="e">
        <f aca="false">$CS$7*$J$2*$J$5*$AB94</f>
        <v>#N/A</v>
      </c>
      <c r="CT94" s="70" t="e">
        <f aca="false">$CS$7*$J$3*$J$5*$AC94</f>
        <v>#N/A</v>
      </c>
      <c r="CU94" s="70" t="e">
        <f aca="false">$CU$7*$J$2*$J$5*$AB94</f>
        <v>#N/A</v>
      </c>
      <c r="CV94" s="70" t="e">
        <f aca="false">$CU$7*$J$3*$J$5*$AC94</f>
        <v>#N/A</v>
      </c>
      <c r="CW94" s="70" t="e">
        <f aca="false">$CW$7*$J$2*$J$5*$AB94</f>
        <v>#N/A</v>
      </c>
      <c r="CX94" s="70" t="e">
        <f aca="false">$CW$7*$J$3*$J$5*$AC94</f>
        <v>#N/A</v>
      </c>
      <c r="CY94" s="70" t="e">
        <f aca="false">$CY$7*$J$2*$J$5*$AB94</f>
        <v>#N/A</v>
      </c>
      <c r="CZ94" s="70" t="e">
        <f aca="false">$CY$7*$J$3*$J$5*$AC94</f>
        <v>#N/A</v>
      </c>
      <c r="DA94" s="70" t="e">
        <f aca="false">$DA$7*$J$2*$J$5*$AB94</f>
        <v>#N/A</v>
      </c>
      <c r="DB94" s="70" t="e">
        <f aca="false">$DA$7*$J$3*$J$5*$AC94</f>
        <v>#N/A</v>
      </c>
      <c r="DC94" s="70"/>
      <c r="DD94" s="70"/>
      <c r="DE94" s="70" t="e">
        <f aca="false">$DF$7*$J$2*$J$5*$AB94</f>
        <v>#N/A</v>
      </c>
      <c r="DF94" s="70" t="e">
        <f aca="false">$DF$7*$J$3*$J$5*$AC94</f>
        <v>#N/A</v>
      </c>
      <c r="DG94" s="70" t="e">
        <f aca="false">$DG$7*$J$2*$J$5*$AB94</f>
        <v>#N/A</v>
      </c>
      <c r="DH94" s="70" t="e">
        <f aca="false">$DG$7*$J$3*$J$5*$AC94</f>
        <v>#N/A</v>
      </c>
      <c r="DI94" s="70" t="e">
        <f aca="false">$DI$7*$J$2*$J$5*$AB94</f>
        <v>#N/A</v>
      </c>
      <c r="DJ94" s="70" t="e">
        <f aca="false">$DI$7*$J$3*$J$5*$AC94</f>
        <v>#N/A</v>
      </c>
      <c r="DK94" s="70" t="e">
        <f aca="false">$DK$7*$J$2*$J$5*$AB94</f>
        <v>#N/A</v>
      </c>
      <c r="DL94" s="70" t="e">
        <f aca="false">$DK$7*$J$3*$J$5*$AC94</f>
        <v>#N/A</v>
      </c>
      <c r="DM94" s="70" t="e">
        <f aca="false">$DM$7*$J$2*$J$5*$AB94</f>
        <v>#N/A</v>
      </c>
      <c r="DN94" s="70" t="e">
        <f aca="false">$DM$7*$J$3*$J$5*$AC94</f>
        <v>#N/A</v>
      </c>
      <c r="DO94" s="70" t="e">
        <f aca="false">$DO$7*$J$2*$J$5*$AB94</f>
        <v>#N/A</v>
      </c>
      <c r="DP94" s="70" t="e">
        <f aca="false">$DO$7*$J$3*$J$5*$AC94</f>
        <v>#N/A</v>
      </c>
      <c r="DQ94" s="70" t="e">
        <f aca="false">$DQ$7*$J$2*$J$5*$AB94</f>
        <v>#N/A</v>
      </c>
      <c r="DR94" s="70" t="e">
        <f aca="false">$DQ$7*$J$3*$J$5*$AC94</f>
        <v>#N/A</v>
      </c>
      <c r="DS94" s="134" t="e">
        <f aca="false">SUM(CI94:CR94,CW94:CX94,DG94:DH94)</f>
        <v>#N/A</v>
      </c>
      <c r="DT94" s="25" t="e">
        <f aca="false">SUM(CI94:CZ94,DC94:DL94)</f>
        <v>#N/A</v>
      </c>
      <c r="DU94" s="134" t="e">
        <f aca="false">SUM(CI94:DR94)</f>
        <v>#N/A</v>
      </c>
      <c r="DZ94" s="70" t="e">
        <f aca="false">$DZ$7*$J$2*$J$5*$AB94</f>
        <v>#N/A</v>
      </c>
      <c r="EA94" s="70" t="e">
        <f aca="false">$DZ$7*$J$3*$J$5*$AC94</f>
        <v>#N/A</v>
      </c>
      <c r="EB94" s="70" t="e">
        <f aca="false">$EB$7*$J$2*$J$5*$AB94</f>
        <v>#N/A</v>
      </c>
      <c r="EC94" s="70" t="e">
        <f aca="false">$EB$7*$J$3*$J$5*$AC94</f>
        <v>#N/A</v>
      </c>
      <c r="ED94" s="70" t="e">
        <f aca="false">$ED$7*$J$2*$J$5*$AB94</f>
        <v>#N/A</v>
      </c>
      <c r="EE94" s="70" t="e">
        <f aca="false">$ED$7*$J$3*$J$5*$AC94</f>
        <v>#N/A</v>
      </c>
      <c r="EF94" s="70" t="e">
        <f aca="false">$EF$7*$J$2*$J$5*$AB94</f>
        <v>#N/A</v>
      </c>
      <c r="EG94" s="70" t="e">
        <f aca="false">$EF$7*$J$3*$J$5*$AC94</f>
        <v>#N/A</v>
      </c>
      <c r="EH94" s="70" t="e">
        <f aca="false">$EH$7*$J$2*$J$5*$AB94</f>
        <v>#N/A</v>
      </c>
      <c r="EI94" s="70" t="e">
        <f aca="false">$EH$7*$J$3*$J$5*$AC94</f>
        <v>#N/A</v>
      </c>
      <c r="EJ94" s="70" t="e">
        <f aca="false">$EJ$7*$J$2*$J$5*$AB94</f>
        <v>#N/A</v>
      </c>
      <c r="EK94" s="70" t="e">
        <f aca="false">$EJ$7*$J$3*$J$5*$AC94</f>
        <v>#N/A</v>
      </c>
      <c r="EL94" s="70" t="e">
        <f aca="false">$EL$7*$J$2*$J$5*$AB94</f>
        <v>#N/A</v>
      </c>
      <c r="EM94" s="70" t="e">
        <f aca="false">$EL$7*$J$3*$J$5*$AC94</f>
        <v>#N/A</v>
      </c>
      <c r="EN94" s="134" t="e">
        <f aca="false">SUM(EB94:EC94)</f>
        <v>#N/A</v>
      </c>
      <c r="EO94" s="25" t="e">
        <f aca="false">SUM(EB94:EE94,EJ94:EM94)</f>
        <v>#N/A</v>
      </c>
      <c r="EP94" s="25" t="e">
        <f aca="false">SUM(DZ94:EM94)</f>
        <v>#N/A</v>
      </c>
    </row>
    <row r="95" customFormat="false" ht="11.25" hidden="false" customHeight="false" outlineLevel="0" collapsed="false">
      <c r="A95" s="51" t="e">
        <f aca="false">VLOOKUP($D95,Curves!$A$2:$I$1700,9)</f>
        <v>#N/A</v>
      </c>
      <c r="B95" s="85" t="e">
        <f aca="false">(1+($A95/2))^(-2*($D95-$A$1)/365.25)</f>
        <v>#N/A</v>
      </c>
      <c r="C95" s="85" t="n">
        <f aca="false">D96-D95</f>
        <v>30</v>
      </c>
      <c r="D95" s="377" t="n">
        <v>39539</v>
      </c>
      <c r="E95" s="378" t="e">
        <f aca="false">VLOOKUP($D95,Curves!$A$2:$H$1700,2)*$B95</f>
        <v>#N/A</v>
      </c>
      <c r="F95" s="51" t="e">
        <f aca="false">VLOOKUP($D95,Curves!$A$2:$H$1700,3)*$B95</f>
        <v>#N/A</v>
      </c>
      <c r="G95" s="51" t="e">
        <f aca="false">VLOOKUP($D95,Curves!$A$2:$H$1700,7)*$B95</f>
        <v>#N/A</v>
      </c>
      <c r="H95" s="51" t="e">
        <f aca="false">VLOOKUP($D95,Curves!$A$2:$H$1700,5)*$B95</f>
        <v>#N/A</v>
      </c>
      <c r="I95" s="51" t="e">
        <f aca="false">VLOOKUP($D95,Curves!$A$2:$H$1700,4)*$B95</f>
        <v>#N/A</v>
      </c>
      <c r="J95" s="379" t="e">
        <f aca="false">VLOOKUP($D95,Curves!$A$2:$H$1700,8)*$B95</f>
        <v>#N/A</v>
      </c>
      <c r="K95" s="51" t="e">
        <f aca="false">($E95+$I95)*$J$5+$J$4</f>
        <v>#N/A</v>
      </c>
      <c r="L95" s="380" t="e">
        <f aca="false">VLOOKUP($D95,Curves!$N$2:$T$2600,2)*$B95</f>
        <v>#N/A</v>
      </c>
      <c r="M95" s="244" t="e">
        <f aca="false">VLOOKUP($D95,Curves!$N$2:$T$2600,3)*$B95</f>
        <v>#N/A</v>
      </c>
      <c r="N95" s="381" t="e">
        <f aca="false">IF($K95&lt;$L95,1,0)</f>
        <v>#N/A</v>
      </c>
      <c r="O95" s="382" t="e">
        <f aca="false">IF($K95&lt;$M95,1,0)</f>
        <v>#N/A</v>
      </c>
      <c r="P95" s="378" t="e">
        <f aca="false">($E95+J95)*$J$5+$J$4</f>
        <v>#N/A</v>
      </c>
      <c r="Q95" s="380" t="e">
        <f aca="false">VLOOKUP($D95,Curves!$N$2:$T$2600,4)*$B95</f>
        <v>#N/A</v>
      </c>
      <c r="R95" s="244" t="e">
        <f aca="false">VLOOKUP($D95,Curves!$N$2:$T$2600,5)*$B95</f>
        <v>#N/A</v>
      </c>
      <c r="S95" s="381" t="e">
        <f aca="false">IF($P95&lt;$Q95,1,0)</f>
        <v>#N/A</v>
      </c>
      <c r="T95" s="382" t="e">
        <f aca="false">IF($P95&lt;$R95,1,0)</f>
        <v>#N/A</v>
      </c>
      <c r="U95" s="383" t="e">
        <f aca="false">($E95+G95)*$J$5+$J$4</f>
        <v>#N/A</v>
      </c>
      <c r="V95" s="383" t="e">
        <f aca="false">($E95+H95)*$J$5+$J$4</f>
        <v>#N/A</v>
      </c>
      <c r="W95" s="383" t="e">
        <f aca="false">($E95+I95)*$J$5+$J$4</f>
        <v>#N/A</v>
      </c>
      <c r="X95" s="272" t="e">
        <f aca="false">VLOOKUP($D95,[6]CurveFetch!$D$8:$S$13000,16,0)*$B95</f>
        <v>#N/A</v>
      </c>
      <c r="Y95" s="244" t="e">
        <f aca="false">VLOOKUP($D95,Curves!$N$2:$T$2600,7)*$B95</f>
        <v>#N/A</v>
      </c>
      <c r="Z95" s="384" t="e">
        <f aca="false">IF($U95&lt;$X95,1,0)</f>
        <v>#N/A</v>
      </c>
      <c r="AA95" s="381" t="e">
        <f aca="false">IF($U95&lt;$Y95,1,0)</f>
        <v>#N/A</v>
      </c>
      <c r="AB95" s="381" t="e">
        <f aca="false">IF($V95&lt;$X95,1,0)</f>
        <v>#N/A</v>
      </c>
      <c r="AC95" s="381" t="e">
        <f aca="false">IF($V95&lt;$X95,1,0)</f>
        <v>#N/A</v>
      </c>
      <c r="AD95" s="381" t="e">
        <f aca="false">IF($W95&lt;$X95,1,0)</f>
        <v>#N/A</v>
      </c>
      <c r="AE95" s="382" t="e">
        <f aca="false">IF($W95&lt;$Y95,1,0)</f>
        <v>#N/A</v>
      </c>
      <c r="AF95" s="70" t="e">
        <f aca="false">$AF$7*$J$2*$J$5*$N95</f>
        <v>#N/A</v>
      </c>
      <c r="AG95" s="70" t="e">
        <f aca="false">$AF$7*$J$2*$J$5*$O95</f>
        <v>#N/A</v>
      </c>
      <c r="AH95" s="70" t="e">
        <f aca="false">$AH$7*$J$2*$J$5*$N95</f>
        <v>#N/A</v>
      </c>
      <c r="AI95" s="70" t="e">
        <f aca="false">$AH$7*$J$2*$J$5*$O95</f>
        <v>#N/A</v>
      </c>
      <c r="AJ95" s="70" t="e">
        <f aca="false">$AJ$7*$J$2*$J$5*$N95</f>
        <v>#N/A</v>
      </c>
      <c r="AK95" s="70" t="e">
        <f aca="false">$AJ$7*$J$2*$J$5*$O95</f>
        <v>#N/A</v>
      </c>
      <c r="AL95" s="70" t="e">
        <f aca="false">$AL$7*$J$2*$J$5*$N95</f>
        <v>#N/A</v>
      </c>
      <c r="AM95" s="70" t="e">
        <f aca="false">$AL$7*$J$3*$J$5*$O95</f>
        <v>#N/A</v>
      </c>
      <c r="AN95" s="70" t="e">
        <f aca="false">$AN$7*$J$2*$J$5*$N95</f>
        <v>#N/A</v>
      </c>
      <c r="AO95" s="70" t="e">
        <f aca="false">$AN$7*$J$3*$J$5*$O95</f>
        <v>#N/A</v>
      </c>
      <c r="AP95" s="70" t="e">
        <f aca="false">$AP$7*$J$2*$J$5*$N95</f>
        <v>#N/A</v>
      </c>
      <c r="AQ95" s="70" t="e">
        <f aca="false">$AP$7*$J$3*$J$5*$O95</f>
        <v>#N/A</v>
      </c>
      <c r="AR95" s="70" t="e">
        <f aca="false">$AR$7*$J$2*$J$5*$N95</f>
        <v>#N/A</v>
      </c>
      <c r="AS95" s="70" t="e">
        <f aca="false">$AR$7*$J$3*$J$5*$O95</f>
        <v>#N/A</v>
      </c>
      <c r="AT95" s="134" t="e">
        <f aca="false">SUM(AF95:AG95,AL95:AM95)</f>
        <v>#N/A</v>
      </c>
      <c r="AU95" s="161" t="e">
        <f aca="false">SUM(AF95:AM95,AP95:AS95)</f>
        <v>#N/A</v>
      </c>
      <c r="AV95" s="134" t="e">
        <f aca="false">SUM(AF95:AS95)</f>
        <v>#N/A</v>
      </c>
      <c r="AW95" s="70" t="e">
        <f aca="false">$AW$7*$J$2*$J$5*$S95</f>
        <v>#N/A</v>
      </c>
      <c r="AX95" s="70" t="e">
        <f aca="false">$AW$7*$J$3*$J$5*$T95</f>
        <v>#N/A</v>
      </c>
      <c r="AY95" s="70" t="e">
        <f aca="false">$AY$7*$J$2*$J$5*$S95</f>
        <v>#N/A</v>
      </c>
      <c r="AZ95" s="70" t="e">
        <f aca="false">$AY$7*$J$3*$J$5*$T95</f>
        <v>#N/A</v>
      </c>
      <c r="BA95" s="70" t="e">
        <f aca="false">$BA$7*$J$2*$J$5*$S95</f>
        <v>#N/A</v>
      </c>
      <c r="BB95" s="70" t="e">
        <f aca="false">$BA$7*$J$3*$J$5*$T95</f>
        <v>#N/A</v>
      </c>
      <c r="BC95" s="70" t="e">
        <f aca="false">$BC$7*$J$2*$J$5*$S95</f>
        <v>#N/A</v>
      </c>
      <c r="BD95" s="70" t="e">
        <f aca="false">$BC$7*$J$3*$J$5*$T95</f>
        <v>#N/A</v>
      </c>
      <c r="BE95" s="70" t="e">
        <f aca="false">$BE$7*$J$2*$J$5*$S95</f>
        <v>#N/A</v>
      </c>
      <c r="BF95" s="70" t="e">
        <f aca="false">$BE$7*$J$3*$J$5*$T95</f>
        <v>#N/A</v>
      </c>
      <c r="BG95" s="70" t="e">
        <f aca="false">$BG$7*$J$2*$J$5*$S95</f>
        <v>#N/A</v>
      </c>
      <c r="BH95" s="70" t="e">
        <f aca="false">$BG$7*$J$3*$J$5*$T95</f>
        <v>#N/A</v>
      </c>
      <c r="BI95" s="70" t="e">
        <f aca="false">$BI$7*$J$2*$J$5*$S95</f>
        <v>#N/A</v>
      </c>
      <c r="BJ95" s="70" t="e">
        <f aca="false">$BI$7*$J$3*$J$5*$T95</f>
        <v>#N/A</v>
      </c>
      <c r="BK95" s="70" t="e">
        <f aca="false">$BK$7*$J$2*$J$5*$S95</f>
        <v>#N/A</v>
      </c>
      <c r="BL95" s="70" t="e">
        <f aca="false">$BK$7*$J$3*$J$5*$T95</f>
        <v>#N/A</v>
      </c>
      <c r="BM95" s="70" t="e">
        <f aca="false">$BM$7*$J$2*$J$5*$S95</f>
        <v>#N/A</v>
      </c>
      <c r="BN95" s="70" t="e">
        <f aca="false">$BM$7*$J$3*$J$5*$T95</f>
        <v>#N/A</v>
      </c>
      <c r="BO95" s="70" t="e">
        <f aca="false">$BO$7*$J$2*$J$5*$S95</f>
        <v>#N/A</v>
      </c>
      <c r="BP95" s="70" t="e">
        <f aca="false">$BO$7*$J$3*$J$5*$T95</f>
        <v>#N/A</v>
      </c>
      <c r="BQ95" s="70" t="e">
        <f aca="false">$BQ$7*$J$2*$J$5*$S95</f>
        <v>#N/A</v>
      </c>
      <c r="BR95" s="70" t="e">
        <f aca="false">$BQ$7*$J$3*$J$5*$T95</f>
        <v>#N/A</v>
      </c>
      <c r="BS95" s="70" t="e">
        <f aca="false">$BS$7*$J$2*$J$5*$S95</f>
        <v>#N/A</v>
      </c>
      <c r="BT95" s="70" t="e">
        <f aca="false">$BS$7*$J$3*$J$5*$T95</f>
        <v>#N/A</v>
      </c>
      <c r="BU95" s="70" t="e">
        <f aca="false">$BU$7*$J$2*$J$5*$S95</f>
        <v>#N/A</v>
      </c>
      <c r="BV95" s="70" t="e">
        <f aca="false">$BU$7*$J$3*$J$5*$T95</f>
        <v>#N/A</v>
      </c>
      <c r="BW95" s="385" t="e">
        <f aca="false">SUM(AW95:BD95,BG95:BJ95,BO95:BP95)</f>
        <v>#N/A</v>
      </c>
      <c r="BX95" s="386" t="e">
        <f aca="false">SUM(BS95:BV95)+BW95</f>
        <v>#N/A</v>
      </c>
      <c r="BY95" s="25" t="e">
        <f aca="false">SUM(AW95:BV95)</f>
        <v>#N/A</v>
      </c>
      <c r="BZ95" s="70" t="e">
        <f aca="false">$BZ$7*$J$2*$J$5*$N95</f>
        <v>#N/A</v>
      </c>
      <c r="CA95" s="70" t="e">
        <f aca="false">$BZ$7*$J$3*$J$5*$O95</f>
        <v>#N/A</v>
      </c>
      <c r="CB95" s="70" t="e">
        <f aca="false">$CB$7*$J$2*$J$5*$N95</f>
        <v>#N/A</v>
      </c>
      <c r="CC95" s="70" t="e">
        <f aca="false">$CB$7*$J$3*$J$5*$O95</f>
        <v>#N/A</v>
      </c>
      <c r="CD95" s="70" t="e">
        <f aca="false">$CD$7*$J$2*$J$5*$N95</f>
        <v>#N/A</v>
      </c>
      <c r="CE95" s="70" t="e">
        <f aca="false">$CD$7*$J$3*$J$5*$O95</f>
        <v>#N/A</v>
      </c>
      <c r="CF95" s="134" t="e">
        <f aca="false">SUM(BZ95:CA95)</f>
        <v>#N/A</v>
      </c>
      <c r="CG95" s="386" t="e">
        <f aca="false">SUM(BZ95:CC95)</f>
        <v>#N/A</v>
      </c>
      <c r="CH95" s="134" t="e">
        <f aca="false">SUM(BZ95:CE95)</f>
        <v>#N/A</v>
      </c>
      <c r="CI95" s="70" t="e">
        <f aca="false">$CI$7*$J$2*$J$5*$AB95</f>
        <v>#N/A</v>
      </c>
      <c r="CJ95" s="70" t="e">
        <f aca="false">$CI$7*$J$3*$J$5*$AC95</f>
        <v>#N/A</v>
      </c>
      <c r="CK95" s="70" t="e">
        <f aca="false">$CK$7*$J$2*$J$5*$AB95</f>
        <v>#N/A</v>
      </c>
      <c r="CL95" s="70" t="e">
        <f aca="false">$CK$7*$J$3*$J$5*$AC95</f>
        <v>#N/A</v>
      </c>
      <c r="CM95" s="70" t="e">
        <f aca="false">$CM$7*$J$2*$J$5*$AB95</f>
        <v>#N/A</v>
      </c>
      <c r="CN95" s="70" t="e">
        <f aca="false">$CM$7*$J$3*$J$5*$AC95</f>
        <v>#N/A</v>
      </c>
      <c r="CO95" s="70" t="e">
        <f aca="false">$CO$7*$J$2*$J$5*$AB95</f>
        <v>#N/A</v>
      </c>
      <c r="CP95" s="70" t="e">
        <f aca="false">$CO$7*$J$3*$J$5*$AC95</f>
        <v>#N/A</v>
      </c>
      <c r="CQ95" s="70" t="e">
        <f aca="false">$CQ$7*$J$2*$J$5*$AB95</f>
        <v>#N/A</v>
      </c>
      <c r="CR95" s="70" t="e">
        <f aca="false">$CQ$7*$J$3*$J$5*$AC95</f>
        <v>#N/A</v>
      </c>
      <c r="CS95" s="70" t="e">
        <f aca="false">$CS$7*$J$2*$J$5*$AB95</f>
        <v>#N/A</v>
      </c>
      <c r="CT95" s="70" t="e">
        <f aca="false">$CS$7*$J$3*$J$5*$AC95</f>
        <v>#N/A</v>
      </c>
      <c r="CU95" s="70" t="e">
        <f aca="false">$CU$7*$J$2*$J$5*$AB95</f>
        <v>#N/A</v>
      </c>
      <c r="CV95" s="70" t="e">
        <f aca="false">$CU$7*$J$3*$J$5*$AC95</f>
        <v>#N/A</v>
      </c>
      <c r="CW95" s="70" t="e">
        <f aca="false">$CW$7*$J$2*$J$5*$AB95</f>
        <v>#N/A</v>
      </c>
      <c r="CX95" s="70" t="e">
        <f aca="false">$CW$7*$J$3*$J$5*$AC95</f>
        <v>#N/A</v>
      </c>
      <c r="CY95" s="70" t="e">
        <f aca="false">$CY$7*$J$2*$J$5*$AB95</f>
        <v>#N/A</v>
      </c>
      <c r="CZ95" s="70" t="e">
        <f aca="false">$CY$7*$J$3*$J$5*$AC95</f>
        <v>#N/A</v>
      </c>
      <c r="DA95" s="70" t="e">
        <f aca="false">$DA$7*$J$2*$J$5*$AB95</f>
        <v>#N/A</v>
      </c>
      <c r="DB95" s="70" t="e">
        <f aca="false">$DA$7*$J$3*$J$5*$AC95</f>
        <v>#N/A</v>
      </c>
      <c r="DC95" s="70"/>
      <c r="DD95" s="70"/>
      <c r="DE95" s="70" t="e">
        <f aca="false">$DF$7*$J$2*$J$5*$AB95</f>
        <v>#N/A</v>
      </c>
      <c r="DF95" s="70" t="e">
        <f aca="false">$DF$7*$J$3*$J$5*$AC95</f>
        <v>#N/A</v>
      </c>
      <c r="DG95" s="70" t="e">
        <f aca="false">$DG$7*$J$2*$J$5*$AB95</f>
        <v>#N/A</v>
      </c>
      <c r="DH95" s="70" t="e">
        <f aca="false">$DG$7*$J$3*$J$5*$AC95</f>
        <v>#N/A</v>
      </c>
      <c r="DI95" s="70" t="e">
        <f aca="false">$DI$7*$J$2*$J$5*$AB95</f>
        <v>#N/A</v>
      </c>
      <c r="DJ95" s="70" t="e">
        <f aca="false">$DI$7*$J$3*$J$5*$AC95</f>
        <v>#N/A</v>
      </c>
      <c r="DK95" s="70" t="e">
        <f aca="false">$DK$7*$J$2*$J$5*$AB95</f>
        <v>#N/A</v>
      </c>
      <c r="DL95" s="70" t="e">
        <f aca="false">$DK$7*$J$3*$J$5*$AC95</f>
        <v>#N/A</v>
      </c>
      <c r="DM95" s="70" t="e">
        <f aca="false">$DM$7*$J$2*$J$5*$AB95</f>
        <v>#N/A</v>
      </c>
      <c r="DN95" s="70" t="e">
        <f aca="false">$DM$7*$J$3*$J$5*$AC95</f>
        <v>#N/A</v>
      </c>
      <c r="DO95" s="70" t="e">
        <f aca="false">$DO$7*$J$2*$J$5*$AB95</f>
        <v>#N/A</v>
      </c>
      <c r="DP95" s="70" t="e">
        <f aca="false">$DO$7*$J$3*$J$5*$AC95</f>
        <v>#N/A</v>
      </c>
      <c r="DQ95" s="70" t="e">
        <f aca="false">$DQ$7*$J$2*$J$5*$AB95</f>
        <v>#N/A</v>
      </c>
      <c r="DR95" s="70" t="e">
        <f aca="false">$DQ$7*$J$3*$J$5*$AC95</f>
        <v>#N/A</v>
      </c>
      <c r="DS95" s="134" t="e">
        <f aca="false">SUM(CI95:CR95,CW95:CX95,DG95:DH95)</f>
        <v>#N/A</v>
      </c>
      <c r="DT95" s="25" t="e">
        <f aca="false">SUM(CI95:CZ95,DC95:DL95)</f>
        <v>#N/A</v>
      </c>
      <c r="DU95" s="134" t="e">
        <f aca="false">SUM(CI95:DR95)</f>
        <v>#N/A</v>
      </c>
      <c r="DZ95" s="70" t="e">
        <f aca="false">$DZ$7*$J$2*$J$5*$AB95</f>
        <v>#N/A</v>
      </c>
      <c r="EA95" s="70" t="e">
        <f aca="false">$DZ$7*$J$3*$J$5*$AC95</f>
        <v>#N/A</v>
      </c>
      <c r="EB95" s="70" t="e">
        <f aca="false">$EB$7*$J$2*$J$5*$AB95</f>
        <v>#N/A</v>
      </c>
      <c r="EC95" s="70" t="e">
        <f aca="false">$EB$7*$J$3*$J$5*$AC95</f>
        <v>#N/A</v>
      </c>
      <c r="ED95" s="70" t="e">
        <f aca="false">$ED$7*$J$2*$J$5*$AB95</f>
        <v>#N/A</v>
      </c>
      <c r="EE95" s="70" t="e">
        <f aca="false">$ED$7*$J$3*$J$5*$AC95</f>
        <v>#N/A</v>
      </c>
      <c r="EF95" s="70" t="e">
        <f aca="false">$EF$7*$J$2*$J$5*$AB95</f>
        <v>#N/A</v>
      </c>
      <c r="EG95" s="70" t="e">
        <f aca="false">$EF$7*$J$3*$J$5*$AC95</f>
        <v>#N/A</v>
      </c>
      <c r="EH95" s="70" t="e">
        <f aca="false">$EH$7*$J$2*$J$5*$AB95</f>
        <v>#N/A</v>
      </c>
      <c r="EI95" s="70" t="e">
        <f aca="false">$EH$7*$J$3*$J$5*$AC95</f>
        <v>#N/A</v>
      </c>
      <c r="EJ95" s="70" t="e">
        <f aca="false">$EJ$7*$J$2*$J$5*$AB95</f>
        <v>#N/A</v>
      </c>
      <c r="EK95" s="70" t="e">
        <f aca="false">$EJ$7*$J$3*$J$5*$AC95</f>
        <v>#N/A</v>
      </c>
      <c r="EL95" s="70" t="e">
        <f aca="false">$EL$7*$J$2*$J$5*$AB95</f>
        <v>#N/A</v>
      </c>
      <c r="EM95" s="70" t="e">
        <f aca="false">$EL$7*$J$3*$J$5*$AC95</f>
        <v>#N/A</v>
      </c>
      <c r="EN95" s="134" t="e">
        <f aca="false">SUM(EB95:EC95)</f>
        <v>#N/A</v>
      </c>
      <c r="EO95" s="25" t="e">
        <f aca="false">SUM(EB95:EE95,EJ95:EM95)</f>
        <v>#N/A</v>
      </c>
      <c r="EP95" s="25" t="e">
        <f aca="false">SUM(DZ95:EM95)</f>
        <v>#N/A</v>
      </c>
    </row>
    <row r="96" customFormat="false" ht="11.25" hidden="false" customHeight="false" outlineLevel="0" collapsed="false">
      <c r="A96" s="51" t="e">
        <f aca="false">VLOOKUP($D96,Curves!$A$2:$I$1700,9)</f>
        <v>#N/A</v>
      </c>
      <c r="B96" s="85" t="e">
        <f aca="false">(1+($A96/2))^(-2*($D96-$A$1)/365.25)</f>
        <v>#N/A</v>
      </c>
      <c r="C96" s="85" t="n">
        <f aca="false">D97-D96</f>
        <v>31</v>
      </c>
      <c r="D96" s="377" t="n">
        <v>39569</v>
      </c>
      <c r="E96" s="378" t="e">
        <f aca="false">VLOOKUP($D96,Curves!$A$2:$H$1700,2)*$B96</f>
        <v>#N/A</v>
      </c>
      <c r="F96" s="51" t="e">
        <f aca="false">VLOOKUP($D96,Curves!$A$2:$H$1700,3)*$B96</f>
        <v>#N/A</v>
      </c>
      <c r="G96" s="51" t="e">
        <f aca="false">VLOOKUP($D96,Curves!$A$2:$H$1700,7)*$B96</f>
        <v>#N/A</v>
      </c>
      <c r="H96" s="51" t="e">
        <f aca="false">VLOOKUP($D96,Curves!$A$2:$H$1700,5)*$B96</f>
        <v>#N/A</v>
      </c>
      <c r="I96" s="51" t="e">
        <f aca="false">VLOOKUP($D96,Curves!$A$2:$H$1700,4)*$B96</f>
        <v>#N/A</v>
      </c>
      <c r="J96" s="379" t="e">
        <f aca="false">VLOOKUP($D96,Curves!$A$2:$H$1700,8)*$B96</f>
        <v>#N/A</v>
      </c>
      <c r="K96" s="51" t="e">
        <f aca="false">($E96+$I96)*$J$5+$J$4</f>
        <v>#N/A</v>
      </c>
      <c r="L96" s="380" t="e">
        <f aca="false">VLOOKUP($D96,Curves!$N$2:$T$2600,2)*$B96</f>
        <v>#N/A</v>
      </c>
      <c r="M96" s="244" t="e">
        <f aca="false">VLOOKUP($D96,Curves!$N$2:$T$2600,3)*$B96</f>
        <v>#N/A</v>
      </c>
      <c r="N96" s="381" t="e">
        <f aca="false">IF($K96&lt;$L96,1,0)</f>
        <v>#N/A</v>
      </c>
      <c r="O96" s="382" t="e">
        <f aca="false">IF($K96&lt;$M96,1,0)</f>
        <v>#N/A</v>
      </c>
      <c r="P96" s="378" t="e">
        <f aca="false">($E96+J96)*$J$5+$J$4</f>
        <v>#N/A</v>
      </c>
      <c r="Q96" s="380" t="e">
        <f aca="false">VLOOKUP($D96,Curves!$N$2:$T$2600,4)*$B96</f>
        <v>#N/A</v>
      </c>
      <c r="R96" s="244" t="e">
        <f aca="false">VLOOKUP($D96,Curves!$N$2:$T$2600,5)*$B96</f>
        <v>#N/A</v>
      </c>
      <c r="S96" s="381" t="e">
        <f aca="false">IF($P96&lt;$Q96,1,0)</f>
        <v>#N/A</v>
      </c>
      <c r="T96" s="382" t="e">
        <f aca="false">IF($P96&lt;$R96,1,0)</f>
        <v>#N/A</v>
      </c>
      <c r="U96" s="383" t="e">
        <f aca="false">($E96+G96)*$J$5+$J$4</f>
        <v>#N/A</v>
      </c>
      <c r="V96" s="383" t="e">
        <f aca="false">($E96+H96)*$J$5+$J$4</f>
        <v>#N/A</v>
      </c>
      <c r="W96" s="383" t="e">
        <f aca="false">($E96+I96)*$J$5+$J$4</f>
        <v>#N/A</v>
      </c>
      <c r="X96" s="272" t="e">
        <f aca="false">VLOOKUP($D96,[6]CurveFetch!$D$8:$S$13000,16,0)*$B96</f>
        <v>#N/A</v>
      </c>
      <c r="Y96" s="244" t="e">
        <f aca="false">VLOOKUP($D96,Curves!$N$2:$T$2600,7)*$B96</f>
        <v>#N/A</v>
      </c>
      <c r="Z96" s="384" t="e">
        <f aca="false">IF($U96&lt;$X96,1,0)</f>
        <v>#N/A</v>
      </c>
      <c r="AA96" s="381" t="e">
        <f aca="false">IF($U96&lt;$Y96,1,0)</f>
        <v>#N/A</v>
      </c>
      <c r="AB96" s="381" t="e">
        <f aca="false">IF($V96&lt;$X96,1,0)</f>
        <v>#N/A</v>
      </c>
      <c r="AC96" s="381" t="e">
        <f aca="false">IF($V96&lt;$X96,1,0)</f>
        <v>#N/A</v>
      </c>
      <c r="AD96" s="381" t="e">
        <f aca="false">IF($W96&lt;$X96,1,0)</f>
        <v>#N/A</v>
      </c>
      <c r="AE96" s="382" t="e">
        <f aca="false">IF($W96&lt;$Y96,1,0)</f>
        <v>#N/A</v>
      </c>
      <c r="AF96" s="70" t="e">
        <f aca="false">$AF$7*$J$2*$J$5*$N96</f>
        <v>#N/A</v>
      </c>
      <c r="AG96" s="70" t="e">
        <f aca="false">$AF$7*$J$2*$J$5*$O96</f>
        <v>#N/A</v>
      </c>
      <c r="AH96" s="70" t="e">
        <f aca="false">$AH$7*$J$2*$J$5*$N96</f>
        <v>#N/A</v>
      </c>
      <c r="AI96" s="70" t="e">
        <f aca="false">$AH$7*$J$2*$J$5*$O96</f>
        <v>#N/A</v>
      </c>
      <c r="AJ96" s="70" t="e">
        <f aca="false">$AJ$7*$J$2*$J$5*$N96</f>
        <v>#N/A</v>
      </c>
      <c r="AK96" s="70" t="e">
        <f aca="false">$AJ$7*$J$2*$J$5*$O96</f>
        <v>#N/A</v>
      </c>
      <c r="AL96" s="70" t="e">
        <f aca="false">$AL$7*$J$2*$J$5*$N96</f>
        <v>#N/A</v>
      </c>
      <c r="AM96" s="70" t="e">
        <f aca="false">$AL$7*$J$3*$J$5*$O96</f>
        <v>#N/A</v>
      </c>
      <c r="AN96" s="70" t="e">
        <f aca="false">$AN$7*$J$2*$J$5*$N96</f>
        <v>#N/A</v>
      </c>
      <c r="AO96" s="70" t="e">
        <f aca="false">$AN$7*$J$3*$J$5*$O96</f>
        <v>#N/A</v>
      </c>
      <c r="AP96" s="70" t="e">
        <f aca="false">$AP$7*$J$2*$J$5*$N96</f>
        <v>#N/A</v>
      </c>
      <c r="AQ96" s="70" t="e">
        <f aca="false">$AP$7*$J$3*$J$5*$O96</f>
        <v>#N/A</v>
      </c>
      <c r="AR96" s="70" t="e">
        <f aca="false">$AR$7*$J$2*$J$5*$N96</f>
        <v>#N/A</v>
      </c>
      <c r="AS96" s="70" t="e">
        <f aca="false">$AR$7*$J$3*$J$5*$O96</f>
        <v>#N/A</v>
      </c>
      <c r="AT96" s="134" t="e">
        <f aca="false">SUM(AF96:AG96,AL96:AM96)</f>
        <v>#N/A</v>
      </c>
      <c r="AU96" s="161" t="e">
        <f aca="false">SUM(AF96:AM96,AP96:AS96)</f>
        <v>#N/A</v>
      </c>
      <c r="AV96" s="134" t="e">
        <f aca="false">SUM(AF96:AS96)</f>
        <v>#N/A</v>
      </c>
      <c r="AW96" s="70" t="e">
        <f aca="false">$AW$7*$J$2*$J$5*$S96</f>
        <v>#N/A</v>
      </c>
      <c r="AX96" s="70" t="e">
        <f aca="false">$AW$7*$J$3*$J$5*$T96</f>
        <v>#N/A</v>
      </c>
      <c r="AY96" s="70" t="e">
        <f aca="false">$AY$7*$J$2*$J$5*$S96</f>
        <v>#N/A</v>
      </c>
      <c r="AZ96" s="70" t="e">
        <f aca="false">$AY$7*$J$3*$J$5*$T96</f>
        <v>#N/A</v>
      </c>
      <c r="BA96" s="70" t="e">
        <f aca="false">$BA$7*$J$2*$J$5*$S96</f>
        <v>#N/A</v>
      </c>
      <c r="BB96" s="70" t="e">
        <f aca="false">$BA$7*$J$3*$J$5*$T96</f>
        <v>#N/A</v>
      </c>
      <c r="BC96" s="70" t="e">
        <f aca="false">$BC$7*$J$2*$J$5*$S96</f>
        <v>#N/A</v>
      </c>
      <c r="BD96" s="70" t="e">
        <f aca="false">$BC$7*$J$3*$J$5*$T96</f>
        <v>#N/A</v>
      </c>
      <c r="BE96" s="70" t="e">
        <f aca="false">$BE$7*$J$2*$J$5*$S96</f>
        <v>#N/A</v>
      </c>
      <c r="BF96" s="70" t="e">
        <f aca="false">$BE$7*$J$3*$J$5*$T96</f>
        <v>#N/A</v>
      </c>
      <c r="BG96" s="70" t="e">
        <f aca="false">$BG$7*$J$2*$J$5*$S96</f>
        <v>#N/A</v>
      </c>
      <c r="BH96" s="70" t="e">
        <f aca="false">$BG$7*$J$3*$J$5*$T96</f>
        <v>#N/A</v>
      </c>
      <c r="BI96" s="70" t="e">
        <f aca="false">$BI$7*$J$2*$J$5*$S96</f>
        <v>#N/A</v>
      </c>
      <c r="BJ96" s="70" t="e">
        <f aca="false">$BI$7*$J$3*$J$5*$T96</f>
        <v>#N/A</v>
      </c>
      <c r="BK96" s="70" t="e">
        <f aca="false">$BK$7*$J$2*$J$5*$S96</f>
        <v>#N/A</v>
      </c>
      <c r="BL96" s="70" t="e">
        <f aca="false">$BK$7*$J$3*$J$5*$T96</f>
        <v>#N/A</v>
      </c>
      <c r="BM96" s="70" t="e">
        <f aca="false">$BM$7*$J$2*$J$5*$S96</f>
        <v>#N/A</v>
      </c>
      <c r="BN96" s="70" t="e">
        <f aca="false">$BM$7*$J$3*$J$5*$T96</f>
        <v>#N/A</v>
      </c>
      <c r="BO96" s="70" t="e">
        <f aca="false">$BO$7*$J$2*$J$5*$S96</f>
        <v>#N/A</v>
      </c>
      <c r="BP96" s="70" t="e">
        <f aca="false">$BO$7*$J$3*$J$5*$T96</f>
        <v>#N/A</v>
      </c>
      <c r="BQ96" s="70" t="e">
        <f aca="false">$BQ$7*$J$2*$J$5*$S96</f>
        <v>#N/A</v>
      </c>
      <c r="BR96" s="70" t="e">
        <f aca="false">$BQ$7*$J$3*$J$5*$T96</f>
        <v>#N/A</v>
      </c>
      <c r="BS96" s="70" t="e">
        <f aca="false">$BS$7*$J$2*$J$5*$S96</f>
        <v>#N/A</v>
      </c>
      <c r="BT96" s="70" t="e">
        <f aca="false">$BS$7*$J$3*$J$5*$T96</f>
        <v>#N/A</v>
      </c>
      <c r="BU96" s="70" t="e">
        <f aca="false">$BU$7*$J$2*$J$5*$S96</f>
        <v>#N/A</v>
      </c>
      <c r="BV96" s="70" t="e">
        <f aca="false">$BU$7*$J$3*$J$5*$T96</f>
        <v>#N/A</v>
      </c>
      <c r="BW96" s="385" t="e">
        <f aca="false">SUM(AW96:BD96,BG96:BJ96,BO96:BP96)</f>
        <v>#N/A</v>
      </c>
      <c r="BX96" s="386" t="e">
        <f aca="false">SUM(BS96:BV96)+BW96</f>
        <v>#N/A</v>
      </c>
      <c r="BY96" s="25" t="e">
        <f aca="false">SUM(AW96:BV96)</f>
        <v>#N/A</v>
      </c>
      <c r="BZ96" s="70" t="e">
        <f aca="false">$BZ$7*$J$2*$J$5*$N96</f>
        <v>#N/A</v>
      </c>
      <c r="CA96" s="70" t="e">
        <f aca="false">$BZ$7*$J$3*$J$5*$O96</f>
        <v>#N/A</v>
      </c>
      <c r="CB96" s="70" t="e">
        <f aca="false">$CB$7*$J$2*$J$5*$N96</f>
        <v>#N/A</v>
      </c>
      <c r="CC96" s="70" t="e">
        <f aca="false">$CB$7*$J$3*$J$5*$O96</f>
        <v>#N/A</v>
      </c>
      <c r="CD96" s="70" t="e">
        <f aca="false">$CD$7*$J$2*$J$5*$N96</f>
        <v>#N/A</v>
      </c>
      <c r="CE96" s="70" t="e">
        <f aca="false">$CD$7*$J$3*$J$5*$O96</f>
        <v>#N/A</v>
      </c>
      <c r="CF96" s="134" t="e">
        <f aca="false">SUM(BZ96:CA96)</f>
        <v>#N/A</v>
      </c>
      <c r="CG96" s="386" t="e">
        <f aca="false">SUM(BZ96:CC96)</f>
        <v>#N/A</v>
      </c>
      <c r="CH96" s="134" t="e">
        <f aca="false">SUM(BZ96:CE96)</f>
        <v>#N/A</v>
      </c>
      <c r="CI96" s="70" t="e">
        <f aca="false">$CI$7*$J$2*$J$5*$AB96</f>
        <v>#N/A</v>
      </c>
      <c r="CJ96" s="70" t="e">
        <f aca="false">$CI$7*$J$3*$J$5*$AC96</f>
        <v>#N/A</v>
      </c>
      <c r="CK96" s="70" t="e">
        <f aca="false">$CK$7*$J$2*$J$5*$AB96</f>
        <v>#N/A</v>
      </c>
      <c r="CL96" s="70" t="e">
        <f aca="false">$CK$7*$J$3*$J$5*$AC96</f>
        <v>#N/A</v>
      </c>
      <c r="CM96" s="70" t="e">
        <f aca="false">$CM$7*$J$2*$J$5*$AB96</f>
        <v>#N/A</v>
      </c>
      <c r="CN96" s="70" t="e">
        <f aca="false">$CM$7*$J$3*$J$5*$AC96</f>
        <v>#N/A</v>
      </c>
      <c r="CO96" s="70" t="e">
        <f aca="false">$CO$7*$J$2*$J$5*$AB96</f>
        <v>#N/A</v>
      </c>
      <c r="CP96" s="70" t="e">
        <f aca="false">$CO$7*$J$3*$J$5*$AC96</f>
        <v>#N/A</v>
      </c>
      <c r="CQ96" s="70" t="e">
        <f aca="false">$CQ$7*$J$2*$J$5*$AB96</f>
        <v>#N/A</v>
      </c>
      <c r="CR96" s="70" t="e">
        <f aca="false">$CQ$7*$J$3*$J$5*$AC96</f>
        <v>#N/A</v>
      </c>
      <c r="CS96" s="70" t="e">
        <f aca="false">$CS$7*$J$2*$J$5*$AB96</f>
        <v>#N/A</v>
      </c>
      <c r="CT96" s="70" t="e">
        <f aca="false">$CS$7*$J$3*$J$5*$AC96</f>
        <v>#N/A</v>
      </c>
      <c r="CU96" s="70" t="e">
        <f aca="false">$CU$7*$J$2*$J$5*$AB96</f>
        <v>#N/A</v>
      </c>
      <c r="CV96" s="70" t="e">
        <f aca="false">$CU$7*$J$3*$J$5*$AC96</f>
        <v>#N/A</v>
      </c>
      <c r="CW96" s="70" t="e">
        <f aca="false">$CW$7*$J$2*$J$5*$AB96</f>
        <v>#N/A</v>
      </c>
      <c r="CX96" s="70" t="e">
        <f aca="false">$CW$7*$J$3*$J$5*$AC96</f>
        <v>#N/A</v>
      </c>
      <c r="CY96" s="70" t="e">
        <f aca="false">$CY$7*$J$2*$J$5*$AB96</f>
        <v>#N/A</v>
      </c>
      <c r="CZ96" s="70" t="e">
        <f aca="false">$CY$7*$J$3*$J$5*$AC96</f>
        <v>#N/A</v>
      </c>
      <c r="DA96" s="70" t="e">
        <f aca="false">$DA$7*$J$2*$J$5*$AB96</f>
        <v>#N/A</v>
      </c>
      <c r="DB96" s="70" t="e">
        <f aca="false">$DA$7*$J$3*$J$5*$AC96</f>
        <v>#N/A</v>
      </c>
      <c r="DC96" s="70"/>
      <c r="DD96" s="70"/>
      <c r="DE96" s="70" t="e">
        <f aca="false">$DF$7*$J$2*$J$5*$AB96</f>
        <v>#N/A</v>
      </c>
      <c r="DF96" s="70" t="e">
        <f aca="false">$DF$7*$J$3*$J$5*$AC96</f>
        <v>#N/A</v>
      </c>
      <c r="DG96" s="70" t="e">
        <f aca="false">$DG$7*$J$2*$J$5*$AB96</f>
        <v>#N/A</v>
      </c>
      <c r="DH96" s="70" t="e">
        <f aca="false">$DG$7*$J$3*$J$5*$AC96</f>
        <v>#N/A</v>
      </c>
      <c r="DI96" s="70" t="e">
        <f aca="false">$DI$7*$J$2*$J$5*$AB96</f>
        <v>#N/A</v>
      </c>
      <c r="DJ96" s="70" t="e">
        <f aca="false">$DI$7*$J$3*$J$5*$AC96</f>
        <v>#N/A</v>
      </c>
      <c r="DK96" s="70" t="e">
        <f aca="false">$DK$7*$J$2*$J$5*$AB96</f>
        <v>#N/A</v>
      </c>
      <c r="DL96" s="70" t="e">
        <f aca="false">$DK$7*$J$3*$J$5*$AC96</f>
        <v>#N/A</v>
      </c>
      <c r="DM96" s="70" t="e">
        <f aca="false">$DM$7*$J$2*$J$5*$AB96</f>
        <v>#N/A</v>
      </c>
      <c r="DN96" s="70" t="e">
        <f aca="false">$DM$7*$J$3*$J$5*$AC96</f>
        <v>#N/A</v>
      </c>
      <c r="DO96" s="70" t="e">
        <f aca="false">$DO$7*$J$2*$J$5*$AB96</f>
        <v>#N/A</v>
      </c>
      <c r="DP96" s="70" t="e">
        <f aca="false">$DO$7*$J$3*$J$5*$AC96</f>
        <v>#N/A</v>
      </c>
      <c r="DQ96" s="70" t="e">
        <f aca="false">$DQ$7*$J$2*$J$5*$AB96</f>
        <v>#N/A</v>
      </c>
      <c r="DR96" s="70" t="e">
        <f aca="false">$DQ$7*$J$3*$J$5*$AC96</f>
        <v>#N/A</v>
      </c>
      <c r="DS96" s="134" t="e">
        <f aca="false">SUM(CI96:CR96,CW96:CX96,DG96:DH96)</f>
        <v>#N/A</v>
      </c>
      <c r="DT96" s="25" t="e">
        <f aca="false">SUM(CI96:CZ96,DC96:DL96)</f>
        <v>#N/A</v>
      </c>
      <c r="DU96" s="134" t="e">
        <f aca="false">SUM(CI96:DR96)</f>
        <v>#N/A</v>
      </c>
      <c r="DZ96" s="70" t="e">
        <f aca="false">$DZ$7*$J$2*$J$5*$AB96</f>
        <v>#N/A</v>
      </c>
      <c r="EA96" s="70" t="e">
        <f aca="false">$DZ$7*$J$3*$J$5*$AC96</f>
        <v>#N/A</v>
      </c>
      <c r="EB96" s="70" t="e">
        <f aca="false">$EB$7*$J$2*$J$5*$AB96</f>
        <v>#N/A</v>
      </c>
      <c r="EC96" s="70" t="e">
        <f aca="false">$EB$7*$J$3*$J$5*$AC96</f>
        <v>#N/A</v>
      </c>
      <c r="ED96" s="70" t="e">
        <f aca="false">$ED$7*$J$2*$J$5*$AB96</f>
        <v>#N/A</v>
      </c>
      <c r="EE96" s="70" t="e">
        <f aca="false">$ED$7*$J$3*$J$5*$AC96</f>
        <v>#N/A</v>
      </c>
      <c r="EF96" s="70" t="e">
        <f aca="false">$EF$7*$J$2*$J$5*$AB96</f>
        <v>#N/A</v>
      </c>
      <c r="EG96" s="70" t="e">
        <f aca="false">$EF$7*$J$3*$J$5*$AC96</f>
        <v>#N/A</v>
      </c>
      <c r="EH96" s="70" t="e">
        <f aca="false">$EH$7*$J$2*$J$5*$AB96</f>
        <v>#N/A</v>
      </c>
      <c r="EI96" s="70" t="e">
        <f aca="false">$EH$7*$J$3*$J$5*$AC96</f>
        <v>#N/A</v>
      </c>
      <c r="EJ96" s="70" t="e">
        <f aca="false">$EJ$7*$J$2*$J$5*$AB96</f>
        <v>#N/A</v>
      </c>
      <c r="EK96" s="70" t="e">
        <f aca="false">$EJ$7*$J$3*$J$5*$AC96</f>
        <v>#N/A</v>
      </c>
      <c r="EL96" s="70" t="e">
        <f aca="false">$EL$7*$J$2*$J$5*$AB96</f>
        <v>#N/A</v>
      </c>
      <c r="EM96" s="70" t="e">
        <f aca="false">$EL$7*$J$3*$J$5*$AC96</f>
        <v>#N/A</v>
      </c>
      <c r="EN96" s="134" t="e">
        <f aca="false">SUM(EB96:EC96)</f>
        <v>#N/A</v>
      </c>
      <c r="EO96" s="25" t="e">
        <f aca="false">SUM(EB96:EE96,EJ96:EM96)</f>
        <v>#N/A</v>
      </c>
      <c r="EP96" s="25" t="e">
        <f aca="false">SUM(DZ96:EM96)</f>
        <v>#N/A</v>
      </c>
    </row>
    <row r="97" customFormat="false" ht="11.25" hidden="false" customHeight="false" outlineLevel="0" collapsed="false">
      <c r="A97" s="51" t="e">
        <f aca="false">VLOOKUP($D97,Curves!$A$2:$I$1700,9)</f>
        <v>#N/A</v>
      </c>
      <c r="B97" s="85" t="e">
        <f aca="false">(1+($A97/2))^(-2*($D97-$A$1)/365.25)</f>
        <v>#N/A</v>
      </c>
      <c r="C97" s="85" t="n">
        <f aca="false">D98-D97</f>
        <v>30</v>
      </c>
      <c r="D97" s="377" t="n">
        <v>39600</v>
      </c>
      <c r="E97" s="378" t="e">
        <f aca="false">VLOOKUP($D97,Curves!$A$2:$H$1700,2)*$B97</f>
        <v>#N/A</v>
      </c>
      <c r="F97" s="51" t="e">
        <f aca="false">VLOOKUP($D97,Curves!$A$2:$H$1700,3)*$B97</f>
        <v>#N/A</v>
      </c>
      <c r="G97" s="51" t="e">
        <f aca="false">VLOOKUP($D97,Curves!$A$2:$H$1700,7)*$B97</f>
        <v>#N/A</v>
      </c>
      <c r="H97" s="51" t="e">
        <f aca="false">VLOOKUP($D97,Curves!$A$2:$H$1700,5)*$B97</f>
        <v>#N/A</v>
      </c>
      <c r="I97" s="51" t="e">
        <f aca="false">VLOOKUP($D97,Curves!$A$2:$H$1700,4)*$B97</f>
        <v>#N/A</v>
      </c>
      <c r="J97" s="379" t="e">
        <f aca="false">VLOOKUP($D97,Curves!$A$2:$H$1700,8)*$B97</f>
        <v>#N/A</v>
      </c>
      <c r="K97" s="51" t="e">
        <f aca="false">($E97+$I97)*$J$5+$J$4</f>
        <v>#N/A</v>
      </c>
      <c r="L97" s="380" t="e">
        <f aca="false">VLOOKUP($D97,Curves!$N$2:$T$2600,2)*$B97</f>
        <v>#N/A</v>
      </c>
      <c r="M97" s="244" t="e">
        <f aca="false">VLOOKUP($D97,Curves!$N$2:$T$2600,3)*$B97</f>
        <v>#N/A</v>
      </c>
      <c r="N97" s="381" t="e">
        <f aca="false">IF($K97&lt;$L97,1,0)</f>
        <v>#N/A</v>
      </c>
      <c r="O97" s="382" t="e">
        <f aca="false">IF($K97&lt;$M97,1,0)</f>
        <v>#N/A</v>
      </c>
      <c r="P97" s="378" t="e">
        <f aca="false">($E97+J97)*$J$5+$J$4</f>
        <v>#N/A</v>
      </c>
      <c r="Q97" s="380" t="e">
        <f aca="false">VLOOKUP($D97,Curves!$N$2:$T$2600,4)*$B97</f>
        <v>#N/A</v>
      </c>
      <c r="R97" s="244" t="e">
        <f aca="false">VLOOKUP($D97,Curves!$N$2:$T$2600,5)*$B97</f>
        <v>#N/A</v>
      </c>
      <c r="S97" s="381" t="e">
        <f aca="false">IF($P97&lt;$Q97,1,0)</f>
        <v>#N/A</v>
      </c>
      <c r="T97" s="382" t="e">
        <f aca="false">IF($P97&lt;$R97,1,0)</f>
        <v>#N/A</v>
      </c>
      <c r="U97" s="383" t="e">
        <f aca="false">($E97+G97)*$J$5+$J$4</f>
        <v>#N/A</v>
      </c>
      <c r="V97" s="383" t="e">
        <f aca="false">($E97+H97)*$J$5+$J$4</f>
        <v>#N/A</v>
      </c>
      <c r="W97" s="383" t="e">
        <f aca="false">($E97+I97)*$J$5+$J$4</f>
        <v>#N/A</v>
      </c>
      <c r="X97" s="272" t="e">
        <f aca="false">VLOOKUP($D97,[6]CurveFetch!$D$8:$S$13000,16,0)*$B97</f>
        <v>#N/A</v>
      </c>
      <c r="Y97" s="244" t="e">
        <f aca="false">VLOOKUP($D97,Curves!$N$2:$T$2600,7)*$B97</f>
        <v>#N/A</v>
      </c>
      <c r="Z97" s="384" t="e">
        <f aca="false">IF($U97&lt;$X97,1,0)</f>
        <v>#N/A</v>
      </c>
      <c r="AA97" s="381" t="e">
        <f aca="false">IF($U97&lt;$Y97,1,0)</f>
        <v>#N/A</v>
      </c>
      <c r="AB97" s="381" t="e">
        <f aca="false">IF($V97&lt;$X97,1,0)</f>
        <v>#N/A</v>
      </c>
      <c r="AC97" s="381" t="e">
        <f aca="false">IF($V97&lt;$X97,1,0)</f>
        <v>#N/A</v>
      </c>
      <c r="AD97" s="381" t="e">
        <f aca="false">IF($W97&lt;$X97,1,0)</f>
        <v>#N/A</v>
      </c>
      <c r="AE97" s="382" t="e">
        <f aca="false">IF($W97&lt;$Y97,1,0)</f>
        <v>#N/A</v>
      </c>
      <c r="AF97" s="70" t="e">
        <f aca="false">$AF$7*$J$2*$J$5*$N97</f>
        <v>#N/A</v>
      </c>
      <c r="AG97" s="70" t="e">
        <f aca="false">$AF$7*$J$2*$J$5*$O97</f>
        <v>#N/A</v>
      </c>
      <c r="AH97" s="70" t="e">
        <f aca="false">$AH$7*$J$2*$J$5*$N97</f>
        <v>#N/A</v>
      </c>
      <c r="AI97" s="70" t="e">
        <f aca="false">$AH$7*$J$2*$J$5*$O97</f>
        <v>#N/A</v>
      </c>
      <c r="AJ97" s="70" t="e">
        <f aca="false">$AJ$7*$J$2*$J$5*$N97</f>
        <v>#N/A</v>
      </c>
      <c r="AK97" s="70" t="e">
        <f aca="false">$AJ$7*$J$2*$J$5*$O97</f>
        <v>#N/A</v>
      </c>
      <c r="AL97" s="70" t="e">
        <f aca="false">$AL$7*$J$2*$J$5*$N97</f>
        <v>#N/A</v>
      </c>
      <c r="AM97" s="70" t="e">
        <f aca="false">$AL$7*$J$3*$J$5*$O97</f>
        <v>#N/A</v>
      </c>
      <c r="AN97" s="70" t="e">
        <f aca="false">$AN$7*$J$2*$J$5*$N97</f>
        <v>#N/A</v>
      </c>
      <c r="AO97" s="70" t="e">
        <f aca="false">$AN$7*$J$3*$J$5*$O97</f>
        <v>#N/A</v>
      </c>
      <c r="AP97" s="70" t="e">
        <f aca="false">$AP$7*$J$2*$J$5*$N97</f>
        <v>#N/A</v>
      </c>
      <c r="AQ97" s="70" t="e">
        <f aca="false">$AP$7*$J$3*$J$5*$O97</f>
        <v>#N/A</v>
      </c>
      <c r="AR97" s="70" t="e">
        <f aca="false">$AR$7*$J$2*$J$5*$N97</f>
        <v>#N/A</v>
      </c>
      <c r="AS97" s="70" t="e">
        <f aca="false">$AR$7*$J$3*$J$5*$O97</f>
        <v>#N/A</v>
      </c>
      <c r="AT97" s="134" t="e">
        <f aca="false">SUM(AF97:AG97,AL97:AM97)</f>
        <v>#N/A</v>
      </c>
      <c r="AU97" s="161" t="e">
        <f aca="false">SUM(AF97:AM97,AP97:AS97)</f>
        <v>#N/A</v>
      </c>
      <c r="AV97" s="134" t="e">
        <f aca="false">SUM(AF97:AS97)</f>
        <v>#N/A</v>
      </c>
      <c r="AW97" s="70" t="e">
        <f aca="false">$AW$7*$J$2*$J$5*$S97</f>
        <v>#N/A</v>
      </c>
      <c r="AX97" s="70" t="e">
        <f aca="false">$AW$7*$J$3*$J$5*$T97</f>
        <v>#N/A</v>
      </c>
      <c r="AY97" s="70" t="e">
        <f aca="false">$AY$7*$J$2*$J$5*$S97</f>
        <v>#N/A</v>
      </c>
      <c r="AZ97" s="70" t="e">
        <f aca="false">$AY$7*$J$3*$J$5*$T97</f>
        <v>#N/A</v>
      </c>
      <c r="BA97" s="70" t="e">
        <f aca="false">$BA$7*$J$2*$J$5*$S97</f>
        <v>#N/A</v>
      </c>
      <c r="BB97" s="70" t="e">
        <f aca="false">$BA$7*$J$3*$J$5*$T97</f>
        <v>#N/A</v>
      </c>
      <c r="BC97" s="70" t="e">
        <f aca="false">$BC$7*$J$2*$J$5*$S97</f>
        <v>#N/A</v>
      </c>
      <c r="BD97" s="70" t="e">
        <f aca="false">$BC$7*$J$3*$J$5*$T97</f>
        <v>#N/A</v>
      </c>
      <c r="BE97" s="70" t="e">
        <f aca="false">$BE$7*$J$2*$J$5*$S97</f>
        <v>#N/A</v>
      </c>
      <c r="BF97" s="70" t="e">
        <f aca="false">$BE$7*$J$3*$J$5*$T97</f>
        <v>#N/A</v>
      </c>
      <c r="BG97" s="70" t="e">
        <f aca="false">$BG$7*$J$2*$J$5*$S97</f>
        <v>#N/A</v>
      </c>
      <c r="BH97" s="70" t="e">
        <f aca="false">$BG$7*$J$3*$J$5*$T97</f>
        <v>#N/A</v>
      </c>
      <c r="BI97" s="70" t="e">
        <f aca="false">$BI$7*$J$2*$J$5*$S97</f>
        <v>#N/A</v>
      </c>
      <c r="BJ97" s="70" t="e">
        <f aca="false">$BI$7*$J$3*$J$5*$T97</f>
        <v>#N/A</v>
      </c>
      <c r="BK97" s="70" t="e">
        <f aca="false">$BK$7*$J$2*$J$5*$S97</f>
        <v>#N/A</v>
      </c>
      <c r="BL97" s="70" t="e">
        <f aca="false">$BK$7*$J$3*$J$5*$T97</f>
        <v>#N/A</v>
      </c>
      <c r="BM97" s="70" t="e">
        <f aca="false">$BM$7*$J$2*$J$5*$S97</f>
        <v>#N/A</v>
      </c>
      <c r="BN97" s="70" t="e">
        <f aca="false">$BM$7*$J$3*$J$5*$T97</f>
        <v>#N/A</v>
      </c>
      <c r="BO97" s="70" t="e">
        <f aca="false">$BO$7*$J$2*$J$5*$S97</f>
        <v>#N/A</v>
      </c>
      <c r="BP97" s="70" t="e">
        <f aca="false">$BO$7*$J$3*$J$5*$T97</f>
        <v>#N/A</v>
      </c>
      <c r="BQ97" s="70" t="e">
        <f aca="false">$BQ$7*$J$2*$J$5*$S97</f>
        <v>#N/A</v>
      </c>
      <c r="BR97" s="70" t="e">
        <f aca="false">$BQ$7*$J$3*$J$5*$T97</f>
        <v>#N/A</v>
      </c>
      <c r="BS97" s="70" t="e">
        <f aca="false">$BS$7*$J$2*$J$5*$S97</f>
        <v>#N/A</v>
      </c>
      <c r="BT97" s="70" t="e">
        <f aca="false">$BS$7*$J$3*$J$5*$T97</f>
        <v>#N/A</v>
      </c>
      <c r="BU97" s="70" t="e">
        <f aca="false">$BU$7*$J$2*$J$5*$S97</f>
        <v>#N/A</v>
      </c>
      <c r="BV97" s="70" t="e">
        <f aca="false">$BU$7*$J$3*$J$5*$T97</f>
        <v>#N/A</v>
      </c>
      <c r="BW97" s="385" t="e">
        <f aca="false">SUM(AW97:BD97,BG97:BJ97,BO97:BP97)</f>
        <v>#N/A</v>
      </c>
      <c r="BX97" s="386" t="e">
        <f aca="false">SUM(BS97:BV97)+BW97</f>
        <v>#N/A</v>
      </c>
      <c r="BY97" s="25" t="e">
        <f aca="false">SUM(AW97:BV97)</f>
        <v>#N/A</v>
      </c>
      <c r="BZ97" s="70" t="e">
        <f aca="false">$BZ$7*$J$2*$J$5*$N97</f>
        <v>#N/A</v>
      </c>
      <c r="CA97" s="70" t="e">
        <f aca="false">$BZ$7*$J$3*$J$5*$O97</f>
        <v>#N/A</v>
      </c>
      <c r="CB97" s="70" t="e">
        <f aca="false">$CB$7*$J$2*$J$5*$N97</f>
        <v>#N/A</v>
      </c>
      <c r="CC97" s="70" t="e">
        <f aca="false">$CB$7*$J$3*$J$5*$O97</f>
        <v>#N/A</v>
      </c>
      <c r="CD97" s="70" t="e">
        <f aca="false">$CD$7*$J$2*$J$5*$N97</f>
        <v>#N/A</v>
      </c>
      <c r="CE97" s="70" t="e">
        <f aca="false">$CD$7*$J$3*$J$5*$O97</f>
        <v>#N/A</v>
      </c>
      <c r="CF97" s="134" t="e">
        <f aca="false">SUM(BZ97:CA97)</f>
        <v>#N/A</v>
      </c>
      <c r="CG97" s="386" t="e">
        <f aca="false">SUM(BZ97:CC97)</f>
        <v>#N/A</v>
      </c>
      <c r="CH97" s="134" t="e">
        <f aca="false">SUM(BZ97:CE97)</f>
        <v>#N/A</v>
      </c>
      <c r="CI97" s="70" t="e">
        <f aca="false">$CI$7*$J$2*$J$5*$AB97</f>
        <v>#N/A</v>
      </c>
      <c r="CJ97" s="70" t="e">
        <f aca="false">$CI$7*$J$3*$J$5*$AC97</f>
        <v>#N/A</v>
      </c>
      <c r="CK97" s="70" t="e">
        <f aca="false">$CK$7*$J$2*$J$5*$AB97</f>
        <v>#N/A</v>
      </c>
      <c r="CL97" s="70" t="e">
        <f aca="false">$CK$7*$J$3*$J$5*$AC97</f>
        <v>#N/A</v>
      </c>
      <c r="CM97" s="70" t="e">
        <f aca="false">$CM$7*$J$2*$J$5*$AB97</f>
        <v>#N/A</v>
      </c>
      <c r="CN97" s="70" t="e">
        <f aca="false">$CM$7*$J$3*$J$5*$AC97</f>
        <v>#N/A</v>
      </c>
      <c r="CO97" s="70" t="e">
        <f aca="false">$CO$7*$J$2*$J$5*$AB97</f>
        <v>#N/A</v>
      </c>
      <c r="CP97" s="70" t="e">
        <f aca="false">$CO$7*$J$3*$J$5*$AC97</f>
        <v>#N/A</v>
      </c>
      <c r="CQ97" s="70" t="e">
        <f aca="false">$CQ$7*$J$2*$J$5*$AB97</f>
        <v>#N/A</v>
      </c>
      <c r="CR97" s="70" t="e">
        <f aca="false">$CQ$7*$J$3*$J$5*$AC97</f>
        <v>#N/A</v>
      </c>
      <c r="CS97" s="70" t="e">
        <f aca="false">$CS$7*$J$2*$J$5*$AB97</f>
        <v>#N/A</v>
      </c>
      <c r="CT97" s="70" t="e">
        <f aca="false">$CS$7*$J$3*$J$5*$AC97</f>
        <v>#N/A</v>
      </c>
      <c r="CU97" s="70" t="e">
        <f aca="false">$CU$7*$J$2*$J$5*$AB97</f>
        <v>#N/A</v>
      </c>
      <c r="CV97" s="70" t="e">
        <f aca="false">$CU$7*$J$3*$J$5*$AC97</f>
        <v>#N/A</v>
      </c>
      <c r="CW97" s="70" t="e">
        <f aca="false">$CW$7*$J$2*$J$5*$AB97</f>
        <v>#N/A</v>
      </c>
      <c r="CX97" s="70" t="e">
        <f aca="false">$CW$7*$J$3*$J$5*$AC97</f>
        <v>#N/A</v>
      </c>
      <c r="CY97" s="70" t="e">
        <f aca="false">$CY$7*$J$2*$J$5*$AB97</f>
        <v>#N/A</v>
      </c>
      <c r="CZ97" s="70" t="e">
        <f aca="false">$CY$7*$J$3*$J$5*$AC97</f>
        <v>#N/A</v>
      </c>
      <c r="DA97" s="70" t="e">
        <f aca="false">$DA$7*$J$2*$J$5*$AB97</f>
        <v>#N/A</v>
      </c>
      <c r="DB97" s="70" t="e">
        <f aca="false">$DA$7*$J$3*$J$5*$AC97</f>
        <v>#N/A</v>
      </c>
      <c r="DC97" s="70"/>
      <c r="DD97" s="70"/>
      <c r="DE97" s="70" t="e">
        <f aca="false">$DF$7*$J$2*$J$5*$AB97</f>
        <v>#N/A</v>
      </c>
      <c r="DF97" s="70" t="e">
        <f aca="false">$DF$7*$J$3*$J$5*$AC97</f>
        <v>#N/A</v>
      </c>
      <c r="DG97" s="70" t="e">
        <f aca="false">$DG$7*$J$2*$J$5*$AB97</f>
        <v>#N/A</v>
      </c>
      <c r="DH97" s="70" t="e">
        <f aca="false">$DG$7*$J$3*$J$5*$AC97</f>
        <v>#N/A</v>
      </c>
      <c r="DI97" s="70" t="e">
        <f aca="false">$DI$7*$J$2*$J$5*$AB97</f>
        <v>#N/A</v>
      </c>
      <c r="DJ97" s="70" t="e">
        <f aca="false">$DI$7*$J$3*$J$5*$AC97</f>
        <v>#N/A</v>
      </c>
      <c r="DK97" s="70" t="e">
        <f aca="false">$DK$7*$J$2*$J$5*$AB97</f>
        <v>#N/A</v>
      </c>
      <c r="DL97" s="70" t="e">
        <f aca="false">$DK$7*$J$3*$J$5*$AC97</f>
        <v>#N/A</v>
      </c>
      <c r="DM97" s="70" t="e">
        <f aca="false">$DM$7*$J$2*$J$5*$AB97</f>
        <v>#N/A</v>
      </c>
      <c r="DN97" s="70" t="e">
        <f aca="false">$DM$7*$J$3*$J$5*$AC97</f>
        <v>#N/A</v>
      </c>
      <c r="DO97" s="70" t="e">
        <f aca="false">$DO$7*$J$2*$J$5*$AB97</f>
        <v>#N/A</v>
      </c>
      <c r="DP97" s="70" t="e">
        <f aca="false">$DO$7*$J$3*$J$5*$AC97</f>
        <v>#N/A</v>
      </c>
      <c r="DQ97" s="70" t="e">
        <f aca="false">$DQ$7*$J$2*$J$5*$AB97</f>
        <v>#N/A</v>
      </c>
      <c r="DR97" s="70" t="e">
        <f aca="false">$DQ$7*$J$3*$J$5*$AC97</f>
        <v>#N/A</v>
      </c>
      <c r="DS97" s="134" t="e">
        <f aca="false">SUM(CI97:CR97,CW97:CX97,DG97:DH97)</f>
        <v>#N/A</v>
      </c>
      <c r="DT97" s="25" t="e">
        <f aca="false">SUM(CI97:CZ97,DC97:DL97)</f>
        <v>#N/A</v>
      </c>
      <c r="DU97" s="134" t="e">
        <f aca="false">SUM(CI97:DR97)</f>
        <v>#N/A</v>
      </c>
      <c r="DZ97" s="70" t="e">
        <f aca="false">$DZ$7*$J$2*$J$5*$AB97</f>
        <v>#N/A</v>
      </c>
      <c r="EA97" s="70" t="e">
        <f aca="false">$DZ$7*$J$3*$J$5*$AC97</f>
        <v>#N/A</v>
      </c>
      <c r="EB97" s="70" t="e">
        <f aca="false">$EB$7*$J$2*$J$5*$AB97</f>
        <v>#N/A</v>
      </c>
      <c r="EC97" s="70" t="e">
        <f aca="false">$EB$7*$J$3*$J$5*$AC97</f>
        <v>#N/A</v>
      </c>
      <c r="ED97" s="70" t="e">
        <f aca="false">$ED$7*$J$2*$J$5*$AB97</f>
        <v>#N/A</v>
      </c>
      <c r="EE97" s="70" t="e">
        <f aca="false">$ED$7*$J$3*$J$5*$AC97</f>
        <v>#N/A</v>
      </c>
      <c r="EF97" s="70" t="e">
        <f aca="false">$EF$7*$J$2*$J$5*$AB97</f>
        <v>#N/A</v>
      </c>
      <c r="EG97" s="70" t="e">
        <f aca="false">$EF$7*$J$3*$J$5*$AC97</f>
        <v>#N/A</v>
      </c>
      <c r="EH97" s="70" t="e">
        <f aca="false">$EH$7*$J$2*$J$5*$AB97</f>
        <v>#N/A</v>
      </c>
      <c r="EI97" s="70" t="e">
        <f aca="false">$EH$7*$J$3*$J$5*$AC97</f>
        <v>#N/A</v>
      </c>
      <c r="EJ97" s="70" t="e">
        <f aca="false">$EJ$7*$J$2*$J$5*$AB97</f>
        <v>#N/A</v>
      </c>
      <c r="EK97" s="70" t="e">
        <f aca="false">$EJ$7*$J$3*$J$5*$AC97</f>
        <v>#N/A</v>
      </c>
      <c r="EL97" s="70" t="e">
        <f aca="false">$EL$7*$J$2*$J$5*$AB97</f>
        <v>#N/A</v>
      </c>
      <c r="EM97" s="70" t="e">
        <f aca="false">$EL$7*$J$3*$J$5*$AC97</f>
        <v>#N/A</v>
      </c>
      <c r="EN97" s="134" t="e">
        <f aca="false">SUM(EB97:EC97)</f>
        <v>#N/A</v>
      </c>
      <c r="EO97" s="25" t="e">
        <f aca="false">SUM(EB97:EE97,EJ97:EM97)</f>
        <v>#N/A</v>
      </c>
      <c r="EP97" s="25" t="e">
        <f aca="false">SUM(DZ97:EM97)</f>
        <v>#N/A</v>
      </c>
    </row>
    <row r="98" customFormat="false" ht="11.25" hidden="false" customHeight="false" outlineLevel="0" collapsed="false">
      <c r="A98" s="51" t="e">
        <f aca="false">VLOOKUP($D98,Curves!$A$2:$I$1700,9)</f>
        <v>#N/A</v>
      </c>
      <c r="B98" s="85" t="e">
        <f aca="false">(1+($A98/2))^(-2*($D98-$A$1)/365.25)</f>
        <v>#N/A</v>
      </c>
      <c r="C98" s="85" t="n">
        <f aca="false">D99-D98</f>
        <v>31</v>
      </c>
      <c r="D98" s="377" t="n">
        <v>39630</v>
      </c>
      <c r="E98" s="378" t="e">
        <f aca="false">VLOOKUP($D98,Curves!$A$2:$H$1700,2)*$B98</f>
        <v>#N/A</v>
      </c>
      <c r="F98" s="51" t="e">
        <f aca="false">VLOOKUP($D98,Curves!$A$2:$H$1700,3)*$B98</f>
        <v>#N/A</v>
      </c>
      <c r="G98" s="51" t="e">
        <f aca="false">VLOOKUP($D98,Curves!$A$2:$H$1700,7)*$B98</f>
        <v>#N/A</v>
      </c>
      <c r="H98" s="51" t="e">
        <f aca="false">VLOOKUP($D98,Curves!$A$2:$H$1700,5)*$B98</f>
        <v>#N/A</v>
      </c>
      <c r="I98" s="51" t="e">
        <f aca="false">VLOOKUP($D98,Curves!$A$2:$H$1700,4)*$B98</f>
        <v>#N/A</v>
      </c>
      <c r="J98" s="379" t="e">
        <f aca="false">VLOOKUP($D98,Curves!$A$2:$H$1700,8)*$B98</f>
        <v>#N/A</v>
      </c>
      <c r="K98" s="51" t="e">
        <f aca="false">($E98+$I98)*$J$5+$J$4</f>
        <v>#N/A</v>
      </c>
      <c r="L98" s="380" t="e">
        <f aca="false">VLOOKUP($D98,Curves!$N$2:$T$2600,2)*$B98</f>
        <v>#N/A</v>
      </c>
      <c r="M98" s="244" t="e">
        <f aca="false">VLOOKUP($D98,Curves!$N$2:$T$2600,3)*$B98</f>
        <v>#N/A</v>
      </c>
      <c r="N98" s="381" t="e">
        <f aca="false">IF($K98&lt;$L98,1,0)</f>
        <v>#N/A</v>
      </c>
      <c r="O98" s="382" t="e">
        <f aca="false">IF($K98&lt;$M98,1,0)</f>
        <v>#N/A</v>
      </c>
      <c r="P98" s="378" t="e">
        <f aca="false">($E98+J98)*$J$5+$J$4</f>
        <v>#N/A</v>
      </c>
      <c r="Q98" s="380" t="e">
        <f aca="false">VLOOKUP($D98,Curves!$N$2:$T$2600,4)*$B98</f>
        <v>#N/A</v>
      </c>
      <c r="R98" s="244" t="e">
        <f aca="false">VLOOKUP($D98,Curves!$N$2:$T$2600,5)*$B98</f>
        <v>#N/A</v>
      </c>
      <c r="S98" s="381" t="e">
        <f aca="false">IF($P98&lt;$Q98,1,0)</f>
        <v>#N/A</v>
      </c>
      <c r="T98" s="382" t="e">
        <f aca="false">IF($P98&lt;$R98,1,0)</f>
        <v>#N/A</v>
      </c>
      <c r="U98" s="383" t="e">
        <f aca="false">($E98+G98)*$J$5+$J$4</f>
        <v>#N/A</v>
      </c>
      <c r="V98" s="383" t="e">
        <f aca="false">($E98+H98)*$J$5+$J$4</f>
        <v>#N/A</v>
      </c>
      <c r="W98" s="383" t="e">
        <f aca="false">($E98+I98)*$J$5+$J$4</f>
        <v>#N/A</v>
      </c>
      <c r="X98" s="272" t="e">
        <f aca="false">VLOOKUP($D98,[6]CurveFetch!$D$8:$S$13000,16,0)*$B98</f>
        <v>#N/A</v>
      </c>
      <c r="Y98" s="244" t="e">
        <f aca="false">VLOOKUP($D98,Curves!$N$2:$T$2600,7)*$B98</f>
        <v>#N/A</v>
      </c>
      <c r="Z98" s="384" t="e">
        <f aca="false">IF($U98&lt;$X98,1,0)</f>
        <v>#N/A</v>
      </c>
      <c r="AA98" s="381" t="e">
        <f aca="false">IF($U98&lt;$Y98,1,0)</f>
        <v>#N/A</v>
      </c>
      <c r="AB98" s="381" t="e">
        <f aca="false">IF($V98&lt;$X98,1,0)</f>
        <v>#N/A</v>
      </c>
      <c r="AC98" s="381" t="e">
        <f aca="false">IF($V98&lt;$X98,1,0)</f>
        <v>#N/A</v>
      </c>
      <c r="AD98" s="381" t="e">
        <f aca="false">IF($W98&lt;$X98,1,0)</f>
        <v>#N/A</v>
      </c>
      <c r="AE98" s="382" t="e">
        <f aca="false">IF($W98&lt;$Y98,1,0)</f>
        <v>#N/A</v>
      </c>
      <c r="AF98" s="70" t="e">
        <f aca="false">$AF$7*$J$2*$J$5*$N98</f>
        <v>#N/A</v>
      </c>
      <c r="AG98" s="70" t="e">
        <f aca="false">$AF$7*$J$2*$J$5*$O98</f>
        <v>#N/A</v>
      </c>
      <c r="AH98" s="70" t="e">
        <f aca="false">$AH$7*$J$2*$J$5*$N98</f>
        <v>#N/A</v>
      </c>
      <c r="AI98" s="70" t="e">
        <f aca="false">$AH$7*$J$2*$J$5*$O98</f>
        <v>#N/A</v>
      </c>
      <c r="AJ98" s="70" t="e">
        <f aca="false">$AJ$7*$J$2*$J$5*$N98</f>
        <v>#N/A</v>
      </c>
      <c r="AK98" s="70" t="e">
        <f aca="false">$AJ$7*$J$2*$J$5*$O98</f>
        <v>#N/A</v>
      </c>
      <c r="AL98" s="70" t="e">
        <f aca="false">$AL$7*$J$2*$J$5*$N98</f>
        <v>#N/A</v>
      </c>
      <c r="AM98" s="70" t="e">
        <f aca="false">$AL$7*$J$3*$J$5*$O98</f>
        <v>#N/A</v>
      </c>
      <c r="AN98" s="70" t="e">
        <f aca="false">$AN$7*$J$2*$J$5*$N98</f>
        <v>#N/A</v>
      </c>
      <c r="AO98" s="70" t="e">
        <f aca="false">$AN$7*$J$3*$J$5*$O98</f>
        <v>#N/A</v>
      </c>
      <c r="AP98" s="70" t="e">
        <f aca="false">$AP$7*$J$2*$J$5*$N98</f>
        <v>#N/A</v>
      </c>
      <c r="AQ98" s="70" t="e">
        <f aca="false">$AP$7*$J$3*$J$5*$O98</f>
        <v>#N/A</v>
      </c>
      <c r="AR98" s="70" t="e">
        <f aca="false">$AR$7*$J$2*$J$5*$N98</f>
        <v>#N/A</v>
      </c>
      <c r="AS98" s="70" t="e">
        <f aca="false">$AR$7*$J$3*$J$5*$O98</f>
        <v>#N/A</v>
      </c>
      <c r="AT98" s="134" t="e">
        <f aca="false">SUM(AF98:AG98,AL98:AM98)</f>
        <v>#N/A</v>
      </c>
      <c r="AU98" s="161" t="e">
        <f aca="false">SUM(AF98:AM98,AP98:AS98)</f>
        <v>#N/A</v>
      </c>
      <c r="AV98" s="134" t="e">
        <f aca="false">SUM(AF98:AS98)</f>
        <v>#N/A</v>
      </c>
      <c r="AW98" s="70" t="e">
        <f aca="false">$AW$7*$J$2*$J$5*$S98</f>
        <v>#N/A</v>
      </c>
      <c r="AX98" s="70" t="e">
        <f aca="false">$AW$7*$J$3*$J$5*$T98</f>
        <v>#N/A</v>
      </c>
      <c r="AY98" s="70" t="e">
        <f aca="false">$AY$7*$J$2*$J$5*$S98</f>
        <v>#N/A</v>
      </c>
      <c r="AZ98" s="70" t="e">
        <f aca="false">$AY$7*$J$3*$J$5*$T98</f>
        <v>#N/A</v>
      </c>
      <c r="BA98" s="70" t="e">
        <f aca="false">$BA$7*$J$2*$J$5*$S98</f>
        <v>#N/A</v>
      </c>
      <c r="BB98" s="70" t="e">
        <f aca="false">$BA$7*$J$3*$J$5*$T98</f>
        <v>#N/A</v>
      </c>
      <c r="BC98" s="70" t="e">
        <f aca="false">$BC$7*$J$2*$J$5*$S98</f>
        <v>#N/A</v>
      </c>
      <c r="BD98" s="70" t="e">
        <f aca="false">$BC$7*$J$3*$J$5*$T98</f>
        <v>#N/A</v>
      </c>
      <c r="BE98" s="70" t="e">
        <f aca="false">$BE$7*$J$2*$J$5*$S98</f>
        <v>#N/A</v>
      </c>
      <c r="BF98" s="70" t="e">
        <f aca="false">$BE$7*$J$3*$J$5*$T98</f>
        <v>#N/A</v>
      </c>
      <c r="BG98" s="70" t="e">
        <f aca="false">$BG$7*$J$2*$J$5*$S98</f>
        <v>#N/A</v>
      </c>
      <c r="BH98" s="70" t="e">
        <f aca="false">$BG$7*$J$3*$J$5*$T98</f>
        <v>#N/A</v>
      </c>
      <c r="BI98" s="70" t="e">
        <f aca="false">$BI$7*$J$2*$J$5*$S98</f>
        <v>#N/A</v>
      </c>
      <c r="BJ98" s="70" t="e">
        <f aca="false">$BI$7*$J$3*$J$5*$T98</f>
        <v>#N/A</v>
      </c>
      <c r="BK98" s="70" t="e">
        <f aca="false">$BK$7*$J$2*$J$5*$S98</f>
        <v>#N/A</v>
      </c>
      <c r="BL98" s="70" t="e">
        <f aca="false">$BK$7*$J$3*$J$5*$T98</f>
        <v>#N/A</v>
      </c>
      <c r="BM98" s="70" t="e">
        <f aca="false">$BM$7*$J$2*$J$5*$S98</f>
        <v>#N/A</v>
      </c>
      <c r="BN98" s="70" t="e">
        <f aca="false">$BM$7*$J$3*$J$5*$T98</f>
        <v>#N/A</v>
      </c>
      <c r="BO98" s="70" t="e">
        <f aca="false">$BO$7*$J$2*$J$5*$S98</f>
        <v>#N/A</v>
      </c>
      <c r="BP98" s="70" t="e">
        <f aca="false">$BO$7*$J$3*$J$5*$T98</f>
        <v>#N/A</v>
      </c>
      <c r="BQ98" s="70" t="e">
        <f aca="false">$BQ$7*$J$2*$J$5*$S98</f>
        <v>#N/A</v>
      </c>
      <c r="BR98" s="70" t="e">
        <f aca="false">$BQ$7*$J$3*$J$5*$T98</f>
        <v>#N/A</v>
      </c>
      <c r="BS98" s="70" t="e">
        <f aca="false">$BS$7*$J$2*$J$5*$S98</f>
        <v>#N/A</v>
      </c>
      <c r="BT98" s="70" t="e">
        <f aca="false">$BS$7*$J$3*$J$5*$T98</f>
        <v>#N/A</v>
      </c>
      <c r="BU98" s="70" t="e">
        <f aca="false">$BU$7*$J$2*$J$5*$S98</f>
        <v>#N/A</v>
      </c>
      <c r="BV98" s="70" t="e">
        <f aca="false">$BU$7*$J$3*$J$5*$T98</f>
        <v>#N/A</v>
      </c>
      <c r="BW98" s="385" t="e">
        <f aca="false">SUM(AW98:BD98,BG98:BJ98,BO98:BP98)</f>
        <v>#N/A</v>
      </c>
      <c r="BX98" s="386" t="e">
        <f aca="false">SUM(BS98:BV98)+BW98</f>
        <v>#N/A</v>
      </c>
      <c r="BY98" s="25" t="e">
        <f aca="false">SUM(AW98:BV98)</f>
        <v>#N/A</v>
      </c>
      <c r="BZ98" s="70" t="e">
        <f aca="false">$BZ$7*$J$2*$J$5*$N98</f>
        <v>#N/A</v>
      </c>
      <c r="CA98" s="70" t="e">
        <f aca="false">$BZ$7*$J$3*$J$5*$O98</f>
        <v>#N/A</v>
      </c>
      <c r="CB98" s="70" t="e">
        <f aca="false">$CB$7*$J$2*$J$5*$N98</f>
        <v>#N/A</v>
      </c>
      <c r="CC98" s="70" t="e">
        <f aca="false">$CB$7*$J$3*$J$5*$O98</f>
        <v>#N/A</v>
      </c>
      <c r="CD98" s="70" t="e">
        <f aca="false">$CD$7*$J$2*$J$5*$N98</f>
        <v>#N/A</v>
      </c>
      <c r="CE98" s="70" t="e">
        <f aca="false">$CD$7*$J$3*$J$5*$O98</f>
        <v>#N/A</v>
      </c>
      <c r="CF98" s="134" t="e">
        <f aca="false">SUM(BZ98:CA98)</f>
        <v>#N/A</v>
      </c>
      <c r="CG98" s="386" t="e">
        <f aca="false">SUM(BZ98:CC98)</f>
        <v>#N/A</v>
      </c>
      <c r="CH98" s="134" t="e">
        <f aca="false">SUM(BZ98:CE98)</f>
        <v>#N/A</v>
      </c>
      <c r="CI98" s="70" t="e">
        <f aca="false">$CI$7*$J$2*$J$5*$AB98</f>
        <v>#N/A</v>
      </c>
      <c r="CJ98" s="70" t="e">
        <f aca="false">$CI$7*$J$3*$J$5*$AC98</f>
        <v>#N/A</v>
      </c>
      <c r="CK98" s="70" t="e">
        <f aca="false">$CK$7*$J$2*$J$5*$AB98</f>
        <v>#N/A</v>
      </c>
      <c r="CL98" s="70" t="e">
        <f aca="false">$CK$7*$J$3*$J$5*$AC98</f>
        <v>#N/A</v>
      </c>
      <c r="CM98" s="70" t="e">
        <f aca="false">$CM$7*$J$2*$J$5*$AB98</f>
        <v>#N/A</v>
      </c>
      <c r="CN98" s="70" t="e">
        <f aca="false">$CM$7*$J$3*$J$5*$AC98</f>
        <v>#N/A</v>
      </c>
      <c r="CO98" s="70" t="e">
        <f aca="false">$CO$7*$J$2*$J$5*$AB98</f>
        <v>#N/A</v>
      </c>
      <c r="CP98" s="70" t="e">
        <f aca="false">$CO$7*$J$3*$J$5*$AC98</f>
        <v>#N/A</v>
      </c>
      <c r="CQ98" s="70" t="e">
        <f aca="false">$CQ$7*$J$2*$J$5*$AB98</f>
        <v>#N/A</v>
      </c>
      <c r="CR98" s="70" t="e">
        <f aca="false">$CQ$7*$J$3*$J$5*$AC98</f>
        <v>#N/A</v>
      </c>
      <c r="CS98" s="70" t="e">
        <f aca="false">$CS$7*$J$2*$J$5*$AB98</f>
        <v>#N/A</v>
      </c>
      <c r="CT98" s="70" t="e">
        <f aca="false">$CS$7*$J$3*$J$5*$AC98</f>
        <v>#N/A</v>
      </c>
      <c r="CU98" s="70" t="e">
        <f aca="false">$CU$7*$J$2*$J$5*$AB98</f>
        <v>#N/A</v>
      </c>
      <c r="CV98" s="70" t="e">
        <f aca="false">$CU$7*$J$3*$J$5*$AC98</f>
        <v>#N/A</v>
      </c>
      <c r="CW98" s="70" t="e">
        <f aca="false">$CW$7*$J$2*$J$5*$AB98</f>
        <v>#N/A</v>
      </c>
      <c r="CX98" s="70" t="e">
        <f aca="false">$CW$7*$J$3*$J$5*$AC98</f>
        <v>#N/A</v>
      </c>
      <c r="CY98" s="70" t="e">
        <f aca="false">$CY$7*$J$2*$J$5*$AB98</f>
        <v>#N/A</v>
      </c>
      <c r="CZ98" s="70" t="e">
        <f aca="false">$CY$7*$J$3*$J$5*$AC98</f>
        <v>#N/A</v>
      </c>
      <c r="DA98" s="70" t="e">
        <f aca="false">$DA$7*$J$2*$J$5*$AB98</f>
        <v>#N/A</v>
      </c>
      <c r="DB98" s="70" t="e">
        <f aca="false">$DA$7*$J$3*$J$5*$AC98</f>
        <v>#N/A</v>
      </c>
      <c r="DC98" s="70"/>
      <c r="DD98" s="70"/>
      <c r="DE98" s="70" t="e">
        <f aca="false">$DF$7*$J$2*$J$5*$AB98</f>
        <v>#N/A</v>
      </c>
      <c r="DF98" s="70" t="e">
        <f aca="false">$DF$7*$J$3*$J$5*$AC98</f>
        <v>#N/A</v>
      </c>
      <c r="DG98" s="70" t="e">
        <f aca="false">$DG$7*$J$2*$J$5*$AB98</f>
        <v>#N/A</v>
      </c>
      <c r="DH98" s="70" t="e">
        <f aca="false">$DG$7*$J$3*$J$5*$AC98</f>
        <v>#N/A</v>
      </c>
      <c r="DI98" s="70" t="e">
        <f aca="false">$DI$7*$J$2*$J$5*$AB98</f>
        <v>#N/A</v>
      </c>
      <c r="DJ98" s="70" t="e">
        <f aca="false">$DI$7*$J$3*$J$5*$AC98</f>
        <v>#N/A</v>
      </c>
      <c r="DK98" s="70" t="e">
        <f aca="false">$DK$7*$J$2*$J$5*$AB98</f>
        <v>#N/A</v>
      </c>
      <c r="DL98" s="70" t="e">
        <f aca="false">$DK$7*$J$3*$J$5*$AC98</f>
        <v>#N/A</v>
      </c>
      <c r="DM98" s="70" t="e">
        <f aca="false">$DM$7*$J$2*$J$5*$AB98</f>
        <v>#N/A</v>
      </c>
      <c r="DN98" s="70" t="e">
        <f aca="false">$DM$7*$J$3*$J$5*$AC98</f>
        <v>#N/A</v>
      </c>
      <c r="DO98" s="70" t="e">
        <f aca="false">$DO$7*$J$2*$J$5*$AB98</f>
        <v>#N/A</v>
      </c>
      <c r="DP98" s="70" t="e">
        <f aca="false">$DO$7*$J$3*$J$5*$AC98</f>
        <v>#N/A</v>
      </c>
      <c r="DQ98" s="70" t="e">
        <f aca="false">$DQ$7*$J$2*$J$5*$AB98</f>
        <v>#N/A</v>
      </c>
      <c r="DR98" s="70" t="e">
        <f aca="false">$DQ$7*$J$3*$J$5*$AC98</f>
        <v>#N/A</v>
      </c>
      <c r="DS98" s="134" t="e">
        <f aca="false">SUM(CI98:CR98,CW98:CX98,DG98:DH98)</f>
        <v>#N/A</v>
      </c>
      <c r="DT98" s="25" t="e">
        <f aca="false">SUM(CI98:CZ98,DC98:DL98)</f>
        <v>#N/A</v>
      </c>
      <c r="DU98" s="134" t="e">
        <f aca="false">SUM(CI98:DR98)</f>
        <v>#N/A</v>
      </c>
      <c r="DZ98" s="70" t="e">
        <f aca="false">$DZ$7*$J$2*$J$5*$AB98</f>
        <v>#N/A</v>
      </c>
      <c r="EA98" s="70" t="e">
        <f aca="false">$DZ$7*$J$3*$J$5*$AC98</f>
        <v>#N/A</v>
      </c>
      <c r="EB98" s="70" t="e">
        <f aca="false">$EB$7*$J$2*$J$5*$AB98</f>
        <v>#N/A</v>
      </c>
      <c r="EC98" s="70" t="e">
        <f aca="false">$EB$7*$J$3*$J$5*$AC98</f>
        <v>#N/A</v>
      </c>
      <c r="ED98" s="70" t="e">
        <f aca="false">$ED$7*$J$2*$J$5*$AB98</f>
        <v>#N/A</v>
      </c>
      <c r="EE98" s="70" t="e">
        <f aca="false">$ED$7*$J$3*$J$5*$AC98</f>
        <v>#N/A</v>
      </c>
      <c r="EF98" s="70" t="e">
        <f aca="false">$EF$7*$J$2*$J$5*$AB98</f>
        <v>#N/A</v>
      </c>
      <c r="EG98" s="70" t="e">
        <f aca="false">$EF$7*$J$3*$J$5*$AC98</f>
        <v>#N/A</v>
      </c>
      <c r="EH98" s="70" t="e">
        <f aca="false">$EH$7*$J$2*$J$5*$AB98</f>
        <v>#N/A</v>
      </c>
      <c r="EI98" s="70" t="e">
        <f aca="false">$EH$7*$J$3*$J$5*$AC98</f>
        <v>#N/A</v>
      </c>
      <c r="EJ98" s="70" t="e">
        <f aca="false">$EJ$7*$J$2*$J$5*$AB98</f>
        <v>#N/A</v>
      </c>
      <c r="EK98" s="70" t="e">
        <f aca="false">$EJ$7*$J$3*$J$5*$AC98</f>
        <v>#N/A</v>
      </c>
      <c r="EL98" s="70" t="e">
        <f aca="false">$EL$7*$J$2*$J$5*$AB98</f>
        <v>#N/A</v>
      </c>
      <c r="EM98" s="70" t="e">
        <f aca="false">$EL$7*$J$3*$J$5*$AC98</f>
        <v>#N/A</v>
      </c>
      <c r="EN98" s="134" t="e">
        <f aca="false">SUM(EB98:EC98)</f>
        <v>#N/A</v>
      </c>
      <c r="EO98" s="25" t="e">
        <f aca="false">SUM(EB98:EE98,EJ98:EM98)</f>
        <v>#N/A</v>
      </c>
      <c r="EP98" s="25" t="e">
        <f aca="false">SUM(DZ98:EM98)</f>
        <v>#N/A</v>
      </c>
    </row>
    <row r="99" customFormat="false" ht="11.25" hidden="false" customHeight="false" outlineLevel="0" collapsed="false">
      <c r="A99" s="51" t="e">
        <f aca="false">VLOOKUP($D99,Curves!$A$2:$I$1700,9)</f>
        <v>#N/A</v>
      </c>
      <c r="B99" s="85" t="e">
        <f aca="false">(1+($A99/2))^(-2*($D99-$A$1)/365.25)</f>
        <v>#N/A</v>
      </c>
      <c r="C99" s="85" t="n">
        <f aca="false">D100-D99</f>
        <v>31</v>
      </c>
      <c r="D99" s="377" t="n">
        <v>39661</v>
      </c>
      <c r="E99" s="378" t="e">
        <f aca="false">VLOOKUP($D99,Curves!$A$2:$H$1700,2)*$B99</f>
        <v>#N/A</v>
      </c>
      <c r="F99" s="51" t="e">
        <f aca="false">VLOOKUP($D99,Curves!$A$2:$H$1700,3)*$B99</f>
        <v>#N/A</v>
      </c>
      <c r="G99" s="51" t="e">
        <f aca="false">VLOOKUP($D99,Curves!$A$2:$H$1700,7)*$B99</f>
        <v>#N/A</v>
      </c>
      <c r="H99" s="51" t="e">
        <f aca="false">VLOOKUP($D99,Curves!$A$2:$H$1700,5)*$B99</f>
        <v>#N/A</v>
      </c>
      <c r="I99" s="51" t="e">
        <f aca="false">VLOOKUP($D99,Curves!$A$2:$H$1700,4)*$B99</f>
        <v>#N/A</v>
      </c>
      <c r="J99" s="379" t="e">
        <f aca="false">VLOOKUP($D99,Curves!$A$2:$H$1700,8)*$B99</f>
        <v>#N/A</v>
      </c>
      <c r="K99" s="51" t="e">
        <f aca="false">($E99+$I99)*$J$5+$J$4</f>
        <v>#N/A</v>
      </c>
      <c r="L99" s="380" t="e">
        <f aca="false">VLOOKUP($D99,Curves!$N$2:$T$2600,2)*$B99</f>
        <v>#N/A</v>
      </c>
      <c r="M99" s="244" t="e">
        <f aca="false">VLOOKUP($D99,Curves!$N$2:$T$2600,3)*$B99</f>
        <v>#N/A</v>
      </c>
      <c r="N99" s="381" t="e">
        <f aca="false">IF($K99&lt;$L99,1,0)</f>
        <v>#N/A</v>
      </c>
      <c r="O99" s="382" t="e">
        <f aca="false">IF($K99&lt;$M99,1,0)</f>
        <v>#N/A</v>
      </c>
      <c r="P99" s="378" t="e">
        <f aca="false">($E99+J99)*$J$5+$J$4</f>
        <v>#N/A</v>
      </c>
      <c r="Q99" s="380" t="e">
        <f aca="false">VLOOKUP($D99,Curves!$N$2:$T$2600,4)*$B99</f>
        <v>#N/A</v>
      </c>
      <c r="R99" s="244" t="e">
        <f aca="false">VLOOKUP($D99,Curves!$N$2:$T$2600,5)*$B99</f>
        <v>#N/A</v>
      </c>
      <c r="S99" s="381" t="e">
        <f aca="false">IF($P99&lt;$Q99,1,0)</f>
        <v>#N/A</v>
      </c>
      <c r="T99" s="382" t="e">
        <f aca="false">IF($P99&lt;$R99,1,0)</f>
        <v>#N/A</v>
      </c>
      <c r="U99" s="383" t="e">
        <f aca="false">($E99+G99)*$J$5+$J$4</f>
        <v>#N/A</v>
      </c>
      <c r="V99" s="383" t="e">
        <f aca="false">($E99+H99)*$J$5+$J$4</f>
        <v>#N/A</v>
      </c>
      <c r="W99" s="383" t="e">
        <f aca="false">($E99+I99)*$J$5+$J$4</f>
        <v>#N/A</v>
      </c>
      <c r="X99" s="272" t="e">
        <f aca="false">VLOOKUP($D99,[6]CurveFetch!$D$8:$S$13000,16,0)*$B99</f>
        <v>#N/A</v>
      </c>
      <c r="Y99" s="244" t="e">
        <f aca="false">VLOOKUP($D99,Curves!$N$2:$T$2600,7)*$B99</f>
        <v>#N/A</v>
      </c>
      <c r="Z99" s="384" t="e">
        <f aca="false">IF($U99&lt;$X99,1,0)</f>
        <v>#N/A</v>
      </c>
      <c r="AA99" s="381" t="e">
        <f aca="false">IF($U99&lt;$Y99,1,0)</f>
        <v>#N/A</v>
      </c>
      <c r="AB99" s="381" t="e">
        <f aca="false">IF($V99&lt;$X99,1,0)</f>
        <v>#N/A</v>
      </c>
      <c r="AC99" s="381" t="e">
        <f aca="false">IF($V99&lt;$X99,1,0)</f>
        <v>#N/A</v>
      </c>
      <c r="AD99" s="381" t="e">
        <f aca="false">IF($W99&lt;$X99,1,0)</f>
        <v>#N/A</v>
      </c>
      <c r="AE99" s="382" t="e">
        <f aca="false">IF($W99&lt;$Y99,1,0)</f>
        <v>#N/A</v>
      </c>
      <c r="AF99" s="70" t="e">
        <f aca="false">$AF$7*$J$2*$J$5*$N99</f>
        <v>#N/A</v>
      </c>
      <c r="AG99" s="70" t="e">
        <f aca="false">$AF$7*$J$2*$J$5*$O99</f>
        <v>#N/A</v>
      </c>
      <c r="AH99" s="70" t="e">
        <f aca="false">$AH$7*$J$2*$J$5*$N99</f>
        <v>#N/A</v>
      </c>
      <c r="AI99" s="70" t="e">
        <f aca="false">$AH$7*$J$2*$J$5*$O99</f>
        <v>#N/A</v>
      </c>
      <c r="AJ99" s="70" t="e">
        <f aca="false">$AJ$7*$J$2*$J$5*$N99</f>
        <v>#N/A</v>
      </c>
      <c r="AK99" s="70" t="e">
        <f aca="false">$AJ$7*$J$2*$J$5*$O99</f>
        <v>#N/A</v>
      </c>
      <c r="AL99" s="70" t="e">
        <f aca="false">$AL$7*$J$2*$J$5*$N99</f>
        <v>#N/A</v>
      </c>
      <c r="AM99" s="70" t="e">
        <f aca="false">$AL$7*$J$3*$J$5*$O99</f>
        <v>#N/A</v>
      </c>
      <c r="AN99" s="70" t="e">
        <f aca="false">$AN$7*$J$2*$J$5*$N99</f>
        <v>#N/A</v>
      </c>
      <c r="AO99" s="70" t="e">
        <f aca="false">$AN$7*$J$3*$J$5*$O99</f>
        <v>#N/A</v>
      </c>
      <c r="AP99" s="70" t="e">
        <f aca="false">$AP$7*$J$2*$J$5*$N99</f>
        <v>#N/A</v>
      </c>
      <c r="AQ99" s="70" t="e">
        <f aca="false">$AP$7*$J$3*$J$5*$O99</f>
        <v>#N/A</v>
      </c>
      <c r="AR99" s="70" t="e">
        <f aca="false">$AR$7*$J$2*$J$5*$N99</f>
        <v>#N/A</v>
      </c>
      <c r="AS99" s="70" t="e">
        <f aca="false">$AR$7*$J$3*$J$5*$O99</f>
        <v>#N/A</v>
      </c>
      <c r="AT99" s="134" t="e">
        <f aca="false">SUM(AF99:AG99,AL99:AM99)</f>
        <v>#N/A</v>
      </c>
      <c r="AU99" s="161" t="e">
        <f aca="false">SUM(AF99:AM99,AP99:AS99)</f>
        <v>#N/A</v>
      </c>
      <c r="AV99" s="134" t="e">
        <f aca="false">SUM(AF99:AS99)</f>
        <v>#N/A</v>
      </c>
      <c r="AW99" s="70" t="e">
        <f aca="false">$AW$7*$J$2*$J$5*$S99</f>
        <v>#N/A</v>
      </c>
      <c r="AX99" s="70" t="e">
        <f aca="false">$AW$7*$J$3*$J$5*$T99</f>
        <v>#N/A</v>
      </c>
      <c r="AY99" s="70" t="e">
        <f aca="false">$AY$7*$J$2*$J$5*$S99</f>
        <v>#N/A</v>
      </c>
      <c r="AZ99" s="70" t="e">
        <f aca="false">$AY$7*$J$3*$J$5*$T99</f>
        <v>#N/A</v>
      </c>
      <c r="BA99" s="70" t="e">
        <f aca="false">$BA$7*$J$2*$J$5*$S99</f>
        <v>#N/A</v>
      </c>
      <c r="BB99" s="70" t="e">
        <f aca="false">$BA$7*$J$3*$J$5*$T99</f>
        <v>#N/A</v>
      </c>
      <c r="BC99" s="70" t="e">
        <f aca="false">$BC$7*$J$2*$J$5*$S99</f>
        <v>#N/A</v>
      </c>
      <c r="BD99" s="70" t="e">
        <f aca="false">$BC$7*$J$3*$J$5*$T99</f>
        <v>#N/A</v>
      </c>
      <c r="BE99" s="70" t="e">
        <f aca="false">$BE$7*$J$2*$J$5*$S99</f>
        <v>#N/A</v>
      </c>
      <c r="BF99" s="70" t="e">
        <f aca="false">$BE$7*$J$3*$J$5*$T99</f>
        <v>#N/A</v>
      </c>
      <c r="BG99" s="70" t="e">
        <f aca="false">$BG$7*$J$2*$J$5*$S99</f>
        <v>#N/A</v>
      </c>
      <c r="BH99" s="70" t="e">
        <f aca="false">$BG$7*$J$3*$J$5*$T99</f>
        <v>#N/A</v>
      </c>
      <c r="BI99" s="70" t="e">
        <f aca="false">$BI$7*$J$2*$J$5*$S99</f>
        <v>#N/A</v>
      </c>
      <c r="BJ99" s="70" t="e">
        <f aca="false">$BI$7*$J$3*$J$5*$T99</f>
        <v>#N/A</v>
      </c>
      <c r="BK99" s="70" t="e">
        <f aca="false">$BK$7*$J$2*$J$5*$S99</f>
        <v>#N/A</v>
      </c>
      <c r="BL99" s="70" t="e">
        <f aca="false">$BK$7*$J$3*$J$5*$T99</f>
        <v>#N/A</v>
      </c>
      <c r="BM99" s="70" t="e">
        <f aca="false">$BM$7*$J$2*$J$5*$S99</f>
        <v>#N/A</v>
      </c>
      <c r="BN99" s="70" t="e">
        <f aca="false">$BM$7*$J$3*$J$5*$T99</f>
        <v>#N/A</v>
      </c>
      <c r="BO99" s="70" t="e">
        <f aca="false">$BO$7*$J$2*$J$5*$S99</f>
        <v>#N/A</v>
      </c>
      <c r="BP99" s="70" t="e">
        <f aca="false">$BO$7*$J$3*$J$5*$T99</f>
        <v>#N/A</v>
      </c>
      <c r="BQ99" s="70" t="e">
        <f aca="false">$BQ$7*$J$2*$J$5*$S99</f>
        <v>#N/A</v>
      </c>
      <c r="BR99" s="70" t="e">
        <f aca="false">$BQ$7*$J$3*$J$5*$T99</f>
        <v>#N/A</v>
      </c>
      <c r="BS99" s="70" t="e">
        <f aca="false">$BS$7*$J$2*$J$5*$S99</f>
        <v>#N/A</v>
      </c>
      <c r="BT99" s="70" t="e">
        <f aca="false">$BS$7*$J$3*$J$5*$T99</f>
        <v>#N/A</v>
      </c>
      <c r="BU99" s="70" t="e">
        <f aca="false">$BU$7*$J$2*$J$5*$S99</f>
        <v>#N/A</v>
      </c>
      <c r="BV99" s="70" t="e">
        <f aca="false">$BU$7*$J$3*$J$5*$T99</f>
        <v>#N/A</v>
      </c>
      <c r="BW99" s="385" t="e">
        <f aca="false">SUM(AW99:BD99,BG99:BJ99,BO99:BP99)</f>
        <v>#N/A</v>
      </c>
      <c r="BX99" s="386" t="e">
        <f aca="false">SUM(BS99:BV99)+BW99</f>
        <v>#N/A</v>
      </c>
      <c r="BY99" s="25" t="e">
        <f aca="false">SUM(AW99:BV99)</f>
        <v>#N/A</v>
      </c>
      <c r="BZ99" s="70" t="e">
        <f aca="false">$BZ$7*$J$2*$J$5*$N99</f>
        <v>#N/A</v>
      </c>
      <c r="CA99" s="70" t="e">
        <f aca="false">$BZ$7*$J$3*$J$5*$O99</f>
        <v>#N/A</v>
      </c>
      <c r="CB99" s="70" t="e">
        <f aca="false">$CB$7*$J$2*$J$5*$N99</f>
        <v>#N/A</v>
      </c>
      <c r="CC99" s="70" t="e">
        <f aca="false">$CB$7*$J$3*$J$5*$O99</f>
        <v>#N/A</v>
      </c>
      <c r="CD99" s="70" t="e">
        <f aca="false">$CD$7*$J$2*$J$5*$N99</f>
        <v>#N/A</v>
      </c>
      <c r="CE99" s="70" t="e">
        <f aca="false">$CD$7*$J$3*$J$5*$O99</f>
        <v>#N/A</v>
      </c>
      <c r="CF99" s="134" t="e">
        <f aca="false">SUM(BZ99:CA99)</f>
        <v>#N/A</v>
      </c>
      <c r="CG99" s="386" t="e">
        <f aca="false">SUM(BZ99:CC99)</f>
        <v>#N/A</v>
      </c>
      <c r="CH99" s="134" t="e">
        <f aca="false">SUM(BZ99:CE99)</f>
        <v>#N/A</v>
      </c>
      <c r="CI99" s="70" t="e">
        <f aca="false">$CI$7*$J$2*$J$5*$AB99</f>
        <v>#N/A</v>
      </c>
      <c r="CJ99" s="70" t="e">
        <f aca="false">$CI$7*$J$3*$J$5*$AC99</f>
        <v>#N/A</v>
      </c>
      <c r="CK99" s="70" t="e">
        <f aca="false">$CK$7*$J$2*$J$5*$AB99</f>
        <v>#N/A</v>
      </c>
      <c r="CL99" s="70" t="e">
        <f aca="false">$CK$7*$J$3*$J$5*$AC99</f>
        <v>#N/A</v>
      </c>
      <c r="CM99" s="70" t="e">
        <f aca="false">$CM$7*$J$2*$J$5*$AB99</f>
        <v>#N/A</v>
      </c>
      <c r="CN99" s="70" t="e">
        <f aca="false">$CM$7*$J$3*$J$5*$AC99</f>
        <v>#N/A</v>
      </c>
      <c r="CO99" s="70" t="e">
        <f aca="false">$CO$7*$J$2*$J$5*$AB99</f>
        <v>#N/A</v>
      </c>
      <c r="CP99" s="70" t="e">
        <f aca="false">$CO$7*$J$3*$J$5*$AC99</f>
        <v>#N/A</v>
      </c>
      <c r="CQ99" s="70" t="e">
        <f aca="false">$CQ$7*$J$2*$J$5*$AB99</f>
        <v>#N/A</v>
      </c>
      <c r="CR99" s="70" t="e">
        <f aca="false">$CQ$7*$J$3*$J$5*$AC99</f>
        <v>#N/A</v>
      </c>
      <c r="CS99" s="70" t="e">
        <f aca="false">$CS$7*$J$2*$J$5*$AB99</f>
        <v>#N/A</v>
      </c>
      <c r="CT99" s="70" t="e">
        <f aca="false">$CS$7*$J$3*$J$5*$AC99</f>
        <v>#N/A</v>
      </c>
      <c r="CU99" s="70" t="e">
        <f aca="false">$CU$7*$J$2*$J$5*$AB99</f>
        <v>#N/A</v>
      </c>
      <c r="CV99" s="70" t="e">
        <f aca="false">$CU$7*$J$3*$J$5*$AC99</f>
        <v>#N/A</v>
      </c>
      <c r="CW99" s="70" t="e">
        <f aca="false">$CW$7*$J$2*$J$5*$AB99</f>
        <v>#N/A</v>
      </c>
      <c r="CX99" s="70" t="e">
        <f aca="false">$CW$7*$J$3*$J$5*$AC99</f>
        <v>#N/A</v>
      </c>
      <c r="CY99" s="70" t="e">
        <f aca="false">$CY$7*$J$2*$J$5*$AB99</f>
        <v>#N/A</v>
      </c>
      <c r="CZ99" s="70" t="e">
        <f aca="false">$CY$7*$J$3*$J$5*$AC99</f>
        <v>#N/A</v>
      </c>
      <c r="DA99" s="70" t="e">
        <f aca="false">$DA$7*$J$2*$J$5*$AB99</f>
        <v>#N/A</v>
      </c>
      <c r="DB99" s="70" t="e">
        <f aca="false">$DA$7*$J$3*$J$5*$AC99</f>
        <v>#N/A</v>
      </c>
      <c r="DC99" s="70"/>
      <c r="DD99" s="70"/>
      <c r="DE99" s="70" t="e">
        <f aca="false">$DF$7*$J$2*$J$5*$AB99</f>
        <v>#N/A</v>
      </c>
      <c r="DF99" s="70" t="e">
        <f aca="false">$DF$7*$J$3*$J$5*$AC99</f>
        <v>#N/A</v>
      </c>
      <c r="DG99" s="70" t="e">
        <f aca="false">$DG$7*$J$2*$J$5*$AB99</f>
        <v>#N/A</v>
      </c>
      <c r="DH99" s="70" t="e">
        <f aca="false">$DG$7*$J$3*$J$5*$AC99</f>
        <v>#N/A</v>
      </c>
      <c r="DI99" s="70" t="e">
        <f aca="false">$DI$7*$J$2*$J$5*$AB99</f>
        <v>#N/A</v>
      </c>
      <c r="DJ99" s="70" t="e">
        <f aca="false">$DI$7*$J$3*$J$5*$AC99</f>
        <v>#N/A</v>
      </c>
      <c r="DK99" s="70" t="e">
        <f aca="false">$DK$7*$J$2*$J$5*$AB99</f>
        <v>#N/A</v>
      </c>
      <c r="DL99" s="70" t="e">
        <f aca="false">$DK$7*$J$3*$J$5*$AC99</f>
        <v>#N/A</v>
      </c>
      <c r="DM99" s="70" t="e">
        <f aca="false">$DM$7*$J$2*$J$5*$AB99</f>
        <v>#N/A</v>
      </c>
      <c r="DN99" s="70" t="e">
        <f aca="false">$DM$7*$J$3*$J$5*$AC99</f>
        <v>#N/A</v>
      </c>
      <c r="DO99" s="70" t="e">
        <f aca="false">$DO$7*$J$2*$J$5*$AB99</f>
        <v>#N/A</v>
      </c>
      <c r="DP99" s="70" t="e">
        <f aca="false">$DO$7*$J$3*$J$5*$AC99</f>
        <v>#N/A</v>
      </c>
      <c r="DQ99" s="70" t="e">
        <f aca="false">$DQ$7*$J$2*$J$5*$AB99</f>
        <v>#N/A</v>
      </c>
      <c r="DR99" s="70" t="e">
        <f aca="false">$DQ$7*$J$3*$J$5*$AC99</f>
        <v>#N/A</v>
      </c>
      <c r="DS99" s="134" t="e">
        <f aca="false">SUM(CI99:CR99,CW99:CX99,DG99:DH99)</f>
        <v>#N/A</v>
      </c>
      <c r="DT99" s="25" t="e">
        <f aca="false">SUM(CI99:CZ99,DC99:DL99)</f>
        <v>#N/A</v>
      </c>
      <c r="DU99" s="134" t="e">
        <f aca="false">SUM(CI99:DR99)</f>
        <v>#N/A</v>
      </c>
      <c r="DZ99" s="70" t="e">
        <f aca="false">$DZ$7*$J$2*$J$5*$AB99</f>
        <v>#N/A</v>
      </c>
      <c r="EA99" s="70" t="e">
        <f aca="false">$DZ$7*$J$3*$J$5*$AC99</f>
        <v>#N/A</v>
      </c>
      <c r="EB99" s="70" t="e">
        <f aca="false">$EB$7*$J$2*$J$5*$AB99</f>
        <v>#N/A</v>
      </c>
      <c r="EC99" s="70" t="e">
        <f aca="false">$EB$7*$J$3*$J$5*$AC99</f>
        <v>#N/A</v>
      </c>
      <c r="ED99" s="70" t="e">
        <f aca="false">$ED$7*$J$2*$J$5*$AB99</f>
        <v>#N/A</v>
      </c>
      <c r="EE99" s="70" t="e">
        <f aca="false">$ED$7*$J$3*$J$5*$AC99</f>
        <v>#N/A</v>
      </c>
      <c r="EF99" s="70" t="e">
        <f aca="false">$EF$7*$J$2*$J$5*$AB99</f>
        <v>#N/A</v>
      </c>
      <c r="EG99" s="70" t="e">
        <f aca="false">$EF$7*$J$3*$J$5*$AC99</f>
        <v>#N/A</v>
      </c>
      <c r="EH99" s="70" t="e">
        <f aca="false">$EH$7*$J$2*$J$5*$AB99</f>
        <v>#N/A</v>
      </c>
      <c r="EI99" s="70" t="e">
        <f aca="false">$EH$7*$J$3*$J$5*$AC99</f>
        <v>#N/A</v>
      </c>
      <c r="EJ99" s="70" t="e">
        <f aca="false">$EJ$7*$J$2*$J$5*$AB99</f>
        <v>#N/A</v>
      </c>
      <c r="EK99" s="70" t="e">
        <f aca="false">$EJ$7*$J$3*$J$5*$AC99</f>
        <v>#N/A</v>
      </c>
      <c r="EL99" s="70" t="e">
        <f aca="false">$EL$7*$J$2*$J$5*$AB99</f>
        <v>#N/A</v>
      </c>
      <c r="EM99" s="70" t="e">
        <f aca="false">$EL$7*$J$3*$J$5*$AC99</f>
        <v>#N/A</v>
      </c>
      <c r="EN99" s="134" t="e">
        <f aca="false">SUM(EB99:EC99)</f>
        <v>#N/A</v>
      </c>
      <c r="EO99" s="25" t="e">
        <f aca="false">SUM(EB99:EE99,EJ99:EM99)</f>
        <v>#N/A</v>
      </c>
      <c r="EP99" s="25" t="e">
        <f aca="false">SUM(DZ99:EM99)</f>
        <v>#N/A</v>
      </c>
    </row>
    <row r="100" customFormat="false" ht="11.25" hidden="false" customHeight="false" outlineLevel="0" collapsed="false">
      <c r="A100" s="51" t="e">
        <f aca="false">VLOOKUP($D100,Curves!$A$2:$I$1700,9)</f>
        <v>#N/A</v>
      </c>
      <c r="B100" s="85" t="e">
        <f aca="false">(1+($A100/2))^(-2*($D100-$A$1)/365.25)</f>
        <v>#N/A</v>
      </c>
      <c r="C100" s="85" t="n">
        <f aca="false">D101-D100</f>
        <v>30</v>
      </c>
      <c r="D100" s="377" t="n">
        <v>39692</v>
      </c>
      <c r="E100" s="378" t="e">
        <f aca="false">VLOOKUP($D100,Curves!$A$2:$H$1700,2)*$B100</f>
        <v>#N/A</v>
      </c>
      <c r="F100" s="51" t="e">
        <f aca="false">VLOOKUP($D100,Curves!$A$2:$H$1700,3)*$B100</f>
        <v>#N/A</v>
      </c>
      <c r="G100" s="51" t="e">
        <f aca="false">VLOOKUP($D100,Curves!$A$2:$H$1700,7)*$B100</f>
        <v>#N/A</v>
      </c>
      <c r="H100" s="51" t="e">
        <f aca="false">VLOOKUP($D100,Curves!$A$2:$H$1700,5)*$B100</f>
        <v>#N/A</v>
      </c>
      <c r="I100" s="51" t="e">
        <f aca="false">VLOOKUP($D100,Curves!$A$2:$H$1700,4)*$B100</f>
        <v>#N/A</v>
      </c>
      <c r="J100" s="379" t="e">
        <f aca="false">VLOOKUP($D100,Curves!$A$2:$H$1700,8)*$B100</f>
        <v>#N/A</v>
      </c>
      <c r="K100" s="51" t="e">
        <f aca="false">($E100+$I100)*$J$5+$J$4</f>
        <v>#N/A</v>
      </c>
      <c r="L100" s="380" t="e">
        <f aca="false">VLOOKUP($D100,Curves!$N$2:$T$2600,2)*$B100</f>
        <v>#N/A</v>
      </c>
      <c r="M100" s="244" t="e">
        <f aca="false">VLOOKUP($D100,Curves!$N$2:$T$2600,3)*$B100</f>
        <v>#N/A</v>
      </c>
      <c r="N100" s="381" t="e">
        <f aca="false">IF($K100&lt;$L100,1,0)</f>
        <v>#N/A</v>
      </c>
      <c r="O100" s="382" t="e">
        <f aca="false">IF($K100&lt;$M100,1,0)</f>
        <v>#N/A</v>
      </c>
      <c r="P100" s="378" t="e">
        <f aca="false">($E100+J100)*$J$5+$J$4</f>
        <v>#N/A</v>
      </c>
      <c r="Q100" s="380" t="e">
        <f aca="false">VLOOKUP($D100,Curves!$N$2:$T$2600,4)*$B100</f>
        <v>#N/A</v>
      </c>
      <c r="R100" s="244" t="e">
        <f aca="false">VLOOKUP($D100,Curves!$N$2:$T$2600,5)*$B100</f>
        <v>#N/A</v>
      </c>
      <c r="S100" s="381" t="e">
        <f aca="false">IF($P100&lt;$Q100,1,0)</f>
        <v>#N/A</v>
      </c>
      <c r="T100" s="382" t="e">
        <f aca="false">IF($P100&lt;$R100,1,0)</f>
        <v>#N/A</v>
      </c>
      <c r="U100" s="383" t="e">
        <f aca="false">($E100+G100)*$J$5+$J$4</f>
        <v>#N/A</v>
      </c>
      <c r="V100" s="383" t="e">
        <f aca="false">($E100+H100)*$J$5+$J$4</f>
        <v>#N/A</v>
      </c>
      <c r="W100" s="383" t="e">
        <f aca="false">($E100+I100)*$J$5+$J$4</f>
        <v>#N/A</v>
      </c>
      <c r="X100" s="272" t="e">
        <f aca="false">VLOOKUP($D100,[6]CurveFetch!$D$8:$S$13000,16,0)*$B100</f>
        <v>#N/A</v>
      </c>
      <c r="Y100" s="244" t="e">
        <f aca="false">VLOOKUP($D100,Curves!$N$2:$T$2600,7)*$B100</f>
        <v>#N/A</v>
      </c>
      <c r="Z100" s="384" t="e">
        <f aca="false">IF($U100&lt;$X100,1,0)</f>
        <v>#N/A</v>
      </c>
      <c r="AA100" s="381" t="e">
        <f aca="false">IF($U100&lt;$Y100,1,0)</f>
        <v>#N/A</v>
      </c>
      <c r="AB100" s="381" t="e">
        <f aca="false">IF($V100&lt;$X100,1,0)</f>
        <v>#N/A</v>
      </c>
      <c r="AC100" s="381" t="e">
        <f aca="false">IF($V100&lt;$X100,1,0)</f>
        <v>#N/A</v>
      </c>
      <c r="AD100" s="381" t="e">
        <f aca="false">IF($W100&lt;$X100,1,0)</f>
        <v>#N/A</v>
      </c>
      <c r="AE100" s="382" t="e">
        <f aca="false">IF($W100&lt;$Y100,1,0)</f>
        <v>#N/A</v>
      </c>
      <c r="AF100" s="70" t="e">
        <f aca="false">$AF$7*$J$2*$J$5*$N100</f>
        <v>#N/A</v>
      </c>
      <c r="AG100" s="70" t="e">
        <f aca="false">$AF$7*$J$2*$J$5*$O100</f>
        <v>#N/A</v>
      </c>
      <c r="AH100" s="70" t="e">
        <f aca="false">$AH$7*$J$2*$J$5*$N100</f>
        <v>#N/A</v>
      </c>
      <c r="AI100" s="70" t="e">
        <f aca="false">$AH$7*$J$2*$J$5*$O100</f>
        <v>#N/A</v>
      </c>
      <c r="AJ100" s="70" t="e">
        <f aca="false">$AJ$7*$J$2*$J$5*$N100</f>
        <v>#N/A</v>
      </c>
      <c r="AK100" s="70" t="e">
        <f aca="false">$AJ$7*$J$2*$J$5*$O100</f>
        <v>#N/A</v>
      </c>
      <c r="AL100" s="70" t="e">
        <f aca="false">$AL$7*$J$2*$J$5*$N100</f>
        <v>#N/A</v>
      </c>
      <c r="AM100" s="70" t="e">
        <f aca="false">$AL$7*$J$3*$J$5*$O100</f>
        <v>#N/A</v>
      </c>
      <c r="AN100" s="70" t="e">
        <f aca="false">$AN$7*$J$2*$J$5*$N100</f>
        <v>#N/A</v>
      </c>
      <c r="AO100" s="70" t="e">
        <f aca="false">$AN$7*$J$3*$J$5*$O100</f>
        <v>#N/A</v>
      </c>
      <c r="AP100" s="70" t="e">
        <f aca="false">$AP$7*$J$2*$J$5*$N100</f>
        <v>#N/A</v>
      </c>
      <c r="AQ100" s="70" t="e">
        <f aca="false">$AP$7*$J$3*$J$5*$O100</f>
        <v>#N/A</v>
      </c>
      <c r="AR100" s="70" t="e">
        <f aca="false">$AR$7*$J$2*$J$5*$N100</f>
        <v>#N/A</v>
      </c>
      <c r="AS100" s="70" t="e">
        <f aca="false">$AR$7*$J$3*$J$5*$O100</f>
        <v>#N/A</v>
      </c>
      <c r="AT100" s="134" t="e">
        <f aca="false">SUM(AF100:AG100,AL100:AM100)</f>
        <v>#N/A</v>
      </c>
      <c r="AU100" s="161" t="e">
        <f aca="false">SUM(AF100:AM100,AP100:AS100)</f>
        <v>#N/A</v>
      </c>
      <c r="AV100" s="134" t="e">
        <f aca="false">SUM(AF100:AS100)</f>
        <v>#N/A</v>
      </c>
      <c r="AW100" s="70" t="e">
        <f aca="false">$AW$7*$J$2*$J$5*$S100</f>
        <v>#N/A</v>
      </c>
      <c r="AX100" s="70" t="e">
        <f aca="false">$AW$7*$J$3*$J$5*$T100</f>
        <v>#N/A</v>
      </c>
      <c r="AY100" s="70" t="e">
        <f aca="false">$AY$7*$J$2*$J$5*$S100</f>
        <v>#N/A</v>
      </c>
      <c r="AZ100" s="70" t="e">
        <f aca="false">$AY$7*$J$3*$J$5*$T100</f>
        <v>#N/A</v>
      </c>
      <c r="BA100" s="70" t="e">
        <f aca="false">$BA$7*$J$2*$J$5*$S100</f>
        <v>#N/A</v>
      </c>
      <c r="BB100" s="70" t="e">
        <f aca="false">$BA$7*$J$3*$J$5*$T100</f>
        <v>#N/A</v>
      </c>
      <c r="BC100" s="70" t="e">
        <f aca="false">$BC$7*$J$2*$J$5*$S100</f>
        <v>#N/A</v>
      </c>
      <c r="BD100" s="70" t="e">
        <f aca="false">$BC$7*$J$3*$J$5*$T100</f>
        <v>#N/A</v>
      </c>
      <c r="BE100" s="70" t="e">
        <f aca="false">$BE$7*$J$2*$J$5*$S100</f>
        <v>#N/A</v>
      </c>
      <c r="BF100" s="70" t="e">
        <f aca="false">$BE$7*$J$3*$J$5*$T100</f>
        <v>#N/A</v>
      </c>
      <c r="BG100" s="70" t="e">
        <f aca="false">$BG$7*$J$2*$J$5*$S100</f>
        <v>#N/A</v>
      </c>
      <c r="BH100" s="70" t="e">
        <f aca="false">$BG$7*$J$3*$J$5*$T100</f>
        <v>#N/A</v>
      </c>
      <c r="BI100" s="70" t="e">
        <f aca="false">$BI$7*$J$2*$J$5*$S100</f>
        <v>#N/A</v>
      </c>
      <c r="BJ100" s="70" t="e">
        <f aca="false">$BI$7*$J$3*$J$5*$T100</f>
        <v>#N/A</v>
      </c>
      <c r="BK100" s="70" t="e">
        <f aca="false">$BK$7*$J$2*$J$5*$S100</f>
        <v>#N/A</v>
      </c>
      <c r="BL100" s="70" t="e">
        <f aca="false">$BK$7*$J$3*$J$5*$T100</f>
        <v>#N/A</v>
      </c>
      <c r="BM100" s="70" t="e">
        <f aca="false">$BM$7*$J$2*$J$5*$S100</f>
        <v>#N/A</v>
      </c>
      <c r="BN100" s="70" t="e">
        <f aca="false">$BM$7*$J$3*$J$5*$T100</f>
        <v>#N/A</v>
      </c>
      <c r="BO100" s="70" t="e">
        <f aca="false">$BO$7*$J$2*$J$5*$S100</f>
        <v>#N/A</v>
      </c>
      <c r="BP100" s="70" t="e">
        <f aca="false">$BO$7*$J$3*$J$5*$T100</f>
        <v>#N/A</v>
      </c>
      <c r="BQ100" s="70" t="e">
        <f aca="false">$BQ$7*$J$2*$J$5*$S100</f>
        <v>#N/A</v>
      </c>
      <c r="BR100" s="70" t="e">
        <f aca="false">$BQ$7*$J$3*$J$5*$T100</f>
        <v>#N/A</v>
      </c>
      <c r="BS100" s="70" t="e">
        <f aca="false">$BS$7*$J$2*$J$5*$S100</f>
        <v>#N/A</v>
      </c>
      <c r="BT100" s="70" t="e">
        <f aca="false">$BS$7*$J$3*$J$5*$T100</f>
        <v>#N/A</v>
      </c>
      <c r="BU100" s="70" t="e">
        <f aca="false">$BU$7*$J$2*$J$5*$S100</f>
        <v>#N/A</v>
      </c>
      <c r="BV100" s="70" t="e">
        <f aca="false">$BU$7*$J$3*$J$5*$T100</f>
        <v>#N/A</v>
      </c>
      <c r="BW100" s="385" t="e">
        <f aca="false">SUM(AW100:BD100,BG100:BJ100,BO100:BP100)</f>
        <v>#N/A</v>
      </c>
      <c r="BX100" s="386" t="e">
        <f aca="false">SUM(BS100:BV100)+BW100</f>
        <v>#N/A</v>
      </c>
      <c r="BY100" s="25" t="e">
        <f aca="false">SUM(AW100:BV100)</f>
        <v>#N/A</v>
      </c>
      <c r="BZ100" s="70" t="e">
        <f aca="false">$BZ$7*$J$2*$J$5*$N100</f>
        <v>#N/A</v>
      </c>
      <c r="CA100" s="70" t="e">
        <f aca="false">$BZ$7*$J$3*$J$5*$O100</f>
        <v>#N/A</v>
      </c>
      <c r="CB100" s="70" t="e">
        <f aca="false">$CB$7*$J$2*$J$5*$N100</f>
        <v>#N/A</v>
      </c>
      <c r="CC100" s="70" t="e">
        <f aca="false">$CB$7*$J$3*$J$5*$O100</f>
        <v>#N/A</v>
      </c>
      <c r="CD100" s="70" t="e">
        <f aca="false">$CD$7*$J$2*$J$5*$N100</f>
        <v>#N/A</v>
      </c>
      <c r="CE100" s="70" t="e">
        <f aca="false">$CD$7*$J$3*$J$5*$O100</f>
        <v>#N/A</v>
      </c>
      <c r="CF100" s="134" t="e">
        <f aca="false">SUM(BZ100:CA100)</f>
        <v>#N/A</v>
      </c>
      <c r="CG100" s="386" t="e">
        <f aca="false">SUM(BZ100:CC100)</f>
        <v>#N/A</v>
      </c>
      <c r="CH100" s="134" t="e">
        <f aca="false">SUM(BZ100:CE100)</f>
        <v>#N/A</v>
      </c>
      <c r="CI100" s="70" t="e">
        <f aca="false">$CI$7*$J$2*$J$5*$AB100</f>
        <v>#N/A</v>
      </c>
      <c r="CJ100" s="70" t="e">
        <f aca="false">$CI$7*$J$3*$J$5*$AC100</f>
        <v>#N/A</v>
      </c>
      <c r="CK100" s="70" t="e">
        <f aca="false">$CK$7*$J$2*$J$5*$AB100</f>
        <v>#N/A</v>
      </c>
      <c r="CL100" s="70" t="e">
        <f aca="false">$CK$7*$J$3*$J$5*$AC100</f>
        <v>#N/A</v>
      </c>
      <c r="CM100" s="70" t="e">
        <f aca="false">$CM$7*$J$2*$J$5*$AB100</f>
        <v>#N/A</v>
      </c>
      <c r="CN100" s="70" t="e">
        <f aca="false">$CM$7*$J$3*$J$5*$AC100</f>
        <v>#N/A</v>
      </c>
      <c r="CO100" s="70" t="e">
        <f aca="false">$CO$7*$J$2*$J$5*$AB100</f>
        <v>#N/A</v>
      </c>
      <c r="CP100" s="70" t="e">
        <f aca="false">$CO$7*$J$3*$J$5*$AC100</f>
        <v>#N/A</v>
      </c>
      <c r="CQ100" s="70" t="e">
        <f aca="false">$CQ$7*$J$2*$J$5*$AB100</f>
        <v>#N/A</v>
      </c>
      <c r="CR100" s="70" t="e">
        <f aca="false">$CQ$7*$J$3*$J$5*$AC100</f>
        <v>#N/A</v>
      </c>
      <c r="CS100" s="70" t="e">
        <f aca="false">$CS$7*$J$2*$J$5*$AB100</f>
        <v>#N/A</v>
      </c>
      <c r="CT100" s="70" t="e">
        <f aca="false">$CS$7*$J$3*$J$5*$AC100</f>
        <v>#N/A</v>
      </c>
      <c r="CU100" s="70" t="e">
        <f aca="false">$CU$7*$J$2*$J$5*$AB100</f>
        <v>#N/A</v>
      </c>
      <c r="CV100" s="70" t="e">
        <f aca="false">$CU$7*$J$3*$J$5*$AC100</f>
        <v>#N/A</v>
      </c>
      <c r="CW100" s="70" t="e">
        <f aca="false">$CW$7*$J$2*$J$5*$AB100</f>
        <v>#N/A</v>
      </c>
      <c r="CX100" s="70" t="e">
        <f aca="false">$CW$7*$J$3*$J$5*$AC100</f>
        <v>#N/A</v>
      </c>
      <c r="CY100" s="70" t="e">
        <f aca="false">$CY$7*$J$2*$J$5*$AB100</f>
        <v>#N/A</v>
      </c>
      <c r="CZ100" s="70" t="e">
        <f aca="false">$CY$7*$J$3*$J$5*$AC100</f>
        <v>#N/A</v>
      </c>
      <c r="DA100" s="70" t="e">
        <f aca="false">$DA$7*$J$2*$J$5*$AB100</f>
        <v>#N/A</v>
      </c>
      <c r="DB100" s="70" t="e">
        <f aca="false">$DA$7*$J$3*$J$5*$AC100</f>
        <v>#N/A</v>
      </c>
      <c r="DC100" s="70"/>
      <c r="DD100" s="70"/>
      <c r="DE100" s="70" t="e">
        <f aca="false">$DF$7*$J$2*$J$5*$AB100</f>
        <v>#N/A</v>
      </c>
      <c r="DF100" s="70" t="e">
        <f aca="false">$DF$7*$J$3*$J$5*$AC100</f>
        <v>#N/A</v>
      </c>
      <c r="DG100" s="70" t="e">
        <f aca="false">$DG$7*$J$2*$J$5*$AB100</f>
        <v>#N/A</v>
      </c>
      <c r="DH100" s="70" t="e">
        <f aca="false">$DG$7*$J$3*$J$5*$AC100</f>
        <v>#N/A</v>
      </c>
      <c r="DI100" s="70" t="e">
        <f aca="false">$DI$7*$J$2*$J$5*$AB100</f>
        <v>#N/A</v>
      </c>
      <c r="DJ100" s="70" t="e">
        <f aca="false">$DI$7*$J$3*$J$5*$AC100</f>
        <v>#N/A</v>
      </c>
      <c r="DK100" s="70" t="e">
        <f aca="false">$DK$7*$J$2*$J$5*$AB100</f>
        <v>#N/A</v>
      </c>
      <c r="DL100" s="70" t="e">
        <f aca="false">$DK$7*$J$3*$J$5*$AC100</f>
        <v>#N/A</v>
      </c>
      <c r="DM100" s="70" t="e">
        <f aca="false">$DM$7*$J$2*$J$5*$AB100</f>
        <v>#N/A</v>
      </c>
      <c r="DN100" s="70" t="e">
        <f aca="false">$DM$7*$J$3*$J$5*$AC100</f>
        <v>#N/A</v>
      </c>
      <c r="DO100" s="70" t="e">
        <f aca="false">$DO$7*$J$2*$J$5*$AB100</f>
        <v>#N/A</v>
      </c>
      <c r="DP100" s="70" t="e">
        <f aca="false">$DO$7*$J$3*$J$5*$AC100</f>
        <v>#N/A</v>
      </c>
      <c r="DQ100" s="70" t="e">
        <f aca="false">$DQ$7*$J$2*$J$5*$AB100</f>
        <v>#N/A</v>
      </c>
      <c r="DR100" s="70" t="e">
        <f aca="false">$DQ$7*$J$3*$J$5*$AC100</f>
        <v>#N/A</v>
      </c>
      <c r="DS100" s="134" t="e">
        <f aca="false">SUM(CI100:CR100,CW100:CX100,DG100:DH100)</f>
        <v>#N/A</v>
      </c>
      <c r="DT100" s="25" t="e">
        <f aca="false">SUM(CI100:CZ100,DC100:DL100)</f>
        <v>#N/A</v>
      </c>
      <c r="DU100" s="134" t="e">
        <f aca="false">SUM(CI100:DR100)</f>
        <v>#N/A</v>
      </c>
      <c r="DZ100" s="70" t="e">
        <f aca="false">$DZ$7*$J$2*$J$5*$AB100</f>
        <v>#N/A</v>
      </c>
      <c r="EA100" s="70" t="e">
        <f aca="false">$DZ$7*$J$3*$J$5*$AC100</f>
        <v>#N/A</v>
      </c>
      <c r="EB100" s="70" t="e">
        <f aca="false">$EB$7*$J$2*$J$5*$AB100</f>
        <v>#N/A</v>
      </c>
      <c r="EC100" s="70" t="e">
        <f aca="false">$EB$7*$J$3*$J$5*$AC100</f>
        <v>#N/A</v>
      </c>
      <c r="ED100" s="70" t="e">
        <f aca="false">$ED$7*$J$2*$J$5*$AB100</f>
        <v>#N/A</v>
      </c>
      <c r="EE100" s="70" t="e">
        <f aca="false">$ED$7*$J$3*$J$5*$AC100</f>
        <v>#N/A</v>
      </c>
      <c r="EF100" s="70" t="e">
        <f aca="false">$EF$7*$J$2*$J$5*$AB100</f>
        <v>#N/A</v>
      </c>
      <c r="EG100" s="70" t="e">
        <f aca="false">$EF$7*$J$3*$J$5*$AC100</f>
        <v>#N/A</v>
      </c>
      <c r="EH100" s="70" t="e">
        <f aca="false">$EH$7*$J$2*$J$5*$AB100</f>
        <v>#N/A</v>
      </c>
      <c r="EI100" s="70" t="e">
        <f aca="false">$EH$7*$J$3*$J$5*$AC100</f>
        <v>#N/A</v>
      </c>
      <c r="EJ100" s="70" t="e">
        <f aca="false">$EJ$7*$J$2*$J$5*$AB100</f>
        <v>#N/A</v>
      </c>
      <c r="EK100" s="70" t="e">
        <f aca="false">$EJ$7*$J$3*$J$5*$AC100</f>
        <v>#N/A</v>
      </c>
      <c r="EL100" s="70" t="e">
        <f aca="false">$EL$7*$J$2*$J$5*$AB100</f>
        <v>#N/A</v>
      </c>
      <c r="EM100" s="70" t="e">
        <f aca="false">$EL$7*$J$3*$J$5*$AC100</f>
        <v>#N/A</v>
      </c>
      <c r="EN100" s="134" t="e">
        <f aca="false">SUM(EB100:EC100)</f>
        <v>#N/A</v>
      </c>
      <c r="EO100" s="25" t="e">
        <f aca="false">SUM(EB100:EE100,EJ100:EM100)</f>
        <v>#N/A</v>
      </c>
      <c r="EP100" s="25" t="e">
        <f aca="false">SUM(DZ100:EM100)</f>
        <v>#N/A</v>
      </c>
    </row>
    <row r="101" customFormat="false" ht="11.25" hidden="false" customHeight="false" outlineLevel="0" collapsed="false">
      <c r="A101" s="51" t="e">
        <f aca="false">VLOOKUP($D101,Curves!$A$2:$I$1700,9)</f>
        <v>#N/A</v>
      </c>
      <c r="B101" s="85" t="e">
        <f aca="false">(1+($A101/2))^(-2*($D101-$A$1)/365.25)</f>
        <v>#N/A</v>
      </c>
      <c r="C101" s="85" t="n">
        <f aca="false">D102-D101</f>
        <v>31</v>
      </c>
      <c r="D101" s="377" t="n">
        <v>39722</v>
      </c>
      <c r="E101" s="378" t="e">
        <f aca="false">VLOOKUP($D101,Curves!$A$2:$H$1700,2)*$B101</f>
        <v>#N/A</v>
      </c>
      <c r="F101" s="51" t="e">
        <f aca="false">VLOOKUP($D101,Curves!$A$2:$H$1700,3)*$B101</f>
        <v>#N/A</v>
      </c>
      <c r="G101" s="51" t="e">
        <f aca="false">VLOOKUP($D101,Curves!$A$2:$H$1700,7)*$B101</f>
        <v>#N/A</v>
      </c>
      <c r="H101" s="51" t="e">
        <f aca="false">VLOOKUP($D101,Curves!$A$2:$H$1700,5)*$B101</f>
        <v>#N/A</v>
      </c>
      <c r="I101" s="51" t="e">
        <f aca="false">VLOOKUP($D101,Curves!$A$2:$H$1700,4)*$B101</f>
        <v>#N/A</v>
      </c>
      <c r="J101" s="379" t="e">
        <f aca="false">VLOOKUP($D101,Curves!$A$2:$H$1700,8)*$B101</f>
        <v>#N/A</v>
      </c>
      <c r="K101" s="51" t="e">
        <f aca="false">($E101+$I101)*$J$5+$J$4</f>
        <v>#N/A</v>
      </c>
      <c r="L101" s="380" t="e">
        <f aca="false">VLOOKUP($D101,Curves!$N$2:$T$2600,2)*$B101</f>
        <v>#N/A</v>
      </c>
      <c r="M101" s="244" t="e">
        <f aca="false">VLOOKUP($D101,Curves!$N$2:$T$2600,3)*$B101</f>
        <v>#N/A</v>
      </c>
      <c r="N101" s="381" t="e">
        <f aca="false">IF($K101&lt;$L101,1,0)</f>
        <v>#N/A</v>
      </c>
      <c r="O101" s="382" t="e">
        <f aca="false">IF($K101&lt;$M101,1,0)</f>
        <v>#N/A</v>
      </c>
      <c r="P101" s="378" t="e">
        <f aca="false">($E101+J101)*$J$5+$J$4</f>
        <v>#N/A</v>
      </c>
      <c r="Q101" s="380" t="e">
        <f aca="false">VLOOKUP($D101,Curves!$N$2:$T$2600,4)*$B101</f>
        <v>#N/A</v>
      </c>
      <c r="R101" s="244" t="e">
        <f aca="false">VLOOKUP($D101,Curves!$N$2:$T$2600,5)*$B101</f>
        <v>#N/A</v>
      </c>
      <c r="S101" s="381" t="e">
        <f aca="false">IF($P101&lt;$Q101,1,0)</f>
        <v>#N/A</v>
      </c>
      <c r="T101" s="382" t="e">
        <f aca="false">IF($P101&lt;$R101,1,0)</f>
        <v>#N/A</v>
      </c>
      <c r="U101" s="383" t="e">
        <f aca="false">($E101+G101)*$J$5+$J$4</f>
        <v>#N/A</v>
      </c>
      <c r="V101" s="383" t="e">
        <f aca="false">($E101+H101)*$J$5+$J$4</f>
        <v>#N/A</v>
      </c>
      <c r="W101" s="383" t="e">
        <f aca="false">($E101+I101)*$J$5+$J$4</f>
        <v>#N/A</v>
      </c>
      <c r="X101" s="272" t="e">
        <f aca="false">VLOOKUP($D101,[6]CurveFetch!$D$8:$S$13000,16,0)*$B101</f>
        <v>#N/A</v>
      </c>
      <c r="Y101" s="244" t="e">
        <f aca="false">VLOOKUP($D101,Curves!$N$2:$T$2600,7)*$B101</f>
        <v>#N/A</v>
      </c>
      <c r="Z101" s="384" t="e">
        <f aca="false">IF($U101&lt;$X101,1,0)</f>
        <v>#N/A</v>
      </c>
      <c r="AA101" s="381" t="e">
        <f aca="false">IF($U101&lt;$Y101,1,0)</f>
        <v>#N/A</v>
      </c>
      <c r="AB101" s="381" t="e">
        <f aca="false">IF($V101&lt;$X101,1,0)</f>
        <v>#N/A</v>
      </c>
      <c r="AC101" s="381" t="e">
        <f aca="false">IF($V101&lt;$X101,1,0)</f>
        <v>#N/A</v>
      </c>
      <c r="AD101" s="381" t="e">
        <f aca="false">IF($W101&lt;$X101,1,0)</f>
        <v>#N/A</v>
      </c>
      <c r="AE101" s="382" t="e">
        <f aca="false">IF($W101&lt;$Y101,1,0)</f>
        <v>#N/A</v>
      </c>
      <c r="AF101" s="70" t="e">
        <f aca="false">$AF$7*$J$2*$J$5*$N101</f>
        <v>#N/A</v>
      </c>
      <c r="AG101" s="70" t="e">
        <f aca="false">$AF$7*$J$2*$J$5*$O101</f>
        <v>#N/A</v>
      </c>
      <c r="AH101" s="70" t="e">
        <f aca="false">$AH$7*$J$2*$J$5*$N101</f>
        <v>#N/A</v>
      </c>
      <c r="AI101" s="70" t="e">
        <f aca="false">$AH$7*$J$2*$J$5*$O101</f>
        <v>#N/A</v>
      </c>
      <c r="AJ101" s="70" t="e">
        <f aca="false">$AJ$7*$J$2*$J$5*$N101</f>
        <v>#N/A</v>
      </c>
      <c r="AK101" s="70" t="e">
        <f aca="false">$AJ$7*$J$2*$J$5*$O101</f>
        <v>#N/A</v>
      </c>
      <c r="AL101" s="70" t="e">
        <f aca="false">$AL$7*$J$2*$J$5*$N101</f>
        <v>#N/A</v>
      </c>
      <c r="AM101" s="70" t="e">
        <f aca="false">$AL$7*$J$3*$J$5*$O101</f>
        <v>#N/A</v>
      </c>
      <c r="AN101" s="70" t="e">
        <f aca="false">$AN$7*$J$2*$J$5*$N101</f>
        <v>#N/A</v>
      </c>
      <c r="AO101" s="70" t="e">
        <f aca="false">$AN$7*$J$3*$J$5*$O101</f>
        <v>#N/A</v>
      </c>
      <c r="AP101" s="70" t="e">
        <f aca="false">$AP$7*$J$2*$J$5*$N101</f>
        <v>#N/A</v>
      </c>
      <c r="AQ101" s="70" t="e">
        <f aca="false">$AP$7*$J$3*$J$5*$O101</f>
        <v>#N/A</v>
      </c>
      <c r="AR101" s="70" t="e">
        <f aca="false">$AR$7*$J$2*$J$5*$N101</f>
        <v>#N/A</v>
      </c>
      <c r="AS101" s="70" t="e">
        <f aca="false">$AR$7*$J$3*$J$5*$O101</f>
        <v>#N/A</v>
      </c>
      <c r="AT101" s="134" t="e">
        <f aca="false">SUM(AF101:AG101,AL101:AM101)</f>
        <v>#N/A</v>
      </c>
      <c r="AU101" s="161" t="e">
        <f aca="false">SUM(AF101:AM101,AP101:AS101)</f>
        <v>#N/A</v>
      </c>
      <c r="AV101" s="134" t="e">
        <f aca="false">SUM(AF101:AS101)</f>
        <v>#N/A</v>
      </c>
      <c r="AW101" s="70" t="e">
        <f aca="false">$AW$7*$J$2*$J$5*$S101</f>
        <v>#N/A</v>
      </c>
      <c r="AX101" s="70" t="e">
        <f aca="false">$AW$7*$J$3*$J$5*$T101</f>
        <v>#N/A</v>
      </c>
      <c r="AY101" s="70" t="e">
        <f aca="false">$AY$7*$J$2*$J$5*$S101</f>
        <v>#N/A</v>
      </c>
      <c r="AZ101" s="70" t="e">
        <f aca="false">$AY$7*$J$3*$J$5*$T101</f>
        <v>#N/A</v>
      </c>
      <c r="BA101" s="70" t="e">
        <f aca="false">$BA$7*$J$2*$J$5*$S101</f>
        <v>#N/A</v>
      </c>
      <c r="BB101" s="70" t="e">
        <f aca="false">$BA$7*$J$3*$J$5*$T101</f>
        <v>#N/A</v>
      </c>
      <c r="BC101" s="70" t="e">
        <f aca="false">$BC$7*$J$2*$J$5*$S101</f>
        <v>#N/A</v>
      </c>
      <c r="BD101" s="70" t="e">
        <f aca="false">$BC$7*$J$3*$J$5*$T101</f>
        <v>#N/A</v>
      </c>
      <c r="BE101" s="70" t="e">
        <f aca="false">$BE$7*$J$2*$J$5*$S101</f>
        <v>#N/A</v>
      </c>
      <c r="BF101" s="70" t="e">
        <f aca="false">$BE$7*$J$3*$J$5*$T101</f>
        <v>#N/A</v>
      </c>
      <c r="BG101" s="70" t="e">
        <f aca="false">$BG$7*$J$2*$J$5*$S101</f>
        <v>#N/A</v>
      </c>
      <c r="BH101" s="70" t="e">
        <f aca="false">$BG$7*$J$3*$J$5*$T101</f>
        <v>#N/A</v>
      </c>
      <c r="BI101" s="70" t="e">
        <f aca="false">$BI$7*$J$2*$J$5*$S101</f>
        <v>#N/A</v>
      </c>
      <c r="BJ101" s="70" t="e">
        <f aca="false">$BI$7*$J$3*$J$5*$T101</f>
        <v>#N/A</v>
      </c>
      <c r="BK101" s="70" t="e">
        <f aca="false">$BK$7*$J$2*$J$5*$S101</f>
        <v>#N/A</v>
      </c>
      <c r="BL101" s="70" t="e">
        <f aca="false">$BK$7*$J$3*$J$5*$T101</f>
        <v>#N/A</v>
      </c>
      <c r="BM101" s="70" t="e">
        <f aca="false">$BM$7*$J$2*$J$5*$S101</f>
        <v>#N/A</v>
      </c>
      <c r="BN101" s="70" t="e">
        <f aca="false">$BM$7*$J$3*$J$5*$T101</f>
        <v>#N/A</v>
      </c>
      <c r="BO101" s="70" t="e">
        <f aca="false">$BO$7*$J$2*$J$5*$S101</f>
        <v>#N/A</v>
      </c>
      <c r="BP101" s="70" t="e">
        <f aca="false">$BO$7*$J$3*$J$5*$T101</f>
        <v>#N/A</v>
      </c>
      <c r="BQ101" s="70" t="e">
        <f aca="false">$BQ$7*$J$2*$J$5*$S101</f>
        <v>#N/A</v>
      </c>
      <c r="BR101" s="70" t="e">
        <f aca="false">$BQ$7*$J$3*$J$5*$T101</f>
        <v>#N/A</v>
      </c>
      <c r="BS101" s="70" t="e">
        <f aca="false">$BS$7*$J$2*$J$5*$S101</f>
        <v>#N/A</v>
      </c>
      <c r="BT101" s="70" t="e">
        <f aca="false">$BS$7*$J$3*$J$5*$T101</f>
        <v>#N/A</v>
      </c>
      <c r="BU101" s="70" t="e">
        <f aca="false">$BU$7*$J$2*$J$5*$S101</f>
        <v>#N/A</v>
      </c>
      <c r="BV101" s="70" t="e">
        <f aca="false">$BU$7*$J$3*$J$5*$T101</f>
        <v>#N/A</v>
      </c>
      <c r="BW101" s="385" t="e">
        <f aca="false">SUM(AW101:BD101,BG101:BJ101,BO101:BP101)</f>
        <v>#N/A</v>
      </c>
      <c r="BX101" s="386" t="e">
        <f aca="false">SUM(BS101:BV101)+BW101</f>
        <v>#N/A</v>
      </c>
      <c r="BY101" s="25" t="e">
        <f aca="false">SUM(AW101:BV101)</f>
        <v>#N/A</v>
      </c>
      <c r="BZ101" s="70" t="e">
        <f aca="false">$BZ$7*$J$2*$J$5*$N101</f>
        <v>#N/A</v>
      </c>
      <c r="CA101" s="70" t="e">
        <f aca="false">$BZ$7*$J$3*$J$5*$O101</f>
        <v>#N/A</v>
      </c>
      <c r="CB101" s="70" t="e">
        <f aca="false">$CB$7*$J$2*$J$5*$N101</f>
        <v>#N/A</v>
      </c>
      <c r="CC101" s="70" t="e">
        <f aca="false">$CB$7*$J$3*$J$5*$O101</f>
        <v>#N/A</v>
      </c>
      <c r="CD101" s="70" t="e">
        <f aca="false">$CD$7*$J$2*$J$5*$N101</f>
        <v>#N/A</v>
      </c>
      <c r="CE101" s="70" t="e">
        <f aca="false">$CD$7*$J$3*$J$5*$O101</f>
        <v>#N/A</v>
      </c>
      <c r="CF101" s="134" t="e">
        <f aca="false">SUM(BZ101:CA101)</f>
        <v>#N/A</v>
      </c>
      <c r="CG101" s="386" t="e">
        <f aca="false">SUM(BZ101:CC101)</f>
        <v>#N/A</v>
      </c>
      <c r="CH101" s="134" t="e">
        <f aca="false">SUM(BZ101:CE101)</f>
        <v>#N/A</v>
      </c>
      <c r="CI101" s="70" t="e">
        <f aca="false">$CI$7*$J$2*$J$5*$AB101</f>
        <v>#N/A</v>
      </c>
      <c r="CJ101" s="70" t="e">
        <f aca="false">$CI$7*$J$3*$J$5*$AC101</f>
        <v>#N/A</v>
      </c>
      <c r="CK101" s="70" t="e">
        <f aca="false">$CK$7*$J$2*$J$5*$AB101</f>
        <v>#N/A</v>
      </c>
      <c r="CL101" s="70" t="e">
        <f aca="false">$CK$7*$J$3*$J$5*$AC101</f>
        <v>#N/A</v>
      </c>
      <c r="CM101" s="70" t="e">
        <f aca="false">$CM$7*$J$2*$J$5*$AB101</f>
        <v>#N/A</v>
      </c>
      <c r="CN101" s="70" t="e">
        <f aca="false">$CM$7*$J$3*$J$5*$AC101</f>
        <v>#N/A</v>
      </c>
      <c r="CO101" s="70" t="e">
        <f aca="false">$CO$7*$J$2*$J$5*$AB101</f>
        <v>#N/A</v>
      </c>
      <c r="CP101" s="70" t="e">
        <f aca="false">$CO$7*$J$3*$J$5*$AC101</f>
        <v>#N/A</v>
      </c>
      <c r="CQ101" s="70" t="e">
        <f aca="false">$CQ$7*$J$2*$J$5*$AB101</f>
        <v>#N/A</v>
      </c>
      <c r="CR101" s="70" t="e">
        <f aca="false">$CQ$7*$J$3*$J$5*$AC101</f>
        <v>#N/A</v>
      </c>
      <c r="CS101" s="70" t="e">
        <f aca="false">$CS$7*$J$2*$J$5*$AB101</f>
        <v>#N/A</v>
      </c>
      <c r="CT101" s="70" t="e">
        <f aca="false">$CS$7*$J$3*$J$5*$AC101</f>
        <v>#N/A</v>
      </c>
      <c r="CU101" s="70" t="e">
        <f aca="false">$CU$7*$J$2*$J$5*$AB101</f>
        <v>#N/A</v>
      </c>
      <c r="CV101" s="70" t="e">
        <f aca="false">$CU$7*$J$3*$J$5*$AC101</f>
        <v>#N/A</v>
      </c>
      <c r="CW101" s="70" t="e">
        <f aca="false">$CW$7*$J$2*$J$5*$AB101</f>
        <v>#N/A</v>
      </c>
      <c r="CX101" s="70" t="e">
        <f aca="false">$CW$7*$J$3*$J$5*$AC101</f>
        <v>#N/A</v>
      </c>
      <c r="CY101" s="70" t="e">
        <f aca="false">$CY$7*$J$2*$J$5*$AB101</f>
        <v>#N/A</v>
      </c>
      <c r="CZ101" s="70" t="e">
        <f aca="false">$CY$7*$J$3*$J$5*$AC101</f>
        <v>#N/A</v>
      </c>
      <c r="DA101" s="70" t="e">
        <f aca="false">$DA$7*$J$2*$J$5*$AB101</f>
        <v>#N/A</v>
      </c>
      <c r="DB101" s="70" t="e">
        <f aca="false">$DA$7*$J$3*$J$5*$AC101</f>
        <v>#N/A</v>
      </c>
      <c r="DC101" s="70"/>
      <c r="DD101" s="70"/>
      <c r="DE101" s="70" t="e">
        <f aca="false">$DF$7*$J$2*$J$5*$AB101</f>
        <v>#N/A</v>
      </c>
      <c r="DF101" s="70" t="e">
        <f aca="false">$DF$7*$J$3*$J$5*$AC101</f>
        <v>#N/A</v>
      </c>
      <c r="DG101" s="70" t="e">
        <f aca="false">$DG$7*$J$2*$J$5*$AB101</f>
        <v>#N/A</v>
      </c>
      <c r="DH101" s="70" t="e">
        <f aca="false">$DG$7*$J$3*$J$5*$AC101</f>
        <v>#N/A</v>
      </c>
      <c r="DI101" s="70" t="e">
        <f aca="false">$DI$7*$J$2*$J$5*$AB101</f>
        <v>#N/A</v>
      </c>
      <c r="DJ101" s="70" t="e">
        <f aca="false">$DI$7*$J$3*$J$5*$AC101</f>
        <v>#N/A</v>
      </c>
      <c r="DK101" s="70" t="e">
        <f aca="false">$DK$7*$J$2*$J$5*$AB101</f>
        <v>#N/A</v>
      </c>
      <c r="DL101" s="70" t="e">
        <f aca="false">$DK$7*$J$3*$J$5*$AC101</f>
        <v>#N/A</v>
      </c>
      <c r="DM101" s="70" t="e">
        <f aca="false">$DM$7*$J$2*$J$5*$AB101</f>
        <v>#N/A</v>
      </c>
      <c r="DN101" s="70" t="e">
        <f aca="false">$DM$7*$J$3*$J$5*$AC101</f>
        <v>#N/A</v>
      </c>
      <c r="DO101" s="70" t="e">
        <f aca="false">$DO$7*$J$2*$J$5*$AB101</f>
        <v>#N/A</v>
      </c>
      <c r="DP101" s="70" t="e">
        <f aca="false">$DO$7*$J$3*$J$5*$AC101</f>
        <v>#N/A</v>
      </c>
      <c r="DQ101" s="70" t="e">
        <f aca="false">$DQ$7*$J$2*$J$5*$AB101</f>
        <v>#N/A</v>
      </c>
      <c r="DR101" s="70" t="e">
        <f aca="false">$DQ$7*$J$3*$J$5*$AC101</f>
        <v>#N/A</v>
      </c>
      <c r="DS101" s="134" t="e">
        <f aca="false">SUM(CI101:CR101,CW101:CX101,DG101:DH101)</f>
        <v>#N/A</v>
      </c>
      <c r="DT101" s="25" t="e">
        <f aca="false">SUM(CI101:CZ101,DC101:DL101)</f>
        <v>#N/A</v>
      </c>
      <c r="DU101" s="134" t="e">
        <f aca="false">SUM(CI101:DR101)</f>
        <v>#N/A</v>
      </c>
      <c r="DZ101" s="70" t="e">
        <f aca="false">$DZ$7*$J$2*$J$5*$AB101</f>
        <v>#N/A</v>
      </c>
      <c r="EA101" s="70" t="e">
        <f aca="false">$DZ$7*$J$3*$J$5*$AC101</f>
        <v>#N/A</v>
      </c>
      <c r="EB101" s="70" t="e">
        <f aca="false">$EB$7*$J$2*$J$5*$AB101</f>
        <v>#N/A</v>
      </c>
      <c r="EC101" s="70" t="e">
        <f aca="false">$EB$7*$J$3*$J$5*$AC101</f>
        <v>#N/A</v>
      </c>
      <c r="ED101" s="70" t="e">
        <f aca="false">$ED$7*$J$2*$J$5*$AB101</f>
        <v>#N/A</v>
      </c>
      <c r="EE101" s="70" t="e">
        <f aca="false">$ED$7*$J$3*$J$5*$AC101</f>
        <v>#N/A</v>
      </c>
      <c r="EF101" s="70" t="e">
        <f aca="false">$EF$7*$J$2*$J$5*$AB101</f>
        <v>#N/A</v>
      </c>
      <c r="EG101" s="70" t="e">
        <f aca="false">$EF$7*$J$3*$J$5*$AC101</f>
        <v>#N/A</v>
      </c>
      <c r="EH101" s="70" t="e">
        <f aca="false">$EH$7*$J$2*$J$5*$AB101</f>
        <v>#N/A</v>
      </c>
      <c r="EI101" s="70" t="e">
        <f aca="false">$EH$7*$J$3*$J$5*$AC101</f>
        <v>#N/A</v>
      </c>
      <c r="EJ101" s="70" t="e">
        <f aca="false">$EJ$7*$J$2*$J$5*$AB101</f>
        <v>#N/A</v>
      </c>
      <c r="EK101" s="70" t="e">
        <f aca="false">$EJ$7*$J$3*$J$5*$AC101</f>
        <v>#N/A</v>
      </c>
      <c r="EL101" s="70" t="e">
        <f aca="false">$EL$7*$J$2*$J$5*$AB101</f>
        <v>#N/A</v>
      </c>
      <c r="EM101" s="70" t="e">
        <f aca="false">$EL$7*$J$3*$J$5*$AC101</f>
        <v>#N/A</v>
      </c>
      <c r="EN101" s="134" t="e">
        <f aca="false">SUM(EB101:EC101)</f>
        <v>#N/A</v>
      </c>
      <c r="EO101" s="25" t="e">
        <f aca="false">SUM(EB101:EE101,EJ101:EM101)</f>
        <v>#N/A</v>
      </c>
      <c r="EP101" s="25" t="e">
        <f aca="false">SUM(DZ101:EM101)</f>
        <v>#N/A</v>
      </c>
    </row>
    <row r="102" customFormat="false" ht="11.25" hidden="false" customHeight="false" outlineLevel="0" collapsed="false">
      <c r="A102" s="51" t="e">
        <f aca="false">VLOOKUP($D102,Curves!$A$2:$I$1700,9)</f>
        <v>#N/A</v>
      </c>
      <c r="B102" s="85" t="e">
        <f aca="false">(1+($A102/2))^(-2*($D102-$A$1)/365.25)</f>
        <v>#N/A</v>
      </c>
      <c r="C102" s="85" t="n">
        <f aca="false">D103-D102</f>
        <v>30</v>
      </c>
      <c r="D102" s="377" t="n">
        <v>39753</v>
      </c>
      <c r="E102" s="378" t="e">
        <f aca="false">VLOOKUP($D102,Curves!$A$2:$H$1700,2)*$B102</f>
        <v>#N/A</v>
      </c>
      <c r="F102" s="51" t="e">
        <f aca="false">VLOOKUP($D102,Curves!$A$2:$H$1700,3)*$B102</f>
        <v>#N/A</v>
      </c>
      <c r="G102" s="51" t="e">
        <f aca="false">VLOOKUP($D102,Curves!$A$2:$H$1700,7)*$B102</f>
        <v>#N/A</v>
      </c>
      <c r="H102" s="51" t="e">
        <f aca="false">VLOOKUP($D102,Curves!$A$2:$H$1700,5)*$B102</f>
        <v>#N/A</v>
      </c>
      <c r="I102" s="51" t="e">
        <f aca="false">VLOOKUP($D102,Curves!$A$2:$H$1700,4)*$B102</f>
        <v>#N/A</v>
      </c>
      <c r="J102" s="379" t="e">
        <f aca="false">VLOOKUP($D102,Curves!$A$2:$H$1700,8)*$B102</f>
        <v>#N/A</v>
      </c>
      <c r="K102" s="51" t="e">
        <f aca="false">($E102+$I102)*$J$5+$J$4</f>
        <v>#N/A</v>
      </c>
      <c r="L102" s="380" t="e">
        <f aca="false">VLOOKUP($D102,Curves!$N$2:$T$2600,2)*$B102</f>
        <v>#N/A</v>
      </c>
      <c r="M102" s="244" t="e">
        <f aca="false">VLOOKUP($D102,Curves!$N$2:$T$2600,3)*$B102</f>
        <v>#N/A</v>
      </c>
      <c r="N102" s="381" t="e">
        <f aca="false">IF($K102&lt;$L102,1,0)</f>
        <v>#N/A</v>
      </c>
      <c r="O102" s="382" t="e">
        <f aca="false">IF($K102&lt;$M102,1,0)</f>
        <v>#N/A</v>
      </c>
      <c r="P102" s="378" t="e">
        <f aca="false">($E102+J102)*$J$5+$J$4</f>
        <v>#N/A</v>
      </c>
      <c r="Q102" s="380" t="e">
        <f aca="false">VLOOKUP($D102,Curves!$N$2:$T$2600,4)*$B102</f>
        <v>#N/A</v>
      </c>
      <c r="R102" s="244" t="e">
        <f aca="false">VLOOKUP($D102,Curves!$N$2:$T$2600,5)*$B102</f>
        <v>#N/A</v>
      </c>
      <c r="S102" s="381" t="e">
        <f aca="false">IF($P102&lt;$Q102,1,0)</f>
        <v>#N/A</v>
      </c>
      <c r="T102" s="382" t="e">
        <f aca="false">IF($P102&lt;$R102,1,0)</f>
        <v>#N/A</v>
      </c>
      <c r="U102" s="383" t="e">
        <f aca="false">($E102+G102)*$J$5+$J$4</f>
        <v>#N/A</v>
      </c>
      <c r="V102" s="383" t="e">
        <f aca="false">($E102+H102)*$J$5+$J$4</f>
        <v>#N/A</v>
      </c>
      <c r="W102" s="383" t="e">
        <f aca="false">($E102+I102)*$J$5+$J$4</f>
        <v>#N/A</v>
      </c>
      <c r="X102" s="272" t="e">
        <f aca="false">VLOOKUP($D102,[6]CurveFetch!$D$8:$S$13000,16,0)*$B102</f>
        <v>#N/A</v>
      </c>
      <c r="Y102" s="244" t="e">
        <f aca="false">VLOOKUP($D102,Curves!$N$2:$T$2600,7)*$B102</f>
        <v>#N/A</v>
      </c>
      <c r="Z102" s="384" t="e">
        <f aca="false">IF($U102&lt;$X102,1,0)</f>
        <v>#N/A</v>
      </c>
      <c r="AA102" s="381" t="e">
        <f aca="false">IF($U102&lt;$Y102,1,0)</f>
        <v>#N/A</v>
      </c>
      <c r="AB102" s="381" t="e">
        <f aca="false">IF($V102&lt;$X102,1,0)</f>
        <v>#N/A</v>
      </c>
      <c r="AC102" s="381" t="e">
        <f aca="false">IF($V102&lt;$X102,1,0)</f>
        <v>#N/A</v>
      </c>
      <c r="AD102" s="381" t="e">
        <f aca="false">IF($W102&lt;$X102,1,0)</f>
        <v>#N/A</v>
      </c>
      <c r="AE102" s="382" t="e">
        <f aca="false">IF($W102&lt;$Y102,1,0)</f>
        <v>#N/A</v>
      </c>
      <c r="AF102" s="70" t="e">
        <f aca="false">$AF$7*$J$2*$J$5*$N102</f>
        <v>#N/A</v>
      </c>
      <c r="AG102" s="70" t="e">
        <f aca="false">$AF$7*$J$2*$J$5*$O102</f>
        <v>#N/A</v>
      </c>
      <c r="AH102" s="70" t="e">
        <f aca="false">$AH$7*$J$2*$J$5*$N102</f>
        <v>#N/A</v>
      </c>
      <c r="AI102" s="70" t="e">
        <f aca="false">$AH$7*$J$2*$J$5*$O102</f>
        <v>#N/A</v>
      </c>
      <c r="AJ102" s="70" t="e">
        <f aca="false">$AJ$7*$J$2*$J$5*$N102</f>
        <v>#N/A</v>
      </c>
      <c r="AK102" s="70" t="e">
        <f aca="false">$AJ$7*$J$2*$J$5*$O102</f>
        <v>#N/A</v>
      </c>
      <c r="AL102" s="70" t="e">
        <f aca="false">$AL$7*$J$2*$J$5*$N102</f>
        <v>#N/A</v>
      </c>
      <c r="AM102" s="70" t="e">
        <f aca="false">$AL$7*$J$3*$J$5*$O102</f>
        <v>#N/A</v>
      </c>
      <c r="AN102" s="70" t="e">
        <f aca="false">$AN$7*$J$2*$J$5*$N102</f>
        <v>#N/A</v>
      </c>
      <c r="AO102" s="70" t="e">
        <f aca="false">$AN$7*$J$3*$J$5*$O102</f>
        <v>#N/A</v>
      </c>
      <c r="AP102" s="70" t="e">
        <f aca="false">$AP$7*$J$2*$J$5*$N102</f>
        <v>#N/A</v>
      </c>
      <c r="AQ102" s="70" t="e">
        <f aca="false">$AP$7*$J$3*$J$5*$O102</f>
        <v>#N/A</v>
      </c>
      <c r="AR102" s="70" t="e">
        <f aca="false">$AR$7*$J$2*$J$5*$N102</f>
        <v>#N/A</v>
      </c>
      <c r="AS102" s="70" t="e">
        <f aca="false">$AR$7*$J$3*$J$5*$O102</f>
        <v>#N/A</v>
      </c>
      <c r="AT102" s="134" t="e">
        <f aca="false">SUM(AF102:AG102,AL102:AM102)</f>
        <v>#N/A</v>
      </c>
      <c r="AU102" s="161" t="e">
        <f aca="false">SUM(AF102:AM102,AP102:AS102)</f>
        <v>#N/A</v>
      </c>
      <c r="AV102" s="134" t="e">
        <f aca="false">SUM(AF102:AS102)</f>
        <v>#N/A</v>
      </c>
      <c r="AW102" s="70" t="e">
        <f aca="false">$AW$7*$J$2*$J$5*$S102</f>
        <v>#N/A</v>
      </c>
      <c r="AX102" s="70" t="e">
        <f aca="false">$AW$7*$J$3*$J$5*$T102</f>
        <v>#N/A</v>
      </c>
      <c r="AY102" s="70" t="e">
        <f aca="false">$AY$7*$J$2*$J$5*$S102</f>
        <v>#N/A</v>
      </c>
      <c r="AZ102" s="70" t="e">
        <f aca="false">$AY$7*$J$3*$J$5*$T102</f>
        <v>#N/A</v>
      </c>
      <c r="BA102" s="70" t="e">
        <f aca="false">$BA$7*$J$2*$J$5*$S102</f>
        <v>#N/A</v>
      </c>
      <c r="BB102" s="70" t="e">
        <f aca="false">$BA$7*$J$3*$J$5*$T102</f>
        <v>#N/A</v>
      </c>
      <c r="BC102" s="70" t="e">
        <f aca="false">$BC$7*$J$2*$J$5*$S102</f>
        <v>#N/A</v>
      </c>
      <c r="BD102" s="70" t="e">
        <f aca="false">$BC$7*$J$3*$J$5*$T102</f>
        <v>#N/A</v>
      </c>
      <c r="BE102" s="70" t="e">
        <f aca="false">$BE$7*$J$2*$J$5*$S102</f>
        <v>#N/A</v>
      </c>
      <c r="BF102" s="70" t="e">
        <f aca="false">$BE$7*$J$3*$J$5*$T102</f>
        <v>#N/A</v>
      </c>
      <c r="BG102" s="70" t="e">
        <f aca="false">$BG$7*$J$2*$J$5*$S102</f>
        <v>#N/A</v>
      </c>
      <c r="BH102" s="70" t="e">
        <f aca="false">$BG$7*$J$3*$J$5*$T102</f>
        <v>#N/A</v>
      </c>
      <c r="BI102" s="70" t="e">
        <f aca="false">$BI$7*$J$2*$J$5*$S102</f>
        <v>#N/A</v>
      </c>
      <c r="BJ102" s="70" t="e">
        <f aca="false">$BI$7*$J$3*$J$5*$T102</f>
        <v>#N/A</v>
      </c>
      <c r="BK102" s="70" t="e">
        <f aca="false">$BK$7*$J$2*$J$5*$S102</f>
        <v>#N/A</v>
      </c>
      <c r="BL102" s="70" t="e">
        <f aca="false">$BK$7*$J$3*$J$5*$T102</f>
        <v>#N/A</v>
      </c>
      <c r="BM102" s="70" t="e">
        <f aca="false">$BM$7*$J$2*$J$5*$S102</f>
        <v>#N/A</v>
      </c>
      <c r="BN102" s="70" t="e">
        <f aca="false">$BM$7*$J$3*$J$5*$T102</f>
        <v>#N/A</v>
      </c>
      <c r="BO102" s="70" t="e">
        <f aca="false">$BO$7*$J$2*$J$5*$S102</f>
        <v>#N/A</v>
      </c>
      <c r="BP102" s="70" t="e">
        <f aca="false">$BO$7*$J$3*$J$5*$T102</f>
        <v>#N/A</v>
      </c>
      <c r="BQ102" s="70" t="e">
        <f aca="false">$BQ$7*$J$2*$J$5*$S102</f>
        <v>#N/A</v>
      </c>
      <c r="BR102" s="70" t="e">
        <f aca="false">$BQ$7*$J$3*$J$5*$T102</f>
        <v>#N/A</v>
      </c>
      <c r="BS102" s="70" t="e">
        <f aca="false">$BS$7*$J$2*$J$5*$S102</f>
        <v>#N/A</v>
      </c>
      <c r="BT102" s="70" t="e">
        <f aca="false">$BS$7*$J$3*$J$5*$T102</f>
        <v>#N/A</v>
      </c>
      <c r="BU102" s="70" t="e">
        <f aca="false">$BU$7*$J$2*$J$5*$S102</f>
        <v>#N/A</v>
      </c>
      <c r="BV102" s="70" t="e">
        <f aca="false">$BU$7*$J$3*$J$5*$T102</f>
        <v>#N/A</v>
      </c>
      <c r="BW102" s="385" t="e">
        <f aca="false">SUM(AW102:BD102,BG102:BJ102,BO102:BP102)</f>
        <v>#N/A</v>
      </c>
      <c r="BX102" s="386" t="e">
        <f aca="false">SUM(BS102:BV102)+BW102</f>
        <v>#N/A</v>
      </c>
      <c r="BY102" s="25" t="e">
        <f aca="false">SUM(AW102:BV102)</f>
        <v>#N/A</v>
      </c>
      <c r="BZ102" s="70" t="e">
        <f aca="false">$BZ$7*$J$2*$J$5*$N102</f>
        <v>#N/A</v>
      </c>
      <c r="CA102" s="70" t="e">
        <f aca="false">$BZ$7*$J$3*$J$5*$O102</f>
        <v>#N/A</v>
      </c>
      <c r="CB102" s="70" t="e">
        <f aca="false">$CB$7*$J$2*$J$5*$N102</f>
        <v>#N/A</v>
      </c>
      <c r="CC102" s="70" t="e">
        <f aca="false">$CB$7*$J$3*$J$5*$O102</f>
        <v>#N/A</v>
      </c>
      <c r="CD102" s="70" t="e">
        <f aca="false">$CD$7*$J$2*$J$5*$N102</f>
        <v>#N/A</v>
      </c>
      <c r="CE102" s="70" t="e">
        <f aca="false">$CD$7*$J$3*$J$5*$O102</f>
        <v>#N/A</v>
      </c>
      <c r="CF102" s="134" t="e">
        <f aca="false">SUM(BZ102:CA102)</f>
        <v>#N/A</v>
      </c>
      <c r="CG102" s="386" t="e">
        <f aca="false">SUM(BZ102:CC102)</f>
        <v>#N/A</v>
      </c>
      <c r="CH102" s="134" t="e">
        <f aca="false">SUM(BZ102:CE102)</f>
        <v>#N/A</v>
      </c>
      <c r="CI102" s="70" t="e">
        <f aca="false">$CI$7*$J$2*$J$5*$AB102</f>
        <v>#N/A</v>
      </c>
      <c r="CJ102" s="70" t="e">
        <f aca="false">$CI$7*$J$3*$J$5*$AC102</f>
        <v>#N/A</v>
      </c>
      <c r="CK102" s="70" t="e">
        <f aca="false">$CK$7*$J$2*$J$5*$AB102</f>
        <v>#N/A</v>
      </c>
      <c r="CL102" s="70" t="e">
        <f aca="false">$CK$7*$J$3*$J$5*$AC102</f>
        <v>#N/A</v>
      </c>
      <c r="CM102" s="70" t="e">
        <f aca="false">$CM$7*$J$2*$J$5*$AB102</f>
        <v>#N/A</v>
      </c>
      <c r="CN102" s="70" t="e">
        <f aca="false">$CM$7*$J$3*$J$5*$AC102</f>
        <v>#N/A</v>
      </c>
      <c r="CO102" s="70" t="e">
        <f aca="false">$CO$7*$J$2*$J$5*$AB102</f>
        <v>#N/A</v>
      </c>
      <c r="CP102" s="70" t="e">
        <f aca="false">$CO$7*$J$3*$J$5*$AC102</f>
        <v>#N/A</v>
      </c>
      <c r="CQ102" s="70" t="e">
        <f aca="false">$CQ$7*$J$2*$J$5*$AB102</f>
        <v>#N/A</v>
      </c>
      <c r="CR102" s="70" t="e">
        <f aca="false">$CQ$7*$J$3*$J$5*$AC102</f>
        <v>#N/A</v>
      </c>
      <c r="CS102" s="70" t="e">
        <f aca="false">$CS$7*$J$2*$J$5*$AB102</f>
        <v>#N/A</v>
      </c>
      <c r="CT102" s="70" t="e">
        <f aca="false">$CS$7*$J$3*$J$5*$AC102</f>
        <v>#N/A</v>
      </c>
      <c r="CU102" s="70" t="e">
        <f aca="false">$CU$7*$J$2*$J$5*$AB102</f>
        <v>#N/A</v>
      </c>
      <c r="CV102" s="70" t="e">
        <f aca="false">$CU$7*$J$3*$J$5*$AC102</f>
        <v>#N/A</v>
      </c>
      <c r="CW102" s="70" t="e">
        <f aca="false">$CW$7*$J$2*$J$5*$AB102</f>
        <v>#N/A</v>
      </c>
      <c r="CX102" s="70" t="e">
        <f aca="false">$CW$7*$J$3*$J$5*$AC102</f>
        <v>#N/A</v>
      </c>
      <c r="CY102" s="70" t="e">
        <f aca="false">$CY$7*$J$2*$J$5*$AB102</f>
        <v>#N/A</v>
      </c>
      <c r="CZ102" s="70" t="e">
        <f aca="false">$CY$7*$J$3*$J$5*$AC102</f>
        <v>#N/A</v>
      </c>
      <c r="DA102" s="70" t="e">
        <f aca="false">$DA$7*$J$2*$J$5*$AB102</f>
        <v>#N/A</v>
      </c>
      <c r="DB102" s="70" t="e">
        <f aca="false">$DA$7*$J$3*$J$5*$AC102</f>
        <v>#N/A</v>
      </c>
      <c r="DC102" s="70"/>
      <c r="DD102" s="70"/>
      <c r="DE102" s="70" t="e">
        <f aca="false">$DF$7*$J$2*$J$5*$AB102</f>
        <v>#N/A</v>
      </c>
      <c r="DF102" s="70" t="e">
        <f aca="false">$DF$7*$J$3*$J$5*$AC102</f>
        <v>#N/A</v>
      </c>
      <c r="DG102" s="70" t="e">
        <f aca="false">$DG$7*$J$2*$J$5*$AB102</f>
        <v>#N/A</v>
      </c>
      <c r="DH102" s="70" t="e">
        <f aca="false">$DG$7*$J$3*$J$5*$AC102</f>
        <v>#N/A</v>
      </c>
      <c r="DI102" s="70" t="e">
        <f aca="false">$DI$7*$J$2*$J$5*$AB102</f>
        <v>#N/A</v>
      </c>
      <c r="DJ102" s="70" t="e">
        <f aca="false">$DI$7*$J$3*$J$5*$AC102</f>
        <v>#N/A</v>
      </c>
      <c r="DK102" s="70" t="e">
        <f aca="false">$DK$7*$J$2*$J$5*$AB102</f>
        <v>#N/A</v>
      </c>
      <c r="DL102" s="70" t="e">
        <f aca="false">$DK$7*$J$3*$J$5*$AC102</f>
        <v>#N/A</v>
      </c>
      <c r="DM102" s="70" t="e">
        <f aca="false">$DM$7*$J$2*$J$5*$AB102</f>
        <v>#N/A</v>
      </c>
      <c r="DN102" s="70" t="e">
        <f aca="false">$DM$7*$J$3*$J$5*$AC102</f>
        <v>#N/A</v>
      </c>
      <c r="DO102" s="70" t="e">
        <f aca="false">$DO$7*$J$2*$J$5*$AB102</f>
        <v>#N/A</v>
      </c>
      <c r="DP102" s="70" t="e">
        <f aca="false">$DO$7*$J$3*$J$5*$AC102</f>
        <v>#N/A</v>
      </c>
      <c r="DQ102" s="70" t="e">
        <f aca="false">$DQ$7*$J$2*$J$5*$AB102</f>
        <v>#N/A</v>
      </c>
      <c r="DR102" s="70" t="e">
        <f aca="false">$DQ$7*$J$3*$J$5*$AC102</f>
        <v>#N/A</v>
      </c>
      <c r="DS102" s="134" t="e">
        <f aca="false">SUM(CI102:CR102,CW102:CX102,DG102:DH102)</f>
        <v>#N/A</v>
      </c>
      <c r="DT102" s="25" t="e">
        <f aca="false">SUM(CI102:CZ102,DC102:DL102)</f>
        <v>#N/A</v>
      </c>
      <c r="DU102" s="134" t="e">
        <f aca="false">SUM(CI102:DR102)</f>
        <v>#N/A</v>
      </c>
      <c r="DZ102" s="70" t="e">
        <f aca="false">$DZ$7*$J$2*$J$5*$AB102</f>
        <v>#N/A</v>
      </c>
      <c r="EA102" s="70" t="e">
        <f aca="false">$DZ$7*$J$3*$J$5*$AC102</f>
        <v>#N/A</v>
      </c>
      <c r="EB102" s="70" t="e">
        <f aca="false">$EB$7*$J$2*$J$5*$AB102</f>
        <v>#N/A</v>
      </c>
      <c r="EC102" s="70" t="e">
        <f aca="false">$EB$7*$J$3*$J$5*$AC102</f>
        <v>#N/A</v>
      </c>
      <c r="ED102" s="70" t="e">
        <f aca="false">$ED$7*$J$2*$J$5*$AB102</f>
        <v>#N/A</v>
      </c>
      <c r="EE102" s="70" t="e">
        <f aca="false">$ED$7*$J$3*$J$5*$AC102</f>
        <v>#N/A</v>
      </c>
      <c r="EF102" s="70" t="e">
        <f aca="false">$EF$7*$J$2*$J$5*$AB102</f>
        <v>#N/A</v>
      </c>
      <c r="EG102" s="70" t="e">
        <f aca="false">$EF$7*$J$3*$J$5*$AC102</f>
        <v>#N/A</v>
      </c>
      <c r="EH102" s="70" t="e">
        <f aca="false">$EH$7*$J$2*$J$5*$AB102</f>
        <v>#N/A</v>
      </c>
      <c r="EI102" s="70" t="e">
        <f aca="false">$EH$7*$J$3*$J$5*$AC102</f>
        <v>#N/A</v>
      </c>
      <c r="EJ102" s="70" t="e">
        <f aca="false">$EJ$7*$J$2*$J$5*$AB102</f>
        <v>#N/A</v>
      </c>
      <c r="EK102" s="70" t="e">
        <f aca="false">$EJ$7*$J$3*$J$5*$AC102</f>
        <v>#N/A</v>
      </c>
      <c r="EL102" s="70" t="e">
        <f aca="false">$EL$7*$J$2*$J$5*$AB102</f>
        <v>#N/A</v>
      </c>
      <c r="EM102" s="70" t="e">
        <f aca="false">$EL$7*$J$3*$J$5*$AC102</f>
        <v>#N/A</v>
      </c>
      <c r="EN102" s="134" t="e">
        <f aca="false">SUM(EB102:EC102)</f>
        <v>#N/A</v>
      </c>
      <c r="EO102" s="25" t="e">
        <f aca="false">SUM(EB102:EE102,EJ102:EM102)</f>
        <v>#N/A</v>
      </c>
      <c r="EP102" s="25" t="e">
        <f aca="false">SUM(DZ102:EM102)</f>
        <v>#N/A</v>
      </c>
    </row>
    <row r="103" customFormat="false" ht="11.25" hidden="false" customHeight="false" outlineLevel="0" collapsed="false">
      <c r="A103" s="51" t="e">
        <f aca="false">VLOOKUP($D103,Curves!$A$2:$I$1700,9)</f>
        <v>#N/A</v>
      </c>
      <c r="B103" s="85" t="e">
        <f aca="false">(1+($A103/2))^(-2*($D103-$A$1)/365.25)</f>
        <v>#N/A</v>
      </c>
      <c r="C103" s="85" t="n">
        <f aca="false">D104-D103</f>
        <v>31</v>
      </c>
      <c r="D103" s="377" t="n">
        <v>39783</v>
      </c>
      <c r="E103" s="378" t="e">
        <f aca="false">VLOOKUP($D103,Curves!$A$2:$H$1700,2)*$B103</f>
        <v>#N/A</v>
      </c>
      <c r="F103" s="51" t="e">
        <f aca="false">VLOOKUP($D103,Curves!$A$2:$H$1700,3)*$B103</f>
        <v>#N/A</v>
      </c>
      <c r="G103" s="51" t="e">
        <f aca="false">VLOOKUP($D103,Curves!$A$2:$H$1700,7)*$B103</f>
        <v>#N/A</v>
      </c>
      <c r="H103" s="51" t="e">
        <f aca="false">VLOOKUP($D103,Curves!$A$2:$H$1700,5)*$B103</f>
        <v>#N/A</v>
      </c>
      <c r="I103" s="51" t="e">
        <f aca="false">VLOOKUP($D103,Curves!$A$2:$H$1700,4)*$B103</f>
        <v>#N/A</v>
      </c>
      <c r="J103" s="379" t="e">
        <f aca="false">VLOOKUP($D103,Curves!$A$2:$H$1700,8)*$B103</f>
        <v>#N/A</v>
      </c>
      <c r="K103" s="51" t="e">
        <f aca="false">($E103+$I103)*$J$5+$J$4</f>
        <v>#N/A</v>
      </c>
      <c r="L103" s="380" t="e">
        <f aca="false">VLOOKUP($D103,Curves!$N$2:$T$2600,2)*$B103</f>
        <v>#N/A</v>
      </c>
      <c r="M103" s="244" t="e">
        <f aca="false">VLOOKUP($D103,Curves!$N$2:$T$2600,3)*$B103</f>
        <v>#N/A</v>
      </c>
      <c r="N103" s="381" t="e">
        <f aca="false">IF($K103&lt;$L103,1,0)</f>
        <v>#N/A</v>
      </c>
      <c r="O103" s="382" t="e">
        <f aca="false">IF($K103&lt;$M103,1,0)</f>
        <v>#N/A</v>
      </c>
      <c r="P103" s="378" t="e">
        <f aca="false">($E103+J103)*$J$5+$J$4</f>
        <v>#N/A</v>
      </c>
      <c r="Q103" s="380" t="e">
        <f aca="false">VLOOKUP($D103,Curves!$N$2:$T$2600,4)*$B103</f>
        <v>#N/A</v>
      </c>
      <c r="R103" s="244" t="e">
        <f aca="false">VLOOKUP($D103,Curves!$N$2:$T$2600,5)*$B103</f>
        <v>#N/A</v>
      </c>
      <c r="S103" s="381" t="e">
        <f aca="false">IF($P103&lt;$Q103,1,0)</f>
        <v>#N/A</v>
      </c>
      <c r="T103" s="382" t="e">
        <f aca="false">IF($P103&lt;$R103,1,0)</f>
        <v>#N/A</v>
      </c>
      <c r="U103" s="383" t="e">
        <f aca="false">($E103+G103)*$J$5+$J$4</f>
        <v>#N/A</v>
      </c>
      <c r="V103" s="383" t="e">
        <f aca="false">($E103+H103)*$J$5+$J$4</f>
        <v>#N/A</v>
      </c>
      <c r="W103" s="383" t="e">
        <f aca="false">($E103+I103)*$J$5+$J$4</f>
        <v>#N/A</v>
      </c>
      <c r="X103" s="272" t="e">
        <f aca="false">VLOOKUP($D103,[6]CurveFetch!$D$8:$S$13000,16,0)*$B103</f>
        <v>#N/A</v>
      </c>
      <c r="Y103" s="244" t="e">
        <f aca="false">VLOOKUP($D103,Curves!$N$2:$T$2600,7)*$B103</f>
        <v>#N/A</v>
      </c>
      <c r="Z103" s="384" t="e">
        <f aca="false">IF($U103&lt;$X103,1,0)</f>
        <v>#N/A</v>
      </c>
      <c r="AA103" s="381" t="e">
        <f aca="false">IF($U103&lt;$Y103,1,0)</f>
        <v>#N/A</v>
      </c>
      <c r="AB103" s="381" t="e">
        <f aca="false">IF($V103&lt;$X103,1,0)</f>
        <v>#N/A</v>
      </c>
      <c r="AC103" s="381" t="e">
        <f aca="false">IF($V103&lt;$X103,1,0)</f>
        <v>#N/A</v>
      </c>
      <c r="AD103" s="381" t="e">
        <f aca="false">IF($W103&lt;$X103,1,0)</f>
        <v>#N/A</v>
      </c>
      <c r="AE103" s="382" t="e">
        <f aca="false">IF($W103&lt;$Y103,1,0)</f>
        <v>#N/A</v>
      </c>
      <c r="AF103" s="70" t="e">
        <f aca="false">$AF$7*$J$2*$J$5*$N103</f>
        <v>#N/A</v>
      </c>
      <c r="AG103" s="70" t="e">
        <f aca="false">$AF$7*$J$2*$J$5*$O103</f>
        <v>#N/A</v>
      </c>
      <c r="AH103" s="70" t="e">
        <f aca="false">$AH$7*$J$2*$J$5*$N103</f>
        <v>#N/A</v>
      </c>
      <c r="AI103" s="70" t="e">
        <f aca="false">$AH$7*$J$2*$J$5*$O103</f>
        <v>#N/A</v>
      </c>
      <c r="AJ103" s="70" t="e">
        <f aca="false">$AJ$7*$J$2*$J$5*$N103</f>
        <v>#N/A</v>
      </c>
      <c r="AK103" s="70" t="e">
        <f aca="false">$AJ$7*$J$2*$J$5*$O103</f>
        <v>#N/A</v>
      </c>
      <c r="AL103" s="70" t="e">
        <f aca="false">$AL$7*$J$2*$J$5*$N103</f>
        <v>#N/A</v>
      </c>
      <c r="AM103" s="70" t="e">
        <f aca="false">$AL$7*$J$3*$J$5*$O103</f>
        <v>#N/A</v>
      </c>
      <c r="AN103" s="70" t="e">
        <f aca="false">$AN$7*$J$2*$J$5*$N103</f>
        <v>#N/A</v>
      </c>
      <c r="AO103" s="70" t="e">
        <f aca="false">$AN$7*$J$3*$J$5*$O103</f>
        <v>#N/A</v>
      </c>
      <c r="AP103" s="70" t="e">
        <f aca="false">$AP$7*$J$2*$J$5*$N103</f>
        <v>#N/A</v>
      </c>
      <c r="AQ103" s="70" t="e">
        <f aca="false">$AP$7*$J$3*$J$5*$O103</f>
        <v>#N/A</v>
      </c>
      <c r="AR103" s="70" t="e">
        <f aca="false">$AR$7*$J$2*$J$5*$N103</f>
        <v>#N/A</v>
      </c>
      <c r="AS103" s="70" t="e">
        <f aca="false">$AR$7*$J$3*$J$5*$O103</f>
        <v>#N/A</v>
      </c>
      <c r="AT103" s="134" t="e">
        <f aca="false">SUM(AF103:AG103,AL103:AM103)</f>
        <v>#N/A</v>
      </c>
      <c r="AU103" s="161" t="e">
        <f aca="false">SUM(AF103:AM103,AP103:AS103)</f>
        <v>#N/A</v>
      </c>
      <c r="AV103" s="134" t="e">
        <f aca="false">SUM(AF103:AS103)</f>
        <v>#N/A</v>
      </c>
      <c r="AW103" s="70" t="e">
        <f aca="false">$AW$7*$J$2*$J$5*$S103</f>
        <v>#N/A</v>
      </c>
      <c r="AX103" s="70" t="e">
        <f aca="false">$AW$7*$J$3*$J$5*$T103</f>
        <v>#N/A</v>
      </c>
      <c r="AY103" s="70" t="e">
        <f aca="false">$AY$7*$J$2*$J$5*$S103</f>
        <v>#N/A</v>
      </c>
      <c r="AZ103" s="70" t="e">
        <f aca="false">$AY$7*$J$3*$J$5*$T103</f>
        <v>#N/A</v>
      </c>
      <c r="BA103" s="70" t="e">
        <f aca="false">$BA$7*$J$2*$J$5*$S103</f>
        <v>#N/A</v>
      </c>
      <c r="BB103" s="70" t="e">
        <f aca="false">$BA$7*$J$3*$J$5*$T103</f>
        <v>#N/A</v>
      </c>
      <c r="BC103" s="70" t="e">
        <f aca="false">$BC$7*$J$2*$J$5*$S103</f>
        <v>#N/A</v>
      </c>
      <c r="BD103" s="70" t="e">
        <f aca="false">$BC$7*$J$3*$J$5*$T103</f>
        <v>#N/A</v>
      </c>
      <c r="BE103" s="70" t="e">
        <f aca="false">$BE$7*$J$2*$J$5*$S103</f>
        <v>#N/A</v>
      </c>
      <c r="BF103" s="70" t="e">
        <f aca="false">$BE$7*$J$3*$J$5*$T103</f>
        <v>#N/A</v>
      </c>
      <c r="BG103" s="70" t="e">
        <f aca="false">$BG$7*$J$2*$J$5*$S103</f>
        <v>#N/A</v>
      </c>
      <c r="BH103" s="70" t="e">
        <f aca="false">$BG$7*$J$3*$J$5*$T103</f>
        <v>#N/A</v>
      </c>
      <c r="BI103" s="70" t="e">
        <f aca="false">$BI$7*$J$2*$J$5*$S103</f>
        <v>#N/A</v>
      </c>
      <c r="BJ103" s="70" t="e">
        <f aca="false">$BI$7*$J$3*$J$5*$T103</f>
        <v>#N/A</v>
      </c>
      <c r="BK103" s="70" t="e">
        <f aca="false">$BK$7*$J$2*$J$5*$S103</f>
        <v>#N/A</v>
      </c>
      <c r="BL103" s="70" t="e">
        <f aca="false">$BK$7*$J$3*$J$5*$T103</f>
        <v>#N/A</v>
      </c>
      <c r="BM103" s="70" t="e">
        <f aca="false">$BM$7*$J$2*$J$5*$S103</f>
        <v>#N/A</v>
      </c>
      <c r="BN103" s="70" t="e">
        <f aca="false">$BM$7*$J$3*$J$5*$T103</f>
        <v>#N/A</v>
      </c>
      <c r="BO103" s="70" t="e">
        <f aca="false">$BO$7*$J$2*$J$5*$S103</f>
        <v>#N/A</v>
      </c>
      <c r="BP103" s="70" t="e">
        <f aca="false">$BO$7*$J$3*$J$5*$T103</f>
        <v>#N/A</v>
      </c>
      <c r="BQ103" s="70" t="e">
        <f aca="false">$BQ$7*$J$2*$J$5*$S103</f>
        <v>#N/A</v>
      </c>
      <c r="BR103" s="70" t="e">
        <f aca="false">$BQ$7*$J$3*$J$5*$T103</f>
        <v>#N/A</v>
      </c>
      <c r="BS103" s="70" t="e">
        <f aca="false">$BS$7*$J$2*$J$5*$S103</f>
        <v>#N/A</v>
      </c>
      <c r="BT103" s="70" t="e">
        <f aca="false">$BS$7*$J$3*$J$5*$T103</f>
        <v>#N/A</v>
      </c>
      <c r="BU103" s="70" t="e">
        <f aca="false">$BU$7*$J$2*$J$5*$S103</f>
        <v>#N/A</v>
      </c>
      <c r="BV103" s="70" t="e">
        <f aca="false">$BU$7*$J$3*$J$5*$T103</f>
        <v>#N/A</v>
      </c>
      <c r="BW103" s="385" t="e">
        <f aca="false">SUM(AW103:BD103,BG103:BJ103,BO103:BP103)</f>
        <v>#N/A</v>
      </c>
      <c r="BX103" s="386" t="e">
        <f aca="false">SUM(BS103:BV103)+BW103</f>
        <v>#N/A</v>
      </c>
      <c r="BY103" s="25" t="e">
        <f aca="false">SUM(AW103:BV103)</f>
        <v>#N/A</v>
      </c>
      <c r="BZ103" s="70" t="e">
        <f aca="false">$BZ$7*$J$2*$J$5*$N103</f>
        <v>#N/A</v>
      </c>
      <c r="CA103" s="70" t="e">
        <f aca="false">$BZ$7*$J$3*$J$5*$O103</f>
        <v>#N/A</v>
      </c>
      <c r="CB103" s="70" t="e">
        <f aca="false">$CB$7*$J$2*$J$5*$N103</f>
        <v>#N/A</v>
      </c>
      <c r="CC103" s="70" t="e">
        <f aca="false">$CB$7*$J$3*$J$5*$O103</f>
        <v>#N/A</v>
      </c>
      <c r="CD103" s="70" t="e">
        <f aca="false">$CD$7*$J$2*$J$5*$N103</f>
        <v>#N/A</v>
      </c>
      <c r="CE103" s="70" t="e">
        <f aca="false">$CD$7*$J$3*$J$5*$O103</f>
        <v>#N/A</v>
      </c>
      <c r="CF103" s="134" t="e">
        <f aca="false">SUM(BZ103:CA103)</f>
        <v>#N/A</v>
      </c>
      <c r="CG103" s="386" t="e">
        <f aca="false">SUM(BZ103:CC103)</f>
        <v>#N/A</v>
      </c>
      <c r="CH103" s="134" t="e">
        <f aca="false">SUM(BZ103:CE103)</f>
        <v>#N/A</v>
      </c>
      <c r="CI103" s="70" t="e">
        <f aca="false">$CI$7*$J$2*$J$5*$AB103</f>
        <v>#N/A</v>
      </c>
      <c r="CJ103" s="70" t="e">
        <f aca="false">$CI$7*$J$3*$J$5*$AC103</f>
        <v>#N/A</v>
      </c>
      <c r="CK103" s="70" t="e">
        <f aca="false">$CK$7*$J$2*$J$5*$AB103</f>
        <v>#N/A</v>
      </c>
      <c r="CL103" s="70" t="e">
        <f aca="false">$CK$7*$J$3*$J$5*$AC103</f>
        <v>#N/A</v>
      </c>
      <c r="CM103" s="70" t="e">
        <f aca="false">$CM$7*$J$2*$J$5*$AB103</f>
        <v>#N/A</v>
      </c>
      <c r="CN103" s="70" t="e">
        <f aca="false">$CM$7*$J$3*$J$5*$AC103</f>
        <v>#N/A</v>
      </c>
      <c r="CO103" s="70" t="e">
        <f aca="false">$CO$7*$J$2*$J$5*$AB103</f>
        <v>#N/A</v>
      </c>
      <c r="CP103" s="70" t="e">
        <f aca="false">$CO$7*$J$3*$J$5*$AC103</f>
        <v>#N/A</v>
      </c>
      <c r="CQ103" s="70" t="e">
        <f aca="false">$CQ$7*$J$2*$J$5*$AB103</f>
        <v>#N/A</v>
      </c>
      <c r="CR103" s="70" t="e">
        <f aca="false">$CQ$7*$J$3*$J$5*$AC103</f>
        <v>#N/A</v>
      </c>
      <c r="CS103" s="70" t="e">
        <f aca="false">$CS$7*$J$2*$J$5*$AB103</f>
        <v>#N/A</v>
      </c>
      <c r="CT103" s="70" t="e">
        <f aca="false">$CS$7*$J$3*$J$5*$AC103</f>
        <v>#N/A</v>
      </c>
      <c r="CU103" s="70" t="e">
        <f aca="false">$CU$7*$J$2*$J$5*$AB103</f>
        <v>#N/A</v>
      </c>
      <c r="CV103" s="70" t="e">
        <f aca="false">$CU$7*$J$3*$J$5*$AC103</f>
        <v>#N/A</v>
      </c>
      <c r="CW103" s="70" t="e">
        <f aca="false">$CW$7*$J$2*$J$5*$AB103</f>
        <v>#N/A</v>
      </c>
      <c r="CX103" s="70" t="e">
        <f aca="false">$CW$7*$J$3*$J$5*$AC103</f>
        <v>#N/A</v>
      </c>
      <c r="CY103" s="70" t="e">
        <f aca="false">$CY$7*$J$2*$J$5*$AB103</f>
        <v>#N/A</v>
      </c>
      <c r="CZ103" s="70" t="e">
        <f aca="false">$CY$7*$J$3*$J$5*$AC103</f>
        <v>#N/A</v>
      </c>
      <c r="DA103" s="70" t="e">
        <f aca="false">$DA$7*$J$2*$J$5*$AB103</f>
        <v>#N/A</v>
      </c>
      <c r="DB103" s="70" t="e">
        <f aca="false">$DA$7*$J$3*$J$5*$AC103</f>
        <v>#N/A</v>
      </c>
      <c r="DC103" s="70"/>
      <c r="DD103" s="70"/>
      <c r="DE103" s="70" t="e">
        <f aca="false">$DF$7*$J$2*$J$5*$AB103</f>
        <v>#N/A</v>
      </c>
      <c r="DF103" s="70" t="e">
        <f aca="false">$DF$7*$J$3*$J$5*$AC103</f>
        <v>#N/A</v>
      </c>
      <c r="DG103" s="70" t="e">
        <f aca="false">$DG$7*$J$2*$J$5*$AB103</f>
        <v>#N/A</v>
      </c>
      <c r="DH103" s="70" t="e">
        <f aca="false">$DG$7*$J$3*$J$5*$AC103</f>
        <v>#N/A</v>
      </c>
      <c r="DI103" s="70" t="e">
        <f aca="false">$DI$7*$J$2*$J$5*$AB103</f>
        <v>#N/A</v>
      </c>
      <c r="DJ103" s="70" t="e">
        <f aca="false">$DI$7*$J$3*$J$5*$AC103</f>
        <v>#N/A</v>
      </c>
      <c r="DK103" s="70" t="e">
        <f aca="false">$DK$7*$J$2*$J$5*$AB103</f>
        <v>#N/A</v>
      </c>
      <c r="DL103" s="70" t="e">
        <f aca="false">$DK$7*$J$3*$J$5*$AC103</f>
        <v>#N/A</v>
      </c>
      <c r="DM103" s="70" t="e">
        <f aca="false">$DM$7*$J$2*$J$5*$AB103</f>
        <v>#N/A</v>
      </c>
      <c r="DN103" s="70" t="e">
        <f aca="false">$DM$7*$J$3*$J$5*$AC103</f>
        <v>#N/A</v>
      </c>
      <c r="DO103" s="70" t="e">
        <f aca="false">$DO$7*$J$2*$J$5*$AB103</f>
        <v>#N/A</v>
      </c>
      <c r="DP103" s="70" t="e">
        <f aca="false">$DO$7*$J$3*$J$5*$AC103</f>
        <v>#N/A</v>
      </c>
      <c r="DQ103" s="70" t="e">
        <f aca="false">$DQ$7*$J$2*$J$5*$AB103</f>
        <v>#N/A</v>
      </c>
      <c r="DR103" s="70" t="e">
        <f aca="false">$DQ$7*$J$3*$J$5*$AC103</f>
        <v>#N/A</v>
      </c>
      <c r="DS103" s="134" t="e">
        <f aca="false">SUM(CI103:CR103,CW103:CX103,DG103:DH103)</f>
        <v>#N/A</v>
      </c>
      <c r="DT103" s="25" t="e">
        <f aca="false">SUM(CI103:CZ103,DC103:DL103)</f>
        <v>#N/A</v>
      </c>
      <c r="DU103" s="134" t="e">
        <f aca="false">SUM(CI103:DR103)</f>
        <v>#N/A</v>
      </c>
      <c r="DZ103" s="70" t="e">
        <f aca="false">$DZ$7*$J$2*$J$5*$AB103</f>
        <v>#N/A</v>
      </c>
      <c r="EA103" s="70" t="e">
        <f aca="false">$DZ$7*$J$3*$J$5*$AC103</f>
        <v>#N/A</v>
      </c>
      <c r="EB103" s="70" t="e">
        <f aca="false">$EB$7*$J$2*$J$5*$AB103</f>
        <v>#N/A</v>
      </c>
      <c r="EC103" s="70" t="e">
        <f aca="false">$EB$7*$J$3*$J$5*$AC103</f>
        <v>#N/A</v>
      </c>
      <c r="ED103" s="70" t="e">
        <f aca="false">$ED$7*$J$2*$J$5*$AB103</f>
        <v>#N/A</v>
      </c>
      <c r="EE103" s="70" t="e">
        <f aca="false">$ED$7*$J$3*$J$5*$AC103</f>
        <v>#N/A</v>
      </c>
      <c r="EF103" s="70" t="e">
        <f aca="false">$EF$7*$J$2*$J$5*$AB103</f>
        <v>#N/A</v>
      </c>
      <c r="EG103" s="70" t="e">
        <f aca="false">$EF$7*$J$3*$J$5*$AC103</f>
        <v>#N/A</v>
      </c>
      <c r="EH103" s="70" t="e">
        <f aca="false">$EH$7*$J$2*$J$5*$AB103</f>
        <v>#N/A</v>
      </c>
      <c r="EI103" s="70" t="e">
        <f aca="false">$EH$7*$J$3*$J$5*$AC103</f>
        <v>#N/A</v>
      </c>
      <c r="EJ103" s="70" t="e">
        <f aca="false">$EJ$7*$J$2*$J$5*$AB103</f>
        <v>#N/A</v>
      </c>
      <c r="EK103" s="70" t="e">
        <f aca="false">$EJ$7*$J$3*$J$5*$AC103</f>
        <v>#N/A</v>
      </c>
      <c r="EL103" s="70" t="e">
        <f aca="false">$EL$7*$J$2*$J$5*$AB103</f>
        <v>#N/A</v>
      </c>
      <c r="EM103" s="70" t="e">
        <f aca="false">$EL$7*$J$3*$J$5*$AC103</f>
        <v>#N/A</v>
      </c>
      <c r="EN103" s="134" t="e">
        <f aca="false">SUM(EB103:EC103)</f>
        <v>#N/A</v>
      </c>
      <c r="EO103" s="25" t="e">
        <f aca="false">SUM(EB103:EE103,EJ103:EM103)</f>
        <v>#N/A</v>
      </c>
      <c r="EP103" s="25" t="e">
        <f aca="false">SUM(DZ103:EM103)</f>
        <v>#N/A</v>
      </c>
    </row>
    <row r="104" customFormat="false" ht="11.25" hidden="false" customHeight="false" outlineLevel="0" collapsed="false">
      <c r="A104" s="51" t="e">
        <f aca="false">VLOOKUP($D104,Curves!$A$2:$I$1700,9)</f>
        <v>#N/A</v>
      </c>
      <c r="B104" s="85" t="e">
        <f aca="false">(1+($A104/2))^(-2*($D104-$A$1)/365.25)</f>
        <v>#N/A</v>
      </c>
      <c r="C104" s="85" t="n">
        <f aca="false">D105-D104</f>
        <v>31</v>
      </c>
      <c r="D104" s="377" t="n">
        <v>39814</v>
      </c>
      <c r="E104" s="378" t="e">
        <f aca="false">VLOOKUP($D104,Curves!$A$2:$H$1700,2)*$B104</f>
        <v>#N/A</v>
      </c>
      <c r="F104" s="51" t="e">
        <f aca="false">VLOOKUP($D104,Curves!$A$2:$H$1700,3)*$B104</f>
        <v>#N/A</v>
      </c>
      <c r="G104" s="51" t="e">
        <f aca="false">VLOOKUP($D104,Curves!$A$2:$H$1700,7)*$B104</f>
        <v>#N/A</v>
      </c>
      <c r="H104" s="51" t="e">
        <f aca="false">VLOOKUP($D104,Curves!$A$2:$H$1700,5)*$B104</f>
        <v>#N/A</v>
      </c>
      <c r="I104" s="51" t="e">
        <f aca="false">VLOOKUP($D104,Curves!$A$2:$H$1700,4)*$B104</f>
        <v>#N/A</v>
      </c>
      <c r="J104" s="379" t="e">
        <f aca="false">VLOOKUP($D104,Curves!$A$2:$H$1700,8)*$B104</f>
        <v>#N/A</v>
      </c>
      <c r="K104" s="51" t="e">
        <f aca="false">($E104+$I104)*$J$5+$J$4</f>
        <v>#N/A</v>
      </c>
      <c r="L104" s="380" t="e">
        <f aca="false">VLOOKUP($D104,Curves!$N$2:$T$2600,2)*$B104</f>
        <v>#N/A</v>
      </c>
      <c r="M104" s="244" t="e">
        <f aca="false">VLOOKUP($D104,Curves!$N$2:$T$2600,3)*$B104</f>
        <v>#N/A</v>
      </c>
      <c r="N104" s="381" t="e">
        <f aca="false">IF($K104&lt;$L104,1,0)</f>
        <v>#N/A</v>
      </c>
      <c r="O104" s="382" t="e">
        <f aca="false">IF($K104&lt;$M104,1,0)</f>
        <v>#N/A</v>
      </c>
      <c r="P104" s="378" t="e">
        <f aca="false">($E104+J104)*$J$5+$J$4</f>
        <v>#N/A</v>
      </c>
      <c r="Q104" s="380" t="e">
        <f aca="false">VLOOKUP($D104,Curves!$N$2:$T$2600,4)*$B104</f>
        <v>#N/A</v>
      </c>
      <c r="R104" s="244" t="e">
        <f aca="false">VLOOKUP($D104,Curves!$N$2:$T$2600,5)*$B104</f>
        <v>#N/A</v>
      </c>
      <c r="S104" s="381" t="e">
        <f aca="false">IF($P104&lt;$Q104,1,0)</f>
        <v>#N/A</v>
      </c>
      <c r="T104" s="382" t="e">
        <f aca="false">IF($P104&lt;$R104,1,0)</f>
        <v>#N/A</v>
      </c>
      <c r="U104" s="383" t="e">
        <f aca="false">($E104+G104)*$J$5+$J$4</f>
        <v>#N/A</v>
      </c>
      <c r="V104" s="383" t="e">
        <f aca="false">($E104+H104)*$J$5+$J$4</f>
        <v>#N/A</v>
      </c>
      <c r="W104" s="383" t="e">
        <f aca="false">($E104+I104)*$J$5+$J$4</f>
        <v>#N/A</v>
      </c>
      <c r="X104" s="272" t="e">
        <f aca="false">VLOOKUP($D104,[6]CurveFetch!$D$8:$S$13000,16,0)*$B104</f>
        <v>#N/A</v>
      </c>
      <c r="Y104" s="244" t="e">
        <f aca="false">VLOOKUP($D104,Curves!$N$2:$T$2600,7)*$B104</f>
        <v>#N/A</v>
      </c>
      <c r="Z104" s="384" t="e">
        <f aca="false">IF($U104&lt;$X104,1,0)</f>
        <v>#N/A</v>
      </c>
      <c r="AA104" s="381" t="e">
        <f aca="false">IF($U104&lt;$Y104,1,0)</f>
        <v>#N/A</v>
      </c>
      <c r="AB104" s="381" t="e">
        <f aca="false">IF($V104&lt;$X104,1,0)</f>
        <v>#N/A</v>
      </c>
      <c r="AC104" s="381" t="e">
        <f aca="false">IF($V104&lt;$X104,1,0)</f>
        <v>#N/A</v>
      </c>
      <c r="AD104" s="381" t="e">
        <f aca="false">IF($W104&lt;$X104,1,0)</f>
        <v>#N/A</v>
      </c>
      <c r="AE104" s="382" t="e">
        <f aca="false">IF($W104&lt;$Y104,1,0)</f>
        <v>#N/A</v>
      </c>
      <c r="AF104" s="70" t="e">
        <f aca="false">$AF$7*$J$2*$J$5*$N104</f>
        <v>#N/A</v>
      </c>
      <c r="AG104" s="70" t="e">
        <f aca="false">$AF$7*$J$2*$J$5*$O104</f>
        <v>#N/A</v>
      </c>
      <c r="AH104" s="70" t="e">
        <f aca="false">$AH$7*$J$2*$J$5*$N104</f>
        <v>#N/A</v>
      </c>
      <c r="AI104" s="70" t="e">
        <f aca="false">$AH$7*$J$2*$J$5*$O104</f>
        <v>#N/A</v>
      </c>
      <c r="AJ104" s="70" t="e">
        <f aca="false">$AJ$7*$J$2*$J$5*$N104</f>
        <v>#N/A</v>
      </c>
      <c r="AK104" s="70" t="e">
        <f aca="false">$AJ$7*$J$2*$J$5*$O104</f>
        <v>#N/A</v>
      </c>
      <c r="AL104" s="70" t="e">
        <f aca="false">$AL$7*$J$2*$J$5*$N104</f>
        <v>#N/A</v>
      </c>
      <c r="AM104" s="70" t="e">
        <f aca="false">$AL$7*$J$3*$J$5*$O104</f>
        <v>#N/A</v>
      </c>
      <c r="AN104" s="70" t="e">
        <f aca="false">$AN$7*$J$2*$J$5*$N104</f>
        <v>#N/A</v>
      </c>
      <c r="AO104" s="70" t="e">
        <f aca="false">$AN$7*$J$3*$J$5*$O104</f>
        <v>#N/A</v>
      </c>
      <c r="AP104" s="70" t="e">
        <f aca="false">$AP$7*$J$2*$J$5*$N104</f>
        <v>#N/A</v>
      </c>
      <c r="AQ104" s="70" t="e">
        <f aca="false">$AP$7*$J$3*$J$5*$O104</f>
        <v>#N/A</v>
      </c>
      <c r="AR104" s="70" t="e">
        <f aca="false">$AR$7*$J$2*$J$5*$N104</f>
        <v>#N/A</v>
      </c>
      <c r="AS104" s="70" t="e">
        <f aca="false">$AR$7*$J$3*$J$5*$O104</f>
        <v>#N/A</v>
      </c>
      <c r="AT104" s="134" t="e">
        <f aca="false">SUM(AF104:AG104,AL104:AM104)</f>
        <v>#N/A</v>
      </c>
      <c r="AU104" s="161" t="e">
        <f aca="false">SUM(AF104:AM104,AP104:AS104)</f>
        <v>#N/A</v>
      </c>
      <c r="AV104" s="134" t="e">
        <f aca="false">SUM(AF104:AS104)</f>
        <v>#N/A</v>
      </c>
      <c r="AW104" s="70" t="e">
        <f aca="false">$AW$7*$J$2*$J$5*$S104</f>
        <v>#N/A</v>
      </c>
      <c r="AX104" s="70" t="e">
        <f aca="false">$AW$7*$J$3*$J$5*$T104</f>
        <v>#N/A</v>
      </c>
      <c r="AY104" s="70" t="e">
        <f aca="false">$AY$7*$J$2*$J$5*$S104</f>
        <v>#N/A</v>
      </c>
      <c r="AZ104" s="70" t="e">
        <f aca="false">$AY$7*$J$3*$J$5*$T104</f>
        <v>#N/A</v>
      </c>
      <c r="BA104" s="70" t="e">
        <f aca="false">$BA$7*$J$2*$J$5*$S104</f>
        <v>#N/A</v>
      </c>
      <c r="BB104" s="70" t="e">
        <f aca="false">$BA$7*$J$3*$J$5*$T104</f>
        <v>#N/A</v>
      </c>
      <c r="BC104" s="70" t="e">
        <f aca="false">$BC$7*$J$2*$J$5*$S104</f>
        <v>#N/A</v>
      </c>
      <c r="BD104" s="70" t="e">
        <f aca="false">$BC$7*$J$3*$J$5*$T104</f>
        <v>#N/A</v>
      </c>
      <c r="BE104" s="70" t="e">
        <f aca="false">$BE$7*$J$2*$J$5*$S104</f>
        <v>#N/A</v>
      </c>
      <c r="BF104" s="70" t="e">
        <f aca="false">$BE$7*$J$3*$J$5*$T104</f>
        <v>#N/A</v>
      </c>
      <c r="BG104" s="70" t="e">
        <f aca="false">$BG$7*$J$2*$J$5*$S104</f>
        <v>#N/A</v>
      </c>
      <c r="BH104" s="70" t="e">
        <f aca="false">$BG$7*$J$3*$J$5*$T104</f>
        <v>#N/A</v>
      </c>
      <c r="BI104" s="70" t="e">
        <f aca="false">$BI$7*$J$2*$J$5*$S104</f>
        <v>#N/A</v>
      </c>
      <c r="BJ104" s="70" t="e">
        <f aca="false">$BI$7*$J$3*$J$5*$T104</f>
        <v>#N/A</v>
      </c>
      <c r="BK104" s="70" t="e">
        <f aca="false">$BK$7*$J$2*$J$5*$S104</f>
        <v>#N/A</v>
      </c>
      <c r="BL104" s="70" t="e">
        <f aca="false">$BK$7*$J$3*$J$5*$T104</f>
        <v>#N/A</v>
      </c>
      <c r="BM104" s="70" t="e">
        <f aca="false">$BM$7*$J$2*$J$5*$S104</f>
        <v>#N/A</v>
      </c>
      <c r="BN104" s="70" t="e">
        <f aca="false">$BM$7*$J$3*$J$5*$T104</f>
        <v>#N/A</v>
      </c>
      <c r="BO104" s="70" t="e">
        <f aca="false">$BO$7*$J$2*$J$5*$S104</f>
        <v>#N/A</v>
      </c>
      <c r="BP104" s="70" t="e">
        <f aca="false">$BO$7*$J$3*$J$5*$T104</f>
        <v>#N/A</v>
      </c>
      <c r="BQ104" s="70" t="e">
        <f aca="false">$BQ$7*$J$2*$J$5*$S104</f>
        <v>#N/A</v>
      </c>
      <c r="BR104" s="70" t="e">
        <f aca="false">$BQ$7*$J$3*$J$5*$T104</f>
        <v>#N/A</v>
      </c>
      <c r="BS104" s="70" t="e">
        <f aca="false">$BS$7*$J$2*$J$5*$S104</f>
        <v>#N/A</v>
      </c>
      <c r="BT104" s="70" t="e">
        <f aca="false">$BS$7*$J$3*$J$5*$T104</f>
        <v>#N/A</v>
      </c>
      <c r="BU104" s="70" t="e">
        <f aca="false">$BU$7*$J$2*$J$5*$S104</f>
        <v>#N/A</v>
      </c>
      <c r="BV104" s="70" t="e">
        <f aca="false">$BU$7*$J$3*$J$5*$T104</f>
        <v>#N/A</v>
      </c>
      <c r="BW104" s="385" t="e">
        <f aca="false">SUM(AW104:BD104,BG104:BJ104,BO104:BP104)</f>
        <v>#N/A</v>
      </c>
      <c r="BX104" s="386" t="e">
        <f aca="false">SUM(BS104:BV104)+BW104</f>
        <v>#N/A</v>
      </c>
      <c r="BY104" s="25" t="e">
        <f aca="false">SUM(AW104:BV104)</f>
        <v>#N/A</v>
      </c>
      <c r="BZ104" s="70" t="e">
        <f aca="false">$BZ$7*$J$2*$J$5*$N104</f>
        <v>#N/A</v>
      </c>
      <c r="CA104" s="70" t="e">
        <f aca="false">$BZ$7*$J$3*$J$5*$O104</f>
        <v>#N/A</v>
      </c>
      <c r="CB104" s="70" t="e">
        <f aca="false">$CB$7*$J$2*$J$5*$N104</f>
        <v>#N/A</v>
      </c>
      <c r="CC104" s="70" t="e">
        <f aca="false">$CB$7*$J$3*$J$5*$O104</f>
        <v>#N/A</v>
      </c>
      <c r="CD104" s="70" t="e">
        <f aca="false">$CD$7*$J$2*$J$5*$N104</f>
        <v>#N/A</v>
      </c>
      <c r="CE104" s="70" t="e">
        <f aca="false">$CD$7*$J$3*$J$5*$O104</f>
        <v>#N/A</v>
      </c>
      <c r="CF104" s="134" t="e">
        <f aca="false">SUM(BZ104:CA104)</f>
        <v>#N/A</v>
      </c>
      <c r="CG104" s="386" t="e">
        <f aca="false">SUM(BZ104:CC104)</f>
        <v>#N/A</v>
      </c>
      <c r="CH104" s="134" t="e">
        <f aca="false">SUM(BZ104:CE104)</f>
        <v>#N/A</v>
      </c>
      <c r="CI104" s="70" t="e">
        <f aca="false">$CI$7*$J$2*$J$5*$AB104</f>
        <v>#N/A</v>
      </c>
      <c r="CJ104" s="70" t="e">
        <f aca="false">$CI$7*$J$3*$J$5*$AC104</f>
        <v>#N/A</v>
      </c>
      <c r="CK104" s="70" t="e">
        <f aca="false">$CK$7*$J$2*$J$5*$AB104</f>
        <v>#N/A</v>
      </c>
      <c r="CL104" s="70" t="e">
        <f aca="false">$CK$7*$J$3*$J$5*$AC104</f>
        <v>#N/A</v>
      </c>
      <c r="CM104" s="70" t="e">
        <f aca="false">$CM$7*$J$2*$J$5*$AB104</f>
        <v>#N/A</v>
      </c>
      <c r="CN104" s="70" t="e">
        <f aca="false">$CM$7*$J$3*$J$5*$AC104</f>
        <v>#N/A</v>
      </c>
      <c r="CO104" s="70" t="e">
        <f aca="false">$CO$7*$J$2*$J$5*$AB104</f>
        <v>#N/A</v>
      </c>
      <c r="CP104" s="70" t="e">
        <f aca="false">$CO$7*$J$3*$J$5*$AC104</f>
        <v>#N/A</v>
      </c>
      <c r="CQ104" s="70" t="e">
        <f aca="false">$CQ$7*$J$2*$J$5*$AB104</f>
        <v>#N/A</v>
      </c>
      <c r="CR104" s="70" t="e">
        <f aca="false">$CQ$7*$J$3*$J$5*$AC104</f>
        <v>#N/A</v>
      </c>
      <c r="CS104" s="70" t="e">
        <f aca="false">$CS$7*$J$2*$J$5*$AB104</f>
        <v>#N/A</v>
      </c>
      <c r="CT104" s="70" t="e">
        <f aca="false">$CS$7*$J$3*$J$5*$AC104</f>
        <v>#N/A</v>
      </c>
      <c r="CU104" s="70" t="e">
        <f aca="false">$CU$7*$J$2*$J$5*$AB104</f>
        <v>#N/A</v>
      </c>
      <c r="CV104" s="70" t="e">
        <f aca="false">$CU$7*$J$3*$J$5*$AC104</f>
        <v>#N/A</v>
      </c>
      <c r="CW104" s="70" t="e">
        <f aca="false">$CW$7*$J$2*$J$5*$AB104</f>
        <v>#N/A</v>
      </c>
      <c r="CX104" s="70" t="e">
        <f aca="false">$CW$7*$J$3*$J$5*$AC104</f>
        <v>#N/A</v>
      </c>
      <c r="CY104" s="70" t="e">
        <f aca="false">$CY$7*$J$2*$J$5*$AB104</f>
        <v>#N/A</v>
      </c>
      <c r="CZ104" s="70" t="e">
        <f aca="false">$CY$7*$J$3*$J$5*$AC104</f>
        <v>#N/A</v>
      </c>
      <c r="DA104" s="70" t="e">
        <f aca="false">$DA$7*$J$2*$J$5*$AB104</f>
        <v>#N/A</v>
      </c>
      <c r="DB104" s="70" t="e">
        <f aca="false">$DA$7*$J$3*$J$5*$AC104</f>
        <v>#N/A</v>
      </c>
      <c r="DC104" s="70"/>
      <c r="DD104" s="70"/>
      <c r="DE104" s="70" t="e">
        <f aca="false">$DF$7*$J$2*$J$5*$AB104</f>
        <v>#N/A</v>
      </c>
      <c r="DF104" s="70" t="e">
        <f aca="false">$DF$7*$J$3*$J$5*$AC104</f>
        <v>#N/A</v>
      </c>
      <c r="DG104" s="70" t="e">
        <f aca="false">$DG$7*$J$2*$J$5*$AB104</f>
        <v>#N/A</v>
      </c>
      <c r="DH104" s="70" t="e">
        <f aca="false">$DG$7*$J$3*$J$5*$AC104</f>
        <v>#N/A</v>
      </c>
      <c r="DI104" s="70" t="e">
        <f aca="false">$DI$7*$J$2*$J$5*$AB104</f>
        <v>#N/A</v>
      </c>
      <c r="DJ104" s="70" t="e">
        <f aca="false">$DI$7*$J$3*$J$5*$AC104</f>
        <v>#N/A</v>
      </c>
      <c r="DK104" s="70" t="e">
        <f aca="false">$DK$7*$J$2*$J$5*$AB104</f>
        <v>#N/A</v>
      </c>
      <c r="DL104" s="70" t="e">
        <f aca="false">$DK$7*$J$3*$J$5*$AC104</f>
        <v>#N/A</v>
      </c>
      <c r="DM104" s="70" t="e">
        <f aca="false">$DM$7*$J$2*$J$5*$AB104</f>
        <v>#N/A</v>
      </c>
      <c r="DN104" s="70" t="e">
        <f aca="false">$DM$7*$J$3*$J$5*$AC104</f>
        <v>#N/A</v>
      </c>
      <c r="DO104" s="70" t="e">
        <f aca="false">$DO$7*$J$2*$J$5*$AB104</f>
        <v>#N/A</v>
      </c>
      <c r="DP104" s="70" t="e">
        <f aca="false">$DO$7*$J$3*$J$5*$AC104</f>
        <v>#N/A</v>
      </c>
      <c r="DQ104" s="70" t="e">
        <f aca="false">$DQ$7*$J$2*$J$5*$AB104</f>
        <v>#N/A</v>
      </c>
      <c r="DR104" s="70" t="e">
        <f aca="false">$DQ$7*$J$3*$J$5*$AC104</f>
        <v>#N/A</v>
      </c>
      <c r="DS104" s="134" t="e">
        <f aca="false">SUM(CI104:CR104,CW104:CX104,DG104:DH104)</f>
        <v>#N/A</v>
      </c>
      <c r="DT104" s="25" t="e">
        <f aca="false">SUM(CI104:CZ104,DC104:DL104)</f>
        <v>#N/A</v>
      </c>
      <c r="DU104" s="134" t="e">
        <f aca="false">SUM(CI104:DR104)</f>
        <v>#N/A</v>
      </c>
      <c r="DZ104" s="70" t="e">
        <f aca="false">$DZ$7*$J$2*$J$5*$AB104</f>
        <v>#N/A</v>
      </c>
      <c r="EA104" s="70" t="e">
        <f aca="false">$DZ$7*$J$3*$J$5*$AC104</f>
        <v>#N/A</v>
      </c>
      <c r="EB104" s="70" t="e">
        <f aca="false">$EB$7*$J$2*$J$5*$AB104</f>
        <v>#N/A</v>
      </c>
      <c r="EC104" s="70" t="e">
        <f aca="false">$EB$7*$J$3*$J$5*$AC104</f>
        <v>#N/A</v>
      </c>
      <c r="ED104" s="70" t="e">
        <f aca="false">$ED$7*$J$2*$J$5*$AB104</f>
        <v>#N/A</v>
      </c>
      <c r="EE104" s="70" t="e">
        <f aca="false">$ED$7*$J$3*$J$5*$AC104</f>
        <v>#N/A</v>
      </c>
      <c r="EF104" s="70" t="e">
        <f aca="false">$EF$7*$J$2*$J$5*$AB104</f>
        <v>#N/A</v>
      </c>
      <c r="EG104" s="70" t="e">
        <f aca="false">$EF$7*$J$3*$J$5*$AC104</f>
        <v>#N/A</v>
      </c>
      <c r="EH104" s="70" t="e">
        <f aca="false">$EH$7*$J$2*$J$5*$AB104</f>
        <v>#N/A</v>
      </c>
      <c r="EI104" s="70" t="e">
        <f aca="false">$EH$7*$J$3*$J$5*$AC104</f>
        <v>#N/A</v>
      </c>
      <c r="EJ104" s="70" t="e">
        <f aca="false">$EJ$7*$J$2*$J$5*$AB104</f>
        <v>#N/A</v>
      </c>
      <c r="EK104" s="70" t="e">
        <f aca="false">$EJ$7*$J$3*$J$5*$AC104</f>
        <v>#N/A</v>
      </c>
      <c r="EL104" s="70" t="e">
        <f aca="false">$EL$7*$J$2*$J$5*$AB104</f>
        <v>#N/A</v>
      </c>
      <c r="EM104" s="70" t="e">
        <f aca="false">$EL$7*$J$3*$J$5*$AC104</f>
        <v>#N/A</v>
      </c>
      <c r="EN104" s="134" t="e">
        <f aca="false">SUM(EB104:EC104)</f>
        <v>#N/A</v>
      </c>
      <c r="EO104" s="25" t="e">
        <f aca="false">SUM(EB104:EE104,EJ104:EM104)</f>
        <v>#N/A</v>
      </c>
      <c r="EP104" s="25" t="e">
        <f aca="false">SUM(DZ104:EM104)</f>
        <v>#N/A</v>
      </c>
    </row>
    <row r="105" customFormat="false" ht="11.25" hidden="false" customHeight="false" outlineLevel="0" collapsed="false">
      <c r="A105" s="51" t="e">
        <f aca="false">VLOOKUP($D105,Curves!$A$2:$I$1700,9)</f>
        <v>#N/A</v>
      </c>
      <c r="B105" s="85" t="e">
        <f aca="false">(1+($A105/2))^(-2*($D105-$A$1)/365.25)</f>
        <v>#N/A</v>
      </c>
      <c r="C105" s="85" t="n">
        <f aca="false">D106-D105</f>
        <v>28</v>
      </c>
      <c r="D105" s="377" t="n">
        <v>39845</v>
      </c>
      <c r="E105" s="378" t="e">
        <f aca="false">VLOOKUP($D105,Curves!$A$2:$H$1700,2)*$B105</f>
        <v>#N/A</v>
      </c>
      <c r="F105" s="51" t="e">
        <f aca="false">VLOOKUP($D105,Curves!$A$2:$H$1700,3)*$B105</f>
        <v>#N/A</v>
      </c>
      <c r="G105" s="51" t="e">
        <f aca="false">VLOOKUP($D105,Curves!$A$2:$H$1700,7)*$B105</f>
        <v>#N/A</v>
      </c>
      <c r="H105" s="51" t="e">
        <f aca="false">VLOOKUP($D105,Curves!$A$2:$H$1700,5)*$B105</f>
        <v>#N/A</v>
      </c>
      <c r="I105" s="51" t="e">
        <f aca="false">VLOOKUP($D105,Curves!$A$2:$H$1700,4)*$B105</f>
        <v>#N/A</v>
      </c>
      <c r="J105" s="379" t="e">
        <f aca="false">VLOOKUP($D105,Curves!$A$2:$H$1700,8)*$B105</f>
        <v>#N/A</v>
      </c>
      <c r="K105" s="51" t="e">
        <f aca="false">($E105+$I105)*$J$5+$J$4</f>
        <v>#N/A</v>
      </c>
      <c r="L105" s="380" t="e">
        <f aca="false">VLOOKUP($D105,Curves!$N$2:$T$2600,2)*$B105</f>
        <v>#N/A</v>
      </c>
      <c r="M105" s="244" t="e">
        <f aca="false">VLOOKUP($D105,Curves!$N$2:$T$2600,3)*$B105</f>
        <v>#N/A</v>
      </c>
      <c r="N105" s="381" t="e">
        <f aca="false">IF($K105&lt;$L105,1,0)</f>
        <v>#N/A</v>
      </c>
      <c r="O105" s="382" t="e">
        <f aca="false">IF($K105&lt;$M105,1,0)</f>
        <v>#N/A</v>
      </c>
      <c r="P105" s="378" t="e">
        <f aca="false">($E105+J105)*$J$5+$J$4</f>
        <v>#N/A</v>
      </c>
      <c r="Q105" s="380" t="e">
        <f aca="false">VLOOKUP($D105,Curves!$N$2:$T$2600,4)*$B105</f>
        <v>#N/A</v>
      </c>
      <c r="R105" s="244" t="e">
        <f aca="false">VLOOKUP($D105,Curves!$N$2:$T$2600,5)*$B105</f>
        <v>#N/A</v>
      </c>
      <c r="S105" s="381" t="e">
        <f aca="false">IF($P105&lt;$Q105,1,0)</f>
        <v>#N/A</v>
      </c>
      <c r="T105" s="382" t="e">
        <f aca="false">IF($P105&lt;$R105,1,0)</f>
        <v>#N/A</v>
      </c>
      <c r="U105" s="383" t="e">
        <f aca="false">($E105+G105)*$J$5+$J$4</f>
        <v>#N/A</v>
      </c>
      <c r="V105" s="383" t="e">
        <f aca="false">($E105+H105)*$J$5+$J$4</f>
        <v>#N/A</v>
      </c>
      <c r="W105" s="383" t="e">
        <f aca="false">($E105+I105)*$J$5+$J$4</f>
        <v>#N/A</v>
      </c>
      <c r="X105" s="272" t="e">
        <f aca="false">VLOOKUP($D105,[6]CurveFetch!$D$8:$S$13000,16,0)*$B105</f>
        <v>#N/A</v>
      </c>
      <c r="Y105" s="244" t="e">
        <f aca="false">VLOOKUP($D105,Curves!$N$2:$T$2600,7)*$B105</f>
        <v>#N/A</v>
      </c>
      <c r="Z105" s="384" t="e">
        <f aca="false">IF($U105&lt;$X105,1,0)</f>
        <v>#N/A</v>
      </c>
      <c r="AA105" s="381" t="e">
        <f aca="false">IF($U105&lt;$Y105,1,0)</f>
        <v>#N/A</v>
      </c>
      <c r="AB105" s="381" t="e">
        <f aca="false">IF($V105&lt;$X105,1,0)</f>
        <v>#N/A</v>
      </c>
      <c r="AC105" s="381" t="e">
        <f aca="false">IF($V105&lt;$X105,1,0)</f>
        <v>#N/A</v>
      </c>
      <c r="AD105" s="381" t="e">
        <f aca="false">IF($W105&lt;$X105,1,0)</f>
        <v>#N/A</v>
      </c>
      <c r="AE105" s="382" t="e">
        <f aca="false">IF($W105&lt;$Y105,1,0)</f>
        <v>#N/A</v>
      </c>
      <c r="AF105" s="70" t="e">
        <f aca="false">$AF$7*$J$2*$J$5*$N105</f>
        <v>#N/A</v>
      </c>
      <c r="AG105" s="70" t="e">
        <f aca="false">$AF$7*$J$2*$J$5*$O105</f>
        <v>#N/A</v>
      </c>
      <c r="AH105" s="70" t="e">
        <f aca="false">$AH$7*$J$2*$J$5*$N105</f>
        <v>#N/A</v>
      </c>
      <c r="AI105" s="70" t="e">
        <f aca="false">$AH$7*$J$2*$J$5*$O105</f>
        <v>#N/A</v>
      </c>
      <c r="AJ105" s="70" t="e">
        <f aca="false">$AJ$7*$J$2*$J$5*$N105</f>
        <v>#N/A</v>
      </c>
      <c r="AK105" s="70" t="e">
        <f aca="false">$AJ$7*$J$2*$J$5*$O105</f>
        <v>#N/A</v>
      </c>
      <c r="AL105" s="70" t="e">
        <f aca="false">$AL$7*$J$2*$J$5*$N105</f>
        <v>#N/A</v>
      </c>
      <c r="AM105" s="70" t="e">
        <f aca="false">$AL$7*$J$3*$J$5*$O105</f>
        <v>#N/A</v>
      </c>
      <c r="AN105" s="70" t="e">
        <f aca="false">$AN$7*$J$2*$J$5*$N105</f>
        <v>#N/A</v>
      </c>
      <c r="AO105" s="70" t="e">
        <f aca="false">$AN$7*$J$3*$J$5*$O105</f>
        <v>#N/A</v>
      </c>
      <c r="AP105" s="70" t="e">
        <f aca="false">$AP$7*$J$2*$J$5*$N105</f>
        <v>#N/A</v>
      </c>
      <c r="AQ105" s="70" t="e">
        <f aca="false">$AP$7*$J$3*$J$5*$O105</f>
        <v>#N/A</v>
      </c>
      <c r="AR105" s="70" t="e">
        <f aca="false">$AR$7*$J$2*$J$5*$N105</f>
        <v>#N/A</v>
      </c>
      <c r="AS105" s="70" t="e">
        <f aca="false">$AR$7*$J$3*$J$5*$O105</f>
        <v>#N/A</v>
      </c>
      <c r="AT105" s="134" t="e">
        <f aca="false">SUM(AF105:AG105,AL105:AM105)</f>
        <v>#N/A</v>
      </c>
      <c r="AU105" s="161" t="e">
        <f aca="false">SUM(AF105:AM105,AP105:AS105)</f>
        <v>#N/A</v>
      </c>
      <c r="AV105" s="134" t="e">
        <f aca="false">SUM(AF105:AS105)</f>
        <v>#N/A</v>
      </c>
      <c r="AW105" s="70" t="e">
        <f aca="false">$AW$7*$J$2*$J$5*$S105</f>
        <v>#N/A</v>
      </c>
      <c r="AX105" s="70" t="e">
        <f aca="false">$AW$7*$J$3*$J$5*$T105</f>
        <v>#N/A</v>
      </c>
      <c r="AY105" s="70" t="e">
        <f aca="false">$AY$7*$J$2*$J$5*$S105</f>
        <v>#N/A</v>
      </c>
      <c r="AZ105" s="70" t="e">
        <f aca="false">$AY$7*$J$3*$J$5*$T105</f>
        <v>#N/A</v>
      </c>
      <c r="BA105" s="70" t="e">
        <f aca="false">$BA$7*$J$2*$J$5*$S105</f>
        <v>#N/A</v>
      </c>
      <c r="BB105" s="70" t="e">
        <f aca="false">$BA$7*$J$3*$J$5*$T105</f>
        <v>#N/A</v>
      </c>
      <c r="BC105" s="70" t="e">
        <f aca="false">$BC$7*$J$2*$J$5*$S105</f>
        <v>#N/A</v>
      </c>
      <c r="BD105" s="70" t="e">
        <f aca="false">$BC$7*$J$3*$J$5*$T105</f>
        <v>#N/A</v>
      </c>
      <c r="BE105" s="70" t="e">
        <f aca="false">$BE$7*$J$2*$J$5*$S105</f>
        <v>#N/A</v>
      </c>
      <c r="BF105" s="70" t="e">
        <f aca="false">$BE$7*$J$3*$J$5*$T105</f>
        <v>#N/A</v>
      </c>
      <c r="BG105" s="70" t="e">
        <f aca="false">$BG$7*$J$2*$J$5*$S105</f>
        <v>#N/A</v>
      </c>
      <c r="BH105" s="70" t="e">
        <f aca="false">$BG$7*$J$3*$J$5*$T105</f>
        <v>#N/A</v>
      </c>
      <c r="BI105" s="70" t="e">
        <f aca="false">$BI$7*$J$2*$J$5*$S105</f>
        <v>#N/A</v>
      </c>
      <c r="BJ105" s="70" t="e">
        <f aca="false">$BI$7*$J$3*$J$5*$T105</f>
        <v>#N/A</v>
      </c>
      <c r="BK105" s="70" t="e">
        <f aca="false">$BK$7*$J$2*$J$5*$S105</f>
        <v>#N/A</v>
      </c>
      <c r="BL105" s="70" t="e">
        <f aca="false">$BK$7*$J$3*$J$5*$T105</f>
        <v>#N/A</v>
      </c>
      <c r="BM105" s="70" t="e">
        <f aca="false">$BM$7*$J$2*$J$5*$S105</f>
        <v>#N/A</v>
      </c>
      <c r="BN105" s="70" t="e">
        <f aca="false">$BM$7*$J$3*$J$5*$T105</f>
        <v>#N/A</v>
      </c>
      <c r="BO105" s="70" t="e">
        <f aca="false">$BO$7*$J$2*$J$5*$S105</f>
        <v>#N/A</v>
      </c>
      <c r="BP105" s="70" t="e">
        <f aca="false">$BO$7*$J$3*$J$5*$T105</f>
        <v>#N/A</v>
      </c>
      <c r="BQ105" s="70" t="e">
        <f aca="false">$BQ$7*$J$2*$J$5*$S105</f>
        <v>#N/A</v>
      </c>
      <c r="BR105" s="70" t="e">
        <f aca="false">$BQ$7*$J$3*$J$5*$T105</f>
        <v>#N/A</v>
      </c>
      <c r="BS105" s="70" t="e">
        <f aca="false">$BS$7*$J$2*$J$5*$S105</f>
        <v>#N/A</v>
      </c>
      <c r="BT105" s="70" t="e">
        <f aca="false">$BS$7*$J$3*$J$5*$T105</f>
        <v>#N/A</v>
      </c>
      <c r="BU105" s="70" t="e">
        <f aca="false">$BU$7*$J$2*$J$5*$S105</f>
        <v>#N/A</v>
      </c>
      <c r="BV105" s="70" t="e">
        <f aca="false">$BU$7*$J$3*$J$5*$T105</f>
        <v>#N/A</v>
      </c>
      <c r="BW105" s="385" t="e">
        <f aca="false">SUM(AW105:BD105,BG105:BJ105,BO105:BP105)</f>
        <v>#N/A</v>
      </c>
      <c r="BX105" s="386" t="e">
        <f aca="false">SUM(BS105:BV105)+BW105</f>
        <v>#N/A</v>
      </c>
      <c r="BY105" s="25" t="e">
        <f aca="false">SUM(AW105:BV105)</f>
        <v>#N/A</v>
      </c>
      <c r="BZ105" s="70" t="e">
        <f aca="false">$BZ$7*$J$2*$J$5*$N105</f>
        <v>#N/A</v>
      </c>
      <c r="CA105" s="70" t="e">
        <f aca="false">$BZ$7*$J$3*$J$5*$O105</f>
        <v>#N/A</v>
      </c>
      <c r="CB105" s="70" t="e">
        <f aca="false">$CB$7*$J$2*$J$5*$N105</f>
        <v>#N/A</v>
      </c>
      <c r="CC105" s="70" t="e">
        <f aca="false">$CB$7*$J$3*$J$5*$O105</f>
        <v>#N/A</v>
      </c>
      <c r="CD105" s="70" t="e">
        <f aca="false">$CD$7*$J$2*$J$5*$N105</f>
        <v>#N/A</v>
      </c>
      <c r="CE105" s="70" t="e">
        <f aca="false">$CD$7*$J$3*$J$5*$O105</f>
        <v>#N/A</v>
      </c>
      <c r="CF105" s="134" t="e">
        <f aca="false">SUM(BZ105:CA105)</f>
        <v>#N/A</v>
      </c>
      <c r="CG105" s="386" t="e">
        <f aca="false">SUM(BZ105:CC105)</f>
        <v>#N/A</v>
      </c>
      <c r="CH105" s="134" t="e">
        <f aca="false">SUM(BZ105:CE105)</f>
        <v>#N/A</v>
      </c>
      <c r="CI105" s="70" t="e">
        <f aca="false">$CI$7*$J$2*$J$5*$AB105</f>
        <v>#N/A</v>
      </c>
      <c r="CJ105" s="70" t="e">
        <f aca="false">$CI$7*$J$3*$J$5*$AC105</f>
        <v>#N/A</v>
      </c>
      <c r="CK105" s="70" t="e">
        <f aca="false">$CK$7*$J$2*$J$5*$AB105</f>
        <v>#N/A</v>
      </c>
      <c r="CL105" s="70" t="e">
        <f aca="false">$CK$7*$J$3*$J$5*$AC105</f>
        <v>#N/A</v>
      </c>
      <c r="CM105" s="70" t="e">
        <f aca="false">$CM$7*$J$2*$J$5*$AB105</f>
        <v>#N/A</v>
      </c>
      <c r="CN105" s="70" t="e">
        <f aca="false">$CM$7*$J$3*$J$5*$AC105</f>
        <v>#N/A</v>
      </c>
      <c r="CO105" s="70" t="e">
        <f aca="false">$CO$7*$J$2*$J$5*$AB105</f>
        <v>#N/A</v>
      </c>
      <c r="CP105" s="70" t="e">
        <f aca="false">$CO$7*$J$3*$J$5*$AC105</f>
        <v>#N/A</v>
      </c>
      <c r="CQ105" s="70" t="e">
        <f aca="false">$CQ$7*$J$2*$J$5*$AB105</f>
        <v>#N/A</v>
      </c>
      <c r="CR105" s="70" t="e">
        <f aca="false">$CQ$7*$J$3*$J$5*$AC105</f>
        <v>#N/A</v>
      </c>
      <c r="CS105" s="70" t="e">
        <f aca="false">$CS$7*$J$2*$J$5*$AB105</f>
        <v>#N/A</v>
      </c>
      <c r="CT105" s="70" t="e">
        <f aca="false">$CS$7*$J$3*$J$5*$AC105</f>
        <v>#N/A</v>
      </c>
      <c r="CU105" s="70" t="e">
        <f aca="false">$CU$7*$J$2*$J$5*$AB105</f>
        <v>#N/A</v>
      </c>
      <c r="CV105" s="70" t="e">
        <f aca="false">$CU$7*$J$3*$J$5*$AC105</f>
        <v>#N/A</v>
      </c>
      <c r="CW105" s="70" t="e">
        <f aca="false">$CW$7*$J$2*$J$5*$AB105</f>
        <v>#N/A</v>
      </c>
      <c r="CX105" s="70" t="e">
        <f aca="false">$CW$7*$J$3*$J$5*$AC105</f>
        <v>#N/A</v>
      </c>
      <c r="CY105" s="70" t="e">
        <f aca="false">$CY$7*$J$2*$J$5*$AB105</f>
        <v>#N/A</v>
      </c>
      <c r="CZ105" s="70" t="e">
        <f aca="false">$CY$7*$J$3*$J$5*$AC105</f>
        <v>#N/A</v>
      </c>
      <c r="DA105" s="70" t="e">
        <f aca="false">$DA$7*$J$2*$J$5*$AB105</f>
        <v>#N/A</v>
      </c>
      <c r="DB105" s="70" t="e">
        <f aca="false">$DA$7*$J$3*$J$5*$AC105</f>
        <v>#N/A</v>
      </c>
      <c r="DC105" s="70"/>
      <c r="DD105" s="70"/>
      <c r="DE105" s="70" t="e">
        <f aca="false">$DF$7*$J$2*$J$5*$AB105</f>
        <v>#N/A</v>
      </c>
      <c r="DF105" s="70" t="e">
        <f aca="false">$DF$7*$J$3*$J$5*$AC105</f>
        <v>#N/A</v>
      </c>
      <c r="DG105" s="70" t="e">
        <f aca="false">$DG$7*$J$2*$J$5*$AB105</f>
        <v>#N/A</v>
      </c>
      <c r="DH105" s="70" t="e">
        <f aca="false">$DG$7*$J$3*$J$5*$AC105</f>
        <v>#N/A</v>
      </c>
      <c r="DI105" s="70" t="e">
        <f aca="false">$DI$7*$J$2*$J$5*$AB105</f>
        <v>#N/A</v>
      </c>
      <c r="DJ105" s="70" t="e">
        <f aca="false">$DI$7*$J$3*$J$5*$AC105</f>
        <v>#N/A</v>
      </c>
      <c r="DK105" s="70" t="e">
        <f aca="false">$DK$7*$J$2*$J$5*$AB105</f>
        <v>#N/A</v>
      </c>
      <c r="DL105" s="70" t="e">
        <f aca="false">$DK$7*$J$3*$J$5*$AC105</f>
        <v>#N/A</v>
      </c>
      <c r="DM105" s="70" t="e">
        <f aca="false">$DM$7*$J$2*$J$5*$AB105</f>
        <v>#N/A</v>
      </c>
      <c r="DN105" s="70" t="e">
        <f aca="false">$DM$7*$J$3*$J$5*$AC105</f>
        <v>#N/A</v>
      </c>
      <c r="DO105" s="70" t="e">
        <f aca="false">$DO$7*$J$2*$J$5*$AB105</f>
        <v>#N/A</v>
      </c>
      <c r="DP105" s="70" t="e">
        <f aca="false">$DO$7*$J$3*$J$5*$AC105</f>
        <v>#N/A</v>
      </c>
      <c r="DQ105" s="70" t="e">
        <f aca="false">$DQ$7*$J$2*$J$5*$AB105</f>
        <v>#N/A</v>
      </c>
      <c r="DR105" s="70" t="e">
        <f aca="false">$DQ$7*$J$3*$J$5*$AC105</f>
        <v>#N/A</v>
      </c>
      <c r="DS105" s="134" t="e">
        <f aca="false">SUM(CI105:CR105,CW105:CX105,DG105:DH105)</f>
        <v>#N/A</v>
      </c>
      <c r="DT105" s="25" t="e">
        <f aca="false">SUM(CI105:CZ105,DC105:DL105)</f>
        <v>#N/A</v>
      </c>
      <c r="DU105" s="134" t="e">
        <f aca="false">SUM(CI105:DR105)</f>
        <v>#N/A</v>
      </c>
      <c r="DZ105" s="70" t="e">
        <f aca="false">$DZ$7*$J$2*$J$5*$AB105</f>
        <v>#N/A</v>
      </c>
      <c r="EA105" s="70" t="e">
        <f aca="false">$DZ$7*$J$3*$J$5*$AC105</f>
        <v>#N/A</v>
      </c>
      <c r="EB105" s="70" t="e">
        <f aca="false">$EB$7*$J$2*$J$5*$AB105</f>
        <v>#N/A</v>
      </c>
      <c r="EC105" s="70" t="e">
        <f aca="false">$EB$7*$J$3*$J$5*$AC105</f>
        <v>#N/A</v>
      </c>
      <c r="ED105" s="70" t="e">
        <f aca="false">$ED$7*$J$2*$J$5*$AB105</f>
        <v>#N/A</v>
      </c>
      <c r="EE105" s="70" t="e">
        <f aca="false">$ED$7*$J$3*$J$5*$AC105</f>
        <v>#N/A</v>
      </c>
      <c r="EF105" s="70" t="e">
        <f aca="false">$EF$7*$J$2*$J$5*$AB105</f>
        <v>#N/A</v>
      </c>
      <c r="EG105" s="70" t="e">
        <f aca="false">$EF$7*$J$3*$J$5*$AC105</f>
        <v>#N/A</v>
      </c>
      <c r="EH105" s="70" t="e">
        <f aca="false">$EH$7*$J$2*$J$5*$AB105</f>
        <v>#N/A</v>
      </c>
      <c r="EI105" s="70" t="e">
        <f aca="false">$EH$7*$J$3*$J$5*$AC105</f>
        <v>#N/A</v>
      </c>
      <c r="EJ105" s="70" t="e">
        <f aca="false">$EJ$7*$J$2*$J$5*$AB105</f>
        <v>#N/A</v>
      </c>
      <c r="EK105" s="70" t="e">
        <f aca="false">$EJ$7*$J$3*$J$5*$AC105</f>
        <v>#N/A</v>
      </c>
      <c r="EL105" s="70" t="e">
        <f aca="false">$EL$7*$J$2*$J$5*$AB105</f>
        <v>#N/A</v>
      </c>
      <c r="EM105" s="70" t="e">
        <f aca="false">$EL$7*$J$3*$J$5*$AC105</f>
        <v>#N/A</v>
      </c>
      <c r="EN105" s="134" t="e">
        <f aca="false">SUM(EB105:EC105)</f>
        <v>#N/A</v>
      </c>
      <c r="EO105" s="25" t="e">
        <f aca="false">SUM(EB105:EE105,EJ105:EM105)</f>
        <v>#N/A</v>
      </c>
      <c r="EP105" s="25" t="e">
        <f aca="false">SUM(DZ105:EM105)</f>
        <v>#N/A</v>
      </c>
    </row>
    <row r="106" customFormat="false" ht="11.25" hidden="false" customHeight="false" outlineLevel="0" collapsed="false">
      <c r="A106" s="51" t="e">
        <f aca="false">VLOOKUP($D106,Curves!$A$2:$I$1700,9)</f>
        <v>#N/A</v>
      </c>
      <c r="B106" s="85" t="e">
        <f aca="false">(1+($A106/2))^(-2*($D106-$A$1)/365.25)</f>
        <v>#N/A</v>
      </c>
      <c r="C106" s="85" t="n">
        <f aca="false">D107-D106</f>
        <v>31</v>
      </c>
      <c r="D106" s="377" t="n">
        <v>39873</v>
      </c>
      <c r="E106" s="378" t="e">
        <f aca="false">VLOOKUP($D106,Curves!$A$2:$H$1700,2)*$B106</f>
        <v>#N/A</v>
      </c>
      <c r="F106" s="51" t="e">
        <f aca="false">VLOOKUP($D106,Curves!$A$2:$H$1700,3)*$B106</f>
        <v>#N/A</v>
      </c>
      <c r="G106" s="51" t="e">
        <f aca="false">VLOOKUP($D106,Curves!$A$2:$H$1700,7)*$B106</f>
        <v>#N/A</v>
      </c>
      <c r="H106" s="51" t="e">
        <f aca="false">VLOOKUP($D106,Curves!$A$2:$H$1700,5)*$B106</f>
        <v>#N/A</v>
      </c>
      <c r="I106" s="51" t="e">
        <f aca="false">VLOOKUP($D106,Curves!$A$2:$H$1700,4)*$B106</f>
        <v>#N/A</v>
      </c>
      <c r="J106" s="379" t="e">
        <f aca="false">VLOOKUP($D106,Curves!$A$2:$H$1700,8)*$B106</f>
        <v>#N/A</v>
      </c>
      <c r="K106" s="51" t="e">
        <f aca="false">($E106+$I106)*$J$5+$J$4</f>
        <v>#N/A</v>
      </c>
      <c r="L106" s="380" t="e">
        <f aca="false">VLOOKUP($D106,Curves!$N$2:$T$2600,2)*$B106</f>
        <v>#N/A</v>
      </c>
      <c r="M106" s="244" t="e">
        <f aca="false">VLOOKUP($D106,Curves!$N$2:$T$2600,3)*$B106</f>
        <v>#N/A</v>
      </c>
      <c r="N106" s="381" t="e">
        <f aca="false">IF($K106&lt;$L106,1,0)</f>
        <v>#N/A</v>
      </c>
      <c r="O106" s="382" t="e">
        <f aca="false">IF($K106&lt;$M106,1,0)</f>
        <v>#N/A</v>
      </c>
      <c r="P106" s="378" t="e">
        <f aca="false">($E106+J106)*$J$5+$J$4</f>
        <v>#N/A</v>
      </c>
      <c r="Q106" s="380" t="e">
        <f aca="false">VLOOKUP($D106,Curves!$N$2:$T$2600,4)*$B106</f>
        <v>#N/A</v>
      </c>
      <c r="R106" s="244" t="e">
        <f aca="false">VLOOKUP($D106,Curves!$N$2:$T$2600,5)*$B106</f>
        <v>#N/A</v>
      </c>
      <c r="S106" s="381" t="e">
        <f aca="false">IF($P106&lt;$Q106,1,0)</f>
        <v>#N/A</v>
      </c>
      <c r="T106" s="382" t="e">
        <f aca="false">IF($P106&lt;$R106,1,0)</f>
        <v>#N/A</v>
      </c>
      <c r="U106" s="383" t="e">
        <f aca="false">($E106+G106)*$J$5+$J$4</f>
        <v>#N/A</v>
      </c>
      <c r="V106" s="383" t="e">
        <f aca="false">($E106+H106)*$J$5+$J$4</f>
        <v>#N/A</v>
      </c>
      <c r="W106" s="383" t="e">
        <f aca="false">($E106+I106)*$J$5+$J$4</f>
        <v>#N/A</v>
      </c>
      <c r="X106" s="272" t="e">
        <f aca="false">VLOOKUP($D106,[6]CurveFetch!$D$8:$S$13000,16,0)*$B106</f>
        <v>#N/A</v>
      </c>
      <c r="Y106" s="244" t="e">
        <f aca="false">VLOOKUP($D106,Curves!$N$2:$T$2600,7)*$B106</f>
        <v>#N/A</v>
      </c>
      <c r="Z106" s="384" t="e">
        <f aca="false">IF($U106&lt;$X106,1,0)</f>
        <v>#N/A</v>
      </c>
      <c r="AA106" s="381" t="e">
        <f aca="false">IF($U106&lt;$Y106,1,0)</f>
        <v>#N/A</v>
      </c>
      <c r="AB106" s="381" t="e">
        <f aca="false">IF($V106&lt;$X106,1,0)</f>
        <v>#N/A</v>
      </c>
      <c r="AC106" s="381" t="e">
        <f aca="false">IF($V106&lt;$X106,1,0)</f>
        <v>#N/A</v>
      </c>
      <c r="AD106" s="381" t="e">
        <f aca="false">IF($W106&lt;$X106,1,0)</f>
        <v>#N/A</v>
      </c>
      <c r="AE106" s="382" t="e">
        <f aca="false">IF($W106&lt;$Y106,1,0)</f>
        <v>#N/A</v>
      </c>
      <c r="AF106" s="70" t="e">
        <f aca="false">$AF$7*$J$2*$J$5*$N106</f>
        <v>#N/A</v>
      </c>
      <c r="AG106" s="70" t="e">
        <f aca="false">$AF$7*$J$2*$J$5*$O106</f>
        <v>#N/A</v>
      </c>
      <c r="AH106" s="70" t="e">
        <f aca="false">$AH$7*$J$2*$J$5*$N106</f>
        <v>#N/A</v>
      </c>
      <c r="AI106" s="70" t="e">
        <f aca="false">$AH$7*$J$2*$J$5*$O106</f>
        <v>#N/A</v>
      </c>
      <c r="AJ106" s="70" t="e">
        <f aca="false">$AJ$7*$J$2*$J$5*$N106</f>
        <v>#N/A</v>
      </c>
      <c r="AK106" s="70" t="e">
        <f aca="false">$AJ$7*$J$2*$J$5*$O106</f>
        <v>#N/A</v>
      </c>
      <c r="AL106" s="70" t="e">
        <f aca="false">$AL$7*$J$2*$J$5*$N106</f>
        <v>#N/A</v>
      </c>
      <c r="AM106" s="70" t="e">
        <f aca="false">$AL$7*$J$3*$J$5*$O106</f>
        <v>#N/A</v>
      </c>
      <c r="AN106" s="70" t="e">
        <f aca="false">$AN$7*$J$2*$J$5*$N106</f>
        <v>#N/A</v>
      </c>
      <c r="AO106" s="70" t="e">
        <f aca="false">$AN$7*$J$3*$J$5*$O106</f>
        <v>#N/A</v>
      </c>
      <c r="AP106" s="70" t="e">
        <f aca="false">$AP$7*$J$2*$J$5*$N106</f>
        <v>#N/A</v>
      </c>
      <c r="AQ106" s="70" t="e">
        <f aca="false">$AP$7*$J$3*$J$5*$O106</f>
        <v>#N/A</v>
      </c>
      <c r="AR106" s="70" t="e">
        <f aca="false">$AR$7*$J$2*$J$5*$N106</f>
        <v>#N/A</v>
      </c>
      <c r="AS106" s="70" t="e">
        <f aca="false">$AR$7*$J$3*$J$5*$O106</f>
        <v>#N/A</v>
      </c>
      <c r="AT106" s="134" t="e">
        <f aca="false">SUM(AF106:AG106,AL106:AM106)</f>
        <v>#N/A</v>
      </c>
      <c r="AU106" s="161" t="e">
        <f aca="false">SUM(AF106:AM106,AP106:AS106)</f>
        <v>#N/A</v>
      </c>
      <c r="AV106" s="134" t="e">
        <f aca="false">SUM(AF106:AS106)</f>
        <v>#N/A</v>
      </c>
      <c r="AW106" s="70" t="e">
        <f aca="false">$AW$7*$J$2*$J$5*$S106</f>
        <v>#N/A</v>
      </c>
      <c r="AX106" s="70" t="e">
        <f aca="false">$AW$7*$J$3*$J$5*$T106</f>
        <v>#N/A</v>
      </c>
      <c r="AY106" s="70" t="e">
        <f aca="false">$AY$7*$J$2*$J$5*$S106</f>
        <v>#N/A</v>
      </c>
      <c r="AZ106" s="70" t="e">
        <f aca="false">$AY$7*$J$3*$J$5*$T106</f>
        <v>#N/A</v>
      </c>
      <c r="BA106" s="70" t="e">
        <f aca="false">$BA$7*$J$2*$J$5*$S106</f>
        <v>#N/A</v>
      </c>
      <c r="BB106" s="70" t="e">
        <f aca="false">$BA$7*$J$3*$J$5*$T106</f>
        <v>#N/A</v>
      </c>
      <c r="BC106" s="70" t="e">
        <f aca="false">$BC$7*$J$2*$J$5*$S106</f>
        <v>#N/A</v>
      </c>
      <c r="BD106" s="70" t="e">
        <f aca="false">$BC$7*$J$3*$J$5*$T106</f>
        <v>#N/A</v>
      </c>
      <c r="BE106" s="70" t="e">
        <f aca="false">$BE$7*$J$2*$J$5*$S106</f>
        <v>#N/A</v>
      </c>
      <c r="BF106" s="70" t="e">
        <f aca="false">$BE$7*$J$3*$J$5*$T106</f>
        <v>#N/A</v>
      </c>
      <c r="BG106" s="70" t="e">
        <f aca="false">$BG$7*$J$2*$J$5*$S106</f>
        <v>#N/A</v>
      </c>
      <c r="BH106" s="70" t="e">
        <f aca="false">$BG$7*$J$3*$J$5*$T106</f>
        <v>#N/A</v>
      </c>
      <c r="BI106" s="70" t="e">
        <f aca="false">$BI$7*$J$2*$J$5*$S106</f>
        <v>#N/A</v>
      </c>
      <c r="BJ106" s="70" t="e">
        <f aca="false">$BI$7*$J$3*$J$5*$T106</f>
        <v>#N/A</v>
      </c>
      <c r="BK106" s="70" t="e">
        <f aca="false">$BK$7*$J$2*$J$5*$S106</f>
        <v>#N/A</v>
      </c>
      <c r="BL106" s="70" t="e">
        <f aca="false">$BK$7*$J$3*$J$5*$T106</f>
        <v>#N/A</v>
      </c>
      <c r="BM106" s="70" t="e">
        <f aca="false">$BM$7*$J$2*$J$5*$S106</f>
        <v>#N/A</v>
      </c>
      <c r="BN106" s="70" t="e">
        <f aca="false">$BM$7*$J$3*$J$5*$T106</f>
        <v>#N/A</v>
      </c>
      <c r="BO106" s="70" t="e">
        <f aca="false">$BO$7*$J$2*$J$5*$S106</f>
        <v>#N/A</v>
      </c>
      <c r="BP106" s="70" t="e">
        <f aca="false">$BO$7*$J$3*$J$5*$T106</f>
        <v>#N/A</v>
      </c>
      <c r="BQ106" s="70" t="e">
        <f aca="false">$BQ$7*$J$2*$J$5*$S106</f>
        <v>#N/A</v>
      </c>
      <c r="BR106" s="70" t="e">
        <f aca="false">$BQ$7*$J$3*$J$5*$T106</f>
        <v>#N/A</v>
      </c>
      <c r="BS106" s="70" t="e">
        <f aca="false">$BS$7*$J$2*$J$5*$S106</f>
        <v>#N/A</v>
      </c>
      <c r="BT106" s="70" t="e">
        <f aca="false">$BS$7*$J$3*$J$5*$T106</f>
        <v>#N/A</v>
      </c>
      <c r="BU106" s="70" t="e">
        <f aca="false">$BU$7*$J$2*$J$5*$S106</f>
        <v>#N/A</v>
      </c>
      <c r="BV106" s="70" t="e">
        <f aca="false">$BU$7*$J$3*$J$5*$T106</f>
        <v>#N/A</v>
      </c>
      <c r="BW106" s="385" t="e">
        <f aca="false">SUM(AW106:BD106,BG106:BJ106,BO106:BP106)</f>
        <v>#N/A</v>
      </c>
      <c r="BX106" s="386" t="e">
        <f aca="false">SUM(BS106:BV106)+BW106</f>
        <v>#N/A</v>
      </c>
      <c r="BY106" s="25" t="e">
        <f aca="false">SUM(AW106:BV106)</f>
        <v>#N/A</v>
      </c>
      <c r="BZ106" s="70" t="e">
        <f aca="false">$BZ$7*$J$2*$J$5*$N106</f>
        <v>#N/A</v>
      </c>
      <c r="CA106" s="70" t="e">
        <f aca="false">$BZ$7*$J$3*$J$5*$O106</f>
        <v>#N/A</v>
      </c>
      <c r="CB106" s="70" t="e">
        <f aca="false">$CB$7*$J$2*$J$5*$N106</f>
        <v>#N/A</v>
      </c>
      <c r="CC106" s="70" t="e">
        <f aca="false">$CB$7*$J$3*$J$5*$O106</f>
        <v>#N/A</v>
      </c>
      <c r="CD106" s="70" t="e">
        <f aca="false">$CD$7*$J$2*$J$5*$N106</f>
        <v>#N/A</v>
      </c>
      <c r="CE106" s="70" t="e">
        <f aca="false">$CD$7*$J$3*$J$5*$O106</f>
        <v>#N/A</v>
      </c>
      <c r="CF106" s="134" t="e">
        <f aca="false">SUM(BZ106:CA106)</f>
        <v>#N/A</v>
      </c>
      <c r="CG106" s="386" t="e">
        <f aca="false">SUM(BZ106:CC106)</f>
        <v>#N/A</v>
      </c>
      <c r="CH106" s="134" t="e">
        <f aca="false">SUM(BZ106:CE106)</f>
        <v>#N/A</v>
      </c>
      <c r="CI106" s="70" t="e">
        <f aca="false">$CI$7*$J$2*$J$5*$AB106</f>
        <v>#N/A</v>
      </c>
      <c r="CJ106" s="70" t="e">
        <f aca="false">$CI$7*$J$3*$J$5*$AC106</f>
        <v>#N/A</v>
      </c>
      <c r="CK106" s="70" t="e">
        <f aca="false">$CK$7*$J$2*$J$5*$AB106</f>
        <v>#N/A</v>
      </c>
      <c r="CL106" s="70" t="e">
        <f aca="false">$CK$7*$J$3*$J$5*$AC106</f>
        <v>#N/A</v>
      </c>
      <c r="CM106" s="70" t="e">
        <f aca="false">$CM$7*$J$2*$J$5*$AB106</f>
        <v>#N/A</v>
      </c>
      <c r="CN106" s="70" t="e">
        <f aca="false">$CM$7*$J$3*$J$5*$AC106</f>
        <v>#N/A</v>
      </c>
      <c r="CO106" s="70" t="e">
        <f aca="false">$CO$7*$J$2*$J$5*$AB106</f>
        <v>#N/A</v>
      </c>
      <c r="CP106" s="70" t="e">
        <f aca="false">$CO$7*$J$3*$J$5*$AC106</f>
        <v>#N/A</v>
      </c>
      <c r="CQ106" s="70" t="e">
        <f aca="false">$CQ$7*$J$2*$J$5*$AB106</f>
        <v>#N/A</v>
      </c>
      <c r="CR106" s="70" t="e">
        <f aca="false">$CQ$7*$J$3*$J$5*$AC106</f>
        <v>#N/A</v>
      </c>
      <c r="CS106" s="70" t="e">
        <f aca="false">$CS$7*$J$2*$J$5*$AB106</f>
        <v>#N/A</v>
      </c>
      <c r="CT106" s="70" t="e">
        <f aca="false">$CS$7*$J$3*$J$5*$AC106</f>
        <v>#N/A</v>
      </c>
      <c r="CU106" s="70" t="e">
        <f aca="false">$CU$7*$J$2*$J$5*$AB106</f>
        <v>#N/A</v>
      </c>
      <c r="CV106" s="70" t="e">
        <f aca="false">$CU$7*$J$3*$J$5*$AC106</f>
        <v>#N/A</v>
      </c>
      <c r="CW106" s="70" t="e">
        <f aca="false">$CW$7*$J$2*$J$5*$AB106</f>
        <v>#N/A</v>
      </c>
      <c r="CX106" s="70" t="e">
        <f aca="false">$CW$7*$J$3*$J$5*$AC106</f>
        <v>#N/A</v>
      </c>
      <c r="CY106" s="70" t="e">
        <f aca="false">$CY$7*$J$2*$J$5*$AB106</f>
        <v>#N/A</v>
      </c>
      <c r="CZ106" s="70" t="e">
        <f aca="false">$CY$7*$J$3*$J$5*$AC106</f>
        <v>#N/A</v>
      </c>
      <c r="DA106" s="70" t="e">
        <f aca="false">$DA$7*$J$2*$J$5*$AB106</f>
        <v>#N/A</v>
      </c>
      <c r="DB106" s="70" t="e">
        <f aca="false">$DA$7*$J$3*$J$5*$AC106</f>
        <v>#N/A</v>
      </c>
      <c r="DC106" s="70"/>
      <c r="DD106" s="70"/>
      <c r="DE106" s="70" t="e">
        <f aca="false">$DF$7*$J$2*$J$5*$AB106</f>
        <v>#N/A</v>
      </c>
      <c r="DF106" s="70" t="e">
        <f aca="false">$DF$7*$J$3*$J$5*$AC106</f>
        <v>#N/A</v>
      </c>
      <c r="DG106" s="70" t="e">
        <f aca="false">$DG$7*$J$2*$J$5*$AB106</f>
        <v>#N/A</v>
      </c>
      <c r="DH106" s="70" t="e">
        <f aca="false">$DG$7*$J$3*$J$5*$AC106</f>
        <v>#N/A</v>
      </c>
      <c r="DI106" s="70" t="e">
        <f aca="false">$DI$7*$J$2*$J$5*$AB106</f>
        <v>#N/A</v>
      </c>
      <c r="DJ106" s="70" t="e">
        <f aca="false">$DI$7*$J$3*$J$5*$AC106</f>
        <v>#N/A</v>
      </c>
      <c r="DK106" s="70" t="e">
        <f aca="false">$DK$7*$J$2*$J$5*$AB106</f>
        <v>#N/A</v>
      </c>
      <c r="DL106" s="70" t="e">
        <f aca="false">$DK$7*$J$3*$J$5*$AC106</f>
        <v>#N/A</v>
      </c>
      <c r="DM106" s="70" t="e">
        <f aca="false">$DM$7*$J$2*$J$5*$AB106</f>
        <v>#N/A</v>
      </c>
      <c r="DN106" s="70" t="e">
        <f aca="false">$DM$7*$J$3*$J$5*$AC106</f>
        <v>#N/A</v>
      </c>
      <c r="DO106" s="70" t="e">
        <f aca="false">$DO$7*$J$2*$J$5*$AB106</f>
        <v>#N/A</v>
      </c>
      <c r="DP106" s="70" t="e">
        <f aca="false">$DO$7*$J$3*$J$5*$AC106</f>
        <v>#N/A</v>
      </c>
      <c r="DQ106" s="70" t="e">
        <f aca="false">$DQ$7*$J$2*$J$5*$AB106</f>
        <v>#N/A</v>
      </c>
      <c r="DR106" s="70" t="e">
        <f aca="false">$DQ$7*$J$3*$J$5*$AC106</f>
        <v>#N/A</v>
      </c>
      <c r="DS106" s="134" t="e">
        <f aca="false">SUM(CI106:CR106,CW106:CX106,DG106:DH106)</f>
        <v>#N/A</v>
      </c>
      <c r="DT106" s="25" t="e">
        <f aca="false">SUM(CI106:CZ106,DC106:DL106)</f>
        <v>#N/A</v>
      </c>
      <c r="DU106" s="134" t="e">
        <f aca="false">SUM(CI106:DR106)</f>
        <v>#N/A</v>
      </c>
      <c r="DZ106" s="70" t="e">
        <f aca="false">$DZ$7*$J$2*$J$5*$AB106</f>
        <v>#N/A</v>
      </c>
      <c r="EA106" s="70" t="e">
        <f aca="false">$DZ$7*$J$3*$J$5*$AC106</f>
        <v>#N/A</v>
      </c>
      <c r="EB106" s="70" t="e">
        <f aca="false">$EB$7*$J$2*$J$5*$AB106</f>
        <v>#N/A</v>
      </c>
      <c r="EC106" s="70" t="e">
        <f aca="false">$EB$7*$J$3*$J$5*$AC106</f>
        <v>#N/A</v>
      </c>
      <c r="ED106" s="70" t="e">
        <f aca="false">$ED$7*$J$2*$J$5*$AB106</f>
        <v>#N/A</v>
      </c>
      <c r="EE106" s="70" t="e">
        <f aca="false">$ED$7*$J$3*$J$5*$AC106</f>
        <v>#N/A</v>
      </c>
      <c r="EF106" s="70" t="e">
        <f aca="false">$EF$7*$J$2*$J$5*$AB106</f>
        <v>#N/A</v>
      </c>
      <c r="EG106" s="70" t="e">
        <f aca="false">$EF$7*$J$3*$J$5*$AC106</f>
        <v>#N/A</v>
      </c>
      <c r="EH106" s="70" t="e">
        <f aca="false">$EH$7*$J$2*$J$5*$AB106</f>
        <v>#N/A</v>
      </c>
      <c r="EI106" s="70" t="e">
        <f aca="false">$EH$7*$J$3*$J$5*$AC106</f>
        <v>#N/A</v>
      </c>
      <c r="EJ106" s="70" t="e">
        <f aca="false">$EJ$7*$J$2*$J$5*$AB106</f>
        <v>#N/A</v>
      </c>
      <c r="EK106" s="70" t="e">
        <f aca="false">$EJ$7*$J$3*$J$5*$AC106</f>
        <v>#N/A</v>
      </c>
      <c r="EL106" s="70" t="e">
        <f aca="false">$EL$7*$J$2*$J$5*$AB106</f>
        <v>#N/A</v>
      </c>
      <c r="EM106" s="70" t="e">
        <f aca="false">$EL$7*$J$3*$J$5*$AC106</f>
        <v>#N/A</v>
      </c>
      <c r="EN106" s="134" t="e">
        <f aca="false">SUM(EB106:EC106)</f>
        <v>#N/A</v>
      </c>
      <c r="EO106" s="25" t="e">
        <f aca="false">SUM(EB106:EE106,EJ106:EM106)</f>
        <v>#N/A</v>
      </c>
      <c r="EP106" s="25" t="e">
        <f aca="false">SUM(DZ106:EM106)</f>
        <v>#N/A</v>
      </c>
    </row>
    <row r="107" customFormat="false" ht="11.25" hidden="false" customHeight="false" outlineLevel="0" collapsed="false">
      <c r="A107" s="51" t="e">
        <f aca="false">VLOOKUP($D107,Curves!$A$2:$I$1700,9)</f>
        <v>#N/A</v>
      </c>
      <c r="B107" s="85" t="e">
        <f aca="false">(1+($A107/2))^(-2*($D107-$A$1)/365.25)</f>
        <v>#N/A</v>
      </c>
      <c r="C107" s="85" t="n">
        <f aca="false">D108-D107</f>
        <v>30</v>
      </c>
      <c r="D107" s="377" t="n">
        <v>39904</v>
      </c>
      <c r="E107" s="378" t="e">
        <f aca="false">VLOOKUP($D107,Curves!$A$2:$H$1700,2)*$B107</f>
        <v>#N/A</v>
      </c>
      <c r="F107" s="51" t="e">
        <f aca="false">VLOOKUP($D107,Curves!$A$2:$H$1700,3)*$B107</f>
        <v>#N/A</v>
      </c>
      <c r="G107" s="51" t="e">
        <f aca="false">VLOOKUP($D107,Curves!$A$2:$H$1700,7)*$B107</f>
        <v>#N/A</v>
      </c>
      <c r="H107" s="51" t="e">
        <f aca="false">VLOOKUP($D107,Curves!$A$2:$H$1700,5)*$B107</f>
        <v>#N/A</v>
      </c>
      <c r="I107" s="51" t="e">
        <f aca="false">VLOOKUP($D107,Curves!$A$2:$H$1700,4)*$B107</f>
        <v>#N/A</v>
      </c>
      <c r="J107" s="379" t="e">
        <f aca="false">VLOOKUP($D107,Curves!$A$2:$H$1700,8)*$B107</f>
        <v>#N/A</v>
      </c>
      <c r="K107" s="51" t="e">
        <f aca="false">($E107+$I107)*$J$5+$J$4</f>
        <v>#N/A</v>
      </c>
      <c r="L107" s="380" t="e">
        <f aca="false">VLOOKUP($D107,Curves!$N$2:$T$2600,2)*$B107</f>
        <v>#N/A</v>
      </c>
      <c r="M107" s="244" t="e">
        <f aca="false">VLOOKUP($D107,Curves!$N$2:$T$2600,3)*$B107</f>
        <v>#N/A</v>
      </c>
      <c r="N107" s="381" t="e">
        <f aca="false">IF($K107&lt;$L107,1,0)</f>
        <v>#N/A</v>
      </c>
      <c r="O107" s="382" t="e">
        <f aca="false">IF($K107&lt;$M107,1,0)</f>
        <v>#N/A</v>
      </c>
      <c r="P107" s="378" t="e">
        <f aca="false">($E107+J107)*$J$5+$J$4</f>
        <v>#N/A</v>
      </c>
      <c r="Q107" s="380" t="e">
        <f aca="false">VLOOKUP($D107,Curves!$N$2:$T$2600,4)*$B107</f>
        <v>#N/A</v>
      </c>
      <c r="R107" s="244" t="e">
        <f aca="false">VLOOKUP($D107,Curves!$N$2:$T$2600,5)*$B107</f>
        <v>#N/A</v>
      </c>
      <c r="S107" s="381" t="e">
        <f aca="false">IF($P107&lt;$Q107,1,0)</f>
        <v>#N/A</v>
      </c>
      <c r="T107" s="382" t="e">
        <f aca="false">IF($P107&lt;$R107,1,0)</f>
        <v>#N/A</v>
      </c>
      <c r="U107" s="383" t="e">
        <f aca="false">($E107+G107)*$J$5+$J$4</f>
        <v>#N/A</v>
      </c>
      <c r="V107" s="383" t="e">
        <f aca="false">($E107+H107)*$J$5+$J$4</f>
        <v>#N/A</v>
      </c>
      <c r="W107" s="383" t="e">
        <f aca="false">($E107+I107)*$J$5+$J$4</f>
        <v>#N/A</v>
      </c>
      <c r="X107" s="272" t="e">
        <f aca="false">VLOOKUP($D107,[6]CurveFetch!$D$8:$S$13000,16,0)*$B107</f>
        <v>#N/A</v>
      </c>
      <c r="Y107" s="244" t="e">
        <f aca="false">VLOOKUP($D107,Curves!$N$2:$T$2600,7)*$B107</f>
        <v>#N/A</v>
      </c>
      <c r="Z107" s="384" t="e">
        <f aca="false">IF($U107&lt;$X107,1,0)</f>
        <v>#N/A</v>
      </c>
      <c r="AA107" s="381" t="e">
        <f aca="false">IF($U107&lt;$Y107,1,0)</f>
        <v>#N/A</v>
      </c>
      <c r="AB107" s="381" t="e">
        <f aca="false">IF($V107&lt;$X107,1,0)</f>
        <v>#N/A</v>
      </c>
      <c r="AC107" s="381" t="e">
        <f aca="false">IF($V107&lt;$X107,1,0)</f>
        <v>#N/A</v>
      </c>
      <c r="AD107" s="381" t="e">
        <f aca="false">IF($W107&lt;$X107,1,0)</f>
        <v>#N/A</v>
      </c>
      <c r="AE107" s="382" t="e">
        <f aca="false">IF($W107&lt;$Y107,1,0)</f>
        <v>#N/A</v>
      </c>
      <c r="AF107" s="70" t="e">
        <f aca="false">$AF$7*$J$2*$J$5*$N107</f>
        <v>#N/A</v>
      </c>
      <c r="AG107" s="70" t="e">
        <f aca="false">$AF$7*$J$2*$J$5*$O107</f>
        <v>#N/A</v>
      </c>
      <c r="AH107" s="70" t="e">
        <f aca="false">$AH$7*$J$2*$J$5*$N107</f>
        <v>#N/A</v>
      </c>
      <c r="AI107" s="70" t="e">
        <f aca="false">$AH$7*$J$2*$J$5*$O107</f>
        <v>#N/A</v>
      </c>
      <c r="AJ107" s="70" t="e">
        <f aca="false">$AJ$7*$J$2*$J$5*$N107</f>
        <v>#N/A</v>
      </c>
      <c r="AK107" s="70" t="e">
        <f aca="false">$AJ$7*$J$2*$J$5*$O107</f>
        <v>#N/A</v>
      </c>
      <c r="AL107" s="70" t="e">
        <f aca="false">$AL$7*$J$2*$J$5*$N107</f>
        <v>#N/A</v>
      </c>
      <c r="AM107" s="70" t="e">
        <f aca="false">$AL$7*$J$3*$J$5*$O107</f>
        <v>#N/A</v>
      </c>
      <c r="AN107" s="70" t="e">
        <f aca="false">$AN$7*$J$2*$J$5*$N107</f>
        <v>#N/A</v>
      </c>
      <c r="AO107" s="70" t="e">
        <f aca="false">$AN$7*$J$3*$J$5*$O107</f>
        <v>#N/A</v>
      </c>
      <c r="AP107" s="70" t="e">
        <f aca="false">$AP$7*$J$2*$J$5*$N107</f>
        <v>#N/A</v>
      </c>
      <c r="AQ107" s="70" t="e">
        <f aca="false">$AP$7*$J$3*$J$5*$O107</f>
        <v>#N/A</v>
      </c>
      <c r="AR107" s="70" t="e">
        <f aca="false">$AR$7*$J$2*$J$5*$N107</f>
        <v>#N/A</v>
      </c>
      <c r="AS107" s="70" t="e">
        <f aca="false">$AR$7*$J$3*$J$5*$O107</f>
        <v>#N/A</v>
      </c>
      <c r="AT107" s="134" t="e">
        <f aca="false">SUM(AF107:AG107,AL107:AM107)</f>
        <v>#N/A</v>
      </c>
      <c r="AU107" s="161" t="e">
        <f aca="false">SUM(AF107:AM107,AP107:AS107)</f>
        <v>#N/A</v>
      </c>
      <c r="AV107" s="134" t="e">
        <f aca="false">SUM(AF107:AS107)</f>
        <v>#N/A</v>
      </c>
      <c r="AW107" s="70" t="e">
        <f aca="false">$AW$7*$J$2*$J$5*$S107</f>
        <v>#N/A</v>
      </c>
      <c r="AX107" s="70" t="e">
        <f aca="false">$AW$7*$J$3*$J$5*$T107</f>
        <v>#N/A</v>
      </c>
      <c r="AY107" s="70" t="e">
        <f aca="false">$AY$7*$J$2*$J$5*$S107</f>
        <v>#N/A</v>
      </c>
      <c r="AZ107" s="70" t="e">
        <f aca="false">$AY$7*$J$3*$J$5*$T107</f>
        <v>#N/A</v>
      </c>
      <c r="BA107" s="70" t="e">
        <f aca="false">$BA$7*$J$2*$J$5*$S107</f>
        <v>#N/A</v>
      </c>
      <c r="BB107" s="70" t="e">
        <f aca="false">$BA$7*$J$3*$J$5*$T107</f>
        <v>#N/A</v>
      </c>
      <c r="BC107" s="70" t="e">
        <f aca="false">$BC$7*$J$2*$J$5*$S107</f>
        <v>#N/A</v>
      </c>
      <c r="BD107" s="70" t="e">
        <f aca="false">$BC$7*$J$3*$J$5*$T107</f>
        <v>#N/A</v>
      </c>
      <c r="BE107" s="70" t="e">
        <f aca="false">$BE$7*$J$2*$J$5*$S107</f>
        <v>#N/A</v>
      </c>
      <c r="BF107" s="70" t="e">
        <f aca="false">$BE$7*$J$3*$J$5*$T107</f>
        <v>#N/A</v>
      </c>
      <c r="BG107" s="70" t="e">
        <f aca="false">$BG$7*$J$2*$J$5*$S107</f>
        <v>#N/A</v>
      </c>
      <c r="BH107" s="70" t="e">
        <f aca="false">$BG$7*$J$3*$J$5*$T107</f>
        <v>#N/A</v>
      </c>
      <c r="BI107" s="70" t="e">
        <f aca="false">$BI$7*$J$2*$J$5*$S107</f>
        <v>#N/A</v>
      </c>
      <c r="BJ107" s="70" t="e">
        <f aca="false">$BI$7*$J$3*$J$5*$T107</f>
        <v>#N/A</v>
      </c>
      <c r="BK107" s="70" t="e">
        <f aca="false">$BK$7*$J$2*$J$5*$S107</f>
        <v>#N/A</v>
      </c>
      <c r="BL107" s="70" t="e">
        <f aca="false">$BK$7*$J$3*$J$5*$T107</f>
        <v>#N/A</v>
      </c>
      <c r="BM107" s="70" t="e">
        <f aca="false">$BM$7*$J$2*$J$5*$S107</f>
        <v>#N/A</v>
      </c>
      <c r="BN107" s="70" t="e">
        <f aca="false">$BM$7*$J$3*$J$5*$T107</f>
        <v>#N/A</v>
      </c>
      <c r="BO107" s="70" t="e">
        <f aca="false">$BO$7*$J$2*$J$5*$S107</f>
        <v>#N/A</v>
      </c>
      <c r="BP107" s="70" t="e">
        <f aca="false">$BO$7*$J$3*$J$5*$T107</f>
        <v>#N/A</v>
      </c>
      <c r="BQ107" s="70" t="e">
        <f aca="false">$BQ$7*$J$2*$J$5*$S107</f>
        <v>#N/A</v>
      </c>
      <c r="BR107" s="70" t="e">
        <f aca="false">$BQ$7*$J$3*$J$5*$T107</f>
        <v>#N/A</v>
      </c>
      <c r="BS107" s="70" t="e">
        <f aca="false">$BS$7*$J$2*$J$5*$S107</f>
        <v>#N/A</v>
      </c>
      <c r="BT107" s="70" t="e">
        <f aca="false">$BS$7*$J$3*$J$5*$T107</f>
        <v>#N/A</v>
      </c>
      <c r="BU107" s="70" t="e">
        <f aca="false">$BU$7*$J$2*$J$5*$S107</f>
        <v>#N/A</v>
      </c>
      <c r="BV107" s="70" t="e">
        <f aca="false">$BU$7*$J$3*$J$5*$T107</f>
        <v>#N/A</v>
      </c>
      <c r="BW107" s="385" t="e">
        <f aca="false">SUM(AW107:BD107,BG107:BJ107,BO107:BP107)</f>
        <v>#N/A</v>
      </c>
      <c r="BX107" s="386" t="e">
        <f aca="false">SUM(BS107:BV107)+BW107</f>
        <v>#N/A</v>
      </c>
      <c r="BY107" s="25" t="e">
        <f aca="false">SUM(AW107:BV107)</f>
        <v>#N/A</v>
      </c>
      <c r="BZ107" s="70" t="e">
        <f aca="false">$BZ$7*$J$2*$J$5*$N107</f>
        <v>#N/A</v>
      </c>
      <c r="CA107" s="70" t="e">
        <f aca="false">$BZ$7*$J$3*$J$5*$O107</f>
        <v>#N/A</v>
      </c>
      <c r="CB107" s="70" t="e">
        <f aca="false">$CB$7*$J$2*$J$5*$N107</f>
        <v>#N/A</v>
      </c>
      <c r="CC107" s="70" t="e">
        <f aca="false">$CB$7*$J$3*$J$5*$O107</f>
        <v>#N/A</v>
      </c>
      <c r="CD107" s="70" t="e">
        <f aca="false">$CD$7*$J$2*$J$5*$N107</f>
        <v>#N/A</v>
      </c>
      <c r="CE107" s="70" t="e">
        <f aca="false">$CD$7*$J$3*$J$5*$O107</f>
        <v>#N/A</v>
      </c>
      <c r="CF107" s="134" t="e">
        <f aca="false">SUM(BZ107:CA107)</f>
        <v>#N/A</v>
      </c>
      <c r="CG107" s="386" t="e">
        <f aca="false">SUM(BZ107:CC107)</f>
        <v>#N/A</v>
      </c>
      <c r="CH107" s="134" t="e">
        <f aca="false">SUM(BZ107:CE107)</f>
        <v>#N/A</v>
      </c>
      <c r="CI107" s="70" t="e">
        <f aca="false">$CI$7*$J$2*$J$5*$AB107</f>
        <v>#N/A</v>
      </c>
      <c r="CJ107" s="70" t="e">
        <f aca="false">$CI$7*$J$3*$J$5*$AC107</f>
        <v>#N/A</v>
      </c>
      <c r="CK107" s="70" t="e">
        <f aca="false">$CK$7*$J$2*$J$5*$AB107</f>
        <v>#N/A</v>
      </c>
      <c r="CL107" s="70" t="e">
        <f aca="false">$CK$7*$J$3*$J$5*$AC107</f>
        <v>#N/A</v>
      </c>
      <c r="CM107" s="70" t="e">
        <f aca="false">$CM$7*$J$2*$J$5*$AB107</f>
        <v>#N/A</v>
      </c>
      <c r="CN107" s="70" t="e">
        <f aca="false">$CM$7*$J$3*$J$5*$AC107</f>
        <v>#N/A</v>
      </c>
      <c r="CO107" s="70" t="e">
        <f aca="false">$CO$7*$J$2*$J$5*$AB107</f>
        <v>#N/A</v>
      </c>
      <c r="CP107" s="70" t="e">
        <f aca="false">$CO$7*$J$3*$J$5*$AC107</f>
        <v>#N/A</v>
      </c>
      <c r="CQ107" s="70" t="e">
        <f aca="false">$CQ$7*$J$2*$J$5*$AB107</f>
        <v>#N/A</v>
      </c>
      <c r="CR107" s="70" t="e">
        <f aca="false">$CQ$7*$J$3*$J$5*$AC107</f>
        <v>#N/A</v>
      </c>
      <c r="CS107" s="70" t="e">
        <f aca="false">$CS$7*$J$2*$J$5*$AB107</f>
        <v>#N/A</v>
      </c>
      <c r="CT107" s="70" t="e">
        <f aca="false">$CS$7*$J$3*$J$5*$AC107</f>
        <v>#N/A</v>
      </c>
      <c r="CU107" s="70" t="e">
        <f aca="false">$CU$7*$J$2*$J$5*$AB107</f>
        <v>#N/A</v>
      </c>
      <c r="CV107" s="70" t="e">
        <f aca="false">$CU$7*$J$3*$J$5*$AC107</f>
        <v>#N/A</v>
      </c>
      <c r="CW107" s="70" t="e">
        <f aca="false">$CW$7*$J$2*$J$5*$AB107</f>
        <v>#N/A</v>
      </c>
      <c r="CX107" s="70" t="e">
        <f aca="false">$CW$7*$J$3*$J$5*$AC107</f>
        <v>#N/A</v>
      </c>
      <c r="CY107" s="70" t="e">
        <f aca="false">$CY$7*$J$2*$J$5*$AB107</f>
        <v>#N/A</v>
      </c>
      <c r="CZ107" s="70" t="e">
        <f aca="false">$CY$7*$J$3*$J$5*$AC107</f>
        <v>#N/A</v>
      </c>
      <c r="DA107" s="70" t="e">
        <f aca="false">$DA$7*$J$2*$J$5*$AB107</f>
        <v>#N/A</v>
      </c>
      <c r="DB107" s="70" t="e">
        <f aca="false">$DA$7*$J$3*$J$5*$AC107</f>
        <v>#N/A</v>
      </c>
      <c r="DC107" s="70"/>
      <c r="DD107" s="70"/>
      <c r="DE107" s="70" t="e">
        <f aca="false">$DF$7*$J$2*$J$5*$AB107</f>
        <v>#N/A</v>
      </c>
      <c r="DF107" s="70" t="e">
        <f aca="false">$DF$7*$J$3*$J$5*$AC107</f>
        <v>#N/A</v>
      </c>
      <c r="DG107" s="70" t="e">
        <f aca="false">$DG$7*$J$2*$J$5*$AB107</f>
        <v>#N/A</v>
      </c>
      <c r="DH107" s="70" t="e">
        <f aca="false">$DG$7*$J$3*$J$5*$AC107</f>
        <v>#N/A</v>
      </c>
      <c r="DI107" s="70" t="e">
        <f aca="false">$DI$7*$J$2*$J$5*$AB107</f>
        <v>#N/A</v>
      </c>
      <c r="DJ107" s="70" t="e">
        <f aca="false">$DI$7*$J$3*$J$5*$AC107</f>
        <v>#N/A</v>
      </c>
      <c r="DK107" s="70" t="e">
        <f aca="false">$DK$7*$J$2*$J$5*$AB107</f>
        <v>#N/A</v>
      </c>
      <c r="DL107" s="70" t="e">
        <f aca="false">$DK$7*$J$3*$J$5*$AC107</f>
        <v>#N/A</v>
      </c>
      <c r="DM107" s="70" t="e">
        <f aca="false">$DM$7*$J$2*$J$5*$AB107</f>
        <v>#N/A</v>
      </c>
      <c r="DN107" s="70" t="e">
        <f aca="false">$DM$7*$J$3*$J$5*$AC107</f>
        <v>#N/A</v>
      </c>
      <c r="DO107" s="70" t="e">
        <f aca="false">$DO$7*$J$2*$J$5*$AB107</f>
        <v>#N/A</v>
      </c>
      <c r="DP107" s="70" t="e">
        <f aca="false">$DO$7*$J$3*$J$5*$AC107</f>
        <v>#N/A</v>
      </c>
      <c r="DQ107" s="70" t="e">
        <f aca="false">$DQ$7*$J$2*$J$5*$AB107</f>
        <v>#N/A</v>
      </c>
      <c r="DR107" s="70" t="e">
        <f aca="false">$DQ$7*$J$3*$J$5*$AC107</f>
        <v>#N/A</v>
      </c>
      <c r="DS107" s="134" t="e">
        <f aca="false">SUM(CI107:CR107,CW107:CX107,DG107:DH107)</f>
        <v>#N/A</v>
      </c>
      <c r="DT107" s="25" t="e">
        <f aca="false">SUM(CI107:CZ107,DC107:DL107)</f>
        <v>#N/A</v>
      </c>
      <c r="DU107" s="134" t="e">
        <f aca="false">SUM(CI107:DR107)</f>
        <v>#N/A</v>
      </c>
      <c r="DZ107" s="70" t="e">
        <f aca="false">$DZ$7*$J$2*$J$5*$AB107</f>
        <v>#N/A</v>
      </c>
      <c r="EA107" s="70" t="e">
        <f aca="false">$DZ$7*$J$3*$J$5*$AC107</f>
        <v>#N/A</v>
      </c>
      <c r="EB107" s="70" t="e">
        <f aca="false">$EB$7*$J$2*$J$5*$AB107</f>
        <v>#N/A</v>
      </c>
      <c r="EC107" s="70" t="e">
        <f aca="false">$EB$7*$J$3*$J$5*$AC107</f>
        <v>#N/A</v>
      </c>
      <c r="ED107" s="70" t="e">
        <f aca="false">$ED$7*$J$2*$J$5*$AB107</f>
        <v>#N/A</v>
      </c>
      <c r="EE107" s="70" t="e">
        <f aca="false">$ED$7*$J$3*$J$5*$AC107</f>
        <v>#N/A</v>
      </c>
      <c r="EF107" s="70" t="e">
        <f aca="false">$EF$7*$J$2*$J$5*$AB107</f>
        <v>#N/A</v>
      </c>
      <c r="EG107" s="70" t="e">
        <f aca="false">$EF$7*$J$3*$J$5*$AC107</f>
        <v>#N/A</v>
      </c>
      <c r="EH107" s="70" t="e">
        <f aca="false">$EH$7*$J$2*$J$5*$AB107</f>
        <v>#N/A</v>
      </c>
      <c r="EI107" s="70" t="e">
        <f aca="false">$EH$7*$J$3*$J$5*$AC107</f>
        <v>#N/A</v>
      </c>
      <c r="EJ107" s="70" t="e">
        <f aca="false">$EJ$7*$J$2*$J$5*$AB107</f>
        <v>#N/A</v>
      </c>
      <c r="EK107" s="70" t="e">
        <f aca="false">$EJ$7*$J$3*$J$5*$AC107</f>
        <v>#N/A</v>
      </c>
      <c r="EL107" s="70" t="e">
        <f aca="false">$EL$7*$J$2*$J$5*$AB107</f>
        <v>#N/A</v>
      </c>
      <c r="EM107" s="70" t="e">
        <f aca="false">$EL$7*$J$3*$J$5*$AC107</f>
        <v>#N/A</v>
      </c>
      <c r="EN107" s="134" t="e">
        <f aca="false">SUM(EB107:EC107)</f>
        <v>#N/A</v>
      </c>
      <c r="EO107" s="25" t="e">
        <f aca="false">SUM(EB107:EE107,EJ107:EM107)</f>
        <v>#N/A</v>
      </c>
      <c r="EP107" s="25" t="e">
        <f aca="false">SUM(DZ107:EM107)</f>
        <v>#N/A</v>
      </c>
    </row>
    <row r="108" customFormat="false" ht="11.25" hidden="false" customHeight="false" outlineLevel="0" collapsed="false">
      <c r="A108" s="51" t="e">
        <f aca="false">VLOOKUP($D108,Curves!$A$2:$I$1700,9)</f>
        <v>#N/A</v>
      </c>
      <c r="B108" s="85" t="e">
        <f aca="false">(1+($A108/2))^(-2*($D108-$A$1)/365.25)</f>
        <v>#N/A</v>
      </c>
      <c r="C108" s="85" t="n">
        <f aca="false">D109-D108</f>
        <v>31</v>
      </c>
      <c r="D108" s="377" t="n">
        <v>39934</v>
      </c>
      <c r="E108" s="378" t="e">
        <f aca="false">VLOOKUP($D108,Curves!$A$2:$H$1700,2)*$B108</f>
        <v>#N/A</v>
      </c>
      <c r="F108" s="51" t="e">
        <f aca="false">VLOOKUP($D108,Curves!$A$2:$H$1700,3)*$B108</f>
        <v>#N/A</v>
      </c>
      <c r="G108" s="51" t="e">
        <f aca="false">VLOOKUP($D108,Curves!$A$2:$H$1700,7)*$B108</f>
        <v>#N/A</v>
      </c>
      <c r="H108" s="51" t="e">
        <f aca="false">VLOOKUP($D108,Curves!$A$2:$H$1700,5)*$B108</f>
        <v>#N/A</v>
      </c>
      <c r="I108" s="51" t="e">
        <f aca="false">VLOOKUP($D108,Curves!$A$2:$H$1700,4)*$B108</f>
        <v>#N/A</v>
      </c>
      <c r="J108" s="379" t="e">
        <f aca="false">VLOOKUP($D108,Curves!$A$2:$H$1700,8)*$B108</f>
        <v>#N/A</v>
      </c>
      <c r="K108" s="51" t="e">
        <f aca="false">($E108+$I108)*$J$5+$J$4</f>
        <v>#N/A</v>
      </c>
      <c r="L108" s="380" t="e">
        <f aca="false">VLOOKUP($D108,Curves!$N$2:$T$2600,2)*$B108</f>
        <v>#N/A</v>
      </c>
      <c r="M108" s="244" t="e">
        <f aca="false">VLOOKUP($D108,Curves!$N$2:$T$2600,3)*$B108</f>
        <v>#N/A</v>
      </c>
      <c r="N108" s="381" t="e">
        <f aca="false">IF($K108&lt;$L108,1,0)</f>
        <v>#N/A</v>
      </c>
      <c r="O108" s="382" t="e">
        <f aca="false">IF($K108&lt;$M108,1,0)</f>
        <v>#N/A</v>
      </c>
      <c r="P108" s="378" t="e">
        <f aca="false">($E108+J108)*$J$5+$J$4</f>
        <v>#N/A</v>
      </c>
      <c r="Q108" s="380" t="e">
        <f aca="false">VLOOKUP($D108,Curves!$N$2:$T$2600,4)*$B108</f>
        <v>#N/A</v>
      </c>
      <c r="R108" s="244" t="e">
        <f aca="false">VLOOKUP($D108,Curves!$N$2:$T$2600,5)*$B108</f>
        <v>#N/A</v>
      </c>
      <c r="S108" s="381" t="e">
        <f aca="false">IF($P108&lt;$Q108,1,0)</f>
        <v>#N/A</v>
      </c>
      <c r="T108" s="382" t="e">
        <f aca="false">IF($P108&lt;$R108,1,0)</f>
        <v>#N/A</v>
      </c>
      <c r="U108" s="383" t="e">
        <f aca="false">($E108+G108)*$J$5+$J$4</f>
        <v>#N/A</v>
      </c>
      <c r="V108" s="383" t="e">
        <f aca="false">($E108+H108)*$J$5+$J$4</f>
        <v>#N/A</v>
      </c>
      <c r="W108" s="383" t="e">
        <f aca="false">($E108+I108)*$J$5+$J$4</f>
        <v>#N/A</v>
      </c>
      <c r="X108" s="272" t="e">
        <f aca="false">VLOOKUP($D108,[6]CurveFetch!$D$8:$S$13000,16,0)*$B108</f>
        <v>#N/A</v>
      </c>
      <c r="Y108" s="244" t="e">
        <f aca="false">VLOOKUP($D108,Curves!$N$2:$T$2600,7)*$B108</f>
        <v>#N/A</v>
      </c>
      <c r="Z108" s="384" t="e">
        <f aca="false">IF($U108&lt;$X108,1,0)</f>
        <v>#N/A</v>
      </c>
      <c r="AA108" s="381" t="e">
        <f aca="false">IF($U108&lt;$Y108,1,0)</f>
        <v>#N/A</v>
      </c>
      <c r="AB108" s="381" t="e">
        <f aca="false">IF($V108&lt;$X108,1,0)</f>
        <v>#N/A</v>
      </c>
      <c r="AC108" s="381" t="e">
        <f aca="false">IF($V108&lt;$X108,1,0)</f>
        <v>#N/A</v>
      </c>
      <c r="AD108" s="381" t="e">
        <f aca="false">IF($W108&lt;$X108,1,0)</f>
        <v>#N/A</v>
      </c>
      <c r="AE108" s="382" t="e">
        <f aca="false">IF($W108&lt;$Y108,1,0)</f>
        <v>#N/A</v>
      </c>
      <c r="AF108" s="70" t="e">
        <f aca="false">$AF$7*$J$2*$J$5*$N108</f>
        <v>#N/A</v>
      </c>
      <c r="AG108" s="70" t="e">
        <f aca="false">$AF$7*$J$2*$J$5*$O108</f>
        <v>#N/A</v>
      </c>
      <c r="AH108" s="70" t="e">
        <f aca="false">$AH$7*$J$2*$J$5*$N108</f>
        <v>#N/A</v>
      </c>
      <c r="AI108" s="70" t="e">
        <f aca="false">$AH$7*$J$2*$J$5*$O108</f>
        <v>#N/A</v>
      </c>
      <c r="AJ108" s="70" t="e">
        <f aca="false">$AJ$7*$J$2*$J$5*$N108</f>
        <v>#N/A</v>
      </c>
      <c r="AK108" s="70" t="e">
        <f aca="false">$AJ$7*$J$2*$J$5*$O108</f>
        <v>#N/A</v>
      </c>
      <c r="AL108" s="70" t="e">
        <f aca="false">$AL$7*$J$2*$J$5*$N108</f>
        <v>#N/A</v>
      </c>
      <c r="AM108" s="70" t="e">
        <f aca="false">$AL$7*$J$3*$J$5*$O108</f>
        <v>#N/A</v>
      </c>
      <c r="AN108" s="70" t="e">
        <f aca="false">$AN$7*$J$2*$J$5*$N108</f>
        <v>#N/A</v>
      </c>
      <c r="AO108" s="70" t="e">
        <f aca="false">$AN$7*$J$3*$J$5*$O108</f>
        <v>#N/A</v>
      </c>
      <c r="AP108" s="70" t="e">
        <f aca="false">$AP$7*$J$2*$J$5*$N108</f>
        <v>#N/A</v>
      </c>
      <c r="AQ108" s="70" t="e">
        <f aca="false">$AP$7*$J$3*$J$5*$O108</f>
        <v>#N/A</v>
      </c>
      <c r="AR108" s="70" t="e">
        <f aca="false">$AR$7*$J$2*$J$5*$N108</f>
        <v>#N/A</v>
      </c>
      <c r="AS108" s="70" t="e">
        <f aca="false">$AR$7*$J$3*$J$5*$O108</f>
        <v>#N/A</v>
      </c>
      <c r="AT108" s="134" t="e">
        <f aca="false">SUM(AF108:AG108,AL108:AM108)</f>
        <v>#N/A</v>
      </c>
      <c r="AU108" s="161" t="e">
        <f aca="false">SUM(AF108:AM108,AP108:AS108)</f>
        <v>#N/A</v>
      </c>
      <c r="AV108" s="134" t="e">
        <f aca="false">SUM(AF108:AS108)</f>
        <v>#N/A</v>
      </c>
      <c r="AW108" s="70" t="e">
        <f aca="false">$AW$7*$J$2*$J$5*$S108</f>
        <v>#N/A</v>
      </c>
      <c r="AX108" s="70" t="e">
        <f aca="false">$AW$7*$J$3*$J$5*$T108</f>
        <v>#N/A</v>
      </c>
      <c r="AY108" s="70" t="e">
        <f aca="false">$AY$7*$J$2*$J$5*$S108</f>
        <v>#N/A</v>
      </c>
      <c r="AZ108" s="70" t="e">
        <f aca="false">$AY$7*$J$3*$J$5*$T108</f>
        <v>#N/A</v>
      </c>
      <c r="BA108" s="70" t="e">
        <f aca="false">$BA$7*$J$2*$J$5*$S108</f>
        <v>#N/A</v>
      </c>
      <c r="BB108" s="70" t="e">
        <f aca="false">$BA$7*$J$3*$J$5*$T108</f>
        <v>#N/A</v>
      </c>
      <c r="BC108" s="70" t="e">
        <f aca="false">$BC$7*$J$2*$J$5*$S108</f>
        <v>#N/A</v>
      </c>
      <c r="BD108" s="70" t="e">
        <f aca="false">$BC$7*$J$3*$J$5*$T108</f>
        <v>#N/A</v>
      </c>
      <c r="BE108" s="70" t="e">
        <f aca="false">$BE$7*$J$2*$J$5*$S108</f>
        <v>#N/A</v>
      </c>
      <c r="BF108" s="70" t="e">
        <f aca="false">$BE$7*$J$3*$J$5*$T108</f>
        <v>#N/A</v>
      </c>
      <c r="BG108" s="70" t="e">
        <f aca="false">$BG$7*$J$2*$J$5*$S108</f>
        <v>#N/A</v>
      </c>
      <c r="BH108" s="70" t="e">
        <f aca="false">$BG$7*$J$3*$J$5*$T108</f>
        <v>#N/A</v>
      </c>
      <c r="BI108" s="70" t="e">
        <f aca="false">$BI$7*$J$2*$J$5*$S108</f>
        <v>#N/A</v>
      </c>
      <c r="BJ108" s="70" t="e">
        <f aca="false">$BI$7*$J$3*$J$5*$T108</f>
        <v>#N/A</v>
      </c>
      <c r="BK108" s="70" t="e">
        <f aca="false">$BK$7*$J$2*$J$5*$S108</f>
        <v>#N/A</v>
      </c>
      <c r="BL108" s="70" t="e">
        <f aca="false">$BK$7*$J$3*$J$5*$T108</f>
        <v>#N/A</v>
      </c>
      <c r="BM108" s="70" t="e">
        <f aca="false">$BM$7*$J$2*$J$5*$S108</f>
        <v>#N/A</v>
      </c>
      <c r="BN108" s="70" t="e">
        <f aca="false">$BM$7*$J$3*$J$5*$T108</f>
        <v>#N/A</v>
      </c>
      <c r="BO108" s="70" t="e">
        <f aca="false">$BO$7*$J$2*$J$5*$S108</f>
        <v>#N/A</v>
      </c>
      <c r="BP108" s="70" t="e">
        <f aca="false">$BO$7*$J$3*$J$5*$T108</f>
        <v>#N/A</v>
      </c>
      <c r="BQ108" s="70" t="e">
        <f aca="false">$BQ$7*$J$2*$J$5*$S108</f>
        <v>#N/A</v>
      </c>
      <c r="BR108" s="70" t="e">
        <f aca="false">$BQ$7*$J$3*$J$5*$T108</f>
        <v>#N/A</v>
      </c>
      <c r="BS108" s="70" t="e">
        <f aca="false">$BS$7*$J$2*$J$5*$S108</f>
        <v>#N/A</v>
      </c>
      <c r="BT108" s="70" t="e">
        <f aca="false">$BS$7*$J$3*$J$5*$T108</f>
        <v>#N/A</v>
      </c>
      <c r="BU108" s="70" t="e">
        <f aca="false">$BU$7*$J$2*$J$5*$S108</f>
        <v>#N/A</v>
      </c>
      <c r="BV108" s="70" t="e">
        <f aca="false">$BU$7*$J$3*$J$5*$T108</f>
        <v>#N/A</v>
      </c>
      <c r="BW108" s="385" t="e">
        <f aca="false">SUM(AW108:BD108,BG108:BJ108,BO108:BP108)</f>
        <v>#N/A</v>
      </c>
      <c r="BX108" s="386" t="e">
        <f aca="false">SUM(BS108:BV108)+BW108</f>
        <v>#N/A</v>
      </c>
      <c r="BY108" s="25" t="e">
        <f aca="false">SUM(AW108:BV108)</f>
        <v>#N/A</v>
      </c>
      <c r="BZ108" s="70" t="e">
        <f aca="false">$BZ$7*$J$2*$J$5*$N108</f>
        <v>#N/A</v>
      </c>
      <c r="CA108" s="70" t="e">
        <f aca="false">$BZ$7*$J$3*$J$5*$O108</f>
        <v>#N/A</v>
      </c>
      <c r="CB108" s="70" t="e">
        <f aca="false">$CB$7*$J$2*$J$5*$N108</f>
        <v>#N/A</v>
      </c>
      <c r="CC108" s="70" t="e">
        <f aca="false">$CB$7*$J$3*$J$5*$O108</f>
        <v>#N/A</v>
      </c>
      <c r="CD108" s="70" t="e">
        <f aca="false">$CD$7*$J$2*$J$5*$N108</f>
        <v>#N/A</v>
      </c>
      <c r="CE108" s="70" t="e">
        <f aca="false">$CD$7*$J$3*$J$5*$O108</f>
        <v>#N/A</v>
      </c>
      <c r="CF108" s="134" t="e">
        <f aca="false">SUM(BZ108:CA108)</f>
        <v>#N/A</v>
      </c>
      <c r="CG108" s="386" t="e">
        <f aca="false">SUM(BZ108:CC108)</f>
        <v>#N/A</v>
      </c>
      <c r="CH108" s="134" t="e">
        <f aca="false">SUM(BZ108:CE108)</f>
        <v>#N/A</v>
      </c>
      <c r="CI108" s="70" t="e">
        <f aca="false">$CI$7*$J$2*$J$5*$AB108</f>
        <v>#N/A</v>
      </c>
      <c r="CJ108" s="70" t="e">
        <f aca="false">$CI$7*$J$3*$J$5*$AC108</f>
        <v>#N/A</v>
      </c>
      <c r="CK108" s="70" t="e">
        <f aca="false">$CK$7*$J$2*$J$5*$AB108</f>
        <v>#N/A</v>
      </c>
      <c r="CL108" s="70" t="e">
        <f aca="false">$CK$7*$J$3*$J$5*$AC108</f>
        <v>#N/A</v>
      </c>
      <c r="CM108" s="70" t="e">
        <f aca="false">$CM$7*$J$2*$J$5*$AB108</f>
        <v>#N/A</v>
      </c>
      <c r="CN108" s="70" t="e">
        <f aca="false">$CM$7*$J$3*$J$5*$AC108</f>
        <v>#N/A</v>
      </c>
      <c r="CO108" s="70" t="e">
        <f aca="false">$CO$7*$J$2*$J$5*$AB108</f>
        <v>#N/A</v>
      </c>
      <c r="CP108" s="70" t="e">
        <f aca="false">$CO$7*$J$3*$J$5*$AC108</f>
        <v>#N/A</v>
      </c>
      <c r="CQ108" s="70" t="e">
        <f aca="false">$CQ$7*$J$2*$J$5*$AB108</f>
        <v>#N/A</v>
      </c>
      <c r="CR108" s="70" t="e">
        <f aca="false">$CQ$7*$J$3*$J$5*$AC108</f>
        <v>#N/A</v>
      </c>
      <c r="CS108" s="70" t="e">
        <f aca="false">$CS$7*$J$2*$J$5*$AB108</f>
        <v>#N/A</v>
      </c>
      <c r="CT108" s="70" t="e">
        <f aca="false">$CS$7*$J$3*$J$5*$AC108</f>
        <v>#N/A</v>
      </c>
      <c r="CU108" s="70" t="e">
        <f aca="false">$CU$7*$J$2*$J$5*$AB108</f>
        <v>#N/A</v>
      </c>
      <c r="CV108" s="70" t="e">
        <f aca="false">$CU$7*$J$3*$J$5*$AC108</f>
        <v>#N/A</v>
      </c>
      <c r="CW108" s="70" t="e">
        <f aca="false">$CW$7*$J$2*$J$5*$AB108</f>
        <v>#N/A</v>
      </c>
      <c r="CX108" s="70" t="e">
        <f aca="false">$CW$7*$J$3*$J$5*$AC108</f>
        <v>#N/A</v>
      </c>
      <c r="CY108" s="70" t="e">
        <f aca="false">$CY$7*$J$2*$J$5*$AB108</f>
        <v>#N/A</v>
      </c>
      <c r="CZ108" s="70" t="e">
        <f aca="false">$CY$7*$J$3*$J$5*$AC108</f>
        <v>#N/A</v>
      </c>
      <c r="DA108" s="70" t="e">
        <f aca="false">$DA$7*$J$2*$J$5*$AB108</f>
        <v>#N/A</v>
      </c>
      <c r="DB108" s="70" t="e">
        <f aca="false">$DA$7*$J$3*$J$5*$AC108</f>
        <v>#N/A</v>
      </c>
      <c r="DC108" s="70"/>
      <c r="DD108" s="70"/>
      <c r="DE108" s="70" t="e">
        <f aca="false">$DF$7*$J$2*$J$5*$AB108</f>
        <v>#N/A</v>
      </c>
      <c r="DF108" s="70" t="e">
        <f aca="false">$DF$7*$J$3*$J$5*$AC108</f>
        <v>#N/A</v>
      </c>
      <c r="DG108" s="70" t="e">
        <f aca="false">$DG$7*$J$2*$J$5*$AB108</f>
        <v>#N/A</v>
      </c>
      <c r="DH108" s="70" t="e">
        <f aca="false">$DG$7*$J$3*$J$5*$AC108</f>
        <v>#N/A</v>
      </c>
      <c r="DI108" s="70" t="e">
        <f aca="false">$DI$7*$J$2*$J$5*$AB108</f>
        <v>#N/A</v>
      </c>
      <c r="DJ108" s="70" t="e">
        <f aca="false">$DI$7*$J$3*$J$5*$AC108</f>
        <v>#N/A</v>
      </c>
      <c r="DK108" s="70" t="e">
        <f aca="false">$DK$7*$J$2*$J$5*$AB108</f>
        <v>#N/A</v>
      </c>
      <c r="DL108" s="70" t="e">
        <f aca="false">$DK$7*$J$3*$J$5*$AC108</f>
        <v>#N/A</v>
      </c>
      <c r="DM108" s="70" t="e">
        <f aca="false">$DM$7*$J$2*$J$5*$AB108</f>
        <v>#N/A</v>
      </c>
      <c r="DN108" s="70" t="e">
        <f aca="false">$DM$7*$J$3*$J$5*$AC108</f>
        <v>#N/A</v>
      </c>
      <c r="DO108" s="70" t="e">
        <f aca="false">$DO$7*$J$2*$J$5*$AB108</f>
        <v>#N/A</v>
      </c>
      <c r="DP108" s="70" t="e">
        <f aca="false">$DO$7*$J$3*$J$5*$AC108</f>
        <v>#N/A</v>
      </c>
      <c r="DQ108" s="70" t="e">
        <f aca="false">$DQ$7*$J$2*$J$5*$AB108</f>
        <v>#N/A</v>
      </c>
      <c r="DR108" s="70" t="e">
        <f aca="false">$DQ$7*$J$3*$J$5*$AC108</f>
        <v>#N/A</v>
      </c>
      <c r="DS108" s="134" t="e">
        <f aca="false">SUM(CI108:CR108,CW108:CX108,DG108:DH108)</f>
        <v>#N/A</v>
      </c>
      <c r="DT108" s="25" t="e">
        <f aca="false">SUM(CI108:CZ108,DC108:DL108)</f>
        <v>#N/A</v>
      </c>
      <c r="DU108" s="134" t="e">
        <f aca="false">SUM(CI108:DR108)</f>
        <v>#N/A</v>
      </c>
      <c r="DZ108" s="70" t="e">
        <f aca="false">$DZ$7*$J$2*$J$5*$AB108</f>
        <v>#N/A</v>
      </c>
      <c r="EA108" s="70" t="e">
        <f aca="false">$DZ$7*$J$3*$J$5*$AC108</f>
        <v>#N/A</v>
      </c>
      <c r="EB108" s="70" t="e">
        <f aca="false">$EB$7*$J$2*$J$5*$AB108</f>
        <v>#N/A</v>
      </c>
      <c r="EC108" s="70" t="e">
        <f aca="false">$EB$7*$J$3*$J$5*$AC108</f>
        <v>#N/A</v>
      </c>
      <c r="ED108" s="70" t="e">
        <f aca="false">$ED$7*$J$2*$J$5*$AB108</f>
        <v>#N/A</v>
      </c>
      <c r="EE108" s="70" t="e">
        <f aca="false">$ED$7*$J$3*$J$5*$AC108</f>
        <v>#N/A</v>
      </c>
      <c r="EF108" s="70" t="e">
        <f aca="false">$EF$7*$J$2*$J$5*$AB108</f>
        <v>#N/A</v>
      </c>
      <c r="EG108" s="70" t="e">
        <f aca="false">$EF$7*$J$3*$J$5*$AC108</f>
        <v>#N/A</v>
      </c>
      <c r="EH108" s="70" t="e">
        <f aca="false">$EH$7*$J$2*$J$5*$AB108</f>
        <v>#N/A</v>
      </c>
      <c r="EI108" s="70" t="e">
        <f aca="false">$EH$7*$J$3*$J$5*$AC108</f>
        <v>#N/A</v>
      </c>
      <c r="EJ108" s="70" t="e">
        <f aca="false">$EJ$7*$J$2*$J$5*$AB108</f>
        <v>#N/A</v>
      </c>
      <c r="EK108" s="70" t="e">
        <f aca="false">$EJ$7*$J$3*$J$5*$AC108</f>
        <v>#N/A</v>
      </c>
      <c r="EL108" s="70" t="e">
        <f aca="false">$EL$7*$J$2*$J$5*$AB108</f>
        <v>#N/A</v>
      </c>
      <c r="EM108" s="70" t="e">
        <f aca="false">$EL$7*$J$3*$J$5*$AC108</f>
        <v>#N/A</v>
      </c>
      <c r="EN108" s="134" t="e">
        <f aca="false">SUM(EB108:EC108)</f>
        <v>#N/A</v>
      </c>
      <c r="EO108" s="25" t="e">
        <f aca="false">SUM(EB108:EE108,EJ108:EM108)</f>
        <v>#N/A</v>
      </c>
      <c r="EP108" s="25" t="e">
        <f aca="false">SUM(DZ108:EM108)</f>
        <v>#N/A</v>
      </c>
    </row>
    <row r="109" customFormat="false" ht="11.25" hidden="false" customHeight="false" outlineLevel="0" collapsed="false">
      <c r="A109" s="51" t="e">
        <f aca="false">VLOOKUP($D109,Curves!$A$2:$I$1700,9)</f>
        <v>#N/A</v>
      </c>
      <c r="B109" s="85" t="e">
        <f aca="false">(1+($A109/2))^(-2*($D109-$A$1)/365.25)</f>
        <v>#N/A</v>
      </c>
      <c r="C109" s="85" t="n">
        <f aca="false">D110-D109</f>
        <v>30</v>
      </c>
      <c r="D109" s="377" t="n">
        <v>39965</v>
      </c>
      <c r="E109" s="378" t="e">
        <f aca="false">VLOOKUP($D109,Curves!$A$2:$H$1700,2)*$B109</f>
        <v>#N/A</v>
      </c>
      <c r="F109" s="51" t="e">
        <f aca="false">VLOOKUP($D109,Curves!$A$2:$H$1700,3)*$B109</f>
        <v>#N/A</v>
      </c>
      <c r="G109" s="51" t="e">
        <f aca="false">VLOOKUP($D109,Curves!$A$2:$H$1700,7)*$B109</f>
        <v>#N/A</v>
      </c>
      <c r="H109" s="51" t="e">
        <f aca="false">VLOOKUP($D109,Curves!$A$2:$H$1700,5)*$B109</f>
        <v>#N/A</v>
      </c>
      <c r="I109" s="51" t="e">
        <f aca="false">VLOOKUP($D109,Curves!$A$2:$H$1700,4)*$B109</f>
        <v>#N/A</v>
      </c>
      <c r="J109" s="379" t="e">
        <f aca="false">VLOOKUP($D109,Curves!$A$2:$H$1700,8)*$B109</f>
        <v>#N/A</v>
      </c>
      <c r="K109" s="51" t="e">
        <f aca="false">($E109+$I109)*$J$5+$J$4</f>
        <v>#N/A</v>
      </c>
      <c r="L109" s="380" t="e">
        <f aca="false">VLOOKUP($D109,Curves!$N$2:$T$2600,2)*$B109</f>
        <v>#N/A</v>
      </c>
      <c r="M109" s="244" t="e">
        <f aca="false">VLOOKUP($D109,Curves!$N$2:$T$2600,3)*$B109</f>
        <v>#N/A</v>
      </c>
      <c r="N109" s="381" t="e">
        <f aca="false">IF($K109&lt;$L109,1,0)</f>
        <v>#N/A</v>
      </c>
      <c r="O109" s="382" t="e">
        <f aca="false">IF($K109&lt;$M109,1,0)</f>
        <v>#N/A</v>
      </c>
      <c r="P109" s="378" t="e">
        <f aca="false">($E109+J109)*$J$5+$J$4</f>
        <v>#N/A</v>
      </c>
      <c r="Q109" s="380" t="e">
        <f aca="false">VLOOKUP($D109,Curves!$N$2:$T$2600,4)*$B109</f>
        <v>#N/A</v>
      </c>
      <c r="R109" s="244" t="e">
        <f aca="false">VLOOKUP($D109,Curves!$N$2:$T$2600,5)*$B109</f>
        <v>#N/A</v>
      </c>
      <c r="S109" s="381" t="e">
        <f aca="false">IF($P109&lt;$Q109,1,0)</f>
        <v>#N/A</v>
      </c>
      <c r="T109" s="382" t="e">
        <f aca="false">IF($P109&lt;$R109,1,0)</f>
        <v>#N/A</v>
      </c>
      <c r="U109" s="383" t="e">
        <f aca="false">($E109+G109)*$J$5+$J$4</f>
        <v>#N/A</v>
      </c>
      <c r="V109" s="383" t="e">
        <f aca="false">($E109+H109)*$J$5+$J$4</f>
        <v>#N/A</v>
      </c>
      <c r="W109" s="383" t="e">
        <f aca="false">($E109+I109)*$J$5+$J$4</f>
        <v>#N/A</v>
      </c>
      <c r="X109" s="272" t="e">
        <f aca="false">VLOOKUP($D109,[6]CurveFetch!$D$8:$S$13000,16,0)*$B109</f>
        <v>#N/A</v>
      </c>
      <c r="Y109" s="244" t="e">
        <f aca="false">VLOOKUP($D109,Curves!$N$2:$T$2600,7)*$B109</f>
        <v>#N/A</v>
      </c>
      <c r="Z109" s="384" t="e">
        <f aca="false">IF($U109&lt;$X109,1,0)</f>
        <v>#N/A</v>
      </c>
      <c r="AA109" s="381" t="e">
        <f aca="false">IF($U109&lt;$Y109,1,0)</f>
        <v>#N/A</v>
      </c>
      <c r="AB109" s="381" t="e">
        <f aca="false">IF($V109&lt;$X109,1,0)</f>
        <v>#N/A</v>
      </c>
      <c r="AC109" s="381" t="e">
        <f aca="false">IF($V109&lt;$X109,1,0)</f>
        <v>#N/A</v>
      </c>
      <c r="AD109" s="381" t="e">
        <f aca="false">IF($W109&lt;$X109,1,0)</f>
        <v>#N/A</v>
      </c>
      <c r="AE109" s="382" t="e">
        <f aca="false">IF($W109&lt;$Y109,1,0)</f>
        <v>#N/A</v>
      </c>
      <c r="AF109" s="70" t="e">
        <f aca="false">$AF$7*$J$2*$J$5*$N109</f>
        <v>#N/A</v>
      </c>
      <c r="AG109" s="70" t="e">
        <f aca="false">$AF$7*$J$2*$J$5*$O109</f>
        <v>#N/A</v>
      </c>
      <c r="AH109" s="70" t="e">
        <f aca="false">$AH$7*$J$2*$J$5*$N109</f>
        <v>#N/A</v>
      </c>
      <c r="AI109" s="70" t="e">
        <f aca="false">$AH$7*$J$2*$J$5*$O109</f>
        <v>#N/A</v>
      </c>
      <c r="AJ109" s="70" t="e">
        <f aca="false">$AJ$7*$J$2*$J$5*$N109</f>
        <v>#N/A</v>
      </c>
      <c r="AK109" s="70" t="e">
        <f aca="false">$AJ$7*$J$2*$J$5*$O109</f>
        <v>#N/A</v>
      </c>
      <c r="AL109" s="70" t="e">
        <f aca="false">$AL$7*$J$2*$J$5*$N109</f>
        <v>#N/A</v>
      </c>
      <c r="AM109" s="70" t="e">
        <f aca="false">$AL$7*$J$3*$J$5*$O109</f>
        <v>#N/A</v>
      </c>
      <c r="AN109" s="70" t="e">
        <f aca="false">$AN$7*$J$2*$J$5*$N109</f>
        <v>#N/A</v>
      </c>
      <c r="AO109" s="70" t="e">
        <f aca="false">$AN$7*$J$3*$J$5*$O109</f>
        <v>#N/A</v>
      </c>
      <c r="AP109" s="70" t="e">
        <f aca="false">$AP$7*$J$2*$J$5*$N109</f>
        <v>#N/A</v>
      </c>
      <c r="AQ109" s="70" t="e">
        <f aca="false">$AP$7*$J$3*$J$5*$O109</f>
        <v>#N/A</v>
      </c>
      <c r="AR109" s="70" t="e">
        <f aca="false">$AR$7*$J$2*$J$5*$N109</f>
        <v>#N/A</v>
      </c>
      <c r="AS109" s="70" t="e">
        <f aca="false">$AR$7*$J$3*$J$5*$O109</f>
        <v>#N/A</v>
      </c>
      <c r="AT109" s="134" t="e">
        <f aca="false">SUM(AF109:AG109,AL109:AM109)</f>
        <v>#N/A</v>
      </c>
      <c r="AU109" s="161" t="e">
        <f aca="false">SUM(AF109:AM109,AP109:AS109)</f>
        <v>#N/A</v>
      </c>
      <c r="AV109" s="134" t="e">
        <f aca="false">SUM(AF109:AS109)</f>
        <v>#N/A</v>
      </c>
      <c r="AW109" s="70" t="e">
        <f aca="false">$AW$7*$J$2*$J$5*$S109</f>
        <v>#N/A</v>
      </c>
      <c r="AX109" s="70" t="e">
        <f aca="false">$AW$7*$J$3*$J$5*$T109</f>
        <v>#N/A</v>
      </c>
      <c r="AY109" s="70" t="e">
        <f aca="false">$AY$7*$J$2*$J$5*$S109</f>
        <v>#N/A</v>
      </c>
      <c r="AZ109" s="70" t="e">
        <f aca="false">$AY$7*$J$3*$J$5*$T109</f>
        <v>#N/A</v>
      </c>
      <c r="BA109" s="70" t="e">
        <f aca="false">$BA$7*$J$2*$J$5*$S109</f>
        <v>#N/A</v>
      </c>
      <c r="BB109" s="70" t="e">
        <f aca="false">$BA$7*$J$3*$J$5*$T109</f>
        <v>#N/A</v>
      </c>
      <c r="BC109" s="70" t="e">
        <f aca="false">$BC$7*$J$2*$J$5*$S109</f>
        <v>#N/A</v>
      </c>
      <c r="BD109" s="70" t="e">
        <f aca="false">$BC$7*$J$3*$J$5*$T109</f>
        <v>#N/A</v>
      </c>
      <c r="BE109" s="70" t="e">
        <f aca="false">$BE$7*$J$2*$J$5*$S109</f>
        <v>#N/A</v>
      </c>
      <c r="BF109" s="70" t="e">
        <f aca="false">$BE$7*$J$3*$J$5*$T109</f>
        <v>#N/A</v>
      </c>
      <c r="BG109" s="70" t="e">
        <f aca="false">$BG$7*$J$2*$J$5*$S109</f>
        <v>#N/A</v>
      </c>
      <c r="BH109" s="70" t="e">
        <f aca="false">$BG$7*$J$3*$J$5*$T109</f>
        <v>#N/A</v>
      </c>
      <c r="BI109" s="70" t="e">
        <f aca="false">$BI$7*$J$2*$J$5*$S109</f>
        <v>#N/A</v>
      </c>
      <c r="BJ109" s="70" t="e">
        <f aca="false">$BI$7*$J$3*$J$5*$T109</f>
        <v>#N/A</v>
      </c>
      <c r="BK109" s="70" t="e">
        <f aca="false">$BK$7*$J$2*$J$5*$S109</f>
        <v>#N/A</v>
      </c>
      <c r="BL109" s="70" t="e">
        <f aca="false">$BK$7*$J$3*$J$5*$T109</f>
        <v>#N/A</v>
      </c>
      <c r="BM109" s="70" t="e">
        <f aca="false">$BM$7*$J$2*$J$5*$S109</f>
        <v>#N/A</v>
      </c>
      <c r="BN109" s="70" t="e">
        <f aca="false">$BM$7*$J$3*$J$5*$T109</f>
        <v>#N/A</v>
      </c>
      <c r="BO109" s="70" t="e">
        <f aca="false">$BO$7*$J$2*$J$5*$S109</f>
        <v>#N/A</v>
      </c>
      <c r="BP109" s="70" t="e">
        <f aca="false">$BO$7*$J$3*$J$5*$T109</f>
        <v>#N/A</v>
      </c>
      <c r="BQ109" s="70" t="e">
        <f aca="false">$BQ$7*$J$2*$J$5*$S109</f>
        <v>#N/A</v>
      </c>
      <c r="BR109" s="70" t="e">
        <f aca="false">$BQ$7*$J$3*$J$5*$T109</f>
        <v>#N/A</v>
      </c>
      <c r="BS109" s="70" t="e">
        <f aca="false">$BS$7*$J$2*$J$5*$S109</f>
        <v>#N/A</v>
      </c>
      <c r="BT109" s="70" t="e">
        <f aca="false">$BS$7*$J$3*$J$5*$T109</f>
        <v>#N/A</v>
      </c>
      <c r="BU109" s="70" t="e">
        <f aca="false">$BU$7*$J$2*$J$5*$S109</f>
        <v>#N/A</v>
      </c>
      <c r="BV109" s="70" t="e">
        <f aca="false">$BU$7*$J$3*$J$5*$T109</f>
        <v>#N/A</v>
      </c>
      <c r="BW109" s="385" t="e">
        <f aca="false">SUM(AW109:BD109,BG109:BJ109,BO109:BP109)</f>
        <v>#N/A</v>
      </c>
      <c r="BX109" s="386" t="e">
        <f aca="false">SUM(BS109:BV109)+BW109</f>
        <v>#N/A</v>
      </c>
      <c r="BY109" s="25" t="e">
        <f aca="false">SUM(AW109:BV109)</f>
        <v>#N/A</v>
      </c>
      <c r="BZ109" s="70" t="e">
        <f aca="false">$BZ$7*$J$2*$J$5*$N109</f>
        <v>#N/A</v>
      </c>
      <c r="CA109" s="70" t="e">
        <f aca="false">$BZ$7*$J$3*$J$5*$O109</f>
        <v>#N/A</v>
      </c>
      <c r="CB109" s="70" t="e">
        <f aca="false">$CB$7*$J$2*$J$5*$N109</f>
        <v>#N/A</v>
      </c>
      <c r="CC109" s="70" t="e">
        <f aca="false">$CB$7*$J$3*$J$5*$O109</f>
        <v>#N/A</v>
      </c>
      <c r="CD109" s="70" t="e">
        <f aca="false">$CD$7*$J$2*$J$5*$N109</f>
        <v>#N/A</v>
      </c>
      <c r="CE109" s="70" t="e">
        <f aca="false">$CD$7*$J$3*$J$5*$O109</f>
        <v>#N/A</v>
      </c>
      <c r="CF109" s="134" t="e">
        <f aca="false">SUM(BZ109:CA109)</f>
        <v>#N/A</v>
      </c>
      <c r="CG109" s="386" t="e">
        <f aca="false">SUM(BZ109:CC109)</f>
        <v>#N/A</v>
      </c>
      <c r="CH109" s="134" t="e">
        <f aca="false">SUM(BZ109:CE109)</f>
        <v>#N/A</v>
      </c>
      <c r="CI109" s="70" t="e">
        <f aca="false">$CI$7*$J$2*$J$5*$AB109</f>
        <v>#N/A</v>
      </c>
      <c r="CJ109" s="70" t="e">
        <f aca="false">$CI$7*$J$3*$J$5*$AC109</f>
        <v>#N/A</v>
      </c>
      <c r="CK109" s="70" t="e">
        <f aca="false">$CK$7*$J$2*$J$5*$AB109</f>
        <v>#N/A</v>
      </c>
      <c r="CL109" s="70" t="e">
        <f aca="false">$CK$7*$J$3*$J$5*$AC109</f>
        <v>#N/A</v>
      </c>
      <c r="CM109" s="70" t="e">
        <f aca="false">$CM$7*$J$2*$J$5*$AB109</f>
        <v>#N/A</v>
      </c>
      <c r="CN109" s="70" t="e">
        <f aca="false">$CM$7*$J$3*$J$5*$AC109</f>
        <v>#N/A</v>
      </c>
      <c r="CO109" s="70" t="e">
        <f aca="false">$CO$7*$J$2*$J$5*$AB109</f>
        <v>#N/A</v>
      </c>
      <c r="CP109" s="70" t="e">
        <f aca="false">$CO$7*$J$3*$J$5*$AC109</f>
        <v>#N/A</v>
      </c>
      <c r="CQ109" s="70" t="e">
        <f aca="false">$CQ$7*$J$2*$J$5*$AB109</f>
        <v>#N/A</v>
      </c>
      <c r="CR109" s="70" t="e">
        <f aca="false">$CQ$7*$J$3*$J$5*$AC109</f>
        <v>#N/A</v>
      </c>
      <c r="CS109" s="70" t="e">
        <f aca="false">$CS$7*$J$2*$J$5*$AB109</f>
        <v>#N/A</v>
      </c>
      <c r="CT109" s="70" t="e">
        <f aca="false">$CS$7*$J$3*$J$5*$AC109</f>
        <v>#N/A</v>
      </c>
      <c r="CU109" s="70" t="e">
        <f aca="false">$CU$7*$J$2*$J$5*$AB109</f>
        <v>#N/A</v>
      </c>
      <c r="CV109" s="70" t="e">
        <f aca="false">$CU$7*$J$3*$J$5*$AC109</f>
        <v>#N/A</v>
      </c>
      <c r="CW109" s="70" t="e">
        <f aca="false">$CW$7*$J$2*$J$5*$AB109</f>
        <v>#N/A</v>
      </c>
      <c r="CX109" s="70" t="e">
        <f aca="false">$CW$7*$J$3*$J$5*$AC109</f>
        <v>#N/A</v>
      </c>
      <c r="CY109" s="70" t="e">
        <f aca="false">$CY$7*$J$2*$J$5*$AB109</f>
        <v>#N/A</v>
      </c>
      <c r="CZ109" s="70" t="e">
        <f aca="false">$CY$7*$J$3*$J$5*$AC109</f>
        <v>#N/A</v>
      </c>
      <c r="DA109" s="70" t="e">
        <f aca="false">$DA$7*$J$2*$J$5*$AB109</f>
        <v>#N/A</v>
      </c>
      <c r="DB109" s="70" t="e">
        <f aca="false">$DA$7*$J$3*$J$5*$AC109</f>
        <v>#N/A</v>
      </c>
      <c r="DC109" s="70"/>
      <c r="DD109" s="70"/>
      <c r="DE109" s="70" t="e">
        <f aca="false">$DF$7*$J$2*$J$5*$AB109</f>
        <v>#N/A</v>
      </c>
      <c r="DF109" s="70" t="e">
        <f aca="false">$DF$7*$J$3*$J$5*$AC109</f>
        <v>#N/A</v>
      </c>
      <c r="DG109" s="70" t="e">
        <f aca="false">$DG$7*$J$2*$J$5*$AB109</f>
        <v>#N/A</v>
      </c>
      <c r="DH109" s="70" t="e">
        <f aca="false">$DG$7*$J$3*$J$5*$AC109</f>
        <v>#N/A</v>
      </c>
      <c r="DI109" s="70" t="e">
        <f aca="false">$DI$7*$J$2*$J$5*$AB109</f>
        <v>#N/A</v>
      </c>
      <c r="DJ109" s="70" t="e">
        <f aca="false">$DI$7*$J$3*$J$5*$AC109</f>
        <v>#N/A</v>
      </c>
      <c r="DK109" s="70" t="e">
        <f aca="false">$DK$7*$J$2*$J$5*$AB109</f>
        <v>#N/A</v>
      </c>
      <c r="DL109" s="70" t="e">
        <f aca="false">$DK$7*$J$3*$J$5*$AC109</f>
        <v>#N/A</v>
      </c>
      <c r="DM109" s="70" t="e">
        <f aca="false">$DM$7*$J$2*$J$5*$AB109</f>
        <v>#N/A</v>
      </c>
      <c r="DN109" s="70" t="e">
        <f aca="false">$DM$7*$J$3*$J$5*$AC109</f>
        <v>#N/A</v>
      </c>
      <c r="DO109" s="70" t="e">
        <f aca="false">$DO$7*$J$2*$J$5*$AB109</f>
        <v>#N/A</v>
      </c>
      <c r="DP109" s="70" t="e">
        <f aca="false">$DO$7*$J$3*$J$5*$AC109</f>
        <v>#N/A</v>
      </c>
      <c r="DQ109" s="70" t="e">
        <f aca="false">$DQ$7*$J$2*$J$5*$AB109</f>
        <v>#N/A</v>
      </c>
      <c r="DR109" s="70" t="e">
        <f aca="false">$DQ$7*$J$3*$J$5*$AC109</f>
        <v>#N/A</v>
      </c>
      <c r="DS109" s="134" t="e">
        <f aca="false">SUM(CI109:CR109,CW109:CX109,DG109:DH109)</f>
        <v>#N/A</v>
      </c>
      <c r="DT109" s="25" t="e">
        <f aca="false">SUM(CI109:CZ109,DC109:DL109)</f>
        <v>#N/A</v>
      </c>
      <c r="DU109" s="134" t="e">
        <f aca="false">SUM(CI109:DR109)</f>
        <v>#N/A</v>
      </c>
      <c r="DZ109" s="70" t="e">
        <f aca="false">$DZ$7*$J$2*$J$5*$AB109</f>
        <v>#N/A</v>
      </c>
      <c r="EA109" s="70" t="e">
        <f aca="false">$DZ$7*$J$3*$J$5*$AC109</f>
        <v>#N/A</v>
      </c>
      <c r="EB109" s="70" t="e">
        <f aca="false">$EB$7*$J$2*$J$5*$AB109</f>
        <v>#N/A</v>
      </c>
      <c r="EC109" s="70" t="e">
        <f aca="false">$EB$7*$J$3*$J$5*$AC109</f>
        <v>#N/A</v>
      </c>
      <c r="ED109" s="70" t="e">
        <f aca="false">$ED$7*$J$2*$J$5*$AB109</f>
        <v>#N/A</v>
      </c>
      <c r="EE109" s="70" t="e">
        <f aca="false">$ED$7*$J$3*$J$5*$AC109</f>
        <v>#N/A</v>
      </c>
      <c r="EF109" s="70" t="e">
        <f aca="false">$EF$7*$J$2*$J$5*$AB109</f>
        <v>#N/A</v>
      </c>
      <c r="EG109" s="70" t="e">
        <f aca="false">$EF$7*$J$3*$J$5*$AC109</f>
        <v>#N/A</v>
      </c>
      <c r="EH109" s="70" t="e">
        <f aca="false">$EH$7*$J$2*$J$5*$AB109</f>
        <v>#N/A</v>
      </c>
      <c r="EI109" s="70" t="e">
        <f aca="false">$EH$7*$J$3*$J$5*$AC109</f>
        <v>#N/A</v>
      </c>
      <c r="EJ109" s="70" t="e">
        <f aca="false">$EJ$7*$J$2*$J$5*$AB109</f>
        <v>#N/A</v>
      </c>
      <c r="EK109" s="70" t="e">
        <f aca="false">$EJ$7*$J$3*$J$5*$AC109</f>
        <v>#N/A</v>
      </c>
      <c r="EL109" s="70" t="e">
        <f aca="false">$EL$7*$J$2*$J$5*$AB109</f>
        <v>#N/A</v>
      </c>
      <c r="EM109" s="70" t="e">
        <f aca="false">$EL$7*$J$3*$J$5*$AC109</f>
        <v>#N/A</v>
      </c>
      <c r="EN109" s="134" t="e">
        <f aca="false">SUM(EB109:EC109)</f>
        <v>#N/A</v>
      </c>
      <c r="EO109" s="25" t="e">
        <f aca="false">SUM(EB109:EE109,EJ109:EM109)</f>
        <v>#N/A</v>
      </c>
      <c r="EP109" s="25" t="e">
        <f aca="false">SUM(DZ109:EM109)</f>
        <v>#N/A</v>
      </c>
    </row>
    <row r="110" customFormat="false" ht="11.25" hidden="false" customHeight="false" outlineLevel="0" collapsed="false">
      <c r="A110" s="51" t="e">
        <f aca="false">VLOOKUP($D110,Curves!$A$2:$I$1700,9)</f>
        <v>#N/A</v>
      </c>
      <c r="B110" s="85" t="e">
        <f aca="false">(1+($A110/2))^(-2*($D110-$A$1)/365.25)</f>
        <v>#N/A</v>
      </c>
      <c r="C110" s="85" t="n">
        <f aca="false">D111-D110</f>
        <v>31</v>
      </c>
      <c r="D110" s="377" t="n">
        <v>39995</v>
      </c>
      <c r="E110" s="378" t="e">
        <f aca="false">VLOOKUP($D110,Curves!$A$2:$H$1700,2)*$B110</f>
        <v>#N/A</v>
      </c>
      <c r="F110" s="51" t="e">
        <f aca="false">VLOOKUP($D110,Curves!$A$2:$H$1700,3)*$B110</f>
        <v>#N/A</v>
      </c>
      <c r="G110" s="51" t="e">
        <f aca="false">VLOOKUP($D110,Curves!$A$2:$H$1700,7)*$B110</f>
        <v>#N/A</v>
      </c>
      <c r="H110" s="51" t="e">
        <f aca="false">VLOOKUP($D110,Curves!$A$2:$H$1700,5)*$B110</f>
        <v>#N/A</v>
      </c>
      <c r="I110" s="51" t="e">
        <f aca="false">VLOOKUP($D110,Curves!$A$2:$H$1700,4)*$B110</f>
        <v>#N/A</v>
      </c>
      <c r="J110" s="379" t="e">
        <f aca="false">VLOOKUP($D110,Curves!$A$2:$H$1700,8)*$B110</f>
        <v>#N/A</v>
      </c>
      <c r="K110" s="51" t="e">
        <f aca="false">($E110+$I110)*$J$5+$J$4</f>
        <v>#N/A</v>
      </c>
      <c r="L110" s="380" t="e">
        <f aca="false">VLOOKUP($D110,Curves!$N$2:$T$2600,2)*$B110</f>
        <v>#N/A</v>
      </c>
      <c r="M110" s="244" t="e">
        <f aca="false">VLOOKUP($D110,Curves!$N$2:$T$2600,3)*$B110</f>
        <v>#N/A</v>
      </c>
      <c r="N110" s="381" t="e">
        <f aca="false">IF($K110&lt;$L110,1,0)</f>
        <v>#N/A</v>
      </c>
      <c r="O110" s="382" t="e">
        <f aca="false">IF($K110&lt;$M110,1,0)</f>
        <v>#N/A</v>
      </c>
      <c r="P110" s="378" t="e">
        <f aca="false">($E110+J110)*$J$5+$J$4</f>
        <v>#N/A</v>
      </c>
      <c r="Q110" s="380" t="e">
        <f aca="false">VLOOKUP($D110,Curves!$N$2:$T$2600,4)*$B110</f>
        <v>#N/A</v>
      </c>
      <c r="R110" s="244" t="e">
        <f aca="false">VLOOKUP($D110,Curves!$N$2:$T$2600,5)*$B110</f>
        <v>#N/A</v>
      </c>
      <c r="S110" s="381" t="e">
        <f aca="false">IF($P110&lt;$Q110,1,0)</f>
        <v>#N/A</v>
      </c>
      <c r="T110" s="382" t="e">
        <f aca="false">IF($P110&lt;$R110,1,0)</f>
        <v>#N/A</v>
      </c>
      <c r="U110" s="383" t="e">
        <f aca="false">($E110+G110)*$J$5+$J$4</f>
        <v>#N/A</v>
      </c>
      <c r="V110" s="383" t="e">
        <f aca="false">($E110+H110)*$J$5+$J$4</f>
        <v>#N/A</v>
      </c>
      <c r="W110" s="383" t="e">
        <f aca="false">($E110+I110)*$J$5+$J$4</f>
        <v>#N/A</v>
      </c>
      <c r="X110" s="272" t="e">
        <f aca="false">VLOOKUP($D110,[6]CurveFetch!$D$8:$S$13000,16,0)*$B110</f>
        <v>#N/A</v>
      </c>
      <c r="Y110" s="244" t="e">
        <f aca="false">VLOOKUP($D110,Curves!$N$2:$T$2600,7)*$B110</f>
        <v>#N/A</v>
      </c>
      <c r="Z110" s="384" t="e">
        <f aca="false">IF($U110&lt;$X110,1,0)</f>
        <v>#N/A</v>
      </c>
      <c r="AA110" s="381" t="e">
        <f aca="false">IF($U110&lt;$Y110,1,0)</f>
        <v>#N/A</v>
      </c>
      <c r="AB110" s="381" t="e">
        <f aca="false">IF($V110&lt;$X110,1,0)</f>
        <v>#N/A</v>
      </c>
      <c r="AC110" s="381" t="e">
        <f aca="false">IF($V110&lt;$X110,1,0)</f>
        <v>#N/A</v>
      </c>
      <c r="AD110" s="381" t="e">
        <f aca="false">IF($W110&lt;$X110,1,0)</f>
        <v>#N/A</v>
      </c>
      <c r="AE110" s="382" t="e">
        <f aca="false">IF($W110&lt;$Y110,1,0)</f>
        <v>#N/A</v>
      </c>
      <c r="AF110" s="70" t="e">
        <f aca="false">$AF$7*$J$2*$J$5*$N110</f>
        <v>#N/A</v>
      </c>
      <c r="AG110" s="70" t="e">
        <f aca="false">$AF$7*$J$2*$J$5*$O110</f>
        <v>#N/A</v>
      </c>
      <c r="AH110" s="70" t="e">
        <f aca="false">$AH$7*$J$2*$J$5*$N110</f>
        <v>#N/A</v>
      </c>
      <c r="AI110" s="70" t="e">
        <f aca="false">$AH$7*$J$2*$J$5*$O110</f>
        <v>#N/A</v>
      </c>
      <c r="AJ110" s="70" t="e">
        <f aca="false">$AJ$7*$J$2*$J$5*$N110</f>
        <v>#N/A</v>
      </c>
      <c r="AK110" s="70" t="e">
        <f aca="false">$AJ$7*$J$2*$J$5*$O110</f>
        <v>#N/A</v>
      </c>
      <c r="AL110" s="70" t="e">
        <f aca="false">$AL$7*$J$2*$J$5*$N110</f>
        <v>#N/A</v>
      </c>
      <c r="AM110" s="70" t="e">
        <f aca="false">$AL$7*$J$3*$J$5*$O110</f>
        <v>#N/A</v>
      </c>
      <c r="AN110" s="70" t="e">
        <f aca="false">$AN$7*$J$2*$J$5*$N110</f>
        <v>#N/A</v>
      </c>
      <c r="AO110" s="70" t="e">
        <f aca="false">$AN$7*$J$3*$J$5*$O110</f>
        <v>#N/A</v>
      </c>
      <c r="AP110" s="70" t="e">
        <f aca="false">$AP$7*$J$2*$J$5*$N110</f>
        <v>#N/A</v>
      </c>
      <c r="AQ110" s="70" t="e">
        <f aca="false">$AP$7*$J$3*$J$5*$O110</f>
        <v>#N/A</v>
      </c>
      <c r="AR110" s="70" t="e">
        <f aca="false">$AR$7*$J$2*$J$5*$N110</f>
        <v>#N/A</v>
      </c>
      <c r="AS110" s="70" t="e">
        <f aca="false">$AR$7*$J$3*$J$5*$O110</f>
        <v>#N/A</v>
      </c>
      <c r="AT110" s="134" t="e">
        <f aca="false">SUM(AF110:AG110,AL110:AM110)</f>
        <v>#N/A</v>
      </c>
      <c r="AU110" s="161" t="e">
        <f aca="false">SUM(AF110:AM110,AP110:AS110)</f>
        <v>#N/A</v>
      </c>
      <c r="AV110" s="134" t="e">
        <f aca="false">SUM(AF110:AS110)</f>
        <v>#N/A</v>
      </c>
      <c r="AW110" s="70" t="e">
        <f aca="false">$AW$7*$J$2*$J$5*$S110</f>
        <v>#N/A</v>
      </c>
      <c r="AX110" s="70" t="e">
        <f aca="false">$AW$7*$J$3*$J$5*$T110</f>
        <v>#N/A</v>
      </c>
      <c r="AY110" s="70" t="e">
        <f aca="false">$AY$7*$J$2*$J$5*$S110</f>
        <v>#N/A</v>
      </c>
      <c r="AZ110" s="70" t="e">
        <f aca="false">$AY$7*$J$3*$J$5*$T110</f>
        <v>#N/A</v>
      </c>
      <c r="BA110" s="70" t="e">
        <f aca="false">$BA$7*$J$2*$J$5*$S110</f>
        <v>#N/A</v>
      </c>
      <c r="BB110" s="70" t="e">
        <f aca="false">$BA$7*$J$3*$J$5*$T110</f>
        <v>#N/A</v>
      </c>
      <c r="BC110" s="70" t="e">
        <f aca="false">$BC$7*$J$2*$J$5*$S110</f>
        <v>#N/A</v>
      </c>
      <c r="BD110" s="70" t="e">
        <f aca="false">$BC$7*$J$3*$J$5*$T110</f>
        <v>#N/A</v>
      </c>
      <c r="BE110" s="70" t="e">
        <f aca="false">$BE$7*$J$2*$J$5*$S110</f>
        <v>#N/A</v>
      </c>
      <c r="BF110" s="70" t="e">
        <f aca="false">$BE$7*$J$3*$J$5*$T110</f>
        <v>#N/A</v>
      </c>
      <c r="BG110" s="70" t="e">
        <f aca="false">$BG$7*$J$2*$J$5*$S110</f>
        <v>#N/A</v>
      </c>
      <c r="BH110" s="70" t="e">
        <f aca="false">$BG$7*$J$3*$J$5*$T110</f>
        <v>#N/A</v>
      </c>
      <c r="BI110" s="70" t="e">
        <f aca="false">$BI$7*$J$2*$J$5*$S110</f>
        <v>#N/A</v>
      </c>
      <c r="BJ110" s="70" t="e">
        <f aca="false">$BI$7*$J$3*$J$5*$T110</f>
        <v>#N/A</v>
      </c>
      <c r="BK110" s="70" t="e">
        <f aca="false">$BK$7*$J$2*$J$5*$S110</f>
        <v>#N/A</v>
      </c>
      <c r="BL110" s="70" t="e">
        <f aca="false">$BK$7*$J$3*$J$5*$T110</f>
        <v>#N/A</v>
      </c>
      <c r="BM110" s="70" t="e">
        <f aca="false">$BM$7*$J$2*$J$5*$S110</f>
        <v>#N/A</v>
      </c>
      <c r="BN110" s="70" t="e">
        <f aca="false">$BM$7*$J$3*$J$5*$T110</f>
        <v>#N/A</v>
      </c>
      <c r="BO110" s="70" t="e">
        <f aca="false">$BO$7*$J$2*$J$5*$S110</f>
        <v>#N/A</v>
      </c>
      <c r="BP110" s="70" t="e">
        <f aca="false">$BO$7*$J$3*$J$5*$T110</f>
        <v>#N/A</v>
      </c>
      <c r="BQ110" s="70" t="e">
        <f aca="false">$BQ$7*$J$2*$J$5*$S110</f>
        <v>#N/A</v>
      </c>
      <c r="BR110" s="70" t="e">
        <f aca="false">$BQ$7*$J$3*$J$5*$T110</f>
        <v>#N/A</v>
      </c>
      <c r="BS110" s="70" t="e">
        <f aca="false">$BS$7*$J$2*$J$5*$S110</f>
        <v>#N/A</v>
      </c>
      <c r="BT110" s="70" t="e">
        <f aca="false">$BS$7*$J$3*$J$5*$T110</f>
        <v>#N/A</v>
      </c>
      <c r="BU110" s="70" t="e">
        <f aca="false">$BU$7*$J$2*$J$5*$S110</f>
        <v>#N/A</v>
      </c>
      <c r="BV110" s="70" t="e">
        <f aca="false">$BU$7*$J$3*$J$5*$T110</f>
        <v>#N/A</v>
      </c>
      <c r="BW110" s="385" t="e">
        <f aca="false">SUM(AW110:BD110,BG110:BJ110,BO110:BP110)</f>
        <v>#N/A</v>
      </c>
      <c r="BX110" s="386" t="e">
        <f aca="false">SUM(BS110:BV110)+BW110</f>
        <v>#N/A</v>
      </c>
      <c r="BY110" s="25" t="e">
        <f aca="false">SUM(AW110:BV110)</f>
        <v>#N/A</v>
      </c>
      <c r="BZ110" s="70" t="e">
        <f aca="false">$BZ$7*$J$2*$J$5*$N110</f>
        <v>#N/A</v>
      </c>
      <c r="CA110" s="70" t="e">
        <f aca="false">$BZ$7*$J$3*$J$5*$O110</f>
        <v>#N/A</v>
      </c>
      <c r="CB110" s="70" t="e">
        <f aca="false">$CB$7*$J$2*$J$5*$N110</f>
        <v>#N/A</v>
      </c>
      <c r="CC110" s="70" t="e">
        <f aca="false">$CB$7*$J$3*$J$5*$O110</f>
        <v>#N/A</v>
      </c>
      <c r="CD110" s="70" t="e">
        <f aca="false">$CD$7*$J$2*$J$5*$N110</f>
        <v>#N/A</v>
      </c>
      <c r="CE110" s="70" t="e">
        <f aca="false">$CD$7*$J$3*$J$5*$O110</f>
        <v>#N/A</v>
      </c>
      <c r="CF110" s="134" t="e">
        <f aca="false">SUM(BZ110:CA110)</f>
        <v>#N/A</v>
      </c>
      <c r="CG110" s="386" t="e">
        <f aca="false">SUM(BZ110:CC110)</f>
        <v>#N/A</v>
      </c>
      <c r="CH110" s="134" t="e">
        <f aca="false">SUM(BZ110:CE110)</f>
        <v>#N/A</v>
      </c>
      <c r="CI110" s="70" t="e">
        <f aca="false">$CI$7*$J$2*$J$5*$AB110</f>
        <v>#N/A</v>
      </c>
      <c r="CJ110" s="70" t="e">
        <f aca="false">$CI$7*$J$3*$J$5*$AC110</f>
        <v>#N/A</v>
      </c>
      <c r="CK110" s="70" t="e">
        <f aca="false">$CK$7*$J$2*$J$5*$AB110</f>
        <v>#N/A</v>
      </c>
      <c r="CL110" s="70" t="e">
        <f aca="false">$CK$7*$J$3*$J$5*$AC110</f>
        <v>#N/A</v>
      </c>
      <c r="CM110" s="70" t="e">
        <f aca="false">$CM$7*$J$2*$J$5*$AB110</f>
        <v>#N/A</v>
      </c>
      <c r="CN110" s="70" t="e">
        <f aca="false">$CM$7*$J$3*$J$5*$AC110</f>
        <v>#N/A</v>
      </c>
      <c r="CO110" s="70" t="e">
        <f aca="false">$CO$7*$J$2*$J$5*$AB110</f>
        <v>#N/A</v>
      </c>
      <c r="CP110" s="70" t="e">
        <f aca="false">$CO$7*$J$3*$J$5*$AC110</f>
        <v>#N/A</v>
      </c>
      <c r="CQ110" s="70" t="e">
        <f aca="false">$CQ$7*$J$2*$J$5*$AB110</f>
        <v>#N/A</v>
      </c>
      <c r="CR110" s="70" t="e">
        <f aca="false">$CQ$7*$J$3*$J$5*$AC110</f>
        <v>#N/A</v>
      </c>
      <c r="CS110" s="70" t="e">
        <f aca="false">$CS$7*$J$2*$J$5*$AB110</f>
        <v>#N/A</v>
      </c>
      <c r="CT110" s="70" t="e">
        <f aca="false">$CS$7*$J$3*$J$5*$AC110</f>
        <v>#N/A</v>
      </c>
      <c r="CU110" s="70" t="e">
        <f aca="false">$CU$7*$J$2*$J$5*$AB110</f>
        <v>#N/A</v>
      </c>
      <c r="CV110" s="70" t="e">
        <f aca="false">$CU$7*$J$3*$J$5*$AC110</f>
        <v>#N/A</v>
      </c>
      <c r="CW110" s="70" t="e">
        <f aca="false">$CW$7*$J$2*$J$5*$AB110</f>
        <v>#N/A</v>
      </c>
      <c r="CX110" s="70" t="e">
        <f aca="false">$CW$7*$J$3*$J$5*$AC110</f>
        <v>#N/A</v>
      </c>
      <c r="CY110" s="70" t="e">
        <f aca="false">$CY$7*$J$2*$J$5*$AB110</f>
        <v>#N/A</v>
      </c>
      <c r="CZ110" s="70" t="e">
        <f aca="false">$CY$7*$J$3*$J$5*$AC110</f>
        <v>#N/A</v>
      </c>
      <c r="DA110" s="70" t="e">
        <f aca="false">$DA$7*$J$2*$J$5*$AB110</f>
        <v>#N/A</v>
      </c>
      <c r="DB110" s="70" t="e">
        <f aca="false">$DA$7*$J$3*$J$5*$AC110</f>
        <v>#N/A</v>
      </c>
      <c r="DC110" s="70"/>
      <c r="DD110" s="70"/>
      <c r="DE110" s="70" t="e">
        <f aca="false">$DF$7*$J$2*$J$5*$AB110</f>
        <v>#N/A</v>
      </c>
      <c r="DF110" s="70" t="e">
        <f aca="false">$DF$7*$J$3*$J$5*$AC110</f>
        <v>#N/A</v>
      </c>
      <c r="DG110" s="70" t="e">
        <f aca="false">$DG$7*$J$2*$J$5*$AB110</f>
        <v>#N/A</v>
      </c>
      <c r="DH110" s="70" t="e">
        <f aca="false">$DG$7*$J$3*$J$5*$AC110</f>
        <v>#N/A</v>
      </c>
      <c r="DI110" s="70" t="e">
        <f aca="false">$DI$7*$J$2*$J$5*$AB110</f>
        <v>#N/A</v>
      </c>
      <c r="DJ110" s="70" t="e">
        <f aca="false">$DI$7*$J$3*$J$5*$AC110</f>
        <v>#N/A</v>
      </c>
      <c r="DK110" s="70" t="e">
        <f aca="false">$DK$7*$J$2*$J$5*$AB110</f>
        <v>#N/A</v>
      </c>
      <c r="DL110" s="70" t="e">
        <f aca="false">$DK$7*$J$3*$J$5*$AC110</f>
        <v>#N/A</v>
      </c>
      <c r="DM110" s="70" t="e">
        <f aca="false">$DM$7*$J$2*$J$5*$AB110</f>
        <v>#N/A</v>
      </c>
      <c r="DN110" s="70" t="e">
        <f aca="false">$DM$7*$J$3*$J$5*$AC110</f>
        <v>#N/A</v>
      </c>
      <c r="DO110" s="70" t="e">
        <f aca="false">$DO$7*$J$2*$J$5*$AB110</f>
        <v>#N/A</v>
      </c>
      <c r="DP110" s="70" t="e">
        <f aca="false">$DO$7*$J$3*$J$5*$AC110</f>
        <v>#N/A</v>
      </c>
      <c r="DQ110" s="70" t="e">
        <f aca="false">$DQ$7*$J$2*$J$5*$AB110</f>
        <v>#N/A</v>
      </c>
      <c r="DR110" s="70" t="e">
        <f aca="false">$DQ$7*$J$3*$J$5*$AC110</f>
        <v>#N/A</v>
      </c>
      <c r="DS110" s="134" t="e">
        <f aca="false">SUM(CI110:CR110,CW110:CX110,DG110:DH110)</f>
        <v>#N/A</v>
      </c>
      <c r="DT110" s="25" t="e">
        <f aca="false">SUM(CI110:CZ110,DC110:DL110)</f>
        <v>#N/A</v>
      </c>
      <c r="DU110" s="134" t="e">
        <f aca="false">SUM(CI110:DR110)</f>
        <v>#N/A</v>
      </c>
      <c r="DZ110" s="70" t="e">
        <f aca="false">$DZ$7*$J$2*$J$5*$AB110</f>
        <v>#N/A</v>
      </c>
      <c r="EA110" s="70" t="e">
        <f aca="false">$DZ$7*$J$3*$J$5*$AC110</f>
        <v>#N/A</v>
      </c>
      <c r="EB110" s="70" t="e">
        <f aca="false">$EB$7*$J$2*$J$5*$AB110</f>
        <v>#N/A</v>
      </c>
      <c r="EC110" s="70" t="e">
        <f aca="false">$EB$7*$J$3*$J$5*$AC110</f>
        <v>#N/A</v>
      </c>
      <c r="ED110" s="70" t="e">
        <f aca="false">$ED$7*$J$2*$J$5*$AB110</f>
        <v>#N/A</v>
      </c>
      <c r="EE110" s="70" t="e">
        <f aca="false">$ED$7*$J$3*$J$5*$AC110</f>
        <v>#N/A</v>
      </c>
      <c r="EF110" s="70" t="e">
        <f aca="false">$EF$7*$J$2*$J$5*$AB110</f>
        <v>#N/A</v>
      </c>
      <c r="EG110" s="70" t="e">
        <f aca="false">$EF$7*$J$3*$J$5*$AC110</f>
        <v>#N/A</v>
      </c>
      <c r="EH110" s="70" t="e">
        <f aca="false">$EH$7*$J$2*$J$5*$AB110</f>
        <v>#N/A</v>
      </c>
      <c r="EI110" s="70" t="e">
        <f aca="false">$EH$7*$J$3*$J$5*$AC110</f>
        <v>#N/A</v>
      </c>
      <c r="EJ110" s="70" t="e">
        <f aca="false">$EJ$7*$J$2*$J$5*$AB110</f>
        <v>#N/A</v>
      </c>
      <c r="EK110" s="70" t="e">
        <f aca="false">$EJ$7*$J$3*$J$5*$AC110</f>
        <v>#N/A</v>
      </c>
      <c r="EL110" s="70" t="e">
        <f aca="false">$EL$7*$J$2*$J$5*$AB110</f>
        <v>#N/A</v>
      </c>
      <c r="EM110" s="70" t="e">
        <f aca="false">$EL$7*$J$3*$J$5*$AC110</f>
        <v>#N/A</v>
      </c>
      <c r="EN110" s="134" t="e">
        <f aca="false">SUM(EB110:EC110)</f>
        <v>#N/A</v>
      </c>
      <c r="EO110" s="25" t="e">
        <f aca="false">SUM(EB110:EE110,EJ110:EM110)</f>
        <v>#N/A</v>
      </c>
      <c r="EP110" s="25" t="e">
        <f aca="false">SUM(DZ110:EM110)</f>
        <v>#N/A</v>
      </c>
    </row>
    <row r="111" customFormat="false" ht="11.25" hidden="false" customHeight="false" outlineLevel="0" collapsed="false">
      <c r="A111" s="51" t="e">
        <f aca="false">VLOOKUP($D111,Curves!$A$2:$I$1700,9)</f>
        <v>#N/A</v>
      </c>
      <c r="B111" s="85" t="e">
        <f aca="false">(1+($A111/2))^(-2*($D111-$A$1)/365.25)</f>
        <v>#N/A</v>
      </c>
      <c r="C111" s="85" t="n">
        <f aca="false">D112-D111</f>
        <v>31</v>
      </c>
      <c r="D111" s="377" t="n">
        <v>40026</v>
      </c>
      <c r="E111" s="378" t="e">
        <f aca="false">VLOOKUP($D111,Curves!$A$2:$H$1700,2)*$B111</f>
        <v>#N/A</v>
      </c>
      <c r="F111" s="51" t="e">
        <f aca="false">VLOOKUP($D111,Curves!$A$2:$H$1700,3)*$B111</f>
        <v>#N/A</v>
      </c>
      <c r="G111" s="51" t="e">
        <f aca="false">VLOOKUP($D111,Curves!$A$2:$H$1700,7)*$B111</f>
        <v>#N/A</v>
      </c>
      <c r="H111" s="51" t="e">
        <f aca="false">VLOOKUP($D111,Curves!$A$2:$H$1700,5)*$B111</f>
        <v>#N/A</v>
      </c>
      <c r="I111" s="51" t="e">
        <f aca="false">VLOOKUP($D111,Curves!$A$2:$H$1700,4)*$B111</f>
        <v>#N/A</v>
      </c>
      <c r="J111" s="379" t="e">
        <f aca="false">VLOOKUP($D111,Curves!$A$2:$H$1700,8)*$B111</f>
        <v>#N/A</v>
      </c>
      <c r="K111" s="51" t="e">
        <f aca="false">($E111+$I111)*$J$5+$J$4</f>
        <v>#N/A</v>
      </c>
      <c r="L111" s="380" t="e">
        <f aca="false">VLOOKUP($D111,Curves!$N$2:$T$2600,2)*$B111</f>
        <v>#N/A</v>
      </c>
      <c r="M111" s="244" t="e">
        <f aca="false">VLOOKUP($D111,Curves!$N$2:$T$2600,3)*$B111</f>
        <v>#N/A</v>
      </c>
      <c r="N111" s="381" t="e">
        <f aca="false">IF($K111&lt;$L111,1,0)</f>
        <v>#N/A</v>
      </c>
      <c r="O111" s="382" t="e">
        <f aca="false">IF($K111&lt;$M111,1,0)</f>
        <v>#N/A</v>
      </c>
      <c r="P111" s="378" t="e">
        <f aca="false">($E111+J111)*$J$5+$J$4</f>
        <v>#N/A</v>
      </c>
      <c r="Q111" s="380" t="e">
        <f aca="false">VLOOKUP($D111,Curves!$N$2:$T$2600,4)*$B111</f>
        <v>#N/A</v>
      </c>
      <c r="R111" s="244" t="e">
        <f aca="false">VLOOKUP($D111,Curves!$N$2:$T$2600,5)*$B111</f>
        <v>#N/A</v>
      </c>
      <c r="S111" s="381" t="e">
        <f aca="false">IF($P111&lt;$Q111,1,0)</f>
        <v>#N/A</v>
      </c>
      <c r="T111" s="382" t="e">
        <f aca="false">IF($P111&lt;$R111,1,0)</f>
        <v>#N/A</v>
      </c>
      <c r="U111" s="383" t="e">
        <f aca="false">($E111+G111)*$J$5+$J$4</f>
        <v>#N/A</v>
      </c>
      <c r="V111" s="383" t="e">
        <f aca="false">($E111+H111)*$J$5+$J$4</f>
        <v>#N/A</v>
      </c>
      <c r="W111" s="383" t="e">
        <f aca="false">($E111+I111)*$J$5+$J$4</f>
        <v>#N/A</v>
      </c>
      <c r="X111" s="272" t="e">
        <f aca="false">VLOOKUP($D111,[6]CurveFetch!$D$8:$S$13000,16,0)*$B111</f>
        <v>#N/A</v>
      </c>
      <c r="Y111" s="244" t="e">
        <f aca="false">VLOOKUP($D111,Curves!$N$2:$T$2600,7)*$B111</f>
        <v>#N/A</v>
      </c>
      <c r="Z111" s="384" t="e">
        <f aca="false">IF($U111&lt;$X111,1,0)</f>
        <v>#N/A</v>
      </c>
      <c r="AA111" s="381" t="e">
        <f aca="false">IF($U111&lt;$Y111,1,0)</f>
        <v>#N/A</v>
      </c>
      <c r="AB111" s="381" t="e">
        <f aca="false">IF($V111&lt;$X111,1,0)</f>
        <v>#N/A</v>
      </c>
      <c r="AC111" s="381" t="e">
        <f aca="false">IF($V111&lt;$X111,1,0)</f>
        <v>#N/A</v>
      </c>
      <c r="AD111" s="381" t="e">
        <f aca="false">IF($W111&lt;$X111,1,0)</f>
        <v>#N/A</v>
      </c>
      <c r="AE111" s="382" t="e">
        <f aca="false">IF($W111&lt;$Y111,1,0)</f>
        <v>#N/A</v>
      </c>
      <c r="AF111" s="70" t="e">
        <f aca="false">$AF$7*$J$2*$J$5*$N111</f>
        <v>#N/A</v>
      </c>
      <c r="AG111" s="70" t="e">
        <f aca="false">$AF$7*$J$2*$J$5*$O111</f>
        <v>#N/A</v>
      </c>
      <c r="AH111" s="70" t="e">
        <f aca="false">$AH$7*$J$2*$J$5*$N111</f>
        <v>#N/A</v>
      </c>
      <c r="AI111" s="70" t="e">
        <f aca="false">$AH$7*$J$2*$J$5*$O111</f>
        <v>#N/A</v>
      </c>
      <c r="AJ111" s="70" t="e">
        <f aca="false">$AJ$7*$J$2*$J$5*$N111</f>
        <v>#N/A</v>
      </c>
      <c r="AK111" s="70" t="e">
        <f aca="false">$AJ$7*$J$2*$J$5*$O111</f>
        <v>#N/A</v>
      </c>
      <c r="AL111" s="70" t="e">
        <f aca="false">$AL$7*$J$2*$J$5*$N111</f>
        <v>#N/A</v>
      </c>
      <c r="AM111" s="70" t="e">
        <f aca="false">$AL$7*$J$3*$J$5*$O111</f>
        <v>#N/A</v>
      </c>
      <c r="AN111" s="70" t="e">
        <f aca="false">$AN$7*$J$2*$J$5*$N111</f>
        <v>#N/A</v>
      </c>
      <c r="AO111" s="70" t="e">
        <f aca="false">$AN$7*$J$3*$J$5*$O111</f>
        <v>#N/A</v>
      </c>
      <c r="AP111" s="70" t="e">
        <f aca="false">$AP$7*$J$2*$J$5*$N111</f>
        <v>#N/A</v>
      </c>
      <c r="AQ111" s="70" t="e">
        <f aca="false">$AP$7*$J$3*$J$5*$O111</f>
        <v>#N/A</v>
      </c>
      <c r="AR111" s="70" t="e">
        <f aca="false">$AR$7*$J$2*$J$5*$N111</f>
        <v>#N/A</v>
      </c>
      <c r="AS111" s="70" t="e">
        <f aca="false">$AR$7*$J$3*$J$5*$O111</f>
        <v>#N/A</v>
      </c>
      <c r="AT111" s="134" t="e">
        <f aca="false">SUM(AF111:AG111,AL111:AM111)</f>
        <v>#N/A</v>
      </c>
      <c r="AU111" s="161" t="e">
        <f aca="false">SUM(AF111:AM111,AP111:AS111)</f>
        <v>#N/A</v>
      </c>
      <c r="AV111" s="134" t="e">
        <f aca="false">SUM(AF111:AS111)</f>
        <v>#N/A</v>
      </c>
      <c r="AW111" s="70" t="e">
        <f aca="false">$AW$7*$J$2*$J$5*$S111</f>
        <v>#N/A</v>
      </c>
      <c r="AX111" s="70" t="e">
        <f aca="false">$AW$7*$J$3*$J$5*$T111</f>
        <v>#N/A</v>
      </c>
      <c r="AY111" s="70" t="e">
        <f aca="false">$AY$7*$J$2*$J$5*$S111</f>
        <v>#N/A</v>
      </c>
      <c r="AZ111" s="70" t="e">
        <f aca="false">$AY$7*$J$3*$J$5*$T111</f>
        <v>#N/A</v>
      </c>
      <c r="BA111" s="70" t="e">
        <f aca="false">$BA$7*$J$2*$J$5*$S111</f>
        <v>#N/A</v>
      </c>
      <c r="BB111" s="70" t="e">
        <f aca="false">$BA$7*$J$3*$J$5*$T111</f>
        <v>#N/A</v>
      </c>
      <c r="BC111" s="70" t="e">
        <f aca="false">$BC$7*$J$2*$J$5*$S111</f>
        <v>#N/A</v>
      </c>
      <c r="BD111" s="70" t="e">
        <f aca="false">$BC$7*$J$3*$J$5*$T111</f>
        <v>#N/A</v>
      </c>
      <c r="BE111" s="70" t="e">
        <f aca="false">$BE$7*$J$2*$J$5*$S111</f>
        <v>#N/A</v>
      </c>
      <c r="BF111" s="70" t="e">
        <f aca="false">$BE$7*$J$3*$J$5*$T111</f>
        <v>#N/A</v>
      </c>
      <c r="BG111" s="70" t="e">
        <f aca="false">$BG$7*$J$2*$J$5*$S111</f>
        <v>#N/A</v>
      </c>
      <c r="BH111" s="70" t="e">
        <f aca="false">$BG$7*$J$3*$J$5*$T111</f>
        <v>#N/A</v>
      </c>
      <c r="BI111" s="70" t="e">
        <f aca="false">$BI$7*$J$2*$J$5*$S111</f>
        <v>#N/A</v>
      </c>
      <c r="BJ111" s="70" t="e">
        <f aca="false">$BI$7*$J$3*$J$5*$T111</f>
        <v>#N/A</v>
      </c>
      <c r="BK111" s="70" t="e">
        <f aca="false">$BK$7*$J$2*$J$5*$S111</f>
        <v>#N/A</v>
      </c>
      <c r="BL111" s="70" t="e">
        <f aca="false">$BK$7*$J$3*$J$5*$T111</f>
        <v>#N/A</v>
      </c>
      <c r="BM111" s="70" t="e">
        <f aca="false">$BM$7*$J$2*$J$5*$S111</f>
        <v>#N/A</v>
      </c>
      <c r="BN111" s="70" t="e">
        <f aca="false">$BM$7*$J$3*$J$5*$T111</f>
        <v>#N/A</v>
      </c>
      <c r="BO111" s="70" t="e">
        <f aca="false">$BO$7*$J$2*$J$5*$S111</f>
        <v>#N/A</v>
      </c>
      <c r="BP111" s="70" t="e">
        <f aca="false">$BO$7*$J$3*$J$5*$T111</f>
        <v>#N/A</v>
      </c>
      <c r="BQ111" s="70" t="e">
        <f aca="false">$BQ$7*$J$2*$J$5*$S111</f>
        <v>#N/A</v>
      </c>
      <c r="BR111" s="70" t="e">
        <f aca="false">$BQ$7*$J$3*$J$5*$T111</f>
        <v>#N/A</v>
      </c>
      <c r="BS111" s="70" t="e">
        <f aca="false">$BS$7*$J$2*$J$5*$S111</f>
        <v>#N/A</v>
      </c>
      <c r="BT111" s="70" t="e">
        <f aca="false">$BS$7*$J$3*$J$5*$T111</f>
        <v>#N/A</v>
      </c>
      <c r="BU111" s="70" t="e">
        <f aca="false">$BU$7*$J$2*$J$5*$S111</f>
        <v>#N/A</v>
      </c>
      <c r="BV111" s="70" t="e">
        <f aca="false">$BU$7*$J$3*$J$5*$T111</f>
        <v>#N/A</v>
      </c>
      <c r="BW111" s="385" t="e">
        <f aca="false">SUM(AW111:BD111,BG111:BJ111,BO111:BP111)</f>
        <v>#N/A</v>
      </c>
      <c r="BX111" s="386" t="e">
        <f aca="false">SUM(BS111:BV111)+BW111</f>
        <v>#N/A</v>
      </c>
      <c r="BY111" s="25" t="e">
        <f aca="false">SUM(AW111:BV111)</f>
        <v>#N/A</v>
      </c>
      <c r="BZ111" s="70" t="e">
        <f aca="false">$BZ$7*$J$2*$J$5*$N111</f>
        <v>#N/A</v>
      </c>
      <c r="CA111" s="70" t="e">
        <f aca="false">$BZ$7*$J$3*$J$5*$O111</f>
        <v>#N/A</v>
      </c>
      <c r="CB111" s="70" t="e">
        <f aca="false">$CB$7*$J$2*$J$5*$N111</f>
        <v>#N/A</v>
      </c>
      <c r="CC111" s="70" t="e">
        <f aca="false">$CB$7*$J$3*$J$5*$O111</f>
        <v>#N/A</v>
      </c>
      <c r="CD111" s="70" t="e">
        <f aca="false">$CD$7*$J$2*$J$5*$N111</f>
        <v>#N/A</v>
      </c>
      <c r="CE111" s="70" t="e">
        <f aca="false">$CD$7*$J$3*$J$5*$O111</f>
        <v>#N/A</v>
      </c>
      <c r="CF111" s="134" t="e">
        <f aca="false">SUM(BZ111:CA111)</f>
        <v>#N/A</v>
      </c>
      <c r="CG111" s="386" t="e">
        <f aca="false">SUM(BZ111:CC111)</f>
        <v>#N/A</v>
      </c>
      <c r="CH111" s="134" t="e">
        <f aca="false">SUM(BZ111:CE111)</f>
        <v>#N/A</v>
      </c>
      <c r="CI111" s="70" t="e">
        <f aca="false">$CI$7*$J$2*$J$5*$AB111</f>
        <v>#N/A</v>
      </c>
      <c r="CJ111" s="70" t="e">
        <f aca="false">$CI$7*$J$3*$J$5*$AC111</f>
        <v>#N/A</v>
      </c>
      <c r="CK111" s="70" t="e">
        <f aca="false">$CK$7*$J$2*$J$5*$AB111</f>
        <v>#N/A</v>
      </c>
      <c r="CL111" s="70" t="e">
        <f aca="false">$CK$7*$J$3*$J$5*$AC111</f>
        <v>#N/A</v>
      </c>
      <c r="CM111" s="70" t="e">
        <f aca="false">$CM$7*$J$2*$J$5*$AB111</f>
        <v>#N/A</v>
      </c>
      <c r="CN111" s="70" t="e">
        <f aca="false">$CM$7*$J$3*$J$5*$AC111</f>
        <v>#N/A</v>
      </c>
      <c r="CO111" s="70" t="e">
        <f aca="false">$CO$7*$J$2*$J$5*$AB111</f>
        <v>#N/A</v>
      </c>
      <c r="CP111" s="70" t="e">
        <f aca="false">$CO$7*$J$3*$J$5*$AC111</f>
        <v>#N/A</v>
      </c>
      <c r="CQ111" s="70" t="e">
        <f aca="false">$CQ$7*$J$2*$J$5*$AB111</f>
        <v>#N/A</v>
      </c>
      <c r="CR111" s="70" t="e">
        <f aca="false">$CQ$7*$J$3*$J$5*$AC111</f>
        <v>#N/A</v>
      </c>
      <c r="CS111" s="70" t="e">
        <f aca="false">$CS$7*$J$2*$J$5*$AB111</f>
        <v>#N/A</v>
      </c>
      <c r="CT111" s="70" t="e">
        <f aca="false">$CS$7*$J$3*$J$5*$AC111</f>
        <v>#N/A</v>
      </c>
      <c r="CU111" s="70" t="e">
        <f aca="false">$CU$7*$J$2*$J$5*$AB111</f>
        <v>#N/A</v>
      </c>
      <c r="CV111" s="70" t="e">
        <f aca="false">$CU$7*$J$3*$J$5*$AC111</f>
        <v>#N/A</v>
      </c>
      <c r="CW111" s="70" t="e">
        <f aca="false">$CW$7*$J$2*$J$5*$AB111</f>
        <v>#N/A</v>
      </c>
      <c r="CX111" s="70" t="e">
        <f aca="false">$CW$7*$J$3*$J$5*$AC111</f>
        <v>#N/A</v>
      </c>
      <c r="CY111" s="70" t="e">
        <f aca="false">$CY$7*$J$2*$J$5*$AB111</f>
        <v>#N/A</v>
      </c>
      <c r="CZ111" s="70" t="e">
        <f aca="false">$CY$7*$J$3*$J$5*$AC111</f>
        <v>#N/A</v>
      </c>
      <c r="DA111" s="70" t="e">
        <f aca="false">$DA$7*$J$2*$J$5*$AB111</f>
        <v>#N/A</v>
      </c>
      <c r="DB111" s="70" t="e">
        <f aca="false">$DA$7*$J$3*$J$5*$AC111</f>
        <v>#N/A</v>
      </c>
      <c r="DC111" s="70"/>
      <c r="DD111" s="70"/>
      <c r="DE111" s="70" t="e">
        <f aca="false">$DF$7*$J$2*$J$5*$AB111</f>
        <v>#N/A</v>
      </c>
      <c r="DF111" s="70" t="e">
        <f aca="false">$DF$7*$J$3*$J$5*$AC111</f>
        <v>#N/A</v>
      </c>
      <c r="DG111" s="70" t="e">
        <f aca="false">$DG$7*$J$2*$J$5*$AB111</f>
        <v>#N/A</v>
      </c>
      <c r="DH111" s="70" t="e">
        <f aca="false">$DG$7*$J$3*$J$5*$AC111</f>
        <v>#N/A</v>
      </c>
      <c r="DI111" s="70" t="e">
        <f aca="false">$DI$7*$J$2*$J$5*$AB111</f>
        <v>#N/A</v>
      </c>
      <c r="DJ111" s="70" t="e">
        <f aca="false">$DI$7*$J$3*$J$5*$AC111</f>
        <v>#N/A</v>
      </c>
      <c r="DK111" s="70" t="e">
        <f aca="false">$DK$7*$J$2*$J$5*$AB111</f>
        <v>#N/A</v>
      </c>
      <c r="DL111" s="70" t="e">
        <f aca="false">$DK$7*$J$3*$J$5*$AC111</f>
        <v>#N/A</v>
      </c>
      <c r="DM111" s="70" t="e">
        <f aca="false">$DM$7*$J$2*$J$5*$AB111</f>
        <v>#N/A</v>
      </c>
      <c r="DN111" s="70" t="e">
        <f aca="false">$DM$7*$J$3*$J$5*$AC111</f>
        <v>#N/A</v>
      </c>
      <c r="DO111" s="70" t="e">
        <f aca="false">$DO$7*$J$2*$J$5*$AB111</f>
        <v>#N/A</v>
      </c>
      <c r="DP111" s="70" t="e">
        <f aca="false">$DO$7*$J$3*$J$5*$AC111</f>
        <v>#N/A</v>
      </c>
      <c r="DQ111" s="70" t="e">
        <f aca="false">$DQ$7*$J$2*$J$5*$AB111</f>
        <v>#N/A</v>
      </c>
      <c r="DR111" s="70" t="e">
        <f aca="false">$DQ$7*$J$3*$J$5*$AC111</f>
        <v>#N/A</v>
      </c>
      <c r="DS111" s="134" t="e">
        <f aca="false">SUM(CI111:CR111,CW111:CX111,DG111:DH111)</f>
        <v>#N/A</v>
      </c>
      <c r="DT111" s="25" t="e">
        <f aca="false">SUM(CI111:CZ111,DC111:DL111)</f>
        <v>#N/A</v>
      </c>
      <c r="DU111" s="134" t="e">
        <f aca="false">SUM(CI111:DR111)</f>
        <v>#N/A</v>
      </c>
      <c r="DZ111" s="70" t="e">
        <f aca="false">$DZ$7*$J$2*$J$5*$AB111</f>
        <v>#N/A</v>
      </c>
      <c r="EA111" s="70" t="e">
        <f aca="false">$DZ$7*$J$3*$J$5*$AC111</f>
        <v>#N/A</v>
      </c>
      <c r="EB111" s="70" t="e">
        <f aca="false">$EB$7*$J$2*$J$5*$AB111</f>
        <v>#N/A</v>
      </c>
      <c r="EC111" s="70" t="e">
        <f aca="false">$EB$7*$J$3*$J$5*$AC111</f>
        <v>#N/A</v>
      </c>
      <c r="ED111" s="70" t="e">
        <f aca="false">$ED$7*$J$2*$J$5*$AB111</f>
        <v>#N/A</v>
      </c>
      <c r="EE111" s="70" t="e">
        <f aca="false">$ED$7*$J$3*$J$5*$AC111</f>
        <v>#N/A</v>
      </c>
      <c r="EF111" s="70" t="e">
        <f aca="false">$EF$7*$J$2*$J$5*$AB111</f>
        <v>#N/A</v>
      </c>
      <c r="EG111" s="70" t="e">
        <f aca="false">$EF$7*$J$3*$J$5*$AC111</f>
        <v>#N/A</v>
      </c>
      <c r="EH111" s="70" t="e">
        <f aca="false">$EH$7*$J$2*$J$5*$AB111</f>
        <v>#N/A</v>
      </c>
      <c r="EI111" s="70" t="e">
        <f aca="false">$EH$7*$J$3*$J$5*$AC111</f>
        <v>#N/A</v>
      </c>
      <c r="EJ111" s="70" t="e">
        <f aca="false">$EJ$7*$J$2*$J$5*$AB111</f>
        <v>#N/A</v>
      </c>
      <c r="EK111" s="70" t="e">
        <f aca="false">$EJ$7*$J$3*$J$5*$AC111</f>
        <v>#N/A</v>
      </c>
      <c r="EL111" s="70" t="e">
        <f aca="false">$EL$7*$J$2*$J$5*$AB111</f>
        <v>#N/A</v>
      </c>
      <c r="EM111" s="70" t="e">
        <f aca="false">$EL$7*$J$3*$J$5*$AC111</f>
        <v>#N/A</v>
      </c>
      <c r="EN111" s="134" t="e">
        <f aca="false">SUM(EB111:EC111)</f>
        <v>#N/A</v>
      </c>
      <c r="EO111" s="25" t="e">
        <f aca="false">SUM(EB111:EE111,EJ111:EM111)</f>
        <v>#N/A</v>
      </c>
      <c r="EP111" s="25" t="e">
        <f aca="false">SUM(DZ111:EM111)</f>
        <v>#N/A</v>
      </c>
    </row>
    <row r="112" customFormat="false" ht="11.25" hidden="false" customHeight="false" outlineLevel="0" collapsed="false">
      <c r="A112" s="51" t="e">
        <f aca="false">VLOOKUP($D112,Curves!$A$2:$I$1700,9)</f>
        <v>#N/A</v>
      </c>
      <c r="B112" s="85" t="e">
        <f aca="false">(1+($A112/2))^(-2*($D112-$A$1)/365.25)</f>
        <v>#N/A</v>
      </c>
      <c r="C112" s="85" t="n">
        <f aca="false">D113-D112</f>
        <v>30</v>
      </c>
      <c r="D112" s="377" t="n">
        <v>40057</v>
      </c>
      <c r="E112" s="378" t="e">
        <f aca="false">VLOOKUP($D112,Curves!$A$2:$H$1700,2)*$B112</f>
        <v>#N/A</v>
      </c>
      <c r="F112" s="51" t="e">
        <f aca="false">VLOOKUP($D112,Curves!$A$2:$H$1700,3)*$B112</f>
        <v>#N/A</v>
      </c>
      <c r="G112" s="51" t="e">
        <f aca="false">VLOOKUP($D112,Curves!$A$2:$H$1700,7)*$B112</f>
        <v>#N/A</v>
      </c>
      <c r="H112" s="51" t="e">
        <f aca="false">VLOOKUP($D112,Curves!$A$2:$H$1700,5)*$B112</f>
        <v>#N/A</v>
      </c>
      <c r="I112" s="51" t="e">
        <f aca="false">VLOOKUP($D112,Curves!$A$2:$H$1700,4)*$B112</f>
        <v>#N/A</v>
      </c>
      <c r="J112" s="379" t="e">
        <f aca="false">VLOOKUP($D112,Curves!$A$2:$H$1700,8)*$B112</f>
        <v>#N/A</v>
      </c>
      <c r="K112" s="51" t="e">
        <f aca="false">($E112+$I112)*$J$5+$J$4</f>
        <v>#N/A</v>
      </c>
      <c r="L112" s="380" t="e">
        <f aca="false">VLOOKUP($D112,Curves!$N$2:$T$2600,2)*$B112</f>
        <v>#N/A</v>
      </c>
      <c r="M112" s="244" t="e">
        <f aca="false">VLOOKUP($D112,Curves!$N$2:$T$2600,3)*$B112</f>
        <v>#N/A</v>
      </c>
      <c r="N112" s="381" t="e">
        <f aca="false">IF($K112&lt;$L112,1,0)</f>
        <v>#N/A</v>
      </c>
      <c r="O112" s="382" t="e">
        <f aca="false">IF($K112&lt;$M112,1,0)</f>
        <v>#N/A</v>
      </c>
      <c r="P112" s="378" t="e">
        <f aca="false">($E112+J112)*$J$5+$J$4</f>
        <v>#N/A</v>
      </c>
      <c r="Q112" s="380" t="e">
        <f aca="false">VLOOKUP($D112,Curves!$N$2:$T$2600,4)*$B112</f>
        <v>#N/A</v>
      </c>
      <c r="R112" s="244" t="e">
        <f aca="false">VLOOKUP($D112,Curves!$N$2:$T$2600,5)*$B112</f>
        <v>#N/A</v>
      </c>
      <c r="S112" s="381" t="e">
        <f aca="false">IF($P112&lt;$Q112,1,0)</f>
        <v>#N/A</v>
      </c>
      <c r="T112" s="382" t="e">
        <f aca="false">IF($P112&lt;$R112,1,0)</f>
        <v>#N/A</v>
      </c>
      <c r="U112" s="383" t="e">
        <f aca="false">($E112+G112)*$J$5+$J$4</f>
        <v>#N/A</v>
      </c>
      <c r="V112" s="383" t="e">
        <f aca="false">($E112+H112)*$J$5+$J$4</f>
        <v>#N/A</v>
      </c>
      <c r="W112" s="383" t="e">
        <f aca="false">($E112+I112)*$J$5+$J$4</f>
        <v>#N/A</v>
      </c>
      <c r="X112" s="272" t="e">
        <f aca="false">VLOOKUP($D112,[6]CurveFetch!$D$8:$S$13000,16,0)*$B112</f>
        <v>#N/A</v>
      </c>
      <c r="Y112" s="244" t="e">
        <f aca="false">VLOOKUP($D112,Curves!$N$2:$T$2600,7)*$B112</f>
        <v>#N/A</v>
      </c>
      <c r="Z112" s="384" t="e">
        <f aca="false">IF($U112&lt;$X112,1,0)</f>
        <v>#N/A</v>
      </c>
      <c r="AA112" s="381" t="e">
        <f aca="false">IF($U112&lt;$Y112,1,0)</f>
        <v>#N/A</v>
      </c>
      <c r="AB112" s="381" t="e">
        <f aca="false">IF($V112&lt;$X112,1,0)</f>
        <v>#N/A</v>
      </c>
      <c r="AC112" s="381" t="e">
        <f aca="false">IF($V112&lt;$X112,1,0)</f>
        <v>#N/A</v>
      </c>
      <c r="AD112" s="381" t="e">
        <f aca="false">IF($W112&lt;$X112,1,0)</f>
        <v>#N/A</v>
      </c>
      <c r="AE112" s="382" t="e">
        <f aca="false">IF($W112&lt;$Y112,1,0)</f>
        <v>#N/A</v>
      </c>
      <c r="AF112" s="70" t="e">
        <f aca="false">$AF$7*$J$2*$J$5*$N112</f>
        <v>#N/A</v>
      </c>
      <c r="AG112" s="70" t="e">
        <f aca="false">$AF$7*$J$2*$J$5*$O112</f>
        <v>#N/A</v>
      </c>
      <c r="AH112" s="70" t="e">
        <f aca="false">$AH$7*$J$2*$J$5*$N112</f>
        <v>#N/A</v>
      </c>
      <c r="AI112" s="70" t="e">
        <f aca="false">$AH$7*$J$2*$J$5*$O112</f>
        <v>#N/A</v>
      </c>
      <c r="AJ112" s="70" t="e">
        <f aca="false">$AJ$7*$J$2*$J$5*$N112</f>
        <v>#N/A</v>
      </c>
      <c r="AK112" s="70" t="e">
        <f aca="false">$AJ$7*$J$2*$J$5*$O112</f>
        <v>#N/A</v>
      </c>
      <c r="AL112" s="70" t="e">
        <f aca="false">$AL$7*$J$2*$J$5*$N112</f>
        <v>#N/A</v>
      </c>
      <c r="AM112" s="70" t="e">
        <f aca="false">$AL$7*$J$3*$J$5*$O112</f>
        <v>#N/A</v>
      </c>
      <c r="AN112" s="70" t="e">
        <f aca="false">$AN$7*$J$2*$J$5*$N112</f>
        <v>#N/A</v>
      </c>
      <c r="AO112" s="70" t="e">
        <f aca="false">$AN$7*$J$3*$J$5*$O112</f>
        <v>#N/A</v>
      </c>
      <c r="AP112" s="70" t="e">
        <f aca="false">$AP$7*$J$2*$J$5*$N112</f>
        <v>#N/A</v>
      </c>
      <c r="AQ112" s="70" t="e">
        <f aca="false">$AP$7*$J$3*$J$5*$O112</f>
        <v>#N/A</v>
      </c>
      <c r="AR112" s="70" t="e">
        <f aca="false">$AR$7*$J$2*$J$5*$N112</f>
        <v>#N/A</v>
      </c>
      <c r="AS112" s="70" t="e">
        <f aca="false">$AR$7*$J$3*$J$5*$O112</f>
        <v>#N/A</v>
      </c>
      <c r="AT112" s="134" t="e">
        <f aca="false">SUM(AF112:AG112,AL112:AM112)</f>
        <v>#N/A</v>
      </c>
      <c r="AU112" s="161" t="e">
        <f aca="false">SUM(AF112:AM112,AP112:AS112)</f>
        <v>#N/A</v>
      </c>
      <c r="AV112" s="134" t="e">
        <f aca="false">SUM(AF112:AS112)</f>
        <v>#N/A</v>
      </c>
      <c r="AW112" s="70" t="e">
        <f aca="false">$AW$7*$J$2*$J$5*$S112</f>
        <v>#N/A</v>
      </c>
      <c r="AX112" s="70" t="e">
        <f aca="false">$AW$7*$J$3*$J$5*$T112</f>
        <v>#N/A</v>
      </c>
      <c r="AY112" s="70" t="e">
        <f aca="false">$AY$7*$J$2*$J$5*$S112</f>
        <v>#N/A</v>
      </c>
      <c r="AZ112" s="70" t="e">
        <f aca="false">$AY$7*$J$3*$J$5*$T112</f>
        <v>#N/A</v>
      </c>
      <c r="BA112" s="70" t="e">
        <f aca="false">$BA$7*$J$2*$J$5*$S112</f>
        <v>#N/A</v>
      </c>
      <c r="BB112" s="70" t="e">
        <f aca="false">$BA$7*$J$3*$J$5*$T112</f>
        <v>#N/A</v>
      </c>
      <c r="BC112" s="70" t="e">
        <f aca="false">$BC$7*$J$2*$J$5*$S112</f>
        <v>#N/A</v>
      </c>
      <c r="BD112" s="70" t="e">
        <f aca="false">$BC$7*$J$3*$J$5*$T112</f>
        <v>#N/A</v>
      </c>
      <c r="BE112" s="70" t="e">
        <f aca="false">$BE$7*$J$2*$J$5*$S112</f>
        <v>#N/A</v>
      </c>
      <c r="BF112" s="70" t="e">
        <f aca="false">$BE$7*$J$3*$J$5*$T112</f>
        <v>#N/A</v>
      </c>
      <c r="BG112" s="70" t="e">
        <f aca="false">$BG$7*$J$2*$J$5*$S112</f>
        <v>#N/A</v>
      </c>
      <c r="BH112" s="70" t="e">
        <f aca="false">$BG$7*$J$3*$J$5*$T112</f>
        <v>#N/A</v>
      </c>
      <c r="BI112" s="70" t="e">
        <f aca="false">$BI$7*$J$2*$J$5*$S112</f>
        <v>#N/A</v>
      </c>
      <c r="BJ112" s="70" t="e">
        <f aca="false">$BI$7*$J$3*$J$5*$T112</f>
        <v>#N/A</v>
      </c>
      <c r="BK112" s="70" t="e">
        <f aca="false">$BK$7*$J$2*$J$5*$S112</f>
        <v>#N/A</v>
      </c>
      <c r="BL112" s="70" t="e">
        <f aca="false">$BK$7*$J$3*$J$5*$T112</f>
        <v>#N/A</v>
      </c>
      <c r="BM112" s="70" t="e">
        <f aca="false">$BM$7*$J$2*$J$5*$S112</f>
        <v>#N/A</v>
      </c>
      <c r="BN112" s="70" t="e">
        <f aca="false">$BM$7*$J$3*$J$5*$T112</f>
        <v>#N/A</v>
      </c>
      <c r="BO112" s="70" t="e">
        <f aca="false">$BO$7*$J$2*$J$5*$S112</f>
        <v>#N/A</v>
      </c>
      <c r="BP112" s="70" t="e">
        <f aca="false">$BO$7*$J$3*$J$5*$T112</f>
        <v>#N/A</v>
      </c>
      <c r="BQ112" s="70" t="e">
        <f aca="false">$BQ$7*$J$2*$J$5*$S112</f>
        <v>#N/A</v>
      </c>
      <c r="BR112" s="70" t="e">
        <f aca="false">$BQ$7*$J$3*$J$5*$T112</f>
        <v>#N/A</v>
      </c>
      <c r="BS112" s="70" t="e">
        <f aca="false">$BS$7*$J$2*$J$5*$S112</f>
        <v>#N/A</v>
      </c>
      <c r="BT112" s="70" t="e">
        <f aca="false">$BS$7*$J$3*$J$5*$T112</f>
        <v>#N/A</v>
      </c>
      <c r="BU112" s="70" t="e">
        <f aca="false">$BU$7*$J$2*$J$5*$S112</f>
        <v>#N/A</v>
      </c>
      <c r="BV112" s="70" t="e">
        <f aca="false">$BU$7*$J$3*$J$5*$T112</f>
        <v>#N/A</v>
      </c>
      <c r="BW112" s="385" t="e">
        <f aca="false">SUM(AW112:BD112,BG112:BJ112,BO112:BP112)</f>
        <v>#N/A</v>
      </c>
      <c r="BX112" s="386" t="e">
        <f aca="false">SUM(BS112:BV112)+BW112</f>
        <v>#N/A</v>
      </c>
      <c r="BY112" s="25" t="e">
        <f aca="false">SUM(AW112:BV112)</f>
        <v>#N/A</v>
      </c>
      <c r="BZ112" s="70" t="e">
        <f aca="false">$BZ$7*$J$2*$J$5*$N112</f>
        <v>#N/A</v>
      </c>
      <c r="CA112" s="70" t="e">
        <f aca="false">$BZ$7*$J$3*$J$5*$O112</f>
        <v>#N/A</v>
      </c>
      <c r="CB112" s="70" t="e">
        <f aca="false">$CB$7*$J$2*$J$5*$N112</f>
        <v>#N/A</v>
      </c>
      <c r="CC112" s="70" t="e">
        <f aca="false">$CB$7*$J$3*$J$5*$O112</f>
        <v>#N/A</v>
      </c>
      <c r="CD112" s="70" t="e">
        <f aca="false">$CD$7*$J$2*$J$5*$N112</f>
        <v>#N/A</v>
      </c>
      <c r="CE112" s="70" t="e">
        <f aca="false">$CD$7*$J$3*$J$5*$O112</f>
        <v>#N/A</v>
      </c>
      <c r="CF112" s="134" t="e">
        <f aca="false">SUM(BZ112:CA112)</f>
        <v>#N/A</v>
      </c>
      <c r="CG112" s="386" t="e">
        <f aca="false">SUM(BZ112:CC112)</f>
        <v>#N/A</v>
      </c>
      <c r="CH112" s="134" t="e">
        <f aca="false">SUM(BZ112:CE112)</f>
        <v>#N/A</v>
      </c>
      <c r="CI112" s="70" t="e">
        <f aca="false">$CI$7*$J$2*$J$5*$AB112</f>
        <v>#N/A</v>
      </c>
      <c r="CJ112" s="70" t="e">
        <f aca="false">$CI$7*$J$3*$J$5*$AC112</f>
        <v>#N/A</v>
      </c>
      <c r="CK112" s="70" t="e">
        <f aca="false">$CK$7*$J$2*$J$5*$AB112</f>
        <v>#N/A</v>
      </c>
      <c r="CL112" s="70" t="e">
        <f aca="false">$CK$7*$J$3*$J$5*$AC112</f>
        <v>#N/A</v>
      </c>
      <c r="CM112" s="70" t="e">
        <f aca="false">$CM$7*$J$2*$J$5*$AB112</f>
        <v>#N/A</v>
      </c>
      <c r="CN112" s="70" t="e">
        <f aca="false">$CM$7*$J$3*$J$5*$AC112</f>
        <v>#N/A</v>
      </c>
      <c r="CO112" s="70" t="e">
        <f aca="false">$CO$7*$J$2*$J$5*$AB112</f>
        <v>#N/A</v>
      </c>
      <c r="CP112" s="70" t="e">
        <f aca="false">$CO$7*$J$3*$J$5*$AC112</f>
        <v>#N/A</v>
      </c>
      <c r="CQ112" s="70" t="e">
        <f aca="false">$CQ$7*$J$2*$J$5*$AB112</f>
        <v>#N/A</v>
      </c>
      <c r="CR112" s="70" t="e">
        <f aca="false">$CQ$7*$J$3*$J$5*$AC112</f>
        <v>#N/A</v>
      </c>
      <c r="CS112" s="70" t="e">
        <f aca="false">$CS$7*$J$2*$J$5*$AB112</f>
        <v>#N/A</v>
      </c>
      <c r="CT112" s="70" t="e">
        <f aca="false">$CS$7*$J$3*$J$5*$AC112</f>
        <v>#N/A</v>
      </c>
      <c r="CU112" s="70" t="e">
        <f aca="false">$CU$7*$J$2*$J$5*$AB112</f>
        <v>#N/A</v>
      </c>
      <c r="CV112" s="70" t="e">
        <f aca="false">$CU$7*$J$3*$J$5*$AC112</f>
        <v>#N/A</v>
      </c>
      <c r="CW112" s="70" t="e">
        <f aca="false">$CW$7*$J$2*$J$5*$AB112</f>
        <v>#N/A</v>
      </c>
      <c r="CX112" s="70" t="e">
        <f aca="false">$CW$7*$J$3*$J$5*$AC112</f>
        <v>#N/A</v>
      </c>
      <c r="CY112" s="70" t="e">
        <f aca="false">$CY$7*$J$2*$J$5*$AB112</f>
        <v>#N/A</v>
      </c>
      <c r="CZ112" s="70" t="e">
        <f aca="false">$CY$7*$J$3*$J$5*$AC112</f>
        <v>#N/A</v>
      </c>
      <c r="DA112" s="70" t="e">
        <f aca="false">$DA$7*$J$2*$J$5*$AB112</f>
        <v>#N/A</v>
      </c>
      <c r="DB112" s="70" t="e">
        <f aca="false">$DA$7*$J$3*$J$5*$AC112</f>
        <v>#N/A</v>
      </c>
      <c r="DC112" s="70"/>
      <c r="DD112" s="70"/>
      <c r="DE112" s="70" t="e">
        <f aca="false">$DF$7*$J$2*$J$5*$AB112</f>
        <v>#N/A</v>
      </c>
      <c r="DF112" s="70" t="e">
        <f aca="false">$DF$7*$J$3*$J$5*$AC112</f>
        <v>#N/A</v>
      </c>
      <c r="DG112" s="70" t="e">
        <f aca="false">$DG$7*$J$2*$J$5*$AB112</f>
        <v>#N/A</v>
      </c>
      <c r="DH112" s="70" t="e">
        <f aca="false">$DG$7*$J$3*$J$5*$AC112</f>
        <v>#N/A</v>
      </c>
      <c r="DI112" s="70" t="e">
        <f aca="false">$DI$7*$J$2*$J$5*$AB112</f>
        <v>#N/A</v>
      </c>
      <c r="DJ112" s="70" t="e">
        <f aca="false">$DI$7*$J$3*$J$5*$AC112</f>
        <v>#N/A</v>
      </c>
      <c r="DK112" s="70" t="e">
        <f aca="false">$DK$7*$J$2*$J$5*$AB112</f>
        <v>#N/A</v>
      </c>
      <c r="DL112" s="70" t="e">
        <f aca="false">$DK$7*$J$3*$J$5*$AC112</f>
        <v>#N/A</v>
      </c>
      <c r="DM112" s="70" t="e">
        <f aca="false">$DM$7*$J$2*$J$5*$AB112</f>
        <v>#N/A</v>
      </c>
      <c r="DN112" s="70" t="e">
        <f aca="false">$DM$7*$J$3*$J$5*$AC112</f>
        <v>#N/A</v>
      </c>
      <c r="DO112" s="70" t="e">
        <f aca="false">$DO$7*$J$2*$J$5*$AB112</f>
        <v>#N/A</v>
      </c>
      <c r="DP112" s="70" t="e">
        <f aca="false">$DO$7*$J$3*$J$5*$AC112</f>
        <v>#N/A</v>
      </c>
      <c r="DQ112" s="70" t="e">
        <f aca="false">$DQ$7*$J$2*$J$5*$AB112</f>
        <v>#N/A</v>
      </c>
      <c r="DR112" s="70" t="e">
        <f aca="false">$DQ$7*$J$3*$J$5*$AC112</f>
        <v>#N/A</v>
      </c>
      <c r="DS112" s="134" t="e">
        <f aca="false">SUM(CI112:CR112,CW112:CX112,DG112:DH112)</f>
        <v>#N/A</v>
      </c>
      <c r="DT112" s="25" t="e">
        <f aca="false">SUM(CI112:CZ112,DC112:DL112)</f>
        <v>#N/A</v>
      </c>
      <c r="DU112" s="134" t="e">
        <f aca="false">SUM(CI112:DR112)</f>
        <v>#N/A</v>
      </c>
      <c r="DZ112" s="70" t="e">
        <f aca="false">$DZ$7*$J$2*$J$5*$AB112</f>
        <v>#N/A</v>
      </c>
      <c r="EA112" s="70" t="e">
        <f aca="false">$DZ$7*$J$3*$J$5*$AC112</f>
        <v>#N/A</v>
      </c>
      <c r="EB112" s="70" t="e">
        <f aca="false">$EB$7*$J$2*$J$5*$AB112</f>
        <v>#N/A</v>
      </c>
      <c r="EC112" s="70" t="e">
        <f aca="false">$EB$7*$J$3*$J$5*$AC112</f>
        <v>#N/A</v>
      </c>
      <c r="ED112" s="70" t="e">
        <f aca="false">$ED$7*$J$2*$J$5*$AB112</f>
        <v>#N/A</v>
      </c>
      <c r="EE112" s="70" t="e">
        <f aca="false">$ED$7*$J$3*$J$5*$AC112</f>
        <v>#N/A</v>
      </c>
      <c r="EF112" s="70" t="e">
        <f aca="false">$EF$7*$J$2*$J$5*$AB112</f>
        <v>#N/A</v>
      </c>
      <c r="EG112" s="70" t="e">
        <f aca="false">$EF$7*$J$3*$J$5*$AC112</f>
        <v>#N/A</v>
      </c>
      <c r="EH112" s="70" t="e">
        <f aca="false">$EH$7*$J$2*$J$5*$AB112</f>
        <v>#N/A</v>
      </c>
      <c r="EI112" s="70" t="e">
        <f aca="false">$EH$7*$J$3*$J$5*$AC112</f>
        <v>#N/A</v>
      </c>
      <c r="EJ112" s="70" t="e">
        <f aca="false">$EJ$7*$J$2*$J$5*$AB112</f>
        <v>#N/A</v>
      </c>
      <c r="EK112" s="70" t="e">
        <f aca="false">$EJ$7*$J$3*$J$5*$AC112</f>
        <v>#N/A</v>
      </c>
      <c r="EL112" s="70" t="e">
        <f aca="false">$EL$7*$J$2*$J$5*$AB112</f>
        <v>#N/A</v>
      </c>
      <c r="EM112" s="70" t="e">
        <f aca="false">$EL$7*$J$3*$J$5*$AC112</f>
        <v>#N/A</v>
      </c>
      <c r="EN112" s="134" t="e">
        <f aca="false">SUM(EB112:EC112)</f>
        <v>#N/A</v>
      </c>
      <c r="EO112" s="25" t="e">
        <f aca="false">SUM(EB112:EE112,EJ112:EM112)</f>
        <v>#N/A</v>
      </c>
      <c r="EP112" s="25" t="e">
        <f aca="false">SUM(DZ112:EM112)</f>
        <v>#N/A</v>
      </c>
    </row>
    <row r="113" customFormat="false" ht="11.25" hidden="false" customHeight="false" outlineLevel="0" collapsed="false">
      <c r="A113" s="51" t="e">
        <f aca="false">VLOOKUP($D113,Curves!$A$2:$I$1700,9)</f>
        <v>#N/A</v>
      </c>
      <c r="B113" s="85" t="e">
        <f aca="false">(1+($A113/2))^(-2*($D113-$A$1)/365.25)</f>
        <v>#N/A</v>
      </c>
      <c r="C113" s="85" t="n">
        <f aca="false">D114-D113</f>
        <v>31</v>
      </c>
      <c r="D113" s="377" t="n">
        <v>40087</v>
      </c>
      <c r="E113" s="378" t="e">
        <f aca="false">VLOOKUP($D113,Curves!$A$2:$H$1700,2)*$B113</f>
        <v>#N/A</v>
      </c>
      <c r="F113" s="51" t="e">
        <f aca="false">VLOOKUP($D113,Curves!$A$2:$H$1700,3)*$B113</f>
        <v>#N/A</v>
      </c>
      <c r="G113" s="51" t="e">
        <f aca="false">VLOOKUP($D113,Curves!$A$2:$H$1700,7)*$B113</f>
        <v>#N/A</v>
      </c>
      <c r="H113" s="51" t="e">
        <f aca="false">VLOOKUP($D113,Curves!$A$2:$H$1700,5)*$B113</f>
        <v>#N/A</v>
      </c>
      <c r="I113" s="51" t="e">
        <f aca="false">VLOOKUP($D113,Curves!$A$2:$H$1700,4)*$B113</f>
        <v>#N/A</v>
      </c>
      <c r="J113" s="379" t="e">
        <f aca="false">VLOOKUP($D113,Curves!$A$2:$H$1700,8)*$B113</f>
        <v>#N/A</v>
      </c>
      <c r="K113" s="51" t="e">
        <f aca="false">($E113+$I113)*$J$5+$J$4</f>
        <v>#N/A</v>
      </c>
      <c r="L113" s="380" t="e">
        <f aca="false">VLOOKUP($D113,Curves!$N$2:$T$2600,2)*$B113</f>
        <v>#N/A</v>
      </c>
      <c r="M113" s="244" t="e">
        <f aca="false">VLOOKUP($D113,Curves!$N$2:$T$2600,3)*$B113</f>
        <v>#N/A</v>
      </c>
      <c r="N113" s="381" t="e">
        <f aca="false">IF($K113&lt;$L113,1,0)</f>
        <v>#N/A</v>
      </c>
      <c r="O113" s="382" t="e">
        <f aca="false">IF($K113&lt;$M113,1,0)</f>
        <v>#N/A</v>
      </c>
      <c r="P113" s="378" t="e">
        <f aca="false">($E113+J113)*$J$5+$J$4</f>
        <v>#N/A</v>
      </c>
      <c r="Q113" s="380" t="e">
        <f aca="false">VLOOKUP($D113,Curves!$N$2:$T$2600,4)*$B113</f>
        <v>#N/A</v>
      </c>
      <c r="R113" s="244" t="e">
        <f aca="false">VLOOKUP($D113,Curves!$N$2:$T$2600,5)*$B113</f>
        <v>#N/A</v>
      </c>
      <c r="S113" s="381" t="e">
        <f aca="false">IF($P113&lt;$Q113,1,0)</f>
        <v>#N/A</v>
      </c>
      <c r="T113" s="382" t="e">
        <f aca="false">IF($P113&lt;$R113,1,0)</f>
        <v>#N/A</v>
      </c>
      <c r="U113" s="383" t="e">
        <f aca="false">($E113+G113)*$J$5+$J$4</f>
        <v>#N/A</v>
      </c>
      <c r="V113" s="383" t="e">
        <f aca="false">($E113+H113)*$J$5+$J$4</f>
        <v>#N/A</v>
      </c>
      <c r="W113" s="383" t="e">
        <f aca="false">($E113+I113)*$J$5+$J$4</f>
        <v>#N/A</v>
      </c>
      <c r="X113" s="272" t="e">
        <f aca="false">VLOOKUP($D113,[6]CurveFetch!$D$8:$S$13000,16,0)*$B113</f>
        <v>#N/A</v>
      </c>
      <c r="Y113" s="244" t="e">
        <f aca="false">VLOOKUP($D113,Curves!$N$2:$T$2600,7)*$B113</f>
        <v>#N/A</v>
      </c>
      <c r="Z113" s="384" t="e">
        <f aca="false">IF($U113&lt;$X113,1,0)</f>
        <v>#N/A</v>
      </c>
      <c r="AA113" s="381" t="e">
        <f aca="false">IF($U113&lt;$Y113,1,0)</f>
        <v>#N/A</v>
      </c>
      <c r="AB113" s="381" t="e">
        <f aca="false">IF($V113&lt;$X113,1,0)</f>
        <v>#N/A</v>
      </c>
      <c r="AC113" s="381" t="e">
        <f aca="false">IF($V113&lt;$X113,1,0)</f>
        <v>#N/A</v>
      </c>
      <c r="AD113" s="381" t="e">
        <f aca="false">IF($W113&lt;$X113,1,0)</f>
        <v>#N/A</v>
      </c>
      <c r="AE113" s="382" t="e">
        <f aca="false">IF($W113&lt;$Y113,1,0)</f>
        <v>#N/A</v>
      </c>
      <c r="AF113" s="70" t="e">
        <f aca="false">$AF$7*$J$2*$J$5*$N113</f>
        <v>#N/A</v>
      </c>
      <c r="AG113" s="70" t="e">
        <f aca="false">$AF$7*$J$2*$J$5*$O113</f>
        <v>#N/A</v>
      </c>
      <c r="AH113" s="70" t="e">
        <f aca="false">$AH$7*$J$2*$J$5*$N113</f>
        <v>#N/A</v>
      </c>
      <c r="AI113" s="70" t="e">
        <f aca="false">$AH$7*$J$2*$J$5*$O113</f>
        <v>#N/A</v>
      </c>
      <c r="AJ113" s="70" t="e">
        <f aca="false">$AJ$7*$J$2*$J$5*$N113</f>
        <v>#N/A</v>
      </c>
      <c r="AK113" s="70" t="e">
        <f aca="false">$AJ$7*$J$2*$J$5*$O113</f>
        <v>#N/A</v>
      </c>
      <c r="AL113" s="70" t="e">
        <f aca="false">$AL$7*$J$2*$J$5*$N113</f>
        <v>#N/A</v>
      </c>
      <c r="AM113" s="70" t="e">
        <f aca="false">$AL$7*$J$3*$J$5*$O113</f>
        <v>#N/A</v>
      </c>
      <c r="AN113" s="70" t="e">
        <f aca="false">$AN$7*$J$2*$J$5*$N113</f>
        <v>#N/A</v>
      </c>
      <c r="AO113" s="70" t="e">
        <f aca="false">$AN$7*$J$3*$J$5*$O113</f>
        <v>#N/A</v>
      </c>
      <c r="AP113" s="70" t="e">
        <f aca="false">$AP$7*$J$2*$J$5*$N113</f>
        <v>#N/A</v>
      </c>
      <c r="AQ113" s="70" t="e">
        <f aca="false">$AP$7*$J$3*$J$5*$O113</f>
        <v>#N/A</v>
      </c>
      <c r="AR113" s="70" t="e">
        <f aca="false">$AR$7*$J$2*$J$5*$N113</f>
        <v>#N/A</v>
      </c>
      <c r="AS113" s="70" t="e">
        <f aca="false">$AR$7*$J$3*$J$5*$O113</f>
        <v>#N/A</v>
      </c>
      <c r="AT113" s="134" t="e">
        <f aca="false">SUM(AF113:AG113,AL113:AM113)</f>
        <v>#N/A</v>
      </c>
      <c r="AU113" s="161" t="e">
        <f aca="false">SUM(AF113:AM113,AP113:AS113)</f>
        <v>#N/A</v>
      </c>
      <c r="AV113" s="134" t="e">
        <f aca="false">SUM(AF113:AS113)</f>
        <v>#N/A</v>
      </c>
      <c r="AW113" s="70" t="e">
        <f aca="false">$AW$7*$J$2*$J$5*$S113</f>
        <v>#N/A</v>
      </c>
      <c r="AX113" s="70" t="e">
        <f aca="false">$AW$7*$J$3*$J$5*$T113</f>
        <v>#N/A</v>
      </c>
      <c r="AY113" s="70" t="e">
        <f aca="false">$AY$7*$J$2*$J$5*$S113</f>
        <v>#N/A</v>
      </c>
      <c r="AZ113" s="70" t="e">
        <f aca="false">$AY$7*$J$3*$J$5*$T113</f>
        <v>#N/A</v>
      </c>
      <c r="BA113" s="70" t="e">
        <f aca="false">$BA$7*$J$2*$J$5*$S113</f>
        <v>#N/A</v>
      </c>
      <c r="BB113" s="70" t="e">
        <f aca="false">$BA$7*$J$3*$J$5*$T113</f>
        <v>#N/A</v>
      </c>
      <c r="BC113" s="70" t="e">
        <f aca="false">$BC$7*$J$2*$J$5*$S113</f>
        <v>#N/A</v>
      </c>
      <c r="BD113" s="70" t="e">
        <f aca="false">$BC$7*$J$3*$J$5*$T113</f>
        <v>#N/A</v>
      </c>
      <c r="BE113" s="70" t="e">
        <f aca="false">$BE$7*$J$2*$J$5*$S113</f>
        <v>#N/A</v>
      </c>
      <c r="BF113" s="70" t="e">
        <f aca="false">$BE$7*$J$3*$J$5*$T113</f>
        <v>#N/A</v>
      </c>
      <c r="BG113" s="70" t="e">
        <f aca="false">$BG$7*$J$2*$J$5*$S113</f>
        <v>#N/A</v>
      </c>
      <c r="BH113" s="70" t="e">
        <f aca="false">$BG$7*$J$3*$J$5*$T113</f>
        <v>#N/A</v>
      </c>
      <c r="BI113" s="70" t="e">
        <f aca="false">$BI$7*$J$2*$J$5*$S113</f>
        <v>#N/A</v>
      </c>
      <c r="BJ113" s="70" t="e">
        <f aca="false">$BI$7*$J$3*$J$5*$T113</f>
        <v>#N/A</v>
      </c>
      <c r="BK113" s="70" t="e">
        <f aca="false">$BK$7*$J$2*$J$5*$S113</f>
        <v>#N/A</v>
      </c>
      <c r="BL113" s="70" t="e">
        <f aca="false">$BK$7*$J$3*$J$5*$T113</f>
        <v>#N/A</v>
      </c>
      <c r="BM113" s="70" t="e">
        <f aca="false">$BM$7*$J$2*$J$5*$S113</f>
        <v>#N/A</v>
      </c>
      <c r="BN113" s="70" t="e">
        <f aca="false">$BM$7*$J$3*$J$5*$T113</f>
        <v>#N/A</v>
      </c>
      <c r="BO113" s="70" t="e">
        <f aca="false">$BO$7*$J$2*$J$5*$S113</f>
        <v>#N/A</v>
      </c>
      <c r="BP113" s="70" t="e">
        <f aca="false">$BO$7*$J$3*$J$5*$T113</f>
        <v>#N/A</v>
      </c>
      <c r="BQ113" s="70" t="e">
        <f aca="false">$BQ$7*$J$2*$J$5*$S113</f>
        <v>#N/A</v>
      </c>
      <c r="BR113" s="70" t="e">
        <f aca="false">$BQ$7*$J$3*$J$5*$T113</f>
        <v>#N/A</v>
      </c>
      <c r="BS113" s="70" t="e">
        <f aca="false">$BS$7*$J$2*$J$5*$S113</f>
        <v>#N/A</v>
      </c>
      <c r="BT113" s="70" t="e">
        <f aca="false">$BS$7*$J$3*$J$5*$T113</f>
        <v>#N/A</v>
      </c>
      <c r="BU113" s="70" t="e">
        <f aca="false">$BU$7*$J$2*$J$5*$S113</f>
        <v>#N/A</v>
      </c>
      <c r="BV113" s="70" t="e">
        <f aca="false">$BU$7*$J$3*$J$5*$T113</f>
        <v>#N/A</v>
      </c>
      <c r="BW113" s="385" t="e">
        <f aca="false">SUM(AW113:BD113,BG113:BJ113,BO113:BP113)</f>
        <v>#N/A</v>
      </c>
      <c r="BX113" s="386" t="e">
        <f aca="false">SUM(BS113:BV113)+BW113</f>
        <v>#N/A</v>
      </c>
      <c r="BY113" s="25" t="e">
        <f aca="false">SUM(AW113:BV113)</f>
        <v>#N/A</v>
      </c>
      <c r="BZ113" s="70" t="e">
        <f aca="false">$BZ$7*$J$2*$J$5*$N113</f>
        <v>#N/A</v>
      </c>
      <c r="CA113" s="70" t="e">
        <f aca="false">$BZ$7*$J$3*$J$5*$O113</f>
        <v>#N/A</v>
      </c>
      <c r="CB113" s="70" t="e">
        <f aca="false">$CB$7*$J$2*$J$5*$N113</f>
        <v>#N/A</v>
      </c>
      <c r="CC113" s="70" t="e">
        <f aca="false">$CB$7*$J$3*$J$5*$O113</f>
        <v>#N/A</v>
      </c>
      <c r="CD113" s="70" t="e">
        <f aca="false">$CD$7*$J$2*$J$5*$N113</f>
        <v>#N/A</v>
      </c>
      <c r="CE113" s="70" t="e">
        <f aca="false">$CD$7*$J$3*$J$5*$O113</f>
        <v>#N/A</v>
      </c>
      <c r="CF113" s="134" t="e">
        <f aca="false">SUM(BZ113:CA113)</f>
        <v>#N/A</v>
      </c>
      <c r="CG113" s="386" t="e">
        <f aca="false">SUM(BZ113:CC113)</f>
        <v>#N/A</v>
      </c>
      <c r="CH113" s="134" t="e">
        <f aca="false">SUM(BZ113:CE113)</f>
        <v>#N/A</v>
      </c>
      <c r="CI113" s="70" t="e">
        <f aca="false">$CI$7*$J$2*$J$5*$AB113</f>
        <v>#N/A</v>
      </c>
      <c r="CJ113" s="70" t="e">
        <f aca="false">$CI$7*$J$3*$J$5*$AC113</f>
        <v>#N/A</v>
      </c>
      <c r="CK113" s="70" t="e">
        <f aca="false">$CK$7*$J$2*$J$5*$AB113</f>
        <v>#N/A</v>
      </c>
      <c r="CL113" s="70" t="e">
        <f aca="false">$CK$7*$J$3*$J$5*$AC113</f>
        <v>#N/A</v>
      </c>
      <c r="CM113" s="70" t="e">
        <f aca="false">$CM$7*$J$2*$J$5*$AB113</f>
        <v>#N/A</v>
      </c>
      <c r="CN113" s="70" t="e">
        <f aca="false">$CM$7*$J$3*$J$5*$AC113</f>
        <v>#N/A</v>
      </c>
      <c r="CO113" s="70" t="e">
        <f aca="false">$CO$7*$J$2*$J$5*$AB113</f>
        <v>#N/A</v>
      </c>
      <c r="CP113" s="70" t="e">
        <f aca="false">$CO$7*$J$3*$J$5*$AC113</f>
        <v>#N/A</v>
      </c>
      <c r="CQ113" s="70" t="e">
        <f aca="false">$CQ$7*$J$2*$J$5*$AB113</f>
        <v>#N/A</v>
      </c>
      <c r="CR113" s="70" t="e">
        <f aca="false">$CQ$7*$J$3*$J$5*$AC113</f>
        <v>#N/A</v>
      </c>
      <c r="CS113" s="70" t="e">
        <f aca="false">$CS$7*$J$2*$J$5*$AB113</f>
        <v>#N/A</v>
      </c>
      <c r="CT113" s="70" t="e">
        <f aca="false">$CS$7*$J$3*$J$5*$AC113</f>
        <v>#N/A</v>
      </c>
      <c r="CU113" s="70" t="e">
        <f aca="false">$CU$7*$J$2*$J$5*$AB113</f>
        <v>#N/A</v>
      </c>
      <c r="CV113" s="70" t="e">
        <f aca="false">$CU$7*$J$3*$J$5*$AC113</f>
        <v>#N/A</v>
      </c>
      <c r="CW113" s="70" t="e">
        <f aca="false">$CW$7*$J$2*$J$5*$AB113</f>
        <v>#N/A</v>
      </c>
      <c r="CX113" s="70" t="e">
        <f aca="false">$CW$7*$J$3*$J$5*$AC113</f>
        <v>#N/A</v>
      </c>
      <c r="CY113" s="70" t="e">
        <f aca="false">$CY$7*$J$2*$J$5*$AB113</f>
        <v>#N/A</v>
      </c>
      <c r="CZ113" s="70" t="e">
        <f aca="false">$CY$7*$J$3*$J$5*$AC113</f>
        <v>#N/A</v>
      </c>
      <c r="DA113" s="70" t="e">
        <f aca="false">$DA$7*$J$2*$J$5*$AB113</f>
        <v>#N/A</v>
      </c>
      <c r="DB113" s="70" t="e">
        <f aca="false">$DA$7*$J$3*$J$5*$AC113</f>
        <v>#N/A</v>
      </c>
      <c r="DC113" s="70"/>
      <c r="DD113" s="70"/>
      <c r="DE113" s="70" t="e">
        <f aca="false">$DF$7*$J$2*$J$5*$AB113</f>
        <v>#N/A</v>
      </c>
      <c r="DF113" s="70" t="e">
        <f aca="false">$DF$7*$J$3*$J$5*$AC113</f>
        <v>#N/A</v>
      </c>
      <c r="DG113" s="70" t="e">
        <f aca="false">$DG$7*$J$2*$J$5*$AB113</f>
        <v>#N/A</v>
      </c>
      <c r="DH113" s="70" t="e">
        <f aca="false">$DG$7*$J$3*$J$5*$AC113</f>
        <v>#N/A</v>
      </c>
      <c r="DI113" s="70" t="e">
        <f aca="false">$DI$7*$J$2*$J$5*$AB113</f>
        <v>#N/A</v>
      </c>
      <c r="DJ113" s="70" t="e">
        <f aca="false">$DI$7*$J$3*$J$5*$AC113</f>
        <v>#N/A</v>
      </c>
      <c r="DK113" s="70" t="e">
        <f aca="false">$DK$7*$J$2*$J$5*$AB113</f>
        <v>#N/A</v>
      </c>
      <c r="DL113" s="70" t="e">
        <f aca="false">$DK$7*$J$3*$J$5*$AC113</f>
        <v>#N/A</v>
      </c>
      <c r="DM113" s="70" t="e">
        <f aca="false">$DM$7*$J$2*$J$5*$AB113</f>
        <v>#N/A</v>
      </c>
      <c r="DN113" s="70" t="e">
        <f aca="false">$DM$7*$J$3*$J$5*$AC113</f>
        <v>#N/A</v>
      </c>
      <c r="DO113" s="70" t="e">
        <f aca="false">$DO$7*$J$2*$J$5*$AB113</f>
        <v>#N/A</v>
      </c>
      <c r="DP113" s="70" t="e">
        <f aca="false">$DO$7*$J$3*$J$5*$AC113</f>
        <v>#N/A</v>
      </c>
      <c r="DQ113" s="70" t="e">
        <f aca="false">$DQ$7*$J$2*$J$5*$AB113</f>
        <v>#N/A</v>
      </c>
      <c r="DR113" s="70" t="e">
        <f aca="false">$DQ$7*$J$3*$J$5*$AC113</f>
        <v>#N/A</v>
      </c>
      <c r="DS113" s="134" t="e">
        <f aca="false">SUM(CI113:CR113,CW113:CX113,DG113:DH113)</f>
        <v>#N/A</v>
      </c>
      <c r="DT113" s="25" t="e">
        <f aca="false">SUM(CI113:CZ113,DC113:DL113)</f>
        <v>#N/A</v>
      </c>
      <c r="DU113" s="134" t="e">
        <f aca="false">SUM(CI113:DR113)</f>
        <v>#N/A</v>
      </c>
      <c r="DZ113" s="70" t="e">
        <f aca="false">$DZ$7*$J$2*$J$5*$AB113</f>
        <v>#N/A</v>
      </c>
      <c r="EA113" s="70" t="e">
        <f aca="false">$DZ$7*$J$3*$J$5*$AC113</f>
        <v>#N/A</v>
      </c>
      <c r="EB113" s="70" t="e">
        <f aca="false">$EB$7*$J$2*$J$5*$AB113</f>
        <v>#N/A</v>
      </c>
      <c r="EC113" s="70" t="e">
        <f aca="false">$EB$7*$J$3*$J$5*$AC113</f>
        <v>#N/A</v>
      </c>
      <c r="ED113" s="70" t="e">
        <f aca="false">$ED$7*$J$2*$J$5*$AB113</f>
        <v>#N/A</v>
      </c>
      <c r="EE113" s="70" t="e">
        <f aca="false">$ED$7*$J$3*$J$5*$AC113</f>
        <v>#N/A</v>
      </c>
      <c r="EF113" s="70" t="e">
        <f aca="false">$EF$7*$J$2*$J$5*$AB113</f>
        <v>#N/A</v>
      </c>
      <c r="EG113" s="70" t="e">
        <f aca="false">$EF$7*$J$3*$J$5*$AC113</f>
        <v>#N/A</v>
      </c>
      <c r="EH113" s="70" t="e">
        <f aca="false">$EH$7*$J$2*$J$5*$AB113</f>
        <v>#N/A</v>
      </c>
      <c r="EI113" s="70" t="e">
        <f aca="false">$EH$7*$J$3*$J$5*$AC113</f>
        <v>#N/A</v>
      </c>
      <c r="EJ113" s="70" t="e">
        <f aca="false">$EJ$7*$J$2*$J$5*$AB113</f>
        <v>#N/A</v>
      </c>
      <c r="EK113" s="70" t="e">
        <f aca="false">$EJ$7*$J$3*$J$5*$AC113</f>
        <v>#N/A</v>
      </c>
      <c r="EL113" s="70" t="e">
        <f aca="false">$EL$7*$J$2*$J$5*$AB113</f>
        <v>#N/A</v>
      </c>
      <c r="EM113" s="70" t="e">
        <f aca="false">$EL$7*$J$3*$J$5*$AC113</f>
        <v>#N/A</v>
      </c>
      <c r="EN113" s="134" t="e">
        <f aca="false">SUM(EB113:EC113)</f>
        <v>#N/A</v>
      </c>
      <c r="EO113" s="25" t="e">
        <f aca="false">SUM(EB113:EE113,EJ113:EM113)</f>
        <v>#N/A</v>
      </c>
      <c r="EP113" s="25" t="e">
        <f aca="false">SUM(DZ113:EM113)</f>
        <v>#N/A</v>
      </c>
    </row>
    <row r="114" customFormat="false" ht="11.25" hidden="false" customHeight="false" outlineLevel="0" collapsed="false">
      <c r="A114" s="51" t="e">
        <f aca="false">VLOOKUP($D114,Curves!$A$2:$I$1700,9)</f>
        <v>#N/A</v>
      </c>
      <c r="B114" s="85" t="e">
        <f aca="false">(1+($A114/2))^(-2*($D114-$A$1)/365.25)</f>
        <v>#N/A</v>
      </c>
      <c r="C114" s="85" t="n">
        <f aca="false">D115-D114</f>
        <v>30</v>
      </c>
      <c r="D114" s="377" t="n">
        <v>40118</v>
      </c>
      <c r="E114" s="378" t="e">
        <f aca="false">VLOOKUP($D114,Curves!$A$2:$H$1700,2)*$B114</f>
        <v>#N/A</v>
      </c>
      <c r="F114" s="51" t="e">
        <f aca="false">VLOOKUP($D114,Curves!$A$2:$H$1700,3)*$B114</f>
        <v>#N/A</v>
      </c>
      <c r="G114" s="51" t="e">
        <f aca="false">VLOOKUP($D114,Curves!$A$2:$H$1700,7)*$B114</f>
        <v>#N/A</v>
      </c>
      <c r="H114" s="51" t="e">
        <f aca="false">VLOOKUP($D114,Curves!$A$2:$H$1700,5)*$B114</f>
        <v>#N/A</v>
      </c>
      <c r="I114" s="51" t="e">
        <f aca="false">VLOOKUP($D114,Curves!$A$2:$H$1700,4)*$B114</f>
        <v>#N/A</v>
      </c>
      <c r="J114" s="379" t="e">
        <f aca="false">VLOOKUP($D114,Curves!$A$2:$H$1700,8)*$B114</f>
        <v>#N/A</v>
      </c>
      <c r="K114" s="51" t="e">
        <f aca="false">($E114+$I114)*$J$5+$J$4</f>
        <v>#N/A</v>
      </c>
      <c r="L114" s="380" t="e">
        <f aca="false">VLOOKUP($D114,Curves!$N$2:$T$2600,2)*$B114</f>
        <v>#N/A</v>
      </c>
      <c r="M114" s="244" t="e">
        <f aca="false">VLOOKUP($D114,Curves!$N$2:$T$2600,3)*$B114</f>
        <v>#N/A</v>
      </c>
      <c r="N114" s="381" t="e">
        <f aca="false">IF($K114&lt;$L114,1,0)</f>
        <v>#N/A</v>
      </c>
      <c r="O114" s="382" t="e">
        <f aca="false">IF($K114&lt;$M114,1,0)</f>
        <v>#N/A</v>
      </c>
      <c r="P114" s="378" t="e">
        <f aca="false">($E114+J114)*$J$5+$J$4</f>
        <v>#N/A</v>
      </c>
      <c r="Q114" s="380" t="e">
        <f aca="false">VLOOKUP($D114,Curves!$N$2:$T$2600,4)*$B114</f>
        <v>#N/A</v>
      </c>
      <c r="R114" s="244" t="e">
        <f aca="false">VLOOKUP($D114,Curves!$N$2:$T$2600,5)*$B114</f>
        <v>#N/A</v>
      </c>
      <c r="S114" s="381" t="e">
        <f aca="false">IF($P114&lt;$Q114,1,0)</f>
        <v>#N/A</v>
      </c>
      <c r="T114" s="382" t="e">
        <f aca="false">IF($P114&lt;$R114,1,0)</f>
        <v>#N/A</v>
      </c>
      <c r="U114" s="383" t="e">
        <f aca="false">($E114+G114)*$J$5+$J$4</f>
        <v>#N/A</v>
      </c>
      <c r="V114" s="383" t="e">
        <f aca="false">($E114+H114)*$J$5+$J$4</f>
        <v>#N/A</v>
      </c>
      <c r="W114" s="383" t="e">
        <f aca="false">($E114+I114)*$J$5+$J$4</f>
        <v>#N/A</v>
      </c>
      <c r="X114" s="272" t="e">
        <f aca="false">VLOOKUP($D114,[6]CurveFetch!$D$8:$S$13000,16,0)*$B114</f>
        <v>#N/A</v>
      </c>
      <c r="Y114" s="244" t="e">
        <f aca="false">VLOOKUP($D114,Curves!$N$2:$T$2600,7)*$B114</f>
        <v>#N/A</v>
      </c>
      <c r="Z114" s="384" t="e">
        <f aca="false">IF($U114&lt;$X114,1,0)</f>
        <v>#N/A</v>
      </c>
      <c r="AA114" s="381" t="e">
        <f aca="false">IF($U114&lt;$Y114,1,0)</f>
        <v>#N/A</v>
      </c>
      <c r="AB114" s="381" t="e">
        <f aca="false">IF($V114&lt;$X114,1,0)</f>
        <v>#N/A</v>
      </c>
      <c r="AC114" s="381" t="e">
        <f aca="false">IF($V114&lt;$X114,1,0)</f>
        <v>#N/A</v>
      </c>
      <c r="AD114" s="381" t="e">
        <f aca="false">IF($W114&lt;$X114,1,0)</f>
        <v>#N/A</v>
      </c>
      <c r="AE114" s="382" t="e">
        <f aca="false">IF($W114&lt;$Y114,1,0)</f>
        <v>#N/A</v>
      </c>
      <c r="AF114" s="70" t="e">
        <f aca="false">$AF$7*$J$2*$J$5*$N114</f>
        <v>#N/A</v>
      </c>
      <c r="AG114" s="70" t="e">
        <f aca="false">$AF$7*$J$2*$J$5*$O114</f>
        <v>#N/A</v>
      </c>
      <c r="AH114" s="70" t="e">
        <f aca="false">$AH$7*$J$2*$J$5*$N114</f>
        <v>#N/A</v>
      </c>
      <c r="AI114" s="70" t="e">
        <f aca="false">$AH$7*$J$2*$J$5*$O114</f>
        <v>#N/A</v>
      </c>
      <c r="AJ114" s="70" t="e">
        <f aca="false">$AJ$7*$J$2*$J$5*$N114</f>
        <v>#N/A</v>
      </c>
      <c r="AK114" s="70" t="e">
        <f aca="false">$AJ$7*$J$2*$J$5*$O114</f>
        <v>#N/A</v>
      </c>
      <c r="AL114" s="70" t="e">
        <f aca="false">$AL$7*$J$2*$J$5*$N114</f>
        <v>#N/A</v>
      </c>
      <c r="AM114" s="70" t="e">
        <f aca="false">$AL$7*$J$3*$J$5*$O114</f>
        <v>#N/A</v>
      </c>
      <c r="AN114" s="70" t="e">
        <f aca="false">$AN$7*$J$2*$J$5*$N114</f>
        <v>#N/A</v>
      </c>
      <c r="AO114" s="70" t="e">
        <f aca="false">$AN$7*$J$3*$J$5*$O114</f>
        <v>#N/A</v>
      </c>
      <c r="AP114" s="70" t="e">
        <f aca="false">$AP$7*$J$2*$J$5*$N114</f>
        <v>#N/A</v>
      </c>
      <c r="AQ114" s="70" t="e">
        <f aca="false">$AP$7*$J$3*$J$5*$O114</f>
        <v>#N/A</v>
      </c>
      <c r="AR114" s="70" t="e">
        <f aca="false">$AR$7*$J$2*$J$5*$N114</f>
        <v>#N/A</v>
      </c>
      <c r="AS114" s="70" t="e">
        <f aca="false">$AR$7*$J$3*$J$5*$O114</f>
        <v>#N/A</v>
      </c>
      <c r="AT114" s="134" t="e">
        <f aca="false">SUM(AF114:AG114,AL114:AM114)</f>
        <v>#N/A</v>
      </c>
      <c r="AU114" s="161" t="e">
        <f aca="false">SUM(AF114:AM114,AP114:AS114)</f>
        <v>#N/A</v>
      </c>
      <c r="AV114" s="134" t="e">
        <f aca="false">SUM(AF114:AS114)</f>
        <v>#N/A</v>
      </c>
      <c r="AW114" s="70" t="e">
        <f aca="false">$AW$7*$J$2*$J$5*$S114</f>
        <v>#N/A</v>
      </c>
      <c r="AX114" s="70" t="e">
        <f aca="false">$AW$7*$J$3*$J$5*$T114</f>
        <v>#N/A</v>
      </c>
      <c r="AY114" s="70" t="e">
        <f aca="false">$AY$7*$J$2*$J$5*$S114</f>
        <v>#N/A</v>
      </c>
      <c r="AZ114" s="70" t="e">
        <f aca="false">$AY$7*$J$3*$J$5*$T114</f>
        <v>#N/A</v>
      </c>
      <c r="BA114" s="70" t="e">
        <f aca="false">$BA$7*$J$2*$J$5*$S114</f>
        <v>#N/A</v>
      </c>
      <c r="BB114" s="70" t="e">
        <f aca="false">$BA$7*$J$3*$J$5*$T114</f>
        <v>#N/A</v>
      </c>
      <c r="BC114" s="70" t="e">
        <f aca="false">$BC$7*$J$2*$J$5*$S114</f>
        <v>#N/A</v>
      </c>
      <c r="BD114" s="70" t="e">
        <f aca="false">$BC$7*$J$3*$J$5*$T114</f>
        <v>#N/A</v>
      </c>
      <c r="BE114" s="70" t="e">
        <f aca="false">$BE$7*$J$2*$J$5*$S114</f>
        <v>#N/A</v>
      </c>
      <c r="BF114" s="70" t="e">
        <f aca="false">$BE$7*$J$3*$J$5*$T114</f>
        <v>#N/A</v>
      </c>
      <c r="BG114" s="70" t="e">
        <f aca="false">$BG$7*$J$2*$J$5*$S114</f>
        <v>#N/A</v>
      </c>
      <c r="BH114" s="70" t="e">
        <f aca="false">$BG$7*$J$3*$J$5*$T114</f>
        <v>#N/A</v>
      </c>
      <c r="BI114" s="70" t="e">
        <f aca="false">$BI$7*$J$2*$J$5*$S114</f>
        <v>#N/A</v>
      </c>
      <c r="BJ114" s="70" t="e">
        <f aca="false">$BI$7*$J$3*$J$5*$T114</f>
        <v>#N/A</v>
      </c>
      <c r="BK114" s="70" t="e">
        <f aca="false">$BK$7*$J$2*$J$5*$S114</f>
        <v>#N/A</v>
      </c>
      <c r="BL114" s="70" t="e">
        <f aca="false">$BK$7*$J$3*$J$5*$T114</f>
        <v>#N/A</v>
      </c>
      <c r="BM114" s="70" t="e">
        <f aca="false">$BM$7*$J$2*$J$5*$S114</f>
        <v>#N/A</v>
      </c>
      <c r="BN114" s="70" t="e">
        <f aca="false">$BM$7*$J$3*$J$5*$T114</f>
        <v>#N/A</v>
      </c>
      <c r="BO114" s="70" t="e">
        <f aca="false">$BO$7*$J$2*$J$5*$S114</f>
        <v>#N/A</v>
      </c>
      <c r="BP114" s="70" t="e">
        <f aca="false">$BO$7*$J$3*$J$5*$T114</f>
        <v>#N/A</v>
      </c>
      <c r="BQ114" s="70" t="e">
        <f aca="false">$BQ$7*$J$2*$J$5*$S114</f>
        <v>#N/A</v>
      </c>
      <c r="BR114" s="70" t="e">
        <f aca="false">$BQ$7*$J$3*$J$5*$T114</f>
        <v>#N/A</v>
      </c>
      <c r="BS114" s="70" t="e">
        <f aca="false">$BS$7*$J$2*$J$5*$S114</f>
        <v>#N/A</v>
      </c>
      <c r="BT114" s="70" t="e">
        <f aca="false">$BS$7*$J$3*$J$5*$T114</f>
        <v>#N/A</v>
      </c>
      <c r="BU114" s="70" t="e">
        <f aca="false">$BU$7*$J$2*$J$5*$S114</f>
        <v>#N/A</v>
      </c>
      <c r="BV114" s="70" t="e">
        <f aca="false">$BU$7*$J$3*$J$5*$T114</f>
        <v>#N/A</v>
      </c>
      <c r="BW114" s="385" t="e">
        <f aca="false">SUM(AW114:BD114,BG114:BJ114,BO114:BP114)</f>
        <v>#N/A</v>
      </c>
      <c r="BX114" s="386" t="e">
        <f aca="false">SUM(BS114:BV114)+BW114</f>
        <v>#N/A</v>
      </c>
      <c r="BY114" s="25" t="e">
        <f aca="false">SUM(AW114:BV114)</f>
        <v>#N/A</v>
      </c>
      <c r="BZ114" s="70" t="e">
        <f aca="false">$BZ$7*$J$2*$J$5*$N114</f>
        <v>#N/A</v>
      </c>
      <c r="CA114" s="70" t="e">
        <f aca="false">$BZ$7*$J$3*$J$5*$O114</f>
        <v>#N/A</v>
      </c>
      <c r="CB114" s="70" t="e">
        <f aca="false">$CB$7*$J$2*$J$5*$N114</f>
        <v>#N/A</v>
      </c>
      <c r="CC114" s="70" t="e">
        <f aca="false">$CB$7*$J$3*$J$5*$O114</f>
        <v>#N/A</v>
      </c>
      <c r="CD114" s="70" t="e">
        <f aca="false">$CD$7*$J$2*$J$5*$N114</f>
        <v>#N/A</v>
      </c>
      <c r="CE114" s="70" t="e">
        <f aca="false">$CD$7*$J$3*$J$5*$O114</f>
        <v>#N/A</v>
      </c>
      <c r="CF114" s="134" t="e">
        <f aca="false">SUM(BZ114:CA114)</f>
        <v>#N/A</v>
      </c>
      <c r="CG114" s="386" t="e">
        <f aca="false">SUM(BZ114:CC114)</f>
        <v>#N/A</v>
      </c>
      <c r="CH114" s="134" t="e">
        <f aca="false">SUM(BZ114:CE114)</f>
        <v>#N/A</v>
      </c>
      <c r="CI114" s="70" t="e">
        <f aca="false">$CI$7*$J$2*$J$5*$AB114</f>
        <v>#N/A</v>
      </c>
      <c r="CJ114" s="70" t="e">
        <f aca="false">$CI$7*$J$3*$J$5*$AC114</f>
        <v>#N/A</v>
      </c>
      <c r="CK114" s="70" t="e">
        <f aca="false">$CK$7*$J$2*$J$5*$AB114</f>
        <v>#N/A</v>
      </c>
      <c r="CL114" s="70" t="e">
        <f aca="false">$CK$7*$J$3*$J$5*$AC114</f>
        <v>#N/A</v>
      </c>
      <c r="CM114" s="70" t="e">
        <f aca="false">$CM$7*$J$2*$J$5*$AB114</f>
        <v>#N/A</v>
      </c>
      <c r="CN114" s="70" t="e">
        <f aca="false">$CM$7*$J$3*$J$5*$AC114</f>
        <v>#N/A</v>
      </c>
      <c r="CO114" s="70" t="e">
        <f aca="false">$CO$7*$J$2*$J$5*$AB114</f>
        <v>#N/A</v>
      </c>
      <c r="CP114" s="70" t="e">
        <f aca="false">$CO$7*$J$3*$J$5*$AC114</f>
        <v>#N/A</v>
      </c>
      <c r="CQ114" s="70" t="e">
        <f aca="false">$CQ$7*$J$2*$J$5*$AB114</f>
        <v>#N/A</v>
      </c>
      <c r="CR114" s="70" t="e">
        <f aca="false">$CQ$7*$J$3*$J$5*$AC114</f>
        <v>#N/A</v>
      </c>
      <c r="CS114" s="70" t="e">
        <f aca="false">$CS$7*$J$2*$J$5*$AB114</f>
        <v>#N/A</v>
      </c>
      <c r="CT114" s="70" t="e">
        <f aca="false">$CS$7*$J$3*$J$5*$AC114</f>
        <v>#N/A</v>
      </c>
      <c r="CU114" s="70" t="e">
        <f aca="false">$CU$7*$J$2*$J$5*$AB114</f>
        <v>#N/A</v>
      </c>
      <c r="CV114" s="70" t="e">
        <f aca="false">$CU$7*$J$3*$J$5*$AC114</f>
        <v>#N/A</v>
      </c>
      <c r="CW114" s="70" t="e">
        <f aca="false">$CW$7*$J$2*$J$5*$AB114</f>
        <v>#N/A</v>
      </c>
      <c r="CX114" s="70" t="e">
        <f aca="false">$CW$7*$J$3*$J$5*$AC114</f>
        <v>#N/A</v>
      </c>
      <c r="CY114" s="70" t="e">
        <f aca="false">$CY$7*$J$2*$J$5*$AB114</f>
        <v>#N/A</v>
      </c>
      <c r="CZ114" s="70" t="e">
        <f aca="false">$CY$7*$J$3*$J$5*$AC114</f>
        <v>#N/A</v>
      </c>
      <c r="DA114" s="70" t="e">
        <f aca="false">$DA$7*$J$2*$J$5*$AB114</f>
        <v>#N/A</v>
      </c>
      <c r="DB114" s="70" t="e">
        <f aca="false">$DA$7*$J$3*$J$5*$AC114</f>
        <v>#N/A</v>
      </c>
      <c r="DC114" s="70"/>
      <c r="DD114" s="70"/>
      <c r="DE114" s="70" t="e">
        <f aca="false">$DF$7*$J$2*$J$5*$AB114</f>
        <v>#N/A</v>
      </c>
      <c r="DF114" s="70" t="e">
        <f aca="false">$DF$7*$J$3*$J$5*$AC114</f>
        <v>#N/A</v>
      </c>
      <c r="DG114" s="70" t="e">
        <f aca="false">$DG$7*$J$2*$J$5*$AB114</f>
        <v>#N/A</v>
      </c>
      <c r="DH114" s="70" t="e">
        <f aca="false">$DG$7*$J$3*$J$5*$AC114</f>
        <v>#N/A</v>
      </c>
      <c r="DI114" s="70" t="e">
        <f aca="false">$DI$7*$J$2*$J$5*$AB114</f>
        <v>#N/A</v>
      </c>
      <c r="DJ114" s="70" t="e">
        <f aca="false">$DI$7*$J$3*$J$5*$AC114</f>
        <v>#N/A</v>
      </c>
      <c r="DK114" s="70" t="e">
        <f aca="false">$DK$7*$J$2*$J$5*$AB114</f>
        <v>#N/A</v>
      </c>
      <c r="DL114" s="70" t="e">
        <f aca="false">$DK$7*$J$3*$J$5*$AC114</f>
        <v>#N/A</v>
      </c>
      <c r="DM114" s="70" t="e">
        <f aca="false">$DM$7*$J$2*$J$5*$AB114</f>
        <v>#N/A</v>
      </c>
      <c r="DN114" s="70" t="e">
        <f aca="false">$DM$7*$J$3*$J$5*$AC114</f>
        <v>#N/A</v>
      </c>
      <c r="DO114" s="70" t="e">
        <f aca="false">$DO$7*$J$2*$J$5*$AB114</f>
        <v>#N/A</v>
      </c>
      <c r="DP114" s="70" t="e">
        <f aca="false">$DO$7*$J$3*$J$5*$AC114</f>
        <v>#N/A</v>
      </c>
      <c r="DQ114" s="70" t="e">
        <f aca="false">$DQ$7*$J$2*$J$5*$AB114</f>
        <v>#N/A</v>
      </c>
      <c r="DR114" s="70" t="e">
        <f aca="false">$DQ$7*$J$3*$J$5*$AC114</f>
        <v>#N/A</v>
      </c>
      <c r="DS114" s="134" t="e">
        <f aca="false">SUM(CI114:CR114,CW114:CX114,DG114:DH114)</f>
        <v>#N/A</v>
      </c>
      <c r="DT114" s="25" t="e">
        <f aca="false">SUM(CI114:CZ114,DC114:DL114)</f>
        <v>#N/A</v>
      </c>
      <c r="DU114" s="134" t="e">
        <f aca="false">SUM(CI114:DR114)</f>
        <v>#N/A</v>
      </c>
      <c r="DZ114" s="70" t="e">
        <f aca="false">$DZ$7*$J$2*$J$5*$AB114</f>
        <v>#N/A</v>
      </c>
      <c r="EA114" s="70" t="e">
        <f aca="false">$DZ$7*$J$3*$J$5*$AC114</f>
        <v>#N/A</v>
      </c>
      <c r="EB114" s="70" t="e">
        <f aca="false">$EB$7*$J$2*$J$5*$AB114</f>
        <v>#N/A</v>
      </c>
      <c r="EC114" s="70" t="e">
        <f aca="false">$EB$7*$J$3*$J$5*$AC114</f>
        <v>#N/A</v>
      </c>
      <c r="ED114" s="70" t="e">
        <f aca="false">$ED$7*$J$2*$J$5*$AB114</f>
        <v>#N/A</v>
      </c>
      <c r="EE114" s="70" t="e">
        <f aca="false">$ED$7*$J$3*$J$5*$AC114</f>
        <v>#N/A</v>
      </c>
      <c r="EF114" s="70" t="e">
        <f aca="false">$EF$7*$J$2*$J$5*$AB114</f>
        <v>#N/A</v>
      </c>
      <c r="EG114" s="70" t="e">
        <f aca="false">$EF$7*$J$3*$J$5*$AC114</f>
        <v>#N/A</v>
      </c>
      <c r="EH114" s="70" t="e">
        <f aca="false">$EH$7*$J$2*$J$5*$AB114</f>
        <v>#N/A</v>
      </c>
      <c r="EI114" s="70" t="e">
        <f aca="false">$EH$7*$J$3*$J$5*$AC114</f>
        <v>#N/A</v>
      </c>
      <c r="EJ114" s="70" t="e">
        <f aca="false">$EJ$7*$J$2*$J$5*$AB114</f>
        <v>#N/A</v>
      </c>
      <c r="EK114" s="70" t="e">
        <f aca="false">$EJ$7*$J$3*$J$5*$AC114</f>
        <v>#N/A</v>
      </c>
      <c r="EL114" s="70" t="e">
        <f aca="false">$EL$7*$J$2*$J$5*$AB114</f>
        <v>#N/A</v>
      </c>
      <c r="EM114" s="70" t="e">
        <f aca="false">$EL$7*$J$3*$J$5*$AC114</f>
        <v>#N/A</v>
      </c>
      <c r="EN114" s="134" t="e">
        <f aca="false">SUM(EB114:EC114)</f>
        <v>#N/A</v>
      </c>
      <c r="EO114" s="25" t="e">
        <f aca="false">SUM(EB114:EE114,EJ114:EM114)</f>
        <v>#N/A</v>
      </c>
      <c r="EP114" s="25" t="e">
        <f aca="false">SUM(DZ114:EM114)</f>
        <v>#N/A</v>
      </c>
    </row>
    <row r="115" customFormat="false" ht="11.25" hidden="false" customHeight="false" outlineLevel="0" collapsed="false">
      <c r="A115" s="51" t="e">
        <f aca="false">VLOOKUP($D115,Curves!$A$2:$I$1700,9)</f>
        <v>#N/A</v>
      </c>
      <c r="B115" s="85" t="e">
        <f aca="false">(1+($A115/2))^(-2*($D115-$A$1)/365.25)</f>
        <v>#N/A</v>
      </c>
      <c r="C115" s="85" t="n">
        <f aca="false">D116-D115</f>
        <v>31</v>
      </c>
      <c r="D115" s="377" t="n">
        <v>40148</v>
      </c>
      <c r="E115" s="378" t="e">
        <f aca="false">VLOOKUP($D115,Curves!$A$2:$H$1700,2)*$B115</f>
        <v>#N/A</v>
      </c>
      <c r="F115" s="51" t="e">
        <f aca="false">VLOOKUP($D115,Curves!$A$2:$H$1700,3)*$B115</f>
        <v>#N/A</v>
      </c>
      <c r="G115" s="51" t="e">
        <f aca="false">VLOOKUP($D115,Curves!$A$2:$H$1700,7)*$B115</f>
        <v>#N/A</v>
      </c>
      <c r="H115" s="51" t="e">
        <f aca="false">VLOOKUP($D115,Curves!$A$2:$H$1700,5)*$B115</f>
        <v>#N/A</v>
      </c>
      <c r="I115" s="51" t="e">
        <f aca="false">VLOOKUP($D115,Curves!$A$2:$H$1700,4)*$B115</f>
        <v>#N/A</v>
      </c>
      <c r="J115" s="379" t="e">
        <f aca="false">VLOOKUP($D115,Curves!$A$2:$H$1700,8)*$B115</f>
        <v>#N/A</v>
      </c>
      <c r="K115" s="51" t="e">
        <f aca="false">($E115+$I115)*$J$5+$J$4</f>
        <v>#N/A</v>
      </c>
      <c r="L115" s="380" t="e">
        <f aca="false">VLOOKUP($D115,Curves!$N$2:$T$2600,2)*$B115</f>
        <v>#N/A</v>
      </c>
      <c r="M115" s="244" t="e">
        <f aca="false">VLOOKUP($D115,Curves!$N$2:$T$2600,3)*$B115</f>
        <v>#N/A</v>
      </c>
      <c r="N115" s="381" t="e">
        <f aca="false">IF($K115&lt;$L115,1,0)</f>
        <v>#N/A</v>
      </c>
      <c r="O115" s="382" t="e">
        <f aca="false">IF($K115&lt;$M115,1,0)</f>
        <v>#N/A</v>
      </c>
      <c r="P115" s="378" t="e">
        <f aca="false">($E115+J115)*$J$5+$J$4</f>
        <v>#N/A</v>
      </c>
      <c r="Q115" s="380" t="e">
        <f aca="false">VLOOKUP($D115,Curves!$N$2:$T$2600,4)*$B115</f>
        <v>#N/A</v>
      </c>
      <c r="R115" s="244" t="e">
        <f aca="false">VLOOKUP($D115,Curves!$N$2:$T$2600,5)*$B115</f>
        <v>#N/A</v>
      </c>
      <c r="S115" s="381" t="e">
        <f aca="false">IF($P115&lt;$Q115,1,0)</f>
        <v>#N/A</v>
      </c>
      <c r="T115" s="382" t="e">
        <f aca="false">IF($P115&lt;$R115,1,0)</f>
        <v>#N/A</v>
      </c>
      <c r="U115" s="383" t="e">
        <f aca="false">($E115+G115)*$J$5+$J$4</f>
        <v>#N/A</v>
      </c>
      <c r="V115" s="383" t="e">
        <f aca="false">($E115+H115)*$J$5+$J$4</f>
        <v>#N/A</v>
      </c>
      <c r="W115" s="383" t="e">
        <f aca="false">($E115+I115)*$J$5+$J$4</f>
        <v>#N/A</v>
      </c>
      <c r="X115" s="272" t="e">
        <f aca="false">VLOOKUP($D115,[6]CurveFetch!$D$8:$S$13000,16,0)*$B115</f>
        <v>#N/A</v>
      </c>
      <c r="Y115" s="244" t="e">
        <f aca="false">VLOOKUP($D115,Curves!$N$2:$T$2600,7)*$B115</f>
        <v>#N/A</v>
      </c>
      <c r="Z115" s="384" t="e">
        <f aca="false">IF($U115&lt;$X115,1,0)</f>
        <v>#N/A</v>
      </c>
      <c r="AA115" s="381" t="e">
        <f aca="false">IF($U115&lt;$Y115,1,0)</f>
        <v>#N/A</v>
      </c>
      <c r="AB115" s="381" t="e">
        <f aca="false">IF($V115&lt;$X115,1,0)</f>
        <v>#N/A</v>
      </c>
      <c r="AC115" s="381" t="e">
        <f aca="false">IF($V115&lt;$X115,1,0)</f>
        <v>#N/A</v>
      </c>
      <c r="AD115" s="381" t="e">
        <f aca="false">IF($W115&lt;$X115,1,0)</f>
        <v>#N/A</v>
      </c>
      <c r="AE115" s="382" t="e">
        <f aca="false">IF($W115&lt;$Y115,1,0)</f>
        <v>#N/A</v>
      </c>
      <c r="AF115" s="70" t="e">
        <f aca="false">$AF$7*$J$2*$J$5*$N115</f>
        <v>#N/A</v>
      </c>
      <c r="AG115" s="70" t="e">
        <f aca="false">$AF$7*$J$2*$J$5*$O115</f>
        <v>#N/A</v>
      </c>
      <c r="AH115" s="70" t="e">
        <f aca="false">$AH$7*$J$2*$J$5*$N115</f>
        <v>#N/A</v>
      </c>
      <c r="AI115" s="70" t="e">
        <f aca="false">$AH$7*$J$2*$J$5*$O115</f>
        <v>#N/A</v>
      </c>
      <c r="AJ115" s="70" t="e">
        <f aca="false">$AJ$7*$J$2*$J$5*$N115</f>
        <v>#N/A</v>
      </c>
      <c r="AK115" s="70" t="e">
        <f aca="false">$AJ$7*$J$2*$J$5*$O115</f>
        <v>#N/A</v>
      </c>
      <c r="AL115" s="70" t="e">
        <f aca="false">$AL$7*$J$2*$J$5*$N115</f>
        <v>#N/A</v>
      </c>
      <c r="AM115" s="70" t="e">
        <f aca="false">$AL$7*$J$3*$J$5*$O115</f>
        <v>#N/A</v>
      </c>
      <c r="AN115" s="70" t="e">
        <f aca="false">$AN$7*$J$2*$J$5*$N115</f>
        <v>#N/A</v>
      </c>
      <c r="AO115" s="70" t="e">
        <f aca="false">$AN$7*$J$3*$J$5*$O115</f>
        <v>#N/A</v>
      </c>
      <c r="AP115" s="70" t="e">
        <f aca="false">$AP$7*$J$2*$J$5*$N115</f>
        <v>#N/A</v>
      </c>
      <c r="AQ115" s="70" t="e">
        <f aca="false">$AP$7*$J$3*$J$5*$O115</f>
        <v>#N/A</v>
      </c>
      <c r="AR115" s="70" t="e">
        <f aca="false">$AR$7*$J$2*$J$5*$N115</f>
        <v>#N/A</v>
      </c>
      <c r="AS115" s="70" t="e">
        <f aca="false">$AR$7*$J$3*$J$5*$O115</f>
        <v>#N/A</v>
      </c>
      <c r="AT115" s="134" t="e">
        <f aca="false">SUM(AF115:AG115,AL115:AM115)</f>
        <v>#N/A</v>
      </c>
      <c r="AU115" s="161" t="e">
        <f aca="false">SUM(AF115:AM115,AP115:AS115)</f>
        <v>#N/A</v>
      </c>
      <c r="AV115" s="134" t="e">
        <f aca="false">SUM(AF115:AS115)</f>
        <v>#N/A</v>
      </c>
      <c r="AW115" s="70" t="e">
        <f aca="false">$AW$7*$J$2*$J$5*$S115</f>
        <v>#N/A</v>
      </c>
      <c r="AX115" s="70" t="e">
        <f aca="false">$AW$7*$J$3*$J$5*$T115</f>
        <v>#N/A</v>
      </c>
      <c r="AY115" s="70" t="e">
        <f aca="false">$AY$7*$J$2*$J$5*$S115</f>
        <v>#N/A</v>
      </c>
      <c r="AZ115" s="70" t="e">
        <f aca="false">$AY$7*$J$3*$J$5*$T115</f>
        <v>#N/A</v>
      </c>
      <c r="BA115" s="70" t="e">
        <f aca="false">$BA$7*$J$2*$J$5*$S115</f>
        <v>#N/A</v>
      </c>
      <c r="BB115" s="70" t="e">
        <f aca="false">$BA$7*$J$3*$J$5*$T115</f>
        <v>#N/A</v>
      </c>
      <c r="BC115" s="70" t="e">
        <f aca="false">$BC$7*$J$2*$J$5*$S115</f>
        <v>#N/A</v>
      </c>
      <c r="BD115" s="70" t="e">
        <f aca="false">$BC$7*$J$3*$J$5*$T115</f>
        <v>#N/A</v>
      </c>
      <c r="BE115" s="70" t="e">
        <f aca="false">$BE$7*$J$2*$J$5*$S115</f>
        <v>#N/A</v>
      </c>
      <c r="BF115" s="70" t="e">
        <f aca="false">$BE$7*$J$3*$J$5*$T115</f>
        <v>#N/A</v>
      </c>
      <c r="BG115" s="70" t="e">
        <f aca="false">$BG$7*$J$2*$J$5*$S115</f>
        <v>#N/A</v>
      </c>
      <c r="BH115" s="70" t="e">
        <f aca="false">$BG$7*$J$3*$J$5*$T115</f>
        <v>#N/A</v>
      </c>
      <c r="BI115" s="70" t="e">
        <f aca="false">$BI$7*$J$2*$J$5*$S115</f>
        <v>#N/A</v>
      </c>
      <c r="BJ115" s="70" t="e">
        <f aca="false">$BI$7*$J$3*$J$5*$T115</f>
        <v>#N/A</v>
      </c>
      <c r="BK115" s="70" t="e">
        <f aca="false">$BK$7*$J$2*$J$5*$S115</f>
        <v>#N/A</v>
      </c>
      <c r="BL115" s="70" t="e">
        <f aca="false">$BK$7*$J$3*$J$5*$T115</f>
        <v>#N/A</v>
      </c>
      <c r="BM115" s="70" t="e">
        <f aca="false">$BM$7*$J$2*$J$5*$S115</f>
        <v>#N/A</v>
      </c>
      <c r="BN115" s="70" t="e">
        <f aca="false">$BM$7*$J$3*$J$5*$T115</f>
        <v>#N/A</v>
      </c>
      <c r="BO115" s="70" t="e">
        <f aca="false">$BO$7*$J$2*$J$5*$S115</f>
        <v>#N/A</v>
      </c>
      <c r="BP115" s="70" t="e">
        <f aca="false">$BO$7*$J$3*$J$5*$T115</f>
        <v>#N/A</v>
      </c>
      <c r="BQ115" s="70" t="e">
        <f aca="false">$BQ$7*$J$2*$J$5*$S115</f>
        <v>#N/A</v>
      </c>
      <c r="BR115" s="70" t="e">
        <f aca="false">$BQ$7*$J$3*$J$5*$T115</f>
        <v>#N/A</v>
      </c>
      <c r="BS115" s="70" t="e">
        <f aca="false">$BS$7*$J$2*$J$5*$S115</f>
        <v>#N/A</v>
      </c>
      <c r="BT115" s="70" t="e">
        <f aca="false">$BS$7*$J$3*$J$5*$T115</f>
        <v>#N/A</v>
      </c>
      <c r="BU115" s="70" t="e">
        <f aca="false">$BU$7*$J$2*$J$5*$S115</f>
        <v>#N/A</v>
      </c>
      <c r="BV115" s="70" t="e">
        <f aca="false">$BU$7*$J$3*$J$5*$T115</f>
        <v>#N/A</v>
      </c>
      <c r="BW115" s="385" t="e">
        <f aca="false">SUM(AW115:BD115,BG115:BJ115,BO115:BP115)</f>
        <v>#N/A</v>
      </c>
      <c r="BX115" s="386" t="e">
        <f aca="false">SUM(BS115:BV115)+BW115</f>
        <v>#N/A</v>
      </c>
      <c r="BY115" s="25" t="e">
        <f aca="false">SUM(AW115:BV115)</f>
        <v>#N/A</v>
      </c>
      <c r="BZ115" s="70" t="e">
        <f aca="false">$BZ$7*$J$2*$J$5*$N115</f>
        <v>#N/A</v>
      </c>
      <c r="CA115" s="70" t="e">
        <f aca="false">$BZ$7*$J$3*$J$5*$O115</f>
        <v>#N/A</v>
      </c>
      <c r="CB115" s="70" t="e">
        <f aca="false">$CB$7*$J$2*$J$5*$N115</f>
        <v>#N/A</v>
      </c>
      <c r="CC115" s="70" t="e">
        <f aca="false">$CB$7*$J$3*$J$5*$O115</f>
        <v>#N/A</v>
      </c>
      <c r="CD115" s="70" t="e">
        <f aca="false">$CD$7*$J$2*$J$5*$N115</f>
        <v>#N/A</v>
      </c>
      <c r="CE115" s="70" t="e">
        <f aca="false">$CD$7*$J$3*$J$5*$O115</f>
        <v>#N/A</v>
      </c>
      <c r="CF115" s="134" t="e">
        <f aca="false">SUM(BZ115:CA115)</f>
        <v>#N/A</v>
      </c>
      <c r="CG115" s="386" t="e">
        <f aca="false">SUM(BZ115:CC115)</f>
        <v>#N/A</v>
      </c>
      <c r="CH115" s="134" t="e">
        <f aca="false">SUM(BZ115:CE115)</f>
        <v>#N/A</v>
      </c>
      <c r="CI115" s="70" t="e">
        <f aca="false">$CI$7*$J$2*$J$5*$AB115</f>
        <v>#N/A</v>
      </c>
      <c r="CJ115" s="70" t="e">
        <f aca="false">$CI$7*$J$3*$J$5*$AC115</f>
        <v>#N/A</v>
      </c>
      <c r="CK115" s="70" t="e">
        <f aca="false">$CK$7*$J$2*$J$5*$AB115</f>
        <v>#N/A</v>
      </c>
      <c r="CL115" s="70" t="e">
        <f aca="false">$CK$7*$J$3*$J$5*$AC115</f>
        <v>#N/A</v>
      </c>
      <c r="CM115" s="70" t="e">
        <f aca="false">$CM$7*$J$2*$J$5*$AB115</f>
        <v>#N/A</v>
      </c>
      <c r="CN115" s="70" t="e">
        <f aca="false">$CM$7*$J$3*$J$5*$AC115</f>
        <v>#N/A</v>
      </c>
      <c r="CO115" s="70" t="e">
        <f aca="false">$CO$7*$J$2*$J$5*$AB115</f>
        <v>#N/A</v>
      </c>
      <c r="CP115" s="70" t="e">
        <f aca="false">$CO$7*$J$3*$J$5*$AC115</f>
        <v>#N/A</v>
      </c>
      <c r="CQ115" s="70" t="e">
        <f aca="false">$CQ$7*$J$2*$J$5*$AB115</f>
        <v>#N/A</v>
      </c>
      <c r="CR115" s="70" t="e">
        <f aca="false">$CQ$7*$J$3*$J$5*$AC115</f>
        <v>#N/A</v>
      </c>
      <c r="CS115" s="70" t="e">
        <f aca="false">$CS$7*$J$2*$J$5*$AB115</f>
        <v>#N/A</v>
      </c>
      <c r="CT115" s="70" t="e">
        <f aca="false">$CS$7*$J$3*$J$5*$AC115</f>
        <v>#N/A</v>
      </c>
      <c r="CU115" s="70" t="e">
        <f aca="false">$CU$7*$J$2*$J$5*$AB115</f>
        <v>#N/A</v>
      </c>
      <c r="CV115" s="70" t="e">
        <f aca="false">$CU$7*$J$3*$J$5*$AC115</f>
        <v>#N/A</v>
      </c>
      <c r="CW115" s="70" t="e">
        <f aca="false">$CW$7*$J$2*$J$5*$AB115</f>
        <v>#N/A</v>
      </c>
      <c r="CX115" s="70" t="e">
        <f aca="false">$CW$7*$J$3*$J$5*$AC115</f>
        <v>#N/A</v>
      </c>
      <c r="CY115" s="70" t="e">
        <f aca="false">$CY$7*$J$2*$J$5*$AB115</f>
        <v>#N/A</v>
      </c>
      <c r="CZ115" s="70" t="e">
        <f aca="false">$CY$7*$J$3*$J$5*$AC115</f>
        <v>#N/A</v>
      </c>
      <c r="DA115" s="70" t="e">
        <f aca="false">$DA$7*$J$2*$J$5*$AB115</f>
        <v>#N/A</v>
      </c>
      <c r="DB115" s="70" t="e">
        <f aca="false">$DA$7*$J$3*$J$5*$AC115</f>
        <v>#N/A</v>
      </c>
      <c r="DC115" s="70"/>
      <c r="DD115" s="70"/>
      <c r="DE115" s="70" t="e">
        <f aca="false">$DF$7*$J$2*$J$5*$AB115</f>
        <v>#N/A</v>
      </c>
      <c r="DF115" s="70" t="e">
        <f aca="false">$DF$7*$J$3*$J$5*$AC115</f>
        <v>#N/A</v>
      </c>
      <c r="DG115" s="70" t="e">
        <f aca="false">$DG$7*$J$2*$J$5*$AB115</f>
        <v>#N/A</v>
      </c>
      <c r="DH115" s="70" t="e">
        <f aca="false">$DG$7*$J$3*$J$5*$AC115</f>
        <v>#N/A</v>
      </c>
      <c r="DI115" s="70" t="e">
        <f aca="false">$DI$7*$J$2*$J$5*$AB115</f>
        <v>#N/A</v>
      </c>
      <c r="DJ115" s="70" t="e">
        <f aca="false">$DI$7*$J$3*$J$5*$AC115</f>
        <v>#N/A</v>
      </c>
      <c r="DK115" s="70" t="e">
        <f aca="false">$DK$7*$J$2*$J$5*$AB115</f>
        <v>#N/A</v>
      </c>
      <c r="DL115" s="70" t="e">
        <f aca="false">$DK$7*$J$3*$J$5*$AC115</f>
        <v>#N/A</v>
      </c>
      <c r="DM115" s="70" t="e">
        <f aca="false">$DM$7*$J$2*$J$5*$AB115</f>
        <v>#N/A</v>
      </c>
      <c r="DN115" s="70" t="e">
        <f aca="false">$DM$7*$J$3*$J$5*$AC115</f>
        <v>#N/A</v>
      </c>
      <c r="DO115" s="70" t="e">
        <f aca="false">$DO$7*$J$2*$J$5*$AB115</f>
        <v>#N/A</v>
      </c>
      <c r="DP115" s="70" t="e">
        <f aca="false">$DO$7*$J$3*$J$5*$AC115</f>
        <v>#N/A</v>
      </c>
      <c r="DQ115" s="70" t="e">
        <f aca="false">$DQ$7*$J$2*$J$5*$AB115</f>
        <v>#N/A</v>
      </c>
      <c r="DR115" s="70" t="e">
        <f aca="false">$DQ$7*$J$3*$J$5*$AC115</f>
        <v>#N/A</v>
      </c>
      <c r="DS115" s="134" t="e">
        <f aca="false">SUM(CI115:CR115,CW115:CX115,DG115:DH115)</f>
        <v>#N/A</v>
      </c>
      <c r="DT115" s="25" t="e">
        <f aca="false">SUM(CI115:CZ115,DC115:DL115)</f>
        <v>#N/A</v>
      </c>
      <c r="DU115" s="134" t="e">
        <f aca="false">SUM(CI115:DR115)</f>
        <v>#N/A</v>
      </c>
      <c r="DZ115" s="70" t="e">
        <f aca="false">$DZ$7*$J$2*$J$5*$AB115</f>
        <v>#N/A</v>
      </c>
      <c r="EA115" s="70" t="e">
        <f aca="false">$DZ$7*$J$3*$J$5*$AC115</f>
        <v>#N/A</v>
      </c>
      <c r="EB115" s="70" t="e">
        <f aca="false">$EB$7*$J$2*$J$5*$AB115</f>
        <v>#N/A</v>
      </c>
      <c r="EC115" s="70" t="e">
        <f aca="false">$EB$7*$J$3*$J$5*$AC115</f>
        <v>#N/A</v>
      </c>
      <c r="ED115" s="70" t="e">
        <f aca="false">$ED$7*$J$2*$J$5*$AB115</f>
        <v>#N/A</v>
      </c>
      <c r="EE115" s="70" t="e">
        <f aca="false">$ED$7*$J$3*$J$5*$AC115</f>
        <v>#N/A</v>
      </c>
      <c r="EF115" s="70" t="e">
        <f aca="false">$EF$7*$J$2*$J$5*$AB115</f>
        <v>#N/A</v>
      </c>
      <c r="EG115" s="70" t="e">
        <f aca="false">$EF$7*$J$3*$J$5*$AC115</f>
        <v>#N/A</v>
      </c>
      <c r="EH115" s="70" t="e">
        <f aca="false">$EH$7*$J$2*$J$5*$AB115</f>
        <v>#N/A</v>
      </c>
      <c r="EI115" s="70" t="e">
        <f aca="false">$EH$7*$J$3*$J$5*$AC115</f>
        <v>#N/A</v>
      </c>
      <c r="EJ115" s="70" t="e">
        <f aca="false">$EJ$7*$J$2*$J$5*$AB115</f>
        <v>#N/A</v>
      </c>
      <c r="EK115" s="70" t="e">
        <f aca="false">$EJ$7*$J$3*$J$5*$AC115</f>
        <v>#N/A</v>
      </c>
      <c r="EL115" s="70" t="e">
        <f aca="false">$EL$7*$J$2*$J$5*$AB115</f>
        <v>#N/A</v>
      </c>
      <c r="EM115" s="70" t="e">
        <f aca="false">$EL$7*$J$3*$J$5*$AC115</f>
        <v>#N/A</v>
      </c>
      <c r="EN115" s="134" t="e">
        <f aca="false">SUM(EB115:EC115)</f>
        <v>#N/A</v>
      </c>
      <c r="EO115" s="25" t="e">
        <f aca="false">SUM(EB115:EE115,EJ115:EM115)</f>
        <v>#N/A</v>
      </c>
      <c r="EP115" s="25" t="e">
        <f aca="false">SUM(DZ115:EM115)</f>
        <v>#N/A</v>
      </c>
    </row>
    <row r="116" customFormat="false" ht="11.25" hidden="false" customHeight="false" outlineLevel="0" collapsed="false">
      <c r="A116" s="51" t="e">
        <f aca="false">VLOOKUP($D116,Curves!$A$2:$I$1700,9)</f>
        <v>#N/A</v>
      </c>
      <c r="B116" s="85" t="e">
        <f aca="false">(1+($A116/2))^(-2*($D116-$A$1)/365.25)</f>
        <v>#N/A</v>
      </c>
      <c r="C116" s="85" t="n">
        <f aca="false">D117-D116</f>
        <v>31</v>
      </c>
      <c r="D116" s="377" t="n">
        <v>40179</v>
      </c>
      <c r="E116" s="378" t="e">
        <f aca="false">VLOOKUP($D116,Curves!$A$2:$H$1700,2)*$B116</f>
        <v>#N/A</v>
      </c>
      <c r="F116" s="51" t="e">
        <f aca="false">VLOOKUP($D116,Curves!$A$2:$H$1700,3)*$B116</f>
        <v>#N/A</v>
      </c>
      <c r="G116" s="51" t="e">
        <f aca="false">VLOOKUP($D116,Curves!$A$2:$H$1700,7)*$B116</f>
        <v>#N/A</v>
      </c>
      <c r="H116" s="51" t="e">
        <f aca="false">VLOOKUP($D116,Curves!$A$2:$H$1700,5)*$B116</f>
        <v>#N/A</v>
      </c>
      <c r="I116" s="51" t="e">
        <f aca="false">VLOOKUP($D116,Curves!$A$2:$H$1700,4)*$B116</f>
        <v>#N/A</v>
      </c>
      <c r="J116" s="379" t="e">
        <f aca="false">VLOOKUP($D116,Curves!$A$2:$H$1700,8)*$B116</f>
        <v>#N/A</v>
      </c>
      <c r="K116" s="51" t="e">
        <f aca="false">($E116+$I116)*$J$5+$J$4</f>
        <v>#N/A</v>
      </c>
      <c r="L116" s="380" t="e">
        <f aca="false">VLOOKUP($D116,Curves!$N$2:$T$2600,2)*$B116</f>
        <v>#N/A</v>
      </c>
      <c r="M116" s="244" t="e">
        <f aca="false">VLOOKUP($D116,Curves!$N$2:$T$2600,3)*$B116</f>
        <v>#N/A</v>
      </c>
      <c r="N116" s="381" t="e">
        <f aca="false">IF($K116&lt;$L116,1,0)</f>
        <v>#N/A</v>
      </c>
      <c r="O116" s="382" t="e">
        <f aca="false">IF($K116&lt;$M116,1,0)</f>
        <v>#N/A</v>
      </c>
      <c r="P116" s="378" t="e">
        <f aca="false">($E116+J116)*$J$5+$J$4</f>
        <v>#N/A</v>
      </c>
      <c r="Q116" s="380" t="e">
        <f aca="false">VLOOKUP($D116,Curves!$N$2:$T$2600,4)*$B116</f>
        <v>#N/A</v>
      </c>
      <c r="R116" s="244" t="e">
        <f aca="false">VLOOKUP($D116,Curves!$N$2:$T$2600,5)*$B116</f>
        <v>#N/A</v>
      </c>
      <c r="S116" s="381" t="e">
        <f aca="false">IF($P116&lt;$Q116,1,0)</f>
        <v>#N/A</v>
      </c>
      <c r="T116" s="382" t="e">
        <f aca="false">IF($P116&lt;$R116,1,0)</f>
        <v>#N/A</v>
      </c>
      <c r="U116" s="383" t="e">
        <f aca="false">($E116+G116)*$J$5+$J$4</f>
        <v>#N/A</v>
      </c>
      <c r="V116" s="383" t="e">
        <f aca="false">($E116+H116)*$J$5+$J$4</f>
        <v>#N/A</v>
      </c>
      <c r="W116" s="383" t="e">
        <f aca="false">($E116+I116)*$J$5+$J$4</f>
        <v>#N/A</v>
      </c>
      <c r="X116" s="272" t="e">
        <f aca="false">VLOOKUP($D116,[6]CurveFetch!$D$8:$S$13000,16,0)*$B116</f>
        <v>#N/A</v>
      </c>
      <c r="Y116" s="244" t="e">
        <f aca="false">VLOOKUP($D116,Curves!$N$2:$T$2600,7)*$B116</f>
        <v>#N/A</v>
      </c>
      <c r="Z116" s="384" t="e">
        <f aca="false">IF($U116&lt;$X116,1,0)</f>
        <v>#N/A</v>
      </c>
      <c r="AA116" s="381" t="e">
        <f aca="false">IF($U116&lt;$Y116,1,0)</f>
        <v>#N/A</v>
      </c>
      <c r="AB116" s="381" t="e">
        <f aca="false">IF($V116&lt;$X116,1,0)</f>
        <v>#N/A</v>
      </c>
      <c r="AC116" s="381" t="e">
        <f aca="false">IF($V116&lt;$X116,1,0)</f>
        <v>#N/A</v>
      </c>
      <c r="AD116" s="381" t="e">
        <f aca="false">IF($W116&lt;$X116,1,0)</f>
        <v>#N/A</v>
      </c>
      <c r="AE116" s="382" t="e">
        <f aca="false">IF($W116&lt;$Y116,1,0)</f>
        <v>#N/A</v>
      </c>
      <c r="AF116" s="70" t="e">
        <f aca="false">$AF$7*$J$2*$J$5*$N116</f>
        <v>#N/A</v>
      </c>
      <c r="AG116" s="70" t="e">
        <f aca="false">$AF$7*$J$2*$J$5*$O116</f>
        <v>#N/A</v>
      </c>
      <c r="AH116" s="70" t="e">
        <f aca="false">$AH$7*$J$2*$J$5*$N116</f>
        <v>#N/A</v>
      </c>
      <c r="AI116" s="70" t="e">
        <f aca="false">$AH$7*$J$2*$J$5*$O116</f>
        <v>#N/A</v>
      </c>
      <c r="AJ116" s="70" t="e">
        <f aca="false">$AJ$7*$J$2*$J$5*$N116</f>
        <v>#N/A</v>
      </c>
      <c r="AK116" s="70" t="e">
        <f aca="false">$AJ$7*$J$2*$J$5*$O116</f>
        <v>#N/A</v>
      </c>
      <c r="AL116" s="70" t="e">
        <f aca="false">$AL$7*$J$2*$J$5*$N116</f>
        <v>#N/A</v>
      </c>
      <c r="AM116" s="70" t="e">
        <f aca="false">$AL$7*$J$3*$J$5*$O116</f>
        <v>#N/A</v>
      </c>
      <c r="AN116" s="70" t="e">
        <f aca="false">$AN$7*$J$2*$J$5*$N116</f>
        <v>#N/A</v>
      </c>
      <c r="AO116" s="70" t="e">
        <f aca="false">$AN$7*$J$3*$J$5*$O116</f>
        <v>#N/A</v>
      </c>
      <c r="AP116" s="70" t="e">
        <f aca="false">$AP$7*$J$2*$J$5*$N116</f>
        <v>#N/A</v>
      </c>
      <c r="AQ116" s="70" t="e">
        <f aca="false">$AP$7*$J$3*$J$5*$O116</f>
        <v>#N/A</v>
      </c>
      <c r="AR116" s="70" t="e">
        <f aca="false">$AR$7*$J$2*$J$5*$N116</f>
        <v>#N/A</v>
      </c>
      <c r="AS116" s="70" t="e">
        <f aca="false">$AR$7*$J$3*$J$5*$O116</f>
        <v>#N/A</v>
      </c>
      <c r="AT116" s="134" t="e">
        <f aca="false">SUM(AF116:AG116,AL116:AM116)</f>
        <v>#N/A</v>
      </c>
      <c r="AU116" s="161" t="e">
        <f aca="false">SUM(AF116:AM116,AP116:AS116)</f>
        <v>#N/A</v>
      </c>
      <c r="AV116" s="134" t="e">
        <f aca="false">SUM(AF116:AS116)</f>
        <v>#N/A</v>
      </c>
      <c r="AW116" s="70" t="e">
        <f aca="false">$AW$7*$J$2*$J$5*$S116</f>
        <v>#N/A</v>
      </c>
      <c r="AX116" s="70" t="e">
        <f aca="false">$AW$7*$J$3*$J$5*$T116</f>
        <v>#N/A</v>
      </c>
      <c r="AY116" s="70" t="e">
        <f aca="false">$AY$7*$J$2*$J$5*$S116</f>
        <v>#N/A</v>
      </c>
      <c r="AZ116" s="70" t="e">
        <f aca="false">$AY$7*$J$3*$J$5*$T116</f>
        <v>#N/A</v>
      </c>
      <c r="BA116" s="70" t="e">
        <f aca="false">$BA$7*$J$2*$J$5*$S116</f>
        <v>#N/A</v>
      </c>
      <c r="BB116" s="70" t="e">
        <f aca="false">$BA$7*$J$3*$J$5*$T116</f>
        <v>#N/A</v>
      </c>
      <c r="BC116" s="70" t="e">
        <f aca="false">$BC$7*$J$2*$J$5*$S116</f>
        <v>#N/A</v>
      </c>
      <c r="BD116" s="70" t="e">
        <f aca="false">$BC$7*$J$3*$J$5*$T116</f>
        <v>#N/A</v>
      </c>
      <c r="BE116" s="70" t="e">
        <f aca="false">$BE$7*$J$2*$J$5*$S116</f>
        <v>#N/A</v>
      </c>
      <c r="BF116" s="70" t="e">
        <f aca="false">$BE$7*$J$3*$J$5*$T116</f>
        <v>#N/A</v>
      </c>
      <c r="BG116" s="70" t="e">
        <f aca="false">$BG$7*$J$2*$J$5*$S116</f>
        <v>#N/A</v>
      </c>
      <c r="BH116" s="70" t="e">
        <f aca="false">$BG$7*$J$3*$J$5*$T116</f>
        <v>#N/A</v>
      </c>
      <c r="BI116" s="70" t="e">
        <f aca="false">$BI$7*$J$2*$J$5*$S116</f>
        <v>#N/A</v>
      </c>
      <c r="BJ116" s="70" t="e">
        <f aca="false">$BI$7*$J$3*$J$5*$T116</f>
        <v>#N/A</v>
      </c>
      <c r="BK116" s="70" t="e">
        <f aca="false">$BK$7*$J$2*$J$5*$S116</f>
        <v>#N/A</v>
      </c>
      <c r="BL116" s="70" t="e">
        <f aca="false">$BK$7*$J$3*$J$5*$T116</f>
        <v>#N/A</v>
      </c>
      <c r="BM116" s="70" t="e">
        <f aca="false">$BM$7*$J$2*$J$5*$S116</f>
        <v>#N/A</v>
      </c>
      <c r="BN116" s="70" t="e">
        <f aca="false">$BM$7*$J$3*$J$5*$T116</f>
        <v>#N/A</v>
      </c>
      <c r="BO116" s="70" t="e">
        <f aca="false">$BO$7*$J$2*$J$5*$S116</f>
        <v>#N/A</v>
      </c>
      <c r="BP116" s="70" t="e">
        <f aca="false">$BO$7*$J$3*$J$5*$T116</f>
        <v>#N/A</v>
      </c>
      <c r="BQ116" s="70" t="e">
        <f aca="false">$BQ$7*$J$2*$J$5*$S116</f>
        <v>#N/A</v>
      </c>
      <c r="BR116" s="70" t="e">
        <f aca="false">$BQ$7*$J$3*$J$5*$T116</f>
        <v>#N/A</v>
      </c>
      <c r="BS116" s="70" t="e">
        <f aca="false">$BS$7*$J$2*$J$5*$S116</f>
        <v>#N/A</v>
      </c>
      <c r="BT116" s="70" t="e">
        <f aca="false">$BS$7*$J$3*$J$5*$T116</f>
        <v>#N/A</v>
      </c>
      <c r="BU116" s="70" t="e">
        <f aca="false">$BU$7*$J$2*$J$5*$S116</f>
        <v>#N/A</v>
      </c>
      <c r="BV116" s="70" t="e">
        <f aca="false">$BU$7*$J$3*$J$5*$T116</f>
        <v>#N/A</v>
      </c>
      <c r="BW116" s="385" t="e">
        <f aca="false">SUM(AW116:BD116,BG116:BJ116,BO116:BP116)</f>
        <v>#N/A</v>
      </c>
      <c r="BX116" s="386" t="e">
        <f aca="false">SUM(BS116:BV116)+BW116</f>
        <v>#N/A</v>
      </c>
      <c r="BY116" s="25" t="e">
        <f aca="false">SUM(AW116:BV116)</f>
        <v>#N/A</v>
      </c>
      <c r="BZ116" s="70" t="e">
        <f aca="false">$BZ$7*$J$2*$J$5*$N116</f>
        <v>#N/A</v>
      </c>
      <c r="CA116" s="70" t="e">
        <f aca="false">$BZ$7*$J$3*$J$5*$O116</f>
        <v>#N/A</v>
      </c>
      <c r="CB116" s="70" t="e">
        <f aca="false">$CB$7*$J$2*$J$5*$N116</f>
        <v>#N/A</v>
      </c>
      <c r="CC116" s="70" t="e">
        <f aca="false">$CB$7*$J$3*$J$5*$O116</f>
        <v>#N/A</v>
      </c>
      <c r="CD116" s="70" t="e">
        <f aca="false">$CD$7*$J$2*$J$5*$N116</f>
        <v>#N/A</v>
      </c>
      <c r="CE116" s="70" t="e">
        <f aca="false">$CD$7*$J$3*$J$5*$O116</f>
        <v>#N/A</v>
      </c>
      <c r="CF116" s="134" t="e">
        <f aca="false">SUM(BZ116:CA116)</f>
        <v>#N/A</v>
      </c>
      <c r="CG116" s="386" t="e">
        <f aca="false">SUM(BZ116:CC116)</f>
        <v>#N/A</v>
      </c>
      <c r="CH116" s="134" t="e">
        <f aca="false">SUM(BZ116:CE116)</f>
        <v>#N/A</v>
      </c>
      <c r="CI116" s="70" t="e">
        <f aca="false">$CI$7*$J$2*$J$5*$AB116</f>
        <v>#N/A</v>
      </c>
      <c r="CJ116" s="70" t="e">
        <f aca="false">$CI$7*$J$3*$J$5*$AC116</f>
        <v>#N/A</v>
      </c>
      <c r="CK116" s="70" t="e">
        <f aca="false">$CK$7*$J$2*$J$5*$AB116</f>
        <v>#N/A</v>
      </c>
      <c r="CL116" s="70" t="e">
        <f aca="false">$CK$7*$J$3*$J$5*$AC116</f>
        <v>#N/A</v>
      </c>
      <c r="CM116" s="70" t="e">
        <f aca="false">$CM$7*$J$2*$J$5*$AB116</f>
        <v>#N/A</v>
      </c>
      <c r="CN116" s="70" t="e">
        <f aca="false">$CM$7*$J$3*$J$5*$AC116</f>
        <v>#N/A</v>
      </c>
      <c r="CO116" s="70" t="e">
        <f aca="false">$CO$7*$J$2*$J$5*$AB116</f>
        <v>#N/A</v>
      </c>
      <c r="CP116" s="70" t="e">
        <f aca="false">$CO$7*$J$3*$J$5*$AC116</f>
        <v>#N/A</v>
      </c>
      <c r="CQ116" s="70" t="e">
        <f aca="false">$CQ$7*$J$2*$J$5*$AB116</f>
        <v>#N/A</v>
      </c>
      <c r="CR116" s="70" t="e">
        <f aca="false">$CQ$7*$J$3*$J$5*$AC116</f>
        <v>#N/A</v>
      </c>
      <c r="CS116" s="70" t="e">
        <f aca="false">$CS$7*$J$2*$J$5*$AB116</f>
        <v>#N/A</v>
      </c>
      <c r="CT116" s="70" t="e">
        <f aca="false">$CS$7*$J$3*$J$5*$AC116</f>
        <v>#N/A</v>
      </c>
      <c r="CU116" s="70" t="e">
        <f aca="false">$CU$7*$J$2*$J$5*$AB116</f>
        <v>#N/A</v>
      </c>
      <c r="CV116" s="70" t="e">
        <f aca="false">$CU$7*$J$3*$J$5*$AC116</f>
        <v>#N/A</v>
      </c>
      <c r="CW116" s="70" t="e">
        <f aca="false">$CW$7*$J$2*$J$5*$AB116</f>
        <v>#N/A</v>
      </c>
      <c r="CX116" s="70" t="e">
        <f aca="false">$CW$7*$J$3*$J$5*$AC116</f>
        <v>#N/A</v>
      </c>
      <c r="CY116" s="70" t="e">
        <f aca="false">$CY$7*$J$2*$J$5*$AB116</f>
        <v>#N/A</v>
      </c>
      <c r="CZ116" s="70" t="e">
        <f aca="false">$CY$7*$J$3*$J$5*$AC116</f>
        <v>#N/A</v>
      </c>
      <c r="DA116" s="70" t="e">
        <f aca="false">$DA$7*$J$2*$J$5*$AB116</f>
        <v>#N/A</v>
      </c>
      <c r="DB116" s="70" t="e">
        <f aca="false">$DA$7*$J$3*$J$5*$AC116</f>
        <v>#N/A</v>
      </c>
      <c r="DC116" s="70"/>
      <c r="DD116" s="70"/>
      <c r="DE116" s="70" t="e">
        <f aca="false">$DF$7*$J$2*$J$5*$AB116</f>
        <v>#N/A</v>
      </c>
      <c r="DF116" s="70" t="e">
        <f aca="false">$DF$7*$J$3*$J$5*$AC116</f>
        <v>#N/A</v>
      </c>
      <c r="DG116" s="70" t="e">
        <f aca="false">$DG$7*$J$2*$J$5*$AB116</f>
        <v>#N/A</v>
      </c>
      <c r="DH116" s="70" t="e">
        <f aca="false">$DG$7*$J$3*$J$5*$AC116</f>
        <v>#N/A</v>
      </c>
      <c r="DI116" s="70" t="e">
        <f aca="false">$DI$7*$J$2*$J$5*$AB116</f>
        <v>#N/A</v>
      </c>
      <c r="DJ116" s="70" t="e">
        <f aca="false">$DI$7*$J$3*$J$5*$AC116</f>
        <v>#N/A</v>
      </c>
      <c r="DK116" s="70" t="e">
        <f aca="false">$DK$7*$J$2*$J$5*$AB116</f>
        <v>#N/A</v>
      </c>
      <c r="DL116" s="70" t="e">
        <f aca="false">$DK$7*$J$3*$J$5*$AC116</f>
        <v>#N/A</v>
      </c>
      <c r="DM116" s="70" t="e">
        <f aca="false">$DM$7*$J$2*$J$5*$AB116</f>
        <v>#N/A</v>
      </c>
      <c r="DN116" s="70" t="e">
        <f aca="false">$DM$7*$J$3*$J$5*$AC116</f>
        <v>#N/A</v>
      </c>
      <c r="DO116" s="70" t="e">
        <f aca="false">$DO$7*$J$2*$J$5*$AB116</f>
        <v>#N/A</v>
      </c>
      <c r="DP116" s="70" t="e">
        <f aca="false">$DO$7*$J$3*$J$5*$AC116</f>
        <v>#N/A</v>
      </c>
      <c r="DQ116" s="70" t="e">
        <f aca="false">$DQ$7*$J$2*$J$5*$AB116</f>
        <v>#N/A</v>
      </c>
      <c r="DR116" s="70" t="e">
        <f aca="false">$DQ$7*$J$3*$J$5*$AC116</f>
        <v>#N/A</v>
      </c>
      <c r="DS116" s="134" t="e">
        <f aca="false">SUM(CI116:CR116,CW116:CX116,DG116:DH116)</f>
        <v>#N/A</v>
      </c>
      <c r="DT116" s="25" t="e">
        <f aca="false">SUM(CI116:CZ116,DC116:DL116)</f>
        <v>#N/A</v>
      </c>
      <c r="DU116" s="134" t="e">
        <f aca="false">SUM(CI116:DR116)</f>
        <v>#N/A</v>
      </c>
      <c r="DZ116" s="70" t="e">
        <f aca="false">$DZ$7*$J$2*$J$5*$AB116</f>
        <v>#N/A</v>
      </c>
      <c r="EA116" s="70" t="e">
        <f aca="false">$DZ$7*$J$3*$J$5*$AC116</f>
        <v>#N/A</v>
      </c>
      <c r="EB116" s="70" t="e">
        <f aca="false">$EB$7*$J$2*$J$5*$AB116</f>
        <v>#N/A</v>
      </c>
      <c r="EC116" s="70" t="e">
        <f aca="false">$EB$7*$J$3*$J$5*$AC116</f>
        <v>#N/A</v>
      </c>
      <c r="ED116" s="70" t="e">
        <f aca="false">$ED$7*$J$2*$J$5*$AB116</f>
        <v>#N/A</v>
      </c>
      <c r="EE116" s="70" t="e">
        <f aca="false">$ED$7*$J$3*$J$5*$AC116</f>
        <v>#N/A</v>
      </c>
      <c r="EF116" s="70" t="e">
        <f aca="false">$EF$7*$J$2*$J$5*$AB116</f>
        <v>#N/A</v>
      </c>
      <c r="EG116" s="70" t="e">
        <f aca="false">$EF$7*$J$3*$J$5*$AC116</f>
        <v>#N/A</v>
      </c>
      <c r="EH116" s="70" t="e">
        <f aca="false">$EH$7*$J$2*$J$5*$AB116</f>
        <v>#N/A</v>
      </c>
      <c r="EI116" s="70" t="e">
        <f aca="false">$EH$7*$J$3*$J$5*$AC116</f>
        <v>#N/A</v>
      </c>
      <c r="EJ116" s="70" t="e">
        <f aca="false">$EJ$7*$J$2*$J$5*$AB116</f>
        <v>#N/A</v>
      </c>
      <c r="EK116" s="70" t="e">
        <f aca="false">$EJ$7*$J$3*$J$5*$AC116</f>
        <v>#N/A</v>
      </c>
      <c r="EL116" s="70" t="e">
        <f aca="false">$EL$7*$J$2*$J$5*$AB116</f>
        <v>#N/A</v>
      </c>
      <c r="EM116" s="70" t="e">
        <f aca="false">$EL$7*$J$3*$J$5*$AC116</f>
        <v>#N/A</v>
      </c>
      <c r="EN116" s="134" t="e">
        <f aca="false">SUM(EB116:EC116)</f>
        <v>#N/A</v>
      </c>
      <c r="EO116" s="25" t="e">
        <f aca="false">SUM(EB116:EE116,EJ116:EM116)</f>
        <v>#N/A</v>
      </c>
      <c r="EP116" s="25" t="e">
        <f aca="false">SUM(DZ116:EM116)</f>
        <v>#N/A</v>
      </c>
    </row>
    <row r="117" customFormat="false" ht="11.25" hidden="false" customHeight="false" outlineLevel="0" collapsed="false">
      <c r="A117" s="51" t="e">
        <f aca="false">VLOOKUP($D117,Curves!$A$2:$I$1700,9)</f>
        <v>#N/A</v>
      </c>
      <c r="B117" s="85" t="e">
        <f aca="false">(1+($A117/2))^(-2*($D117-$A$1)/365.25)</f>
        <v>#N/A</v>
      </c>
      <c r="C117" s="85" t="n">
        <f aca="false">D118-D117</f>
        <v>28</v>
      </c>
      <c r="D117" s="377" t="n">
        <v>40210</v>
      </c>
      <c r="E117" s="378" t="e">
        <f aca="false">VLOOKUP($D117,Curves!$A$2:$H$1700,2)*$B117</f>
        <v>#N/A</v>
      </c>
      <c r="F117" s="51" t="e">
        <f aca="false">VLOOKUP($D117,Curves!$A$2:$H$1700,3)*$B117</f>
        <v>#N/A</v>
      </c>
      <c r="G117" s="51" t="e">
        <f aca="false">VLOOKUP($D117,Curves!$A$2:$H$1700,7)*$B117</f>
        <v>#N/A</v>
      </c>
      <c r="H117" s="51" t="e">
        <f aca="false">VLOOKUP($D117,Curves!$A$2:$H$1700,5)*$B117</f>
        <v>#N/A</v>
      </c>
      <c r="I117" s="51" t="e">
        <f aca="false">VLOOKUP($D117,Curves!$A$2:$H$1700,4)*$B117</f>
        <v>#N/A</v>
      </c>
      <c r="J117" s="379" t="e">
        <f aca="false">VLOOKUP($D117,Curves!$A$2:$H$1700,8)*$B117</f>
        <v>#N/A</v>
      </c>
      <c r="K117" s="51" t="e">
        <f aca="false">($E117+$I117)*$J$5+$J$4</f>
        <v>#N/A</v>
      </c>
      <c r="L117" s="380" t="e">
        <f aca="false">VLOOKUP($D117,Curves!$N$2:$T$2600,2)*$B117</f>
        <v>#N/A</v>
      </c>
      <c r="M117" s="244" t="e">
        <f aca="false">VLOOKUP($D117,Curves!$N$2:$T$2600,3)*$B117</f>
        <v>#N/A</v>
      </c>
      <c r="N117" s="381" t="e">
        <f aca="false">IF($K117&lt;$L117,1,0)</f>
        <v>#N/A</v>
      </c>
      <c r="O117" s="382" t="e">
        <f aca="false">IF($K117&lt;$M117,1,0)</f>
        <v>#N/A</v>
      </c>
      <c r="P117" s="378" t="e">
        <f aca="false">($E117+J117)*$J$5+$J$4</f>
        <v>#N/A</v>
      </c>
      <c r="Q117" s="380" t="e">
        <f aca="false">VLOOKUP($D117,Curves!$N$2:$T$2600,4)*$B117</f>
        <v>#N/A</v>
      </c>
      <c r="R117" s="244" t="e">
        <f aca="false">VLOOKUP($D117,Curves!$N$2:$T$2600,5)*$B117</f>
        <v>#N/A</v>
      </c>
      <c r="S117" s="381" t="e">
        <f aca="false">IF($P117&lt;$Q117,1,0)</f>
        <v>#N/A</v>
      </c>
      <c r="T117" s="382" t="e">
        <f aca="false">IF($P117&lt;$R117,1,0)</f>
        <v>#N/A</v>
      </c>
      <c r="U117" s="383" t="e">
        <f aca="false">($E117+G117)*$J$5+$J$4</f>
        <v>#N/A</v>
      </c>
      <c r="V117" s="383" t="e">
        <f aca="false">($E117+H117)*$J$5+$J$4</f>
        <v>#N/A</v>
      </c>
      <c r="W117" s="383" t="e">
        <f aca="false">($E117+I117)*$J$5+$J$4</f>
        <v>#N/A</v>
      </c>
      <c r="X117" s="272" t="e">
        <f aca="false">VLOOKUP($D117,[6]CurveFetch!$D$8:$S$13000,16,0)*$B117</f>
        <v>#N/A</v>
      </c>
      <c r="Y117" s="244" t="e">
        <f aca="false">VLOOKUP($D117,Curves!$N$2:$T$2600,7)*$B117</f>
        <v>#N/A</v>
      </c>
      <c r="Z117" s="384" t="e">
        <f aca="false">IF($U117&lt;$X117,1,0)</f>
        <v>#N/A</v>
      </c>
      <c r="AA117" s="381" t="e">
        <f aca="false">IF($U117&lt;$Y117,1,0)</f>
        <v>#N/A</v>
      </c>
      <c r="AB117" s="381" t="e">
        <f aca="false">IF($V117&lt;$X117,1,0)</f>
        <v>#N/A</v>
      </c>
      <c r="AC117" s="381" t="e">
        <f aca="false">IF($V117&lt;$X117,1,0)</f>
        <v>#N/A</v>
      </c>
      <c r="AD117" s="381" t="e">
        <f aca="false">IF($W117&lt;$X117,1,0)</f>
        <v>#N/A</v>
      </c>
      <c r="AE117" s="382" t="e">
        <f aca="false">IF($W117&lt;$Y117,1,0)</f>
        <v>#N/A</v>
      </c>
      <c r="AF117" s="70" t="e">
        <f aca="false">$AF$7*$J$2*$J$5*$N117</f>
        <v>#N/A</v>
      </c>
      <c r="AG117" s="70" t="e">
        <f aca="false">$AF$7*$J$2*$J$5*$O117</f>
        <v>#N/A</v>
      </c>
      <c r="AH117" s="70" t="e">
        <f aca="false">$AH$7*$J$2*$J$5*$N117</f>
        <v>#N/A</v>
      </c>
      <c r="AI117" s="70" t="e">
        <f aca="false">$AH$7*$J$2*$J$5*$O117</f>
        <v>#N/A</v>
      </c>
      <c r="AJ117" s="70" t="e">
        <f aca="false">$AJ$7*$J$2*$J$5*$N117</f>
        <v>#N/A</v>
      </c>
      <c r="AK117" s="70" t="e">
        <f aca="false">$AJ$7*$J$2*$J$5*$O117</f>
        <v>#N/A</v>
      </c>
      <c r="AL117" s="70" t="e">
        <f aca="false">$AL$7*$J$2*$J$5*$N117</f>
        <v>#N/A</v>
      </c>
      <c r="AM117" s="70" t="e">
        <f aca="false">$AL$7*$J$3*$J$5*$O117</f>
        <v>#N/A</v>
      </c>
      <c r="AN117" s="70" t="e">
        <f aca="false">$AN$7*$J$2*$J$5*$N117</f>
        <v>#N/A</v>
      </c>
      <c r="AO117" s="70" t="e">
        <f aca="false">$AN$7*$J$3*$J$5*$O117</f>
        <v>#N/A</v>
      </c>
      <c r="AP117" s="70" t="e">
        <f aca="false">$AP$7*$J$2*$J$5*$N117</f>
        <v>#N/A</v>
      </c>
      <c r="AQ117" s="70" t="e">
        <f aca="false">$AP$7*$J$3*$J$5*$O117</f>
        <v>#N/A</v>
      </c>
      <c r="AR117" s="70" t="e">
        <f aca="false">$AR$7*$J$2*$J$5*$N117</f>
        <v>#N/A</v>
      </c>
      <c r="AS117" s="70" t="e">
        <f aca="false">$AR$7*$J$3*$J$5*$O117</f>
        <v>#N/A</v>
      </c>
      <c r="AT117" s="134" t="e">
        <f aca="false">SUM(AF117:AG117,AL117:AM117)</f>
        <v>#N/A</v>
      </c>
      <c r="AU117" s="161" t="e">
        <f aca="false">SUM(AF117:AM117,AP117:AS117)</f>
        <v>#N/A</v>
      </c>
      <c r="AV117" s="134" t="e">
        <f aca="false">SUM(AF117:AS117)</f>
        <v>#N/A</v>
      </c>
      <c r="AW117" s="70" t="e">
        <f aca="false">$AW$7*$J$2*$J$5*$S117</f>
        <v>#N/A</v>
      </c>
      <c r="AX117" s="70" t="e">
        <f aca="false">$AW$7*$J$3*$J$5*$T117</f>
        <v>#N/A</v>
      </c>
      <c r="AY117" s="70" t="e">
        <f aca="false">$AY$7*$J$2*$J$5*$S117</f>
        <v>#N/A</v>
      </c>
      <c r="AZ117" s="70" t="e">
        <f aca="false">$AY$7*$J$3*$J$5*$T117</f>
        <v>#N/A</v>
      </c>
      <c r="BA117" s="70" t="e">
        <f aca="false">$BA$7*$J$2*$J$5*$S117</f>
        <v>#N/A</v>
      </c>
      <c r="BB117" s="70" t="e">
        <f aca="false">$BA$7*$J$3*$J$5*$T117</f>
        <v>#N/A</v>
      </c>
      <c r="BC117" s="70" t="e">
        <f aca="false">$BC$7*$J$2*$J$5*$S117</f>
        <v>#N/A</v>
      </c>
      <c r="BD117" s="70" t="e">
        <f aca="false">$BC$7*$J$3*$J$5*$T117</f>
        <v>#N/A</v>
      </c>
      <c r="BE117" s="70" t="e">
        <f aca="false">$BE$7*$J$2*$J$5*$S117</f>
        <v>#N/A</v>
      </c>
      <c r="BF117" s="70" t="e">
        <f aca="false">$BE$7*$J$3*$J$5*$T117</f>
        <v>#N/A</v>
      </c>
      <c r="BG117" s="70" t="e">
        <f aca="false">$BG$7*$J$2*$J$5*$S117</f>
        <v>#N/A</v>
      </c>
      <c r="BH117" s="70" t="e">
        <f aca="false">$BG$7*$J$3*$J$5*$T117</f>
        <v>#N/A</v>
      </c>
      <c r="BI117" s="70" t="e">
        <f aca="false">$BI$7*$J$2*$J$5*$S117</f>
        <v>#N/A</v>
      </c>
      <c r="BJ117" s="70" t="e">
        <f aca="false">$BI$7*$J$3*$J$5*$T117</f>
        <v>#N/A</v>
      </c>
      <c r="BK117" s="70" t="e">
        <f aca="false">$BK$7*$J$2*$J$5*$S117</f>
        <v>#N/A</v>
      </c>
      <c r="BL117" s="70" t="e">
        <f aca="false">$BK$7*$J$3*$J$5*$T117</f>
        <v>#N/A</v>
      </c>
      <c r="BM117" s="70" t="e">
        <f aca="false">$BM$7*$J$2*$J$5*$S117</f>
        <v>#N/A</v>
      </c>
      <c r="BN117" s="70" t="e">
        <f aca="false">$BM$7*$J$3*$J$5*$T117</f>
        <v>#N/A</v>
      </c>
      <c r="BO117" s="70" t="e">
        <f aca="false">$BO$7*$J$2*$J$5*$S117</f>
        <v>#N/A</v>
      </c>
      <c r="BP117" s="70" t="e">
        <f aca="false">$BO$7*$J$3*$J$5*$T117</f>
        <v>#N/A</v>
      </c>
      <c r="BQ117" s="70" t="e">
        <f aca="false">$BQ$7*$J$2*$J$5*$S117</f>
        <v>#N/A</v>
      </c>
      <c r="BR117" s="70" t="e">
        <f aca="false">$BQ$7*$J$3*$J$5*$T117</f>
        <v>#N/A</v>
      </c>
      <c r="BS117" s="70" t="e">
        <f aca="false">$BS$7*$J$2*$J$5*$S117</f>
        <v>#N/A</v>
      </c>
      <c r="BT117" s="70" t="e">
        <f aca="false">$BS$7*$J$3*$J$5*$T117</f>
        <v>#N/A</v>
      </c>
      <c r="BU117" s="70" t="e">
        <f aca="false">$BU$7*$J$2*$J$5*$S117</f>
        <v>#N/A</v>
      </c>
      <c r="BV117" s="70" t="e">
        <f aca="false">$BU$7*$J$3*$J$5*$T117</f>
        <v>#N/A</v>
      </c>
      <c r="BW117" s="385" t="e">
        <f aca="false">SUM(AW117:BD117,BG117:BJ117,BO117:BP117)</f>
        <v>#N/A</v>
      </c>
      <c r="BX117" s="386" t="e">
        <f aca="false">SUM(BS117:BV117)+BW117</f>
        <v>#N/A</v>
      </c>
      <c r="BY117" s="25" t="e">
        <f aca="false">SUM(AW117:BV117)</f>
        <v>#N/A</v>
      </c>
      <c r="BZ117" s="70" t="e">
        <f aca="false">$BZ$7*$J$2*$J$5*$N117</f>
        <v>#N/A</v>
      </c>
      <c r="CA117" s="70" t="e">
        <f aca="false">$BZ$7*$J$3*$J$5*$O117</f>
        <v>#N/A</v>
      </c>
      <c r="CB117" s="70" t="e">
        <f aca="false">$CB$7*$J$2*$J$5*$N117</f>
        <v>#N/A</v>
      </c>
      <c r="CC117" s="70" t="e">
        <f aca="false">$CB$7*$J$3*$J$5*$O117</f>
        <v>#N/A</v>
      </c>
      <c r="CD117" s="70" t="e">
        <f aca="false">$CD$7*$J$2*$J$5*$N117</f>
        <v>#N/A</v>
      </c>
      <c r="CE117" s="70" t="e">
        <f aca="false">$CD$7*$J$3*$J$5*$O117</f>
        <v>#N/A</v>
      </c>
      <c r="CF117" s="134" t="e">
        <f aca="false">SUM(BZ117:CA117)</f>
        <v>#N/A</v>
      </c>
      <c r="CG117" s="386" t="e">
        <f aca="false">SUM(BZ117:CC117)</f>
        <v>#N/A</v>
      </c>
      <c r="CH117" s="134" t="e">
        <f aca="false">SUM(BZ117:CE117)</f>
        <v>#N/A</v>
      </c>
      <c r="CI117" s="70" t="e">
        <f aca="false">$CI$7*$J$2*$J$5*$AB117</f>
        <v>#N/A</v>
      </c>
      <c r="CJ117" s="70" t="e">
        <f aca="false">$CI$7*$J$3*$J$5*$AC117</f>
        <v>#N/A</v>
      </c>
      <c r="CK117" s="70" t="e">
        <f aca="false">$CK$7*$J$2*$J$5*$AB117</f>
        <v>#N/A</v>
      </c>
      <c r="CL117" s="70" t="e">
        <f aca="false">$CK$7*$J$3*$J$5*$AC117</f>
        <v>#N/A</v>
      </c>
      <c r="CM117" s="70" t="e">
        <f aca="false">$CM$7*$J$2*$J$5*$AB117</f>
        <v>#N/A</v>
      </c>
      <c r="CN117" s="70" t="e">
        <f aca="false">$CM$7*$J$3*$J$5*$AC117</f>
        <v>#N/A</v>
      </c>
      <c r="CO117" s="70" t="e">
        <f aca="false">$CO$7*$J$2*$J$5*$AB117</f>
        <v>#N/A</v>
      </c>
      <c r="CP117" s="70" t="e">
        <f aca="false">$CO$7*$J$3*$J$5*$AC117</f>
        <v>#N/A</v>
      </c>
      <c r="CQ117" s="70" t="e">
        <f aca="false">$CQ$7*$J$2*$J$5*$AB117</f>
        <v>#N/A</v>
      </c>
      <c r="CR117" s="70" t="e">
        <f aca="false">$CQ$7*$J$3*$J$5*$AC117</f>
        <v>#N/A</v>
      </c>
      <c r="CS117" s="70" t="e">
        <f aca="false">$CS$7*$J$2*$J$5*$AB117</f>
        <v>#N/A</v>
      </c>
      <c r="CT117" s="70" t="e">
        <f aca="false">$CS$7*$J$3*$J$5*$AC117</f>
        <v>#N/A</v>
      </c>
      <c r="CU117" s="70" t="e">
        <f aca="false">$CU$7*$J$2*$J$5*$AB117</f>
        <v>#N/A</v>
      </c>
      <c r="CV117" s="70" t="e">
        <f aca="false">$CU$7*$J$3*$J$5*$AC117</f>
        <v>#N/A</v>
      </c>
      <c r="CW117" s="70" t="e">
        <f aca="false">$CW$7*$J$2*$J$5*$AB117</f>
        <v>#N/A</v>
      </c>
      <c r="CX117" s="70" t="e">
        <f aca="false">$CW$7*$J$3*$J$5*$AC117</f>
        <v>#N/A</v>
      </c>
      <c r="CY117" s="70" t="e">
        <f aca="false">$CY$7*$J$2*$J$5*$AB117</f>
        <v>#N/A</v>
      </c>
      <c r="CZ117" s="70" t="e">
        <f aca="false">$CY$7*$J$3*$J$5*$AC117</f>
        <v>#N/A</v>
      </c>
      <c r="DA117" s="70" t="e">
        <f aca="false">$DA$7*$J$2*$J$5*$AB117</f>
        <v>#N/A</v>
      </c>
      <c r="DB117" s="70" t="e">
        <f aca="false">$DA$7*$J$3*$J$5*$AC117</f>
        <v>#N/A</v>
      </c>
      <c r="DC117" s="70"/>
      <c r="DD117" s="70"/>
      <c r="DE117" s="70" t="e">
        <f aca="false">$DF$7*$J$2*$J$5*$AB117</f>
        <v>#N/A</v>
      </c>
      <c r="DF117" s="70" t="e">
        <f aca="false">$DF$7*$J$3*$J$5*$AC117</f>
        <v>#N/A</v>
      </c>
      <c r="DG117" s="70" t="e">
        <f aca="false">$DG$7*$J$2*$J$5*$AB117</f>
        <v>#N/A</v>
      </c>
      <c r="DH117" s="70" t="e">
        <f aca="false">$DG$7*$J$3*$J$5*$AC117</f>
        <v>#N/A</v>
      </c>
      <c r="DI117" s="70" t="e">
        <f aca="false">$DI$7*$J$2*$J$5*$AB117</f>
        <v>#N/A</v>
      </c>
      <c r="DJ117" s="70" t="e">
        <f aca="false">$DI$7*$J$3*$J$5*$AC117</f>
        <v>#N/A</v>
      </c>
      <c r="DK117" s="70" t="e">
        <f aca="false">$DK$7*$J$2*$J$5*$AB117</f>
        <v>#N/A</v>
      </c>
      <c r="DL117" s="70" t="e">
        <f aca="false">$DK$7*$J$3*$J$5*$AC117</f>
        <v>#N/A</v>
      </c>
      <c r="DM117" s="70" t="e">
        <f aca="false">$DM$7*$J$2*$J$5*$AB117</f>
        <v>#N/A</v>
      </c>
      <c r="DN117" s="70" t="e">
        <f aca="false">$DM$7*$J$3*$J$5*$AC117</f>
        <v>#N/A</v>
      </c>
      <c r="DO117" s="70" t="e">
        <f aca="false">$DO$7*$J$2*$J$5*$AB117</f>
        <v>#N/A</v>
      </c>
      <c r="DP117" s="70" t="e">
        <f aca="false">$DO$7*$J$3*$J$5*$AC117</f>
        <v>#N/A</v>
      </c>
      <c r="DQ117" s="70" t="e">
        <f aca="false">$DQ$7*$J$2*$J$5*$AB117</f>
        <v>#N/A</v>
      </c>
      <c r="DR117" s="70" t="e">
        <f aca="false">$DQ$7*$J$3*$J$5*$AC117</f>
        <v>#N/A</v>
      </c>
      <c r="DS117" s="134" t="e">
        <f aca="false">SUM(CI117:CR117,CW117:CX117,DG117:DH117)</f>
        <v>#N/A</v>
      </c>
      <c r="DT117" s="25" t="e">
        <f aca="false">SUM(CI117:CZ117,DC117:DL117)</f>
        <v>#N/A</v>
      </c>
      <c r="DU117" s="134" t="e">
        <f aca="false">SUM(CI117:DR117)</f>
        <v>#N/A</v>
      </c>
      <c r="DZ117" s="70" t="e">
        <f aca="false">$DZ$7*$J$2*$J$5*$AB117</f>
        <v>#N/A</v>
      </c>
      <c r="EA117" s="70" t="e">
        <f aca="false">$DZ$7*$J$3*$J$5*$AC117</f>
        <v>#N/A</v>
      </c>
      <c r="EB117" s="70" t="e">
        <f aca="false">$EB$7*$J$2*$J$5*$AB117</f>
        <v>#N/A</v>
      </c>
      <c r="EC117" s="70" t="e">
        <f aca="false">$EB$7*$J$3*$J$5*$AC117</f>
        <v>#N/A</v>
      </c>
      <c r="ED117" s="70" t="e">
        <f aca="false">$ED$7*$J$2*$J$5*$AB117</f>
        <v>#N/A</v>
      </c>
      <c r="EE117" s="70" t="e">
        <f aca="false">$ED$7*$J$3*$J$5*$AC117</f>
        <v>#N/A</v>
      </c>
      <c r="EF117" s="70" t="e">
        <f aca="false">$EF$7*$J$2*$J$5*$AB117</f>
        <v>#N/A</v>
      </c>
      <c r="EG117" s="70" t="e">
        <f aca="false">$EF$7*$J$3*$J$5*$AC117</f>
        <v>#N/A</v>
      </c>
      <c r="EH117" s="70" t="e">
        <f aca="false">$EH$7*$J$2*$J$5*$AB117</f>
        <v>#N/A</v>
      </c>
      <c r="EI117" s="70" t="e">
        <f aca="false">$EH$7*$J$3*$J$5*$AC117</f>
        <v>#N/A</v>
      </c>
      <c r="EJ117" s="70" t="e">
        <f aca="false">$EJ$7*$J$2*$J$5*$AB117</f>
        <v>#N/A</v>
      </c>
      <c r="EK117" s="70" t="e">
        <f aca="false">$EJ$7*$J$3*$J$5*$AC117</f>
        <v>#N/A</v>
      </c>
      <c r="EL117" s="70" t="e">
        <f aca="false">$EL$7*$J$2*$J$5*$AB117</f>
        <v>#N/A</v>
      </c>
      <c r="EM117" s="70" t="e">
        <f aca="false">$EL$7*$J$3*$J$5*$AC117</f>
        <v>#N/A</v>
      </c>
      <c r="EN117" s="134" t="e">
        <f aca="false">SUM(EB117:EC117)</f>
        <v>#N/A</v>
      </c>
      <c r="EO117" s="25" t="e">
        <f aca="false">SUM(EB117:EE117,EJ117:EM117)</f>
        <v>#N/A</v>
      </c>
      <c r="EP117" s="25" t="e">
        <f aca="false">SUM(DZ117:EM117)</f>
        <v>#N/A</v>
      </c>
    </row>
    <row r="118" customFormat="false" ht="11.25" hidden="false" customHeight="false" outlineLevel="0" collapsed="false">
      <c r="A118" s="51" t="e">
        <f aca="false">VLOOKUP($D118,Curves!$A$2:$I$1700,9)</f>
        <v>#N/A</v>
      </c>
      <c r="B118" s="85" t="e">
        <f aca="false">(1+($A118/2))^(-2*($D118-$A$1)/365.25)</f>
        <v>#N/A</v>
      </c>
      <c r="C118" s="85" t="n">
        <f aca="false">D119-D118</f>
        <v>31</v>
      </c>
      <c r="D118" s="377" t="n">
        <v>40238</v>
      </c>
      <c r="E118" s="378" t="e">
        <f aca="false">VLOOKUP($D118,Curves!$A$2:$H$1700,2)*$B118</f>
        <v>#N/A</v>
      </c>
      <c r="F118" s="51" t="e">
        <f aca="false">VLOOKUP($D118,Curves!$A$2:$H$1700,3)*$B118</f>
        <v>#N/A</v>
      </c>
      <c r="G118" s="51" t="e">
        <f aca="false">VLOOKUP($D118,Curves!$A$2:$H$1700,7)*$B118</f>
        <v>#N/A</v>
      </c>
      <c r="H118" s="51" t="e">
        <f aca="false">VLOOKUP($D118,Curves!$A$2:$H$1700,5)*$B118</f>
        <v>#N/A</v>
      </c>
      <c r="I118" s="51" t="e">
        <f aca="false">VLOOKUP($D118,Curves!$A$2:$H$1700,4)*$B118</f>
        <v>#N/A</v>
      </c>
      <c r="J118" s="379" t="e">
        <f aca="false">VLOOKUP($D118,Curves!$A$2:$H$1700,8)*$B118</f>
        <v>#N/A</v>
      </c>
      <c r="K118" s="51" t="e">
        <f aca="false">($E118+$I118)*$J$5+$J$4</f>
        <v>#N/A</v>
      </c>
      <c r="L118" s="380" t="e">
        <f aca="false">VLOOKUP($D118,Curves!$N$2:$T$2600,2)*$B118</f>
        <v>#N/A</v>
      </c>
      <c r="M118" s="244" t="e">
        <f aca="false">VLOOKUP($D118,Curves!$N$2:$T$2600,3)*$B118</f>
        <v>#N/A</v>
      </c>
      <c r="N118" s="381" t="e">
        <f aca="false">IF($K118&lt;$L118,1,0)</f>
        <v>#N/A</v>
      </c>
      <c r="O118" s="382" t="e">
        <f aca="false">IF($K118&lt;$M118,1,0)</f>
        <v>#N/A</v>
      </c>
      <c r="P118" s="378" t="e">
        <f aca="false">($E118+J118)*$J$5+$J$4</f>
        <v>#N/A</v>
      </c>
      <c r="Q118" s="380" t="e">
        <f aca="false">VLOOKUP($D118,Curves!$N$2:$T$2600,4)*$B118</f>
        <v>#N/A</v>
      </c>
      <c r="R118" s="244" t="e">
        <f aca="false">VLOOKUP($D118,Curves!$N$2:$T$2600,5)*$B118</f>
        <v>#N/A</v>
      </c>
      <c r="S118" s="381" t="e">
        <f aca="false">IF($P118&lt;$Q118,1,0)</f>
        <v>#N/A</v>
      </c>
      <c r="T118" s="382" t="e">
        <f aca="false">IF($P118&lt;$R118,1,0)</f>
        <v>#N/A</v>
      </c>
      <c r="U118" s="383" t="e">
        <f aca="false">($E118+G118)*$J$5+$J$4</f>
        <v>#N/A</v>
      </c>
      <c r="V118" s="383" t="e">
        <f aca="false">($E118+H118)*$J$5+$J$4</f>
        <v>#N/A</v>
      </c>
      <c r="W118" s="383" t="e">
        <f aca="false">($E118+I118)*$J$5+$J$4</f>
        <v>#N/A</v>
      </c>
      <c r="X118" s="272" t="e">
        <f aca="false">VLOOKUP($D118,[6]CurveFetch!$D$8:$S$13000,16,0)*$B118</f>
        <v>#N/A</v>
      </c>
      <c r="Y118" s="244" t="e">
        <f aca="false">VLOOKUP($D118,Curves!$N$2:$T$2600,7)*$B118</f>
        <v>#N/A</v>
      </c>
      <c r="Z118" s="384" t="e">
        <f aca="false">IF($U118&lt;$X118,1,0)</f>
        <v>#N/A</v>
      </c>
      <c r="AA118" s="381" t="e">
        <f aca="false">IF($U118&lt;$Y118,1,0)</f>
        <v>#N/A</v>
      </c>
      <c r="AB118" s="381" t="e">
        <f aca="false">IF($V118&lt;$X118,1,0)</f>
        <v>#N/A</v>
      </c>
      <c r="AC118" s="381" t="e">
        <f aca="false">IF($V118&lt;$X118,1,0)</f>
        <v>#N/A</v>
      </c>
      <c r="AD118" s="381" t="e">
        <f aca="false">IF($W118&lt;$X118,1,0)</f>
        <v>#N/A</v>
      </c>
      <c r="AE118" s="382" t="e">
        <f aca="false">IF($W118&lt;$Y118,1,0)</f>
        <v>#N/A</v>
      </c>
      <c r="AF118" s="70" t="e">
        <f aca="false">$AF$7*$J$2*$J$5*$N118</f>
        <v>#N/A</v>
      </c>
      <c r="AG118" s="70" t="e">
        <f aca="false">$AF$7*$J$2*$J$5*$O118</f>
        <v>#N/A</v>
      </c>
      <c r="AH118" s="70" t="e">
        <f aca="false">$AH$7*$J$2*$J$5*$N118</f>
        <v>#N/A</v>
      </c>
      <c r="AI118" s="70" t="e">
        <f aca="false">$AH$7*$J$2*$J$5*$O118</f>
        <v>#N/A</v>
      </c>
      <c r="AJ118" s="70" t="e">
        <f aca="false">$AJ$7*$J$2*$J$5*$N118</f>
        <v>#N/A</v>
      </c>
      <c r="AK118" s="70" t="e">
        <f aca="false">$AJ$7*$J$2*$J$5*$O118</f>
        <v>#N/A</v>
      </c>
      <c r="AL118" s="70" t="e">
        <f aca="false">$AL$7*$J$2*$J$5*$N118</f>
        <v>#N/A</v>
      </c>
      <c r="AM118" s="70" t="e">
        <f aca="false">$AL$7*$J$3*$J$5*$O118</f>
        <v>#N/A</v>
      </c>
      <c r="AN118" s="70" t="e">
        <f aca="false">$AN$7*$J$2*$J$5*$N118</f>
        <v>#N/A</v>
      </c>
      <c r="AO118" s="70" t="e">
        <f aca="false">$AN$7*$J$3*$J$5*$O118</f>
        <v>#N/A</v>
      </c>
      <c r="AP118" s="70" t="e">
        <f aca="false">$AP$7*$J$2*$J$5*$N118</f>
        <v>#N/A</v>
      </c>
      <c r="AQ118" s="70" t="e">
        <f aca="false">$AP$7*$J$3*$J$5*$O118</f>
        <v>#N/A</v>
      </c>
      <c r="AR118" s="70" t="e">
        <f aca="false">$AR$7*$J$2*$J$5*$N118</f>
        <v>#N/A</v>
      </c>
      <c r="AS118" s="70" t="e">
        <f aca="false">$AR$7*$J$3*$J$5*$O118</f>
        <v>#N/A</v>
      </c>
      <c r="AT118" s="134" t="e">
        <f aca="false">SUM(AF118:AG118,AL118:AM118)</f>
        <v>#N/A</v>
      </c>
      <c r="AU118" s="161" t="e">
        <f aca="false">SUM(AF118:AM118,AP118:AS118)</f>
        <v>#N/A</v>
      </c>
      <c r="AV118" s="134" t="e">
        <f aca="false">SUM(AF118:AS118)</f>
        <v>#N/A</v>
      </c>
      <c r="AW118" s="70" t="e">
        <f aca="false">$AW$7*$J$2*$J$5*$S118</f>
        <v>#N/A</v>
      </c>
      <c r="AX118" s="70" t="e">
        <f aca="false">$AW$7*$J$3*$J$5*$T118</f>
        <v>#N/A</v>
      </c>
      <c r="AY118" s="70" t="e">
        <f aca="false">$AY$7*$J$2*$J$5*$S118</f>
        <v>#N/A</v>
      </c>
      <c r="AZ118" s="70" t="e">
        <f aca="false">$AY$7*$J$3*$J$5*$T118</f>
        <v>#N/A</v>
      </c>
      <c r="BA118" s="70" t="e">
        <f aca="false">$BA$7*$J$2*$J$5*$S118</f>
        <v>#N/A</v>
      </c>
      <c r="BB118" s="70" t="e">
        <f aca="false">$BA$7*$J$3*$J$5*$T118</f>
        <v>#N/A</v>
      </c>
      <c r="BC118" s="70" t="e">
        <f aca="false">$BC$7*$J$2*$J$5*$S118</f>
        <v>#N/A</v>
      </c>
      <c r="BD118" s="70" t="e">
        <f aca="false">$BC$7*$J$3*$J$5*$T118</f>
        <v>#N/A</v>
      </c>
      <c r="BE118" s="70" t="e">
        <f aca="false">$BE$7*$J$2*$J$5*$S118</f>
        <v>#N/A</v>
      </c>
      <c r="BF118" s="70" t="e">
        <f aca="false">$BE$7*$J$3*$J$5*$T118</f>
        <v>#N/A</v>
      </c>
      <c r="BG118" s="70" t="e">
        <f aca="false">$BG$7*$J$2*$J$5*$S118</f>
        <v>#N/A</v>
      </c>
      <c r="BH118" s="70" t="e">
        <f aca="false">$BG$7*$J$3*$J$5*$T118</f>
        <v>#N/A</v>
      </c>
      <c r="BI118" s="70" t="e">
        <f aca="false">$BI$7*$J$2*$J$5*$S118</f>
        <v>#N/A</v>
      </c>
      <c r="BJ118" s="70" t="e">
        <f aca="false">$BI$7*$J$3*$J$5*$T118</f>
        <v>#N/A</v>
      </c>
      <c r="BK118" s="70" t="e">
        <f aca="false">$BK$7*$J$2*$J$5*$S118</f>
        <v>#N/A</v>
      </c>
      <c r="BL118" s="70" t="e">
        <f aca="false">$BK$7*$J$3*$J$5*$T118</f>
        <v>#N/A</v>
      </c>
      <c r="BM118" s="70" t="e">
        <f aca="false">$BM$7*$J$2*$J$5*$S118</f>
        <v>#N/A</v>
      </c>
      <c r="BN118" s="70" t="e">
        <f aca="false">$BM$7*$J$3*$J$5*$T118</f>
        <v>#N/A</v>
      </c>
      <c r="BO118" s="70" t="e">
        <f aca="false">$BO$7*$J$2*$J$5*$S118</f>
        <v>#N/A</v>
      </c>
      <c r="BP118" s="70" t="e">
        <f aca="false">$BO$7*$J$3*$J$5*$T118</f>
        <v>#N/A</v>
      </c>
      <c r="BQ118" s="70" t="e">
        <f aca="false">$BQ$7*$J$2*$J$5*$S118</f>
        <v>#N/A</v>
      </c>
      <c r="BR118" s="70" t="e">
        <f aca="false">$BQ$7*$J$3*$J$5*$T118</f>
        <v>#N/A</v>
      </c>
      <c r="BS118" s="70" t="e">
        <f aca="false">$BS$7*$J$2*$J$5*$S118</f>
        <v>#N/A</v>
      </c>
      <c r="BT118" s="70" t="e">
        <f aca="false">$BS$7*$J$3*$J$5*$T118</f>
        <v>#N/A</v>
      </c>
      <c r="BU118" s="70" t="e">
        <f aca="false">$BU$7*$J$2*$J$5*$S118</f>
        <v>#N/A</v>
      </c>
      <c r="BV118" s="70" t="e">
        <f aca="false">$BU$7*$J$3*$J$5*$T118</f>
        <v>#N/A</v>
      </c>
      <c r="BW118" s="385" t="e">
        <f aca="false">SUM(AW118:BD118,BG118:BJ118,BO118:BP118)</f>
        <v>#N/A</v>
      </c>
      <c r="BX118" s="386" t="e">
        <f aca="false">SUM(BS118:BV118)+BW118</f>
        <v>#N/A</v>
      </c>
      <c r="BY118" s="25" t="e">
        <f aca="false">SUM(AW118:BV118)</f>
        <v>#N/A</v>
      </c>
      <c r="BZ118" s="70" t="e">
        <f aca="false">$BZ$7*$J$2*$J$5*$N118</f>
        <v>#N/A</v>
      </c>
      <c r="CA118" s="70" t="e">
        <f aca="false">$BZ$7*$J$3*$J$5*$O118</f>
        <v>#N/A</v>
      </c>
      <c r="CB118" s="70" t="e">
        <f aca="false">$CB$7*$J$2*$J$5*$N118</f>
        <v>#N/A</v>
      </c>
      <c r="CC118" s="70" t="e">
        <f aca="false">$CB$7*$J$3*$J$5*$O118</f>
        <v>#N/A</v>
      </c>
      <c r="CD118" s="70" t="e">
        <f aca="false">$CD$7*$J$2*$J$5*$N118</f>
        <v>#N/A</v>
      </c>
      <c r="CE118" s="70" t="e">
        <f aca="false">$CD$7*$J$3*$J$5*$O118</f>
        <v>#N/A</v>
      </c>
      <c r="CF118" s="134" t="e">
        <f aca="false">SUM(BZ118:CA118)</f>
        <v>#N/A</v>
      </c>
      <c r="CG118" s="386" t="e">
        <f aca="false">SUM(BZ118:CC118)</f>
        <v>#N/A</v>
      </c>
      <c r="CH118" s="134" t="e">
        <f aca="false">SUM(BZ118:CE118)</f>
        <v>#N/A</v>
      </c>
      <c r="CI118" s="70" t="e">
        <f aca="false">$CI$7*$J$2*$J$5*$AB118</f>
        <v>#N/A</v>
      </c>
      <c r="CJ118" s="70" t="e">
        <f aca="false">$CI$7*$J$3*$J$5*$AC118</f>
        <v>#N/A</v>
      </c>
      <c r="CK118" s="70" t="e">
        <f aca="false">$CK$7*$J$2*$J$5*$AB118</f>
        <v>#N/A</v>
      </c>
      <c r="CL118" s="70" t="e">
        <f aca="false">$CK$7*$J$3*$J$5*$AC118</f>
        <v>#N/A</v>
      </c>
      <c r="CM118" s="70" t="e">
        <f aca="false">$CM$7*$J$2*$J$5*$AB118</f>
        <v>#N/A</v>
      </c>
      <c r="CN118" s="70" t="e">
        <f aca="false">$CM$7*$J$3*$J$5*$AC118</f>
        <v>#N/A</v>
      </c>
      <c r="CO118" s="70" t="e">
        <f aca="false">$CO$7*$J$2*$J$5*$AB118</f>
        <v>#N/A</v>
      </c>
      <c r="CP118" s="70" t="e">
        <f aca="false">$CO$7*$J$3*$J$5*$AC118</f>
        <v>#N/A</v>
      </c>
      <c r="CQ118" s="70" t="e">
        <f aca="false">$CQ$7*$J$2*$J$5*$AB118</f>
        <v>#N/A</v>
      </c>
      <c r="CR118" s="70" t="e">
        <f aca="false">$CQ$7*$J$3*$J$5*$AC118</f>
        <v>#N/A</v>
      </c>
      <c r="CS118" s="70" t="e">
        <f aca="false">$CS$7*$J$2*$J$5*$AB118</f>
        <v>#N/A</v>
      </c>
      <c r="CT118" s="70" t="e">
        <f aca="false">$CS$7*$J$3*$J$5*$AC118</f>
        <v>#N/A</v>
      </c>
      <c r="CU118" s="70" t="e">
        <f aca="false">$CU$7*$J$2*$J$5*$AB118</f>
        <v>#N/A</v>
      </c>
      <c r="CV118" s="70" t="e">
        <f aca="false">$CU$7*$J$3*$J$5*$AC118</f>
        <v>#N/A</v>
      </c>
      <c r="CW118" s="70" t="e">
        <f aca="false">$CW$7*$J$2*$J$5*$AB118</f>
        <v>#N/A</v>
      </c>
      <c r="CX118" s="70" t="e">
        <f aca="false">$CW$7*$J$3*$J$5*$AC118</f>
        <v>#N/A</v>
      </c>
      <c r="CY118" s="70" t="e">
        <f aca="false">$CY$7*$J$2*$J$5*$AB118</f>
        <v>#N/A</v>
      </c>
      <c r="CZ118" s="70" t="e">
        <f aca="false">$CY$7*$J$3*$J$5*$AC118</f>
        <v>#N/A</v>
      </c>
      <c r="DA118" s="70" t="e">
        <f aca="false">$DA$7*$J$2*$J$5*$AB118</f>
        <v>#N/A</v>
      </c>
      <c r="DB118" s="70" t="e">
        <f aca="false">$DA$7*$J$3*$J$5*$AC118</f>
        <v>#N/A</v>
      </c>
      <c r="DC118" s="70"/>
      <c r="DD118" s="70"/>
      <c r="DE118" s="70" t="e">
        <f aca="false">$DF$7*$J$2*$J$5*$AB118</f>
        <v>#N/A</v>
      </c>
      <c r="DF118" s="70" t="e">
        <f aca="false">$DF$7*$J$3*$J$5*$AC118</f>
        <v>#N/A</v>
      </c>
      <c r="DG118" s="70" t="e">
        <f aca="false">$DG$7*$J$2*$J$5*$AB118</f>
        <v>#N/A</v>
      </c>
      <c r="DH118" s="70" t="e">
        <f aca="false">$DG$7*$J$3*$J$5*$AC118</f>
        <v>#N/A</v>
      </c>
      <c r="DI118" s="70" t="e">
        <f aca="false">$DI$7*$J$2*$J$5*$AB118</f>
        <v>#N/A</v>
      </c>
      <c r="DJ118" s="70" t="e">
        <f aca="false">$DI$7*$J$3*$J$5*$AC118</f>
        <v>#N/A</v>
      </c>
      <c r="DK118" s="70" t="e">
        <f aca="false">$DK$7*$J$2*$J$5*$AB118</f>
        <v>#N/A</v>
      </c>
      <c r="DL118" s="70" t="e">
        <f aca="false">$DK$7*$J$3*$J$5*$AC118</f>
        <v>#N/A</v>
      </c>
      <c r="DM118" s="70" t="e">
        <f aca="false">$DM$7*$J$2*$J$5*$AB118</f>
        <v>#N/A</v>
      </c>
      <c r="DN118" s="70" t="e">
        <f aca="false">$DM$7*$J$3*$J$5*$AC118</f>
        <v>#N/A</v>
      </c>
      <c r="DO118" s="70" t="e">
        <f aca="false">$DO$7*$J$2*$J$5*$AB118</f>
        <v>#N/A</v>
      </c>
      <c r="DP118" s="70" t="e">
        <f aca="false">$DO$7*$J$3*$J$5*$AC118</f>
        <v>#N/A</v>
      </c>
      <c r="DQ118" s="70" t="e">
        <f aca="false">$DQ$7*$J$2*$J$5*$AB118</f>
        <v>#N/A</v>
      </c>
      <c r="DR118" s="70" t="e">
        <f aca="false">$DQ$7*$J$3*$J$5*$AC118</f>
        <v>#N/A</v>
      </c>
      <c r="DS118" s="134" t="e">
        <f aca="false">SUM(CI118:CR118,CW118:CX118,DG118:DH118)</f>
        <v>#N/A</v>
      </c>
      <c r="DT118" s="25" t="e">
        <f aca="false">SUM(CI118:CZ118,DC118:DL118)</f>
        <v>#N/A</v>
      </c>
      <c r="DU118" s="134" t="e">
        <f aca="false">SUM(CI118:DR118)</f>
        <v>#N/A</v>
      </c>
      <c r="DZ118" s="70" t="e">
        <f aca="false">$DZ$7*$J$2*$J$5*$AB118</f>
        <v>#N/A</v>
      </c>
      <c r="EA118" s="70" t="e">
        <f aca="false">$DZ$7*$J$3*$J$5*$AC118</f>
        <v>#N/A</v>
      </c>
      <c r="EB118" s="70" t="e">
        <f aca="false">$EB$7*$J$2*$J$5*$AB118</f>
        <v>#N/A</v>
      </c>
      <c r="EC118" s="70" t="e">
        <f aca="false">$EB$7*$J$3*$J$5*$AC118</f>
        <v>#N/A</v>
      </c>
      <c r="ED118" s="70" t="e">
        <f aca="false">$ED$7*$J$2*$J$5*$AB118</f>
        <v>#N/A</v>
      </c>
      <c r="EE118" s="70" t="e">
        <f aca="false">$ED$7*$J$3*$J$5*$AC118</f>
        <v>#N/A</v>
      </c>
      <c r="EF118" s="70" t="e">
        <f aca="false">$EF$7*$J$2*$J$5*$AB118</f>
        <v>#N/A</v>
      </c>
      <c r="EG118" s="70" t="e">
        <f aca="false">$EF$7*$J$3*$J$5*$AC118</f>
        <v>#N/A</v>
      </c>
      <c r="EH118" s="70" t="e">
        <f aca="false">$EH$7*$J$2*$J$5*$AB118</f>
        <v>#N/A</v>
      </c>
      <c r="EI118" s="70" t="e">
        <f aca="false">$EH$7*$J$3*$J$5*$AC118</f>
        <v>#N/A</v>
      </c>
      <c r="EJ118" s="70" t="e">
        <f aca="false">$EJ$7*$J$2*$J$5*$AB118</f>
        <v>#N/A</v>
      </c>
      <c r="EK118" s="70" t="e">
        <f aca="false">$EJ$7*$J$3*$J$5*$AC118</f>
        <v>#N/A</v>
      </c>
      <c r="EL118" s="70" t="e">
        <f aca="false">$EL$7*$J$2*$J$5*$AB118</f>
        <v>#N/A</v>
      </c>
      <c r="EM118" s="70" t="e">
        <f aca="false">$EL$7*$J$3*$J$5*$AC118</f>
        <v>#N/A</v>
      </c>
      <c r="EN118" s="134" t="e">
        <f aca="false">SUM(EB118:EC118)</f>
        <v>#N/A</v>
      </c>
      <c r="EO118" s="25" t="e">
        <f aca="false">SUM(EB118:EE118,EJ118:EM118)</f>
        <v>#N/A</v>
      </c>
      <c r="EP118" s="25" t="e">
        <f aca="false">SUM(DZ118:EM118)</f>
        <v>#N/A</v>
      </c>
    </row>
    <row r="119" customFormat="false" ht="11.25" hidden="false" customHeight="false" outlineLevel="0" collapsed="false">
      <c r="A119" s="51" t="e">
        <f aca="false">VLOOKUP($D119,Curves!$A$2:$I$1700,9)</f>
        <v>#N/A</v>
      </c>
      <c r="B119" s="85" t="e">
        <f aca="false">(1+($A119/2))^(-2*($D119-$A$1)/365.25)</f>
        <v>#N/A</v>
      </c>
      <c r="C119" s="85" t="n">
        <f aca="false">D120-D119</f>
        <v>30</v>
      </c>
      <c r="D119" s="377" t="n">
        <v>40269</v>
      </c>
      <c r="E119" s="378" t="e">
        <f aca="false">VLOOKUP($D119,Curves!$A$2:$H$1700,2)*$B119</f>
        <v>#N/A</v>
      </c>
      <c r="F119" s="51" t="e">
        <f aca="false">VLOOKUP($D119,Curves!$A$2:$H$1700,3)*$B119</f>
        <v>#N/A</v>
      </c>
      <c r="G119" s="51" t="e">
        <f aca="false">VLOOKUP($D119,Curves!$A$2:$H$1700,7)*$B119</f>
        <v>#N/A</v>
      </c>
      <c r="H119" s="51" t="e">
        <f aca="false">VLOOKUP($D119,Curves!$A$2:$H$1700,5)*$B119</f>
        <v>#N/A</v>
      </c>
      <c r="I119" s="51" t="e">
        <f aca="false">VLOOKUP($D119,Curves!$A$2:$H$1700,4)*$B119</f>
        <v>#N/A</v>
      </c>
      <c r="J119" s="379" t="e">
        <f aca="false">VLOOKUP($D119,Curves!$A$2:$H$1700,8)*$B119</f>
        <v>#N/A</v>
      </c>
      <c r="K119" s="51" t="e">
        <f aca="false">($E119+$I119)*$J$5+$J$4</f>
        <v>#N/A</v>
      </c>
      <c r="L119" s="380" t="e">
        <f aca="false">VLOOKUP($D119,Curves!$N$2:$T$2600,2)*$B119</f>
        <v>#N/A</v>
      </c>
      <c r="M119" s="244" t="e">
        <f aca="false">VLOOKUP($D119,Curves!$N$2:$T$2600,3)*$B119</f>
        <v>#N/A</v>
      </c>
      <c r="N119" s="381" t="e">
        <f aca="false">IF($K119&lt;$L119,1,0)</f>
        <v>#N/A</v>
      </c>
      <c r="O119" s="382" t="e">
        <f aca="false">IF($K119&lt;$M119,1,0)</f>
        <v>#N/A</v>
      </c>
      <c r="P119" s="378" t="e">
        <f aca="false">($E119+J119)*$J$5+$J$4</f>
        <v>#N/A</v>
      </c>
      <c r="Q119" s="380" t="e">
        <f aca="false">VLOOKUP($D119,Curves!$N$2:$T$2600,4)*$B119</f>
        <v>#N/A</v>
      </c>
      <c r="R119" s="244" t="e">
        <f aca="false">VLOOKUP($D119,Curves!$N$2:$T$2600,5)*$B119</f>
        <v>#N/A</v>
      </c>
      <c r="S119" s="381" t="e">
        <f aca="false">IF($P119&lt;$Q119,1,0)</f>
        <v>#N/A</v>
      </c>
      <c r="T119" s="382" t="e">
        <f aca="false">IF($P119&lt;$R119,1,0)</f>
        <v>#N/A</v>
      </c>
      <c r="U119" s="383" t="e">
        <f aca="false">($E119+G119)*$J$5+$J$4</f>
        <v>#N/A</v>
      </c>
      <c r="V119" s="383" t="e">
        <f aca="false">($E119+H119)*$J$5+$J$4</f>
        <v>#N/A</v>
      </c>
      <c r="W119" s="383" t="e">
        <f aca="false">($E119+I119)*$J$5+$J$4</f>
        <v>#N/A</v>
      </c>
      <c r="X119" s="272" t="e">
        <f aca="false">VLOOKUP($D119,[6]CurveFetch!$D$8:$S$13000,16,0)*$B119</f>
        <v>#N/A</v>
      </c>
      <c r="Y119" s="244" t="e">
        <f aca="false">VLOOKUP($D119,Curves!$N$2:$T$2600,7)*$B119</f>
        <v>#N/A</v>
      </c>
      <c r="Z119" s="384" t="e">
        <f aca="false">IF($U119&lt;$X119,1,0)</f>
        <v>#N/A</v>
      </c>
      <c r="AA119" s="381" t="e">
        <f aca="false">IF($U119&lt;$Y119,1,0)</f>
        <v>#N/A</v>
      </c>
      <c r="AB119" s="381" t="e">
        <f aca="false">IF($V119&lt;$X119,1,0)</f>
        <v>#N/A</v>
      </c>
      <c r="AC119" s="381" t="e">
        <f aca="false">IF($V119&lt;$X119,1,0)</f>
        <v>#N/A</v>
      </c>
      <c r="AD119" s="381" t="e">
        <f aca="false">IF($W119&lt;$X119,1,0)</f>
        <v>#N/A</v>
      </c>
      <c r="AE119" s="382" t="e">
        <f aca="false">IF($W119&lt;$Y119,1,0)</f>
        <v>#N/A</v>
      </c>
      <c r="AF119" s="70" t="e">
        <f aca="false">$AF$7*$J$2*$J$5*$N119</f>
        <v>#N/A</v>
      </c>
      <c r="AG119" s="70" t="e">
        <f aca="false">$AF$7*$J$2*$J$5*$O119</f>
        <v>#N/A</v>
      </c>
      <c r="AH119" s="70" t="e">
        <f aca="false">$AH$7*$J$2*$J$5*$N119</f>
        <v>#N/A</v>
      </c>
      <c r="AI119" s="70" t="e">
        <f aca="false">$AH$7*$J$2*$J$5*$O119</f>
        <v>#N/A</v>
      </c>
      <c r="AJ119" s="70" t="e">
        <f aca="false">$AJ$7*$J$2*$J$5*$N119</f>
        <v>#N/A</v>
      </c>
      <c r="AK119" s="70" t="e">
        <f aca="false">$AJ$7*$J$2*$J$5*$O119</f>
        <v>#N/A</v>
      </c>
      <c r="AL119" s="70" t="e">
        <f aca="false">$AL$7*$J$2*$J$5*$N119</f>
        <v>#N/A</v>
      </c>
      <c r="AM119" s="70" t="e">
        <f aca="false">$AL$7*$J$3*$J$5*$O119</f>
        <v>#N/A</v>
      </c>
      <c r="AN119" s="70" t="e">
        <f aca="false">$AN$7*$J$2*$J$5*$N119</f>
        <v>#N/A</v>
      </c>
      <c r="AO119" s="70" t="e">
        <f aca="false">$AN$7*$J$3*$J$5*$O119</f>
        <v>#N/A</v>
      </c>
      <c r="AP119" s="70" t="e">
        <f aca="false">$AP$7*$J$2*$J$5*$N119</f>
        <v>#N/A</v>
      </c>
      <c r="AQ119" s="70" t="e">
        <f aca="false">$AP$7*$J$3*$J$5*$O119</f>
        <v>#N/A</v>
      </c>
      <c r="AR119" s="70" t="e">
        <f aca="false">$AR$7*$J$2*$J$5*$N119</f>
        <v>#N/A</v>
      </c>
      <c r="AS119" s="70" t="e">
        <f aca="false">$AR$7*$J$3*$J$5*$O119</f>
        <v>#N/A</v>
      </c>
      <c r="AT119" s="134" t="e">
        <f aca="false">SUM(AF119:AG119,AL119:AM119)</f>
        <v>#N/A</v>
      </c>
      <c r="AU119" s="161" t="e">
        <f aca="false">SUM(AF119:AM119,AP119:AS119)</f>
        <v>#N/A</v>
      </c>
      <c r="AV119" s="134" t="e">
        <f aca="false">SUM(AF119:AS119)</f>
        <v>#N/A</v>
      </c>
      <c r="AW119" s="70" t="e">
        <f aca="false">$AW$7*$J$2*$J$5*$S119</f>
        <v>#N/A</v>
      </c>
      <c r="AX119" s="70" t="e">
        <f aca="false">$AW$7*$J$3*$J$5*$T119</f>
        <v>#N/A</v>
      </c>
      <c r="AY119" s="70" t="e">
        <f aca="false">$AY$7*$J$2*$J$5*$S119</f>
        <v>#N/A</v>
      </c>
      <c r="AZ119" s="70" t="e">
        <f aca="false">$AY$7*$J$3*$J$5*$T119</f>
        <v>#N/A</v>
      </c>
      <c r="BA119" s="70" t="e">
        <f aca="false">$BA$7*$J$2*$J$5*$S119</f>
        <v>#N/A</v>
      </c>
      <c r="BB119" s="70" t="e">
        <f aca="false">$BA$7*$J$3*$J$5*$T119</f>
        <v>#N/A</v>
      </c>
      <c r="BC119" s="70" t="e">
        <f aca="false">$BC$7*$J$2*$J$5*$S119</f>
        <v>#N/A</v>
      </c>
      <c r="BD119" s="70" t="e">
        <f aca="false">$BC$7*$J$3*$J$5*$T119</f>
        <v>#N/A</v>
      </c>
      <c r="BE119" s="70" t="e">
        <f aca="false">$BE$7*$J$2*$J$5*$S119</f>
        <v>#N/A</v>
      </c>
      <c r="BF119" s="70" t="e">
        <f aca="false">$BE$7*$J$3*$J$5*$T119</f>
        <v>#N/A</v>
      </c>
      <c r="BG119" s="70" t="e">
        <f aca="false">$BG$7*$J$2*$J$5*$S119</f>
        <v>#N/A</v>
      </c>
      <c r="BH119" s="70" t="e">
        <f aca="false">$BG$7*$J$3*$J$5*$T119</f>
        <v>#N/A</v>
      </c>
      <c r="BI119" s="70" t="e">
        <f aca="false">$BI$7*$J$2*$J$5*$S119</f>
        <v>#N/A</v>
      </c>
      <c r="BJ119" s="70" t="e">
        <f aca="false">$BI$7*$J$3*$J$5*$T119</f>
        <v>#N/A</v>
      </c>
      <c r="BK119" s="70" t="e">
        <f aca="false">$BK$7*$J$2*$J$5*$S119</f>
        <v>#N/A</v>
      </c>
      <c r="BL119" s="70" t="e">
        <f aca="false">$BK$7*$J$3*$J$5*$T119</f>
        <v>#N/A</v>
      </c>
      <c r="BM119" s="70" t="e">
        <f aca="false">$BM$7*$J$2*$J$5*$S119</f>
        <v>#N/A</v>
      </c>
      <c r="BN119" s="70" t="e">
        <f aca="false">$BM$7*$J$3*$J$5*$T119</f>
        <v>#N/A</v>
      </c>
      <c r="BO119" s="70" t="e">
        <f aca="false">$BO$7*$J$2*$J$5*$S119</f>
        <v>#N/A</v>
      </c>
      <c r="BP119" s="70" t="e">
        <f aca="false">$BO$7*$J$3*$J$5*$T119</f>
        <v>#N/A</v>
      </c>
      <c r="BQ119" s="70" t="e">
        <f aca="false">$BQ$7*$J$2*$J$5*$S119</f>
        <v>#N/A</v>
      </c>
      <c r="BR119" s="70" t="e">
        <f aca="false">$BQ$7*$J$3*$J$5*$T119</f>
        <v>#N/A</v>
      </c>
      <c r="BS119" s="70" t="e">
        <f aca="false">$BS$7*$J$2*$J$5*$S119</f>
        <v>#N/A</v>
      </c>
      <c r="BT119" s="70" t="e">
        <f aca="false">$BS$7*$J$3*$J$5*$T119</f>
        <v>#N/A</v>
      </c>
      <c r="BU119" s="70" t="e">
        <f aca="false">$BU$7*$J$2*$J$5*$S119</f>
        <v>#N/A</v>
      </c>
      <c r="BV119" s="70" t="e">
        <f aca="false">$BU$7*$J$3*$J$5*$T119</f>
        <v>#N/A</v>
      </c>
      <c r="BW119" s="385" t="e">
        <f aca="false">SUM(AW119:BD119,BG119:BJ119,BO119:BP119)</f>
        <v>#N/A</v>
      </c>
      <c r="BX119" s="386" t="e">
        <f aca="false">SUM(BS119:BV119)+BW119</f>
        <v>#N/A</v>
      </c>
      <c r="BY119" s="25" t="e">
        <f aca="false">SUM(AW119:BV119)</f>
        <v>#N/A</v>
      </c>
      <c r="BZ119" s="70" t="e">
        <f aca="false">$BZ$7*$J$2*$J$5*$N119</f>
        <v>#N/A</v>
      </c>
      <c r="CA119" s="70" t="e">
        <f aca="false">$BZ$7*$J$3*$J$5*$O119</f>
        <v>#N/A</v>
      </c>
      <c r="CB119" s="70" t="e">
        <f aca="false">$CB$7*$J$2*$J$5*$N119</f>
        <v>#N/A</v>
      </c>
      <c r="CC119" s="70" t="e">
        <f aca="false">$CB$7*$J$3*$J$5*$O119</f>
        <v>#N/A</v>
      </c>
      <c r="CD119" s="70" t="e">
        <f aca="false">$CD$7*$J$2*$J$5*$N119</f>
        <v>#N/A</v>
      </c>
      <c r="CE119" s="70" t="e">
        <f aca="false">$CD$7*$J$3*$J$5*$O119</f>
        <v>#N/A</v>
      </c>
      <c r="CF119" s="134" t="e">
        <f aca="false">SUM(BZ119:CA119)</f>
        <v>#N/A</v>
      </c>
      <c r="CG119" s="386" t="e">
        <f aca="false">SUM(BZ119:CC119)</f>
        <v>#N/A</v>
      </c>
      <c r="CH119" s="134" t="e">
        <f aca="false">SUM(BZ119:CE119)</f>
        <v>#N/A</v>
      </c>
      <c r="CI119" s="70" t="e">
        <f aca="false">$CI$7*$J$2*$J$5*$AB119</f>
        <v>#N/A</v>
      </c>
      <c r="CJ119" s="70" t="e">
        <f aca="false">$CI$7*$J$3*$J$5*$AC119</f>
        <v>#N/A</v>
      </c>
      <c r="CK119" s="70" t="e">
        <f aca="false">$CK$7*$J$2*$J$5*$AB119</f>
        <v>#N/A</v>
      </c>
      <c r="CL119" s="70" t="e">
        <f aca="false">$CK$7*$J$3*$J$5*$AC119</f>
        <v>#N/A</v>
      </c>
      <c r="CM119" s="70" t="e">
        <f aca="false">$CM$7*$J$2*$J$5*$AB119</f>
        <v>#N/A</v>
      </c>
      <c r="CN119" s="70" t="e">
        <f aca="false">$CM$7*$J$3*$J$5*$AC119</f>
        <v>#N/A</v>
      </c>
      <c r="CO119" s="70" t="e">
        <f aca="false">$CO$7*$J$2*$J$5*$AB119</f>
        <v>#N/A</v>
      </c>
      <c r="CP119" s="70" t="e">
        <f aca="false">$CO$7*$J$3*$J$5*$AC119</f>
        <v>#N/A</v>
      </c>
      <c r="CQ119" s="70" t="e">
        <f aca="false">$CQ$7*$J$2*$J$5*$AB119</f>
        <v>#N/A</v>
      </c>
      <c r="CR119" s="70" t="e">
        <f aca="false">$CQ$7*$J$3*$J$5*$AC119</f>
        <v>#N/A</v>
      </c>
      <c r="CS119" s="70" t="e">
        <f aca="false">$CS$7*$J$2*$J$5*$AB119</f>
        <v>#N/A</v>
      </c>
      <c r="CT119" s="70" t="e">
        <f aca="false">$CS$7*$J$3*$J$5*$AC119</f>
        <v>#N/A</v>
      </c>
      <c r="CU119" s="70" t="e">
        <f aca="false">$CU$7*$J$2*$J$5*$AB119</f>
        <v>#N/A</v>
      </c>
      <c r="CV119" s="70" t="e">
        <f aca="false">$CU$7*$J$3*$J$5*$AC119</f>
        <v>#N/A</v>
      </c>
      <c r="CW119" s="70" t="e">
        <f aca="false">$CW$7*$J$2*$J$5*$AB119</f>
        <v>#N/A</v>
      </c>
      <c r="CX119" s="70" t="e">
        <f aca="false">$CW$7*$J$3*$J$5*$AC119</f>
        <v>#N/A</v>
      </c>
      <c r="CY119" s="70" t="e">
        <f aca="false">$CY$7*$J$2*$J$5*$AB119</f>
        <v>#N/A</v>
      </c>
      <c r="CZ119" s="70" t="e">
        <f aca="false">$CY$7*$J$3*$J$5*$AC119</f>
        <v>#N/A</v>
      </c>
      <c r="DA119" s="70" t="e">
        <f aca="false">$DA$7*$J$2*$J$5*$AB119</f>
        <v>#N/A</v>
      </c>
      <c r="DB119" s="70" t="e">
        <f aca="false">$DA$7*$J$3*$J$5*$AC119</f>
        <v>#N/A</v>
      </c>
      <c r="DC119" s="70"/>
      <c r="DD119" s="70"/>
      <c r="DE119" s="70" t="e">
        <f aca="false">$DF$7*$J$2*$J$5*$AB119</f>
        <v>#N/A</v>
      </c>
      <c r="DF119" s="70" t="e">
        <f aca="false">$DF$7*$J$3*$J$5*$AC119</f>
        <v>#N/A</v>
      </c>
      <c r="DG119" s="70" t="e">
        <f aca="false">$DG$7*$J$2*$J$5*$AB119</f>
        <v>#N/A</v>
      </c>
      <c r="DH119" s="70" t="e">
        <f aca="false">$DG$7*$J$3*$J$5*$AC119</f>
        <v>#N/A</v>
      </c>
      <c r="DI119" s="70" t="e">
        <f aca="false">$DI$7*$J$2*$J$5*$AB119</f>
        <v>#N/A</v>
      </c>
      <c r="DJ119" s="70" t="e">
        <f aca="false">$DI$7*$J$3*$J$5*$AC119</f>
        <v>#N/A</v>
      </c>
      <c r="DK119" s="70" t="e">
        <f aca="false">$DK$7*$J$2*$J$5*$AB119</f>
        <v>#N/A</v>
      </c>
      <c r="DL119" s="70" t="e">
        <f aca="false">$DK$7*$J$3*$J$5*$AC119</f>
        <v>#N/A</v>
      </c>
      <c r="DM119" s="70" t="e">
        <f aca="false">$DM$7*$J$2*$J$5*$AB119</f>
        <v>#N/A</v>
      </c>
      <c r="DN119" s="70" t="e">
        <f aca="false">$DM$7*$J$3*$J$5*$AC119</f>
        <v>#N/A</v>
      </c>
      <c r="DO119" s="70" t="e">
        <f aca="false">$DO$7*$J$2*$J$5*$AB119</f>
        <v>#N/A</v>
      </c>
      <c r="DP119" s="70" t="e">
        <f aca="false">$DO$7*$J$3*$J$5*$AC119</f>
        <v>#N/A</v>
      </c>
      <c r="DQ119" s="70" t="e">
        <f aca="false">$DQ$7*$J$2*$J$5*$AB119</f>
        <v>#N/A</v>
      </c>
      <c r="DR119" s="70" t="e">
        <f aca="false">$DQ$7*$J$3*$J$5*$AC119</f>
        <v>#N/A</v>
      </c>
      <c r="DS119" s="134" t="e">
        <f aca="false">SUM(CI119:CR119,CW119:CX119,DG119:DH119)</f>
        <v>#N/A</v>
      </c>
      <c r="DT119" s="25" t="e">
        <f aca="false">SUM(CI119:CZ119,DC119:DL119)</f>
        <v>#N/A</v>
      </c>
      <c r="DU119" s="134" t="e">
        <f aca="false">SUM(CI119:DR119)</f>
        <v>#N/A</v>
      </c>
      <c r="DZ119" s="70" t="e">
        <f aca="false">$DZ$7*$J$2*$J$5*$AB119</f>
        <v>#N/A</v>
      </c>
      <c r="EA119" s="70" t="e">
        <f aca="false">$DZ$7*$J$3*$J$5*$AC119</f>
        <v>#N/A</v>
      </c>
      <c r="EB119" s="70" t="e">
        <f aca="false">$EB$7*$J$2*$J$5*$AB119</f>
        <v>#N/A</v>
      </c>
      <c r="EC119" s="70" t="e">
        <f aca="false">$EB$7*$J$3*$J$5*$AC119</f>
        <v>#N/A</v>
      </c>
      <c r="ED119" s="70" t="e">
        <f aca="false">$ED$7*$J$2*$J$5*$AB119</f>
        <v>#N/A</v>
      </c>
      <c r="EE119" s="70" t="e">
        <f aca="false">$ED$7*$J$3*$J$5*$AC119</f>
        <v>#N/A</v>
      </c>
      <c r="EF119" s="70" t="e">
        <f aca="false">$EF$7*$J$2*$J$5*$AB119</f>
        <v>#N/A</v>
      </c>
      <c r="EG119" s="70" t="e">
        <f aca="false">$EF$7*$J$3*$J$5*$AC119</f>
        <v>#N/A</v>
      </c>
      <c r="EH119" s="70" t="e">
        <f aca="false">$EH$7*$J$2*$J$5*$AB119</f>
        <v>#N/A</v>
      </c>
      <c r="EI119" s="70" t="e">
        <f aca="false">$EH$7*$J$3*$J$5*$AC119</f>
        <v>#N/A</v>
      </c>
      <c r="EJ119" s="70" t="e">
        <f aca="false">$EJ$7*$J$2*$J$5*$AB119</f>
        <v>#N/A</v>
      </c>
      <c r="EK119" s="70" t="e">
        <f aca="false">$EJ$7*$J$3*$J$5*$AC119</f>
        <v>#N/A</v>
      </c>
      <c r="EL119" s="70" t="e">
        <f aca="false">$EL$7*$J$2*$J$5*$AB119</f>
        <v>#N/A</v>
      </c>
      <c r="EM119" s="70" t="e">
        <f aca="false">$EL$7*$J$3*$J$5*$AC119</f>
        <v>#N/A</v>
      </c>
      <c r="EN119" s="134" t="e">
        <f aca="false">SUM(EB119:EC119)</f>
        <v>#N/A</v>
      </c>
      <c r="EO119" s="25" t="e">
        <f aca="false">SUM(EB119:EE119,EJ119:EM119)</f>
        <v>#N/A</v>
      </c>
      <c r="EP119" s="25" t="e">
        <f aca="false">SUM(DZ119:EM119)</f>
        <v>#N/A</v>
      </c>
    </row>
    <row r="120" customFormat="false" ht="11.25" hidden="false" customHeight="false" outlineLevel="0" collapsed="false">
      <c r="A120" s="51" t="e">
        <f aca="false">VLOOKUP($D120,Curves!$A$2:$I$1700,9)</f>
        <v>#N/A</v>
      </c>
      <c r="B120" s="85" t="e">
        <f aca="false">(1+($A120/2))^(-2*($D120-$A$1)/365.25)</f>
        <v>#N/A</v>
      </c>
      <c r="C120" s="85" t="n">
        <f aca="false">D121-D120</f>
        <v>31</v>
      </c>
      <c r="D120" s="377" t="n">
        <v>40299</v>
      </c>
      <c r="E120" s="378" t="e">
        <f aca="false">VLOOKUP($D120,Curves!$A$2:$H$1700,2)*$B120</f>
        <v>#N/A</v>
      </c>
      <c r="F120" s="51" t="e">
        <f aca="false">VLOOKUP($D120,Curves!$A$2:$H$1700,3)*$B120</f>
        <v>#N/A</v>
      </c>
      <c r="G120" s="51" t="e">
        <f aca="false">VLOOKUP($D120,Curves!$A$2:$H$1700,7)*$B120</f>
        <v>#N/A</v>
      </c>
      <c r="H120" s="51" t="e">
        <f aca="false">VLOOKUP($D120,Curves!$A$2:$H$1700,5)*$B120</f>
        <v>#N/A</v>
      </c>
      <c r="I120" s="51" t="e">
        <f aca="false">VLOOKUP($D120,Curves!$A$2:$H$1700,4)*$B120</f>
        <v>#N/A</v>
      </c>
      <c r="J120" s="379" t="e">
        <f aca="false">VLOOKUP($D120,Curves!$A$2:$H$1700,8)*$B120</f>
        <v>#N/A</v>
      </c>
      <c r="K120" s="51" t="e">
        <f aca="false">($E120+$I120)*$J$5+$J$4</f>
        <v>#N/A</v>
      </c>
      <c r="L120" s="380" t="e">
        <f aca="false">VLOOKUP($D120,Curves!$N$2:$T$2600,2)*$B120</f>
        <v>#N/A</v>
      </c>
      <c r="M120" s="244" t="e">
        <f aca="false">VLOOKUP($D120,Curves!$N$2:$T$2600,3)*$B120</f>
        <v>#N/A</v>
      </c>
      <c r="N120" s="381" t="e">
        <f aca="false">IF($K120&lt;$L120,1,0)</f>
        <v>#N/A</v>
      </c>
      <c r="O120" s="382" t="e">
        <f aca="false">IF($K120&lt;$M120,1,0)</f>
        <v>#N/A</v>
      </c>
      <c r="P120" s="378" t="e">
        <f aca="false">($E120+J120)*$J$5+$J$4</f>
        <v>#N/A</v>
      </c>
      <c r="Q120" s="380" t="e">
        <f aca="false">VLOOKUP($D120,Curves!$N$2:$T$2600,4)*$B120</f>
        <v>#N/A</v>
      </c>
      <c r="R120" s="244" t="e">
        <f aca="false">VLOOKUP($D120,Curves!$N$2:$T$2600,5)*$B120</f>
        <v>#N/A</v>
      </c>
      <c r="S120" s="381" t="e">
        <f aca="false">IF($P120&lt;$Q120,1,0)</f>
        <v>#N/A</v>
      </c>
      <c r="T120" s="382" t="e">
        <f aca="false">IF($P120&lt;$R120,1,0)</f>
        <v>#N/A</v>
      </c>
      <c r="U120" s="383" t="e">
        <f aca="false">($E120+G120)*$J$5+$J$4</f>
        <v>#N/A</v>
      </c>
      <c r="V120" s="383" t="e">
        <f aca="false">($E120+H120)*$J$5+$J$4</f>
        <v>#N/A</v>
      </c>
      <c r="W120" s="383" t="e">
        <f aca="false">($E120+I120)*$J$5+$J$4</f>
        <v>#N/A</v>
      </c>
      <c r="X120" s="272" t="e">
        <f aca="false">VLOOKUP($D120,[6]CurveFetch!$D$8:$S$13000,16,0)*$B120</f>
        <v>#N/A</v>
      </c>
      <c r="Y120" s="244" t="e">
        <f aca="false">VLOOKUP($D120,Curves!$N$2:$T$2600,7)*$B120</f>
        <v>#N/A</v>
      </c>
      <c r="Z120" s="384" t="e">
        <f aca="false">IF($U120&lt;$X120,1,0)</f>
        <v>#N/A</v>
      </c>
      <c r="AA120" s="381" t="e">
        <f aca="false">IF($U120&lt;$Y120,1,0)</f>
        <v>#N/A</v>
      </c>
      <c r="AB120" s="381" t="e">
        <f aca="false">IF($V120&lt;$X120,1,0)</f>
        <v>#N/A</v>
      </c>
      <c r="AC120" s="381" t="e">
        <f aca="false">IF($V120&lt;$X120,1,0)</f>
        <v>#N/A</v>
      </c>
      <c r="AD120" s="381" t="e">
        <f aca="false">IF($W120&lt;$X120,1,0)</f>
        <v>#N/A</v>
      </c>
      <c r="AE120" s="382" t="e">
        <f aca="false">IF($W120&lt;$Y120,1,0)</f>
        <v>#N/A</v>
      </c>
      <c r="AF120" s="70" t="e">
        <f aca="false">$AF$7*$J$2*$J$5*$N120</f>
        <v>#N/A</v>
      </c>
      <c r="AG120" s="70" t="e">
        <f aca="false">$AF$7*$J$2*$J$5*$O120</f>
        <v>#N/A</v>
      </c>
      <c r="AH120" s="70" t="e">
        <f aca="false">$AH$7*$J$2*$J$5*$N120</f>
        <v>#N/A</v>
      </c>
      <c r="AI120" s="70" t="e">
        <f aca="false">$AH$7*$J$2*$J$5*$O120</f>
        <v>#N/A</v>
      </c>
      <c r="AJ120" s="70" t="e">
        <f aca="false">$AJ$7*$J$2*$J$5*$N120</f>
        <v>#N/A</v>
      </c>
      <c r="AK120" s="70" t="e">
        <f aca="false">$AJ$7*$J$2*$J$5*$O120</f>
        <v>#N/A</v>
      </c>
      <c r="AL120" s="70" t="e">
        <f aca="false">$AL$7*$J$2*$J$5*$N120</f>
        <v>#N/A</v>
      </c>
      <c r="AM120" s="70" t="e">
        <f aca="false">$AL$7*$J$3*$J$5*$O120</f>
        <v>#N/A</v>
      </c>
      <c r="AN120" s="70" t="e">
        <f aca="false">$AN$7*$J$2*$J$5*$N120</f>
        <v>#N/A</v>
      </c>
      <c r="AO120" s="70" t="e">
        <f aca="false">$AN$7*$J$3*$J$5*$O120</f>
        <v>#N/A</v>
      </c>
      <c r="AP120" s="70" t="e">
        <f aca="false">$AP$7*$J$2*$J$5*$N120</f>
        <v>#N/A</v>
      </c>
      <c r="AQ120" s="70" t="e">
        <f aca="false">$AP$7*$J$3*$J$5*$O120</f>
        <v>#N/A</v>
      </c>
      <c r="AR120" s="70" t="e">
        <f aca="false">$AR$7*$J$2*$J$5*$N120</f>
        <v>#N/A</v>
      </c>
      <c r="AS120" s="70" t="e">
        <f aca="false">$AR$7*$J$3*$J$5*$O120</f>
        <v>#N/A</v>
      </c>
      <c r="AT120" s="134" t="e">
        <f aca="false">SUM(AF120:AG120,AL120:AM120)</f>
        <v>#N/A</v>
      </c>
      <c r="AU120" s="161" t="e">
        <f aca="false">SUM(AF120:AM120,AP120:AS120)</f>
        <v>#N/A</v>
      </c>
      <c r="AV120" s="134" t="e">
        <f aca="false">SUM(AF120:AS120)</f>
        <v>#N/A</v>
      </c>
      <c r="AW120" s="70" t="e">
        <f aca="false">$AW$7*$J$2*$J$5*$S120</f>
        <v>#N/A</v>
      </c>
      <c r="AX120" s="70" t="e">
        <f aca="false">$AW$7*$J$3*$J$5*$T120</f>
        <v>#N/A</v>
      </c>
      <c r="AY120" s="70" t="e">
        <f aca="false">$AY$7*$J$2*$J$5*$S120</f>
        <v>#N/A</v>
      </c>
      <c r="AZ120" s="70" t="e">
        <f aca="false">$AY$7*$J$3*$J$5*$T120</f>
        <v>#N/A</v>
      </c>
      <c r="BA120" s="70" t="e">
        <f aca="false">$BA$7*$J$2*$J$5*$S120</f>
        <v>#N/A</v>
      </c>
      <c r="BB120" s="70" t="e">
        <f aca="false">$BA$7*$J$3*$J$5*$T120</f>
        <v>#N/A</v>
      </c>
      <c r="BC120" s="70" t="e">
        <f aca="false">$BC$7*$J$2*$J$5*$S120</f>
        <v>#N/A</v>
      </c>
      <c r="BD120" s="70" t="e">
        <f aca="false">$BC$7*$J$3*$J$5*$T120</f>
        <v>#N/A</v>
      </c>
      <c r="BE120" s="70" t="e">
        <f aca="false">$BE$7*$J$2*$J$5*$S120</f>
        <v>#N/A</v>
      </c>
      <c r="BF120" s="70" t="e">
        <f aca="false">$BE$7*$J$3*$J$5*$T120</f>
        <v>#N/A</v>
      </c>
      <c r="BG120" s="70" t="e">
        <f aca="false">$BG$7*$J$2*$J$5*$S120</f>
        <v>#N/A</v>
      </c>
      <c r="BH120" s="70" t="e">
        <f aca="false">$BG$7*$J$3*$J$5*$T120</f>
        <v>#N/A</v>
      </c>
      <c r="BI120" s="70" t="e">
        <f aca="false">$BI$7*$J$2*$J$5*$S120</f>
        <v>#N/A</v>
      </c>
      <c r="BJ120" s="70" t="e">
        <f aca="false">$BI$7*$J$3*$J$5*$T120</f>
        <v>#N/A</v>
      </c>
      <c r="BK120" s="70" t="e">
        <f aca="false">$BK$7*$J$2*$J$5*$S120</f>
        <v>#N/A</v>
      </c>
      <c r="BL120" s="70" t="e">
        <f aca="false">$BK$7*$J$3*$J$5*$T120</f>
        <v>#N/A</v>
      </c>
      <c r="BM120" s="70" t="e">
        <f aca="false">$BM$7*$J$2*$J$5*$S120</f>
        <v>#N/A</v>
      </c>
      <c r="BN120" s="70" t="e">
        <f aca="false">$BM$7*$J$3*$J$5*$T120</f>
        <v>#N/A</v>
      </c>
      <c r="BO120" s="70" t="e">
        <f aca="false">$BO$7*$J$2*$J$5*$S120</f>
        <v>#N/A</v>
      </c>
      <c r="BP120" s="70" t="e">
        <f aca="false">$BO$7*$J$3*$J$5*$T120</f>
        <v>#N/A</v>
      </c>
      <c r="BQ120" s="70" t="e">
        <f aca="false">$BQ$7*$J$2*$J$5*$S120</f>
        <v>#N/A</v>
      </c>
      <c r="BR120" s="70" t="e">
        <f aca="false">$BQ$7*$J$3*$J$5*$T120</f>
        <v>#N/A</v>
      </c>
      <c r="BS120" s="70" t="e">
        <f aca="false">$BS$7*$J$2*$J$5*$S120</f>
        <v>#N/A</v>
      </c>
      <c r="BT120" s="70" t="e">
        <f aca="false">$BS$7*$J$3*$J$5*$T120</f>
        <v>#N/A</v>
      </c>
      <c r="BU120" s="70" t="e">
        <f aca="false">$BU$7*$J$2*$J$5*$S120</f>
        <v>#N/A</v>
      </c>
      <c r="BV120" s="70" t="e">
        <f aca="false">$BU$7*$J$3*$J$5*$T120</f>
        <v>#N/A</v>
      </c>
      <c r="BW120" s="385" t="e">
        <f aca="false">SUM(AW120:BD120,BG120:BJ120,BO120:BP120)</f>
        <v>#N/A</v>
      </c>
      <c r="BX120" s="386" t="e">
        <f aca="false">SUM(BS120:BV120)+BW120</f>
        <v>#N/A</v>
      </c>
      <c r="BY120" s="25" t="e">
        <f aca="false">SUM(AW120:BV120)</f>
        <v>#N/A</v>
      </c>
      <c r="BZ120" s="70" t="e">
        <f aca="false">$BZ$7*$J$2*$J$5*$N120</f>
        <v>#N/A</v>
      </c>
      <c r="CA120" s="70" t="e">
        <f aca="false">$BZ$7*$J$3*$J$5*$O120</f>
        <v>#N/A</v>
      </c>
      <c r="CB120" s="70" t="e">
        <f aca="false">$CB$7*$J$2*$J$5*$N120</f>
        <v>#N/A</v>
      </c>
      <c r="CC120" s="70" t="e">
        <f aca="false">$CB$7*$J$3*$J$5*$O120</f>
        <v>#N/A</v>
      </c>
      <c r="CD120" s="70" t="e">
        <f aca="false">$CD$7*$J$2*$J$5*$N120</f>
        <v>#N/A</v>
      </c>
      <c r="CE120" s="70" t="e">
        <f aca="false">$CD$7*$J$3*$J$5*$O120</f>
        <v>#N/A</v>
      </c>
      <c r="CF120" s="134" t="e">
        <f aca="false">SUM(BZ120:CA120)</f>
        <v>#N/A</v>
      </c>
      <c r="CG120" s="386" t="e">
        <f aca="false">SUM(BZ120:CC120)</f>
        <v>#N/A</v>
      </c>
      <c r="CH120" s="134" t="e">
        <f aca="false">SUM(BZ120:CE120)</f>
        <v>#N/A</v>
      </c>
      <c r="CI120" s="70" t="e">
        <f aca="false">$CI$7*$J$2*$J$5*$AB120</f>
        <v>#N/A</v>
      </c>
      <c r="CJ120" s="70" t="e">
        <f aca="false">$CI$7*$J$3*$J$5*$AC120</f>
        <v>#N/A</v>
      </c>
      <c r="CK120" s="70" t="e">
        <f aca="false">$CK$7*$J$2*$J$5*$AB120</f>
        <v>#N/A</v>
      </c>
      <c r="CL120" s="70" t="e">
        <f aca="false">$CK$7*$J$3*$J$5*$AC120</f>
        <v>#N/A</v>
      </c>
      <c r="CM120" s="70" t="e">
        <f aca="false">$CM$7*$J$2*$J$5*$AB120</f>
        <v>#N/A</v>
      </c>
      <c r="CN120" s="70" t="e">
        <f aca="false">$CM$7*$J$3*$J$5*$AC120</f>
        <v>#N/A</v>
      </c>
      <c r="CO120" s="70" t="e">
        <f aca="false">$CO$7*$J$2*$J$5*$AB120</f>
        <v>#N/A</v>
      </c>
      <c r="CP120" s="70" t="e">
        <f aca="false">$CO$7*$J$3*$J$5*$AC120</f>
        <v>#N/A</v>
      </c>
      <c r="CQ120" s="70" t="e">
        <f aca="false">$CQ$7*$J$2*$J$5*$AB120</f>
        <v>#N/A</v>
      </c>
      <c r="CR120" s="70" t="e">
        <f aca="false">$CQ$7*$J$3*$J$5*$AC120</f>
        <v>#N/A</v>
      </c>
      <c r="CS120" s="70" t="e">
        <f aca="false">$CS$7*$J$2*$J$5*$AB120</f>
        <v>#N/A</v>
      </c>
      <c r="CT120" s="70" t="e">
        <f aca="false">$CS$7*$J$3*$J$5*$AC120</f>
        <v>#N/A</v>
      </c>
      <c r="CU120" s="70" t="e">
        <f aca="false">$CU$7*$J$2*$J$5*$AB120</f>
        <v>#N/A</v>
      </c>
      <c r="CV120" s="70" t="e">
        <f aca="false">$CU$7*$J$3*$J$5*$AC120</f>
        <v>#N/A</v>
      </c>
      <c r="CW120" s="70" t="e">
        <f aca="false">$CW$7*$J$2*$J$5*$AB120</f>
        <v>#N/A</v>
      </c>
      <c r="CX120" s="70" t="e">
        <f aca="false">$CW$7*$J$3*$J$5*$AC120</f>
        <v>#N/A</v>
      </c>
      <c r="CY120" s="70" t="e">
        <f aca="false">$CY$7*$J$2*$J$5*$AB120</f>
        <v>#N/A</v>
      </c>
      <c r="CZ120" s="70" t="e">
        <f aca="false">$CY$7*$J$3*$J$5*$AC120</f>
        <v>#N/A</v>
      </c>
      <c r="DA120" s="70" t="e">
        <f aca="false">$DA$7*$J$2*$J$5*$AB120</f>
        <v>#N/A</v>
      </c>
      <c r="DB120" s="70" t="e">
        <f aca="false">$DA$7*$J$3*$J$5*$AC120</f>
        <v>#N/A</v>
      </c>
      <c r="DC120" s="70"/>
      <c r="DD120" s="70"/>
      <c r="DE120" s="70" t="e">
        <f aca="false">$DF$7*$J$2*$J$5*$AB120</f>
        <v>#N/A</v>
      </c>
      <c r="DF120" s="70" t="e">
        <f aca="false">$DF$7*$J$3*$J$5*$AC120</f>
        <v>#N/A</v>
      </c>
      <c r="DG120" s="70" t="e">
        <f aca="false">$DG$7*$J$2*$J$5*$AB120</f>
        <v>#N/A</v>
      </c>
      <c r="DH120" s="70" t="e">
        <f aca="false">$DG$7*$J$3*$J$5*$AC120</f>
        <v>#N/A</v>
      </c>
      <c r="DI120" s="70" t="e">
        <f aca="false">$DI$7*$J$2*$J$5*$AB120</f>
        <v>#N/A</v>
      </c>
      <c r="DJ120" s="70" t="e">
        <f aca="false">$DI$7*$J$3*$J$5*$AC120</f>
        <v>#N/A</v>
      </c>
      <c r="DK120" s="70" t="e">
        <f aca="false">$DK$7*$J$2*$J$5*$AB120</f>
        <v>#N/A</v>
      </c>
      <c r="DL120" s="70" t="e">
        <f aca="false">$DK$7*$J$3*$J$5*$AC120</f>
        <v>#N/A</v>
      </c>
      <c r="DM120" s="70" t="e">
        <f aca="false">$DM$7*$J$2*$J$5*$AB120</f>
        <v>#N/A</v>
      </c>
      <c r="DN120" s="70" t="e">
        <f aca="false">$DM$7*$J$3*$J$5*$AC120</f>
        <v>#N/A</v>
      </c>
      <c r="DO120" s="70" t="e">
        <f aca="false">$DO$7*$J$2*$J$5*$AB120</f>
        <v>#N/A</v>
      </c>
      <c r="DP120" s="70" t="e">
        <f aca="false">$DO$7*$J$3*$J$5*$AC120</f>
        <v>#N/A</v>
      </c>
      <c r="DQ120" s="70" t="e">
        <f aca="false">$DQ$7*$J$2*$J$5*$AB120</f>
        <v>#N/A</v>
      </c>
      <c r="DR120" s="70" t="e">
        <f aca="false">$DQ$7*$J$3*$J$5*$AC120</f>
        <v>#N/A</v>
      </c>
      <c r="DS120" s="134" t="e">
        <f aca="false">SUM(CI120:CR120,CW120:CX120,DG120:DH120)</f>
        <v>#N/A</v>
      </c>
      <c r="DT120" s="25" t="e">
        <f aca="false">SUM(CI120:CZ120,DC120:DL120)</f>
        <v>#N/A</v>
      </c>
      <c r="DU120" s="134" t="e">
        <f aca="false">SUM(CI120:DR120)</f>
        <v>#N/A</v>
      </c>
      <c r="DZ120" s="70" t="e">
        <f aca="false">$DZ$7*$J$2*$J$5*$AB120</f>
        <v>#N/A</v>
      </c>
      <c r="EA120" s="70" t="e">
        <f aca="false">$DZ$7*$J$3*$J$5*$AC120</f>
        <v>#N/A</v>
      </c>
      <c r="EB120" s="70" t="e">
        <f aca="false">$EB$7*$J$2*$J$5*$AB120</f>
        <v>#N/A</v>
      </c>
      <c r="EC120" s="70" t="e">
        <f aca="false">$EB$7*$J$3*$J$5*$AC120</f>
        <v>#N/A</v>
      </c>
      <c r="ED120" s="70" t="e">
        <f aca="false">$ED$7*$J$2*$J$5*$AB120</f>
        <v>#N/A</v>
      </c>
      <c r="EE120" s="70" t="e">
        <f aca="false">$ED$7*$J$3*$J$5*$AC120</f>
        <v>#N/A</v>
      </c>
      <c r="EF120" s="70" t="e">
        <f aca="false">$EF$7*$J$2*$J$5*$AB120</f>
        <v>#N/A</v>
      </c>
      <c r="EG120" s="70" t="e">
        <f aca="false">$EF$7*$J$3*$J$5*$AC120</f>
        <v>#N/A</v>
      </c>
      <c r="EH120" s="70" t="e">
        <f aca="false">$EH$7*$J$2*$J$5*$AB120</f>
        <v>#N/A</v>
      </c>
      <c r="EI120" s="70" t="e">
        <f aca="false">$EH$7*$J$3*$J$5*$AC120</f>
        <v>#N/A</v>
      </c>
      <c r="EJ120" s="70" t="e">
        <f aca="false">$EJ$7*$J$2*$J$5*$AB120</f>
        <v>#N/A</v>
      </c>
      <c r="EK120" s="70" t="e">
        <f aca="false">$EJ$7*$J$3*$J$5*$AC120</f>
        <v>#N/A</v>
      </c>
      <c r="EL120" s="70" t="e">
        <f aca="false">$EL$7*$J$2*$J$5*$AB120</f>
        <v>#N/A</v>
      </c>
      <c r="EM120" s="70" t="e">
        <f aca="false">$EL$7*$J$3*$J$5*$AC120</f>
        <v>#N/A</v>
      </c>
      <c r="EN120" s="134" t="e">
        <f aca="false">SUM(EB120:EC120)</f>
        <v>#N/A</v>
      </c>
      <c r="EO120" s="25" t="e">
        <f aca="false">SUM(EB120:EE120,EJ120:EM120)</f>
        <v>#N/A</v>
      </c>
      <c r="EP120" s="25" t="e">
        <f aca="false">SUM(DZ120:EM120)</f>
        <v>#N/A</v>
      </c>
    </row>
    <row r="121" customFormat="false" ht="11.25" hidden="false" customHeight="false" outlineLevel="0" collapsed="false">
      <c r="A121" s="51" t="e">
        <f aca="false">VLOOKUP($D121,Curves!$A$2:$I$1700,9)</f>
        <v>#N/A</v>
      </c>
      <c r="B121" s="85" t="e">
        <f aca="false">(1+($A121/2))^(-2*($D121-$A$1)/365.25)</f>
        <v>#N/A</v>
      </c>
      <c r="C121" s="85" t="n">
        <f aca="false">D122-D121</f>
        <v>30</v>
      </c>
      <c r="D121" s="377" t="n">
        <v>40330</v>
      </c>
      <c r="E121" s="378" t="e">
        <f aca="false">VLOOKUP($D121,Curves!$A$2:$H$1700,2)*$B121</f>
        <v>#N/A</v>
      </c>
      <c r="F121" s="51" t="e">
        <f aca="false">VLOOKUP($D121,Curves!$A$2:$H$1700,3)*$B121</f>
        <v>#N/A</v>
      </c>
      <c r="G121" s="51" t="e">
        <f aca="false">VLOOKUP($D121,Curves!$A$2:$H$1700,7)*$B121</f>
        <v>#N/A</v>
      </c>
      <c r="H121" s="51" t="e">
        <f aca="false">VLOOKUP($D121,Curves!$A$2:$H$1700,5)*$B121</f>
        <v>#N/A</v>
      </c>
      <c r="I121" s="51" t="e">
        <f aca="false">VLOOKUP($D121,Curves!$A$2:$H$1700,4)*$B121</f>
        <v>#N/A</v>
      </c>
      <c r="J121" s="379" t="e">
        <f aca="false">VLOOKUP($D121,Curves!$A$2:$H$1700,8)*$B121</f>
        <v>#N/A</v>
      </c>
      <c r="K121" s="51" t="e">
        <f aca="false">($E121+$I121)*$J$5+$J$4</f>
        <v>#N/A</v>
      </c>
      <c r="L121" s="380" t="e">
        <f aca="false">VLOOKUP($D121,Curves!$N$2:$T$2600,2)*$B121</f>
        <v>#N/A</v>
      </c>
      <c r="M121" s="244" t="e">
        <f aca="false">VLOOKUP($D121,Curves!$N$2:$T$2600,3)*$B121</f>
        <v>#N/A</v>
      </c>
      <c r="N121" s="381" t="e">
        <f aca="false">IF($K121&lt;$L121,1,0)</f>
        <v>#N/A</v>
      </c>
      <c r="O121" s="382" t="e">
        <f aca="false">IF($K121&lt;$M121,1,0)</f>
        <v>#N/A</v>
      </c>
      <c r="P121" s="378" t="e">
        <f aca="false">($E121+J121)*$J$5+$J$4</f>
        <v>#N/A</v>
      </c>
      <c r="Q121" s="380" t="e">
        <f aca="false">VLOOKUP($D121,Curves!$N$2:$T$2600,4)*$B121</f>
        <v>#N/A</v>
      </c>
      <c r="R121" s="244" t="e">
        <f aca="false">VLOOKUP($D121,Curves!$N$2:$T$2600,5)*$B121</f>
        <v>#N/A</v>
      </c>
      <c r="S121" s="381" t="e">
        <f aca="false">IF($P121&lt;$Q121,1,0)</f>
        <v>#N/A</v>
      </c>
      <c r="T121" s="382" t="e">
        <f aca="false">IF($P121&lt;$R121,1,0)</f>
        <v>#N/A</v>
      </c>
      <c r="U121" s="383" t="e">
        <f aca="false">($E121+G121)*$J$5+$J$4</f>
        <v>#N/A</v>
      </c>
      <c r="V121" s="383" t="e">
        <f aca="false">($E121+H121)*$J$5+$J$4</f>
        <v>#N/A</v>
      </c>
      <c r="W121" s="383" t="e">
        <f aca="false">($E121+I121)*$J$5+$J$4</f>
        <v>#N/A</v>
      </c>
      <c r="X121" s="272" t="e">
        <f aca="false">VLOOKUP($D121,[6]CurveFetch!$D$8:$S$13000,16,0)*$B121</f>
        <v>#N/A</v>
      </c>
      <c r="Y121" s="244" t="e">
        <f aca="false">VLOOKUP($D121,Curves!$N$2:$T$2600,7)*$B121</f>
        <v>#N/A</v>
      </c>
      <c r="Z121" s="384" t="e">
        <f aca="false">IF($U121&lt;$X121,1,0)</f>
        <v>#N/A</v>
      </c>
      <c r="AA121" s="381" t="e">
        <f aca="false">IF($U121&lt;$Y121,1,0)</f>
        <v>#N/A</v>
      </c>
      <c r="AB121" s="381" t="e">
        <f aca="false">IF($V121&lt;$X121,1,0)</f>
        <v>#N/A</v>
      </c>
      <c r="AC121" s="381" t="e">
        <f aca="false">IF($V121&lt;$X121,1,0)</f>
        <v>#N/A</v>
      </c>
      <c r="AD121" s="381" t="e">
        <f aca="false">IF($W121&lt;$X121,1,0)</f>
        <v>#N/A</v>
      </c>
      <c r="AE121" s="382" t="e">
        <f aca="false">IF($W121&lt;$Y121,1,0)</f>
        <v>#N/A</v>
      </c>
      <c r="AF121" s="70" t="e">
        <f aca="false">$AF$7*$J$2*$J$5*$N121</f>
        <v>#N/A</v>
      </c>
      <c r="AG121" s="70" t="e">
        <f aca="false">$AF$7*$J$2*$J$5*$O121</f>
        <v>#N/A</v>
      </c>
      <c r="AH121" s="70" t="e">
        <f aca="false">$AH$7*$J$2*$J$5*$N121</f>
        <v>#N/A</v>
      </c>
      <c r="AI121" s="70" t="e">
        <f aca="false">$AH$7*$J$2*$J$5*$O121</f>
        <v>#N/A</v>
      </c>
      <c r="AJ121" s="70" t="e">
        <f aca="false">$AJ$7*$J$2*$J$5*$N121</f>
        <v>#N/A</v>
      </c>
      <c r="AK121" s="70" t="e">
        <f aca="false">$AJ$7*$J$2*$J$5*$O121</f>
        <v>#N/A</v>
      </c>
      <c r="AL121" s="70" t="e">
        <f aca="false">$AL$7*$J$2*$J$5*$N121</f>
        <v>#N/A</v>
      </c>
      <c r="AM121" s="70" t="e">
        <f aca="false">$AL$7*$J$3*$J$5*$O121</f>
        <v>#N/A</v>
      </c>
      <c r="AN121" s="70" t="e">
        <f aca="false">$AN$7*$J$2*$J$5*$N121</f>
        <v>#N/A</v>
      </c>
      <c r="AO121" s="70" t="e">
        <f aca="false">$AN$7*$J$3*$J$5*$O121</f>
        <v>#N/A</v>
      </c>
      <c r="AP121" s="70" t="e">
        <f aca="false">$AP$7*$J$2*$J$5*$N121</f>
        <v>#N/A</v>
      </c>
      <c r="AQ121" s="70" t="e">
        <f aca="false">$AP$7*$J$3*$J$5*$O121</f>
        <v>#N/A</v>
      </c>
      <c r="AR121" s="70" t="e">
        <f aca="false">$AR$7*$J$2*$J$5*$N121</f>
        <v>#N/A</v>
      </c>
      <c r="AS121" s="70" t="e">
        <f aca="false">$AR$7*$J$3*$J$5*$O121</f>
        <v>#N/A</v>
      </c>
      <c r="AT121" s="134" t="e">
        <f aca="false">SUM(AF121:AG121,AL121:AM121)</f>
        <v>#N/A</v>
      </c>
      <c r="AU121" s="161" t="e">
        <f aca="false">SUM(AF121:AM121,AP121:AS121)</f>
        <v>#N/A</v>
      </c>
      <c r="AV121" s="134" t="e">
        <f aca="false">SUM(AF121:AS121)</f>
        <v>#N/A</v>
      </c>
      <c r="AW121" s="70" t="e">
        <f aca="false">$AW$7*$J$2*$J$5*$S121</f>
        <v>#N/A</v>
      </c>
      <c r="AX121" s="70" t="e">
        <f aca="false">$AW$7*$J$3*$J$5*$T121</f>
        <v>#N/A</v>
      </c>
      <c r="AY121" s="70" t="e">
        <f aca="false">$AY$7*$J$2*$J$5*$S121</f>
        <v>#N/A</v>
      </c>
      <c r="AZ121" s="70" t="e">
        <f aca="false">$AY$7*$J$3*$J$5*$T121</f>
        <v>#N/A</v>
      </c>
      <c r="BA121" s="70" t="e">
        <f aca="false">$BA$7*$J$2*$J$5*$S121</f>
        <v>#N/A</v>
      </c>
      <c r="BB121" s="70" t="e">
        <f aca="false">$BA$7*$J$3*$J$5*$T121</f>
        <v>#N/A</v>
      </c>
      <c r="BC121" s="70" t="e">
        <f aca="false">$BC$7*$J$2*$J$5*$S121</f>
        <v>#N/A</v>
      </c>
      <c r="BD121" s="70" t="e">
        <f aca="false">$BC$7*$J$3*$J$5*$T121</f>
        <v>#N/A</v>
      </c>
      <c r="BE121" s="70" t="e">
        <f aca="false">$BE$7*$J$2*$J$5*$S121</f>
        <v>#N/A</v>
      </c>
      <c r="BF121" s="70" t="e">
        <f aca="false">$BE$7*$J$3*$J$5*$T121</f>
        <v>#N/A</v>
      </c>
      <c r="BG121" s="70" t="e">
        <f aca="false">$BG$7*$J$2*$J$5*$S121</f>
        <v>#N/A</v>
      </c>
      <c r="BH121" s="70" t="e">
        <f aca="false">$BG$7*$J$3*$J$5*$T121</f>
        <v>#N/A</v>
      </c>
      <c r="BI121" s="70" t="e">
        <f aca="false">$BI$7*$J$2*$J$5*$S121</f>
        <v>#N/A</v>
      </c>
      <c r="BJ121" s="70" t="e">
        <f aca="false">$BI$7*$J$3*$J$5*$T121</f>
        <v>#N/A</v>
      </c>
      <c r="BK121" s="70" t="e">
        <f aca="false">$BK$7*$J$2*$J$5*$S121</f>
        <v>#N/A</v>
      </c>
      <c r="BL121" s="70" t="e">
        <f aca="false">$BK$7*$J$3*$J$5*$T121</f>
        <v>#N/A</v>
      </c>
      <c r="BM121" s="70" t="e">
        <f aca="false">$BM$7*$J$2*$J$5*$S121</f>
        <v>#N/A</v>
      </c>
      <c r="BN121" s="70" t="e">
        <f aca="false">$BM$7*$J$3*$J$5*$T121</f>
        <v>#N/A</v>
      </c>
      <c r="BO121" s="70" t="e">
        <f aca="false">$BO$7*$J$2*$J$5*$S121</f>
        <v>#N/A</v>
      </c>
      <c r="BP121" s="70" t="e">
        <f aca="false">$BO$7*$J$3*$J$5*$T121</f>
        <v>#N/A</v>
      </c>
      <c r="BQ121" s="70" t="e">
        <f aca="false">$BQ$7*$J$2*$J$5*$S121</f>
        <v>#N/A</v>
      </c>
      <c r="BR121" s="70" t="e">
        <f aca="false">$BQ$7*$J$3*$J$5*$T121</f>
        <v>#N/A</v>
      </c>
      <c r="BS121" s="70" t="e">
        <f aca="false">$BS$7*$J$2*$J$5*$S121</f>
        <v>#N/A</v>
      </c>
      <c r="BT121" s="70" t="e">
        <f aca="false">$BS$7*$J$3*$J$5*$T121</f>
        <v>#N/A</v>
      </c>
      <c r="BU121" s="70" t="e">
        <f aca="false">$BU$7*$J$2*$J$5*$S121</f>
        <v>#N/A</v>
      </c>
      <c r="BV121" s="70" t="e">
        <f aca="false">$BU$7*$J$3*$J$5*$T121</f>
        <v>#N/A</v>
      </c>
      <c r="BW121" s="385" t="e">
        <f aca="false">SUM(AW121:BD121,BG121:BJ121,BO121:BP121)</f>
        <v>#N/A</v>
      </c>
      <c r="BX121" s="386" t="e">
        <f aca="false">SUM(BS121:BV121)+BW121</f>
        <v>#N/A</v>
      </c>
      <c r="BY121" s="25" t="e">
        <f aca="false">SUM(AW121:BV121)</f>
        <v>#N/A</v>
      </c>
      <c r="BZ121" s="70" t="e">
        <f aca="false">$BZ$7*$J$2*$J$5*$N121</f>
        <v>#N/A</v>
      </c>
      <c r="CA121" s="70" t="e">
        <f aca="false">$BZ$7*$J$3*$J$5*$O121</f>
        <v>#N/A</v>
      </c>
      <c r="CB121" s="70" t="e">
        <f aca="false">$CB$7*$J$2*$J$5*$N121</f>
        <v>#N/A</v>
      </c>
      <c r="CC121" s="70" t="e">
        <f aca="false">$CB$7*$J$3*$J$5*$O121</f>
        <v>#N/A</v>
      </c>
      <c r="CD121" s="70" t="e">
        <f aca="false">$CD$7*$J$2*$J$5*$N121</f>
        <v>#N/A</v>
      </c>
      <c r="CE121" s="70" t="e">
        <f aca="false">$CD$7*$J$3*$J$5*$O121</f>
        <v>#N/A</v>
      </c>
      <c r="CF121" s="134" t="e">
        <f aca="false">SUM(BZ121:CA121)</f>
        <v>#N/A</v>
      </c>
      <c r="CG121" s="386" t="e">
        <f aca="false">SUM(BZ121:CC121)</f>
        <v>#N/A</v>
      </c>
      <c r="CH121" s="134" t="e">
        <f aca="false">SUM(BZ121:CE121)</f>
        <v>#N/A</v>
      </c>
      <c r="CI121" s="70" t="e">
        <f aca="false">$CI$7*$J$2*$J$5*$AB121</f>
        <v>#N/A</v>
      </c>
      <c r="CJ121" s="70" t="e">
        <f aca="false">$CI$7*$J$3*$J$5*$AC121</f>
        <v>#N/A</v>
      </c>
      <c r="CK121" s="70" t="e">
        <f aca="false">$CK$7*$J$2*$J$5*$AB121</f>
        <v>#N/A</v>
      </c>
      <c r="CL121" s="70" t="e">
        <f aca="false">$CK$7*$J$3*$J$5*$AC121</f>
        <v>#N/A</v>
      </c>
      <c r="CM121" s="70" t="e">
        <f aca="false">$CM$7*$J$2*$J$5*$AB121</f>
        <v>#N/A</v>
      </c>
      <c r="CN121" s="70" t="e">
        <f aca="false">$CM$7*$J$3*$J$5*$AC121</f>
        <v>#N/A</v>
      </c>
      <c r="CO121" s="70" t="e">
        <f aca="false">$CO$7*$J$2*$J$5*$AB121</f>
        <v>#N/A</v>
      </c>
      <c r="CP121" s="70" t="e">
        <f aca="false">$CO$7*$J$3*$J$5*$AC121</f>
        <v>#N/A</v>
      </c>
      <c r="CQ121" s="70" t="e">
        <f aca="false">$CQ$7*$J$2*$J$5*$AB121</f>
        <v>#N/A</v>
      </c>
      <c r="CR121" s="70" t="e">
        <f aca="false">$CQ$7*$J$3*$J$5*$AC121</f>
        <v>#N/A</v>
      </c>
      <c r="CS121" s="70" t="e">
        <f aca="false">$CS$7*$J$2*$J$5*$AB121</f>
        <v>#N/A</v>
      </c>
      <c r="CT121" s="70" t="e">
        <f aca="false">$CS$7*$J$3*$J$5*$AC121</f>
        <v>#N/A</v>
      </c>
      <c r="CU121" s="70" t="e">
        <f aca="false">$CU$7*$J$2*$J$5*$AB121</f>
        <v>#N/A</v>
      </c>
      <c r="CV121" s="70" t="e">
        <f aca="false">$CU$7*$J$3*$J$5*$AC121</f>
        <v>#N/A</v>
      </c>
      <c r="CW121" s="70" t="e">
        <f aca="false">$CW$7*$J$2*$J$5*$AB121</f>
        <v>#N/A</v>
      </c>
      <c r="CX121" s="70" t="e">
        <f aca="false">$CW$7*$J$3*$J$5*$AC121</f>
        <v>#N/A</v>
      </c>
      <c r="CY121" s="70" t="e">
        <f aca="false">$CY$7*$J$2*$J$5*$AB121</f>
        <v>#N/A</v>
      </c>
      <c r="CZ121" s="70" t="e">
        <f aca="false">$CY$7*$J$3*$J$5*$AC121</f>
        <v>#N/A</v>
      </c>
      <c r="DA121" s="70" t="e">
        <f aca="false">$DA$7*$J$2*$J$5*$AB121</f>
        <v>#N/A</v>
      </c>
      <c r="DB121" s="70" t="e">
        <f aca="false">$DA$7*$J$3*$J$5*$AC121</f>
        <v>#N/A</v>
      </c>
      <c r="DC121" s="70"/>
      <c r="DD121" s="70"/>
      <c r="DE121" s="70" t="e">
        <f aca="false">$DF$7*$J$2*$J$5*$AB121</f>
        <v>#N/A</v>
      </c>
      <c r="DF121" s="70" t="e">
        <f aca="false">$DF$7*$J$3*$J$5*$AC121</f>
        <v>#N/A</v>
      </c>
      <c r="DG121" s="70" t="e">
        <f aca="false">$DG$7*$J$2*$J$5*$AB121</f>
        <v>#N/A</v>
      </c>
      <c r="DH121" s="70" t="e">
        <f aca="false">$DG$7*$J$3*$J$5*$AC121</f>
        <v>#N/A</v>
      </c>
      <c r="DI121" s="70" t="e">
        <f aca="false">$DI$7*$J$2*$J$5*$AB121</f>
        <v>#N/A</v>
      </c>
      <c r="DJ121" s="70" t="e">
        <f aca="false">$DI$7*$J$3*$J$5*$AC121</f>
        <v>#N/A</v>
      </c>
      <c r="DK121" s="70" t="e">
        <f aca="false">$DK$7*$J$2*$J$5*$AB121</f>
        <v>#N/A</v>
      </c>
      <c r="DL121" s="70" t="e">
        <f aca="false">$DK$7*$J$3*$J$5*$AC121</f>
        <v>#N/A</v>
      </c>
      <c r="DM121" s="70" t="e">
        <f aca="false">$DM$7*$J$2*$J$5*$AB121</f>
        <v>#N/A</v>
      </c>
      <c r="DN121" s="70" t="e">
        <f aca="false">$DM$7*$J$3*$J$5*$AC121</f>
        <v>#N/A</v>
      </c>
      <c r="DO121" s="70" t="e">
        <f aca="false">$DO$7*$J$2*$J$5*$AB121</f>
        <v>#N/A</v>
      </c>
      <c r="DP121" s="70" t="e">
        <f aca="false">$DO$7*$J$3*$J$5*$AC121</f>
        <v>#N/A</v>
      </c>
      <c r="DQ121" s="70" t="e">
        <f aca="false">$DQ$7*$J$2*$J$5*$AB121</f>
        <v>#N/A</v>
      </c>
      <c r="DR121" s="70" t="e">
        <f aca="false">$DQ$7*$J$3*$J$5*$AC121</f>
        <v>#N/A</v>
      </c>
      <c r="DS121" s="134" t="e">
        <f aca="false">SUM(CI121:CR121,CW121:CX121,DG121:DH121)</f>
        <v>#N/A</v>
      </c>
      <c r="DT121" s="25" t="e">
        <f aca="false">SUM(CI121:CZ121,DC121:DL121)</f>
        <v>#N/A</v>
      </c>
      <c r="DU121" s="134" t="e">
        <f aca="false">SUM(CI121:DR121)</f>
        <v>#N/A</v>
      </c>
      <c r="DZ121" s="70" t="e">
        <f aca="false">$DZ$7*$J$2*$J$5*$AB121</f>
        <v>#N/A</v>
      </c>
      <c r="EA121" s="70" t="e">
        <f aca="false">$DZ$7*$J$3*$J$5*$AC121</f>
        <v>#N/A</v>
      </c>
      <c r="EB121" s="70" t="e">
        <f aca="false">$EB$7*$J$2*$J$5*$AB121</f>
        <v>#N/A</v>
      </c>
      <c r="EC121" s="70" t="e">
        <f aca="false">$EB$7*$J$3*$J$5*$AC121</f>
        <v>#N/A</v>
      </c>
      <c r="ED121" s="70" t="e">
        <f aca="false">$ED$7*$J$2*$J$5*$AB121</f>
        <v>#N/A</v>
      </c>
      <c r="EE121" s="70" t="e">
        <f aca="false">$ED$7*$J$3*$J$5*$AC121</f>
        <v>#N/A</v>
      </c>
      <c r="EF121" s="70" t="e">
        <f aca="false">$EF$7*$J$2*$J$5*$AB121</f>
        <v>#N/A</v>
      </c>
      <c r="EG121" s="70" t="e">
        <f aca="false">$EF$7*$J$3*$J$5*$AC121</f>
        <v>#N/A</v>
      </c>
      <c r="EH121" s="70" t="e">
        <f aca="false">$EH$7*$J$2*$J$5*$AB121</f>
        <v>#N/A</v>
      </c>
      <c r="EI121" s="70" t="e">
        <f aca="false">$EH$7*$J$3*$J$5*$AC121</f>
        <v>#N/A</v>
      </c>
      <c r="EJ121" s="70" t="e">
        <f aca="false">$EJ$7*$J$2*$J$5*$AB121</f>
        <v>#N/A</v>
      </c>
      <c r="EK121" s="70" t="e">
        <f aca="false">$EJ$7*$J$3*$J$5*$AC121</f>
        <v>#N/A</v>
      </c>
      <c r="EL121" s="70" t="e">
        <f aca="false">$EL$7*$J$2*$J$5*$AB121</f>
        <v>#N/A</v>
      </c>
      <c r="EM121" s="70" t="e">
        <f aca="false">$EL$7*$J$3*$J$5*$AC121</f>
        <v>#N/A</v>
      </c>
      <c r="EN121" s="134" t="e">
        <f aca="false">SUM(EB121:EC121)</f>
        <v>#N/A</v>
      </c>
      <c r="EO121" s="25" t="e">
        <f aca="false">SUM(EB121:EE121,EJ121:EM121)</f>
        <v>#N/A</v>
      </c>
      <c r="EP121" s="25" t="e">
        <f aca="false">SUM(DZ121:EM121)</f>
        <v>#N/A</v>
      </c>
    </row>
    <row r="122" customFormat="false" ht="11.25" hidden="false" customHeight="false" outlineLevel="0" collapsed="false">
      <c r="A122" s="51" t="e">
        <f aca="false">VLOOKUP($D122,Curves!$A$2:$I$1700,9)</f>
        <v>#N/A</v>
      </c>
      <c r="B122" s="85" t="e">
        <f aca="false">(1+($A122/2))^(-2*($D122-$A$1)/365.25)</f>
        <v>#N/A</v>
      </c>
      <c r="C122" s="85" t="n">
        <f aca="false">D123-D122</f>
        <v>31</v>
      </c>
      <c r="D122" s="377" t="n">
        <v>40360</v>
      </c>
      <c r="E122" s="378" t="e">
        <f aca="false">VLOOKUP($D122,Curves!$A$2:$H$1700,2)*$B122</f>
        <v>#N/A</v>
      </c>
      <c r="F122" s="51" t="e">
        <f aca="false">VLOOKUP($D122,Curves!$A$2:$H$1700,3)*$B122</f>
        <v>#N/A</v>
      </c>
      <c r="G122" s="51" t="e">
        <f aca="false">VLOOKUP($D122,Curves!$A$2:$H$1700,7)*$B122</f>
        <v>#N/A</v>
      </c>
      <c r="H122" s="51" t="e">
        <f aca="false">VLOOKUP($D122,Curves!$A$2:$H$1700,5)*$B122</f>
        <v>#N/A</v>
      </c>
      <c r="I122" s="51" t="e">
        <f aca="false">VLOOKUP($D122,Curves!$A$2:$H$1700,4)*$B122</f>
        <v>#N/A</v>
      </c>
      <c r="J122" s="379" t="e">
        <f aca="false">VLOOKUP($D122,Curves!$A$2:$H$1700,8)*$B122</f>
        <v>#N/A</v>
      </c>
      <c r="K122" s="51" t="e">
        <f aca="false">($E122+$I122)*$J$5+$J$4</f>
        <v>#N/A</v>
      </c>
      <c r="L122" s="380" t="e">
        <f aca="false">VLOOKUP($D122,Curves!$N$2:$T$2600,2)*$B122</f>
        <v>#N/A</v>
      </c>
      <c r="M122" s="244" t="e">
        <f aca="false">VLOOKUP($D122,Curves!$N$2:$T$2600,3)*$B122</f>
        <v>#N/A</v>
      </c>
      <c r="N122" s="381" t="e">
        <f aca="false">IF($K122&lt;$L122,1,0)</f>
        <v>#N/A</v>
      </c>
      <c r="O122" s="382" t="e">
        <f aca="false">IF($K122&lt;$M122,1,0)</f>
        <v>#N/A</v>
      </c>
      <c r="P122" s="378" t="e">
        <f aca="false">($E122+J122)*$J$5+$J$4</f>
        <v>#N/A</v>
      </c>
      <c r="Q122" s="380" t="e">
        <f aca="false">VLOOKUP($D122,Curves!$N$2:$T$2600,4)*$B122</f>
        <v>#N/A</v>
      </c>
      <c r="R122" s="244" t="e">
        <f aca="false">VLOOKUP($D122,Curves!$N$2:$T$2600,5)*$B122</f>
        <v>#N/A</v>
      </c>
      <c r="S122" s="381" t="e">
        <f aca="false">IF($P122&lt;$Q122,1,0)</f>
        <v>#N/A</v>
      </c>
      <c r="T122" s="382" t="e">
        <f aca="false">IF($P122&lt;$R122,1,0)</f>
        <v>#N/A</v>
      </c>
      <c r="U122" s="383" t="e">
        <f aca="false">($E122+G122)*$J$5+$J$4</f>
        <v>#N/A</v>
      </c>
      <c r="V122" s="383" t="e">
        <f aca="false">($E122+H122)*$J$5+$J$4</f>
        <v>#N/A</v>
      </c>
      <c r="W122" s="383" t="e">
        <f aca="false">($E122+I122)*$J$5+$J$4</f>
        <v>#N/A</v>
      </c>
      <c r="X122" s="272" t="e">
        <f aca="false">VLOOKUP($D122,[6]CurveFetch!$D$8:$S$13000,16,0)*$B122</f>
        <v>#N/A</v>
      </c>
      <c r="Y122" s="244" t="e">
        <f aca="false">VLOOKUP($D122,Curves!$N$2:$T$2600,7)*$B122</f>
        <v>#N/A</v>
      </c>
      <c r="Z122" s="384" t="e">
        <f aca="false">IF($U122&lt;$X122,1,0)</f>
        <v>#N/A</v>
      </c>
      <c r="AA122" s="381" t="e">
        <f aca="false">IF($U122&lt;$Y122,1,0)</f>
        <v>#N/A</v>
      </c>
      <c r="AB122" s="381" t="e">
        <f aca="false">IF($V122&lt;$X122,1,0)</f>
        <v>#N/A</v>
      </c>
      <c r="AC122" s="381" t="e">
        <f aca="false">IF($V122&lt;$X122,1,0)</f>
        <v>#N/A</v>
      </c>
      <c r="AD122" s="381" t="e">
        <f aca="false">IF($W122&lt;$X122,1,0)</f>
        <v>#N/A</v>
      </c>
      <c r="AE122" s="382" t="e">
        <f aca="false">IF($W122&lt;$Y122,1,0)</f>
        <v>#N/A</v>
      </c>
      <c r="AF122" s="70" t="e">
        <f aca="false">$AF$7*$J$2*$J$5*$N122</f>
        <v>#N/A</v>
      </c>
      <c r="AG122" s="70" t="e">
        <f aca="false">$AF$7*$J$2*$J$5*$O122</f>
        <v>#N/A</v>
      </c>
      <c r="AH122" s="70" t="e">
        <f aca="false">$AH$7*$J$2*$J$5*$N122</f>
        <v>#N/A</v>
      </c>
      <c r="AI122" s="70" t="e">
        <f aca="false">$AH$7*$J$2*$J$5*$O122</f>
        <v>#N/A</v>
      </c>
      <c r="AJ122" s="70" t="e">
        <f aca="false">$AJ$7*$J$2*$J$5*$N122</f>
        <v>#N/A</v>
      </c>
      <c r="AK122" s="70" t="e">
        <f aca="false">$AJ$7*$J$2*$J$5*$O122</f>
        <v>#N/A</v>
      </c>
      <c r="AL122" s="70" t="e">
        <f aca="false">$AL$7*$J$2*$J$5*$N122</f>
        <v>#N/A</v>
      </c>
      <c r="AM122" s="70" t="e">
        <f aca="false">$AL$7*$J$3*$J$5*$O122</f>
        <v>#N/A</v>
      </c>
      <c r="AN122" s="70" t="e">
        <f aca="false">$AN$7*$J$2*$J$5*$N122</f>
        <v>#N/A</v>
      </c>
      <c r="AO122" s="70" t="e">
        <f aca="false">$AN$7*$J$3*$J$5*$O122</f>
        <v>#N/A</v>
      </c>
      <c r="AP122" s="70" t="e">
        <f aca="false">$AP$7*$J$2*$J$5*$N122</f>
        <v>#N/A</v>
      </c>
      <c r="AQ122" s="70" t="e">
        <f aca="false">$AP$7*$J$3*$J$5*$O122</f>
        <v>#N/A</v>
      </c>
      <c r="AR122" s="70" t="e">
        <f aca="false">$AR$7*$J$2*$J$5*$N122</f>
        <v>#N/A</v>
      </c>
      <c r="AS122" s="70" t="e">
        <f aca="false">$AR$7*$J$3*$J$5*$O122</f>
        <v>#N/A</v>
      </c>
      <c r="AT122" s="134" t="e">
        <f aca="false">SUM(AF122:AG122,AL122:AM122)</f>
        <v>#N/A</v>
      </c>
      <c r="AU122" s="161" t="e">
        <f aca="false">SUM(AF122:AM122,AP122:AS122)</f>
        <v>#N/A</v>
      </c>
      <c r="AV122" s="134" t="e">
        <f aca="false">SUM(AF122:AS122)</f>
        <v>#N/A</v>
      </c>
      <c r="AW122" s="70" t="e">
        <f aca="false">$AW$7*$J$2*$J$5*$S122</f>
        <v>#N/A</v>
      </c>
      <c r="AX122" s="70" t="e">
        <f aca="false">$AW$7*$J$3*$J$5*$T122</f>
        <v>#N/A</v>
      </c>
      <c r="AY122" s="70" t="e">
        <f aca="false">$AY$7*$J$2*$J$5*$S122</f>
        <v>#N/A</v>
      </c>
      <c r="AZ122" s="70" t="e">
        <f aca="false">$AY$7*$J$3*$J$5*$T122</f>
        <v>#N/A</v>
      </c>
      <c r="BA122" s="70" t="e">
        <f aca="false">$BA$7*$J$2*$J$5*$S122</f>
        <v>#N/A</v>
      </c>
      <c r="BB122" s="70" t="e">
        <f aca="false">$BA$7*$J$3*$J$5*$T122</f>
        <v>#N/A</v>
      </c>
      <c r="BC122" s="70" t="e">
        <f aca="false">$BC$7*$J$2*$J$5*$S122</f>
        <v>#N/A</v>
      </c>
      <c r="BD122" s="70" t="e">
        <f aca="false">$BC$7*$J$3*$J$5*$T122</f>
        <v>#N/A</v>
      </c>
      <c r="BE122" s="70" t="e">
        <f aca="false">$BE$7*$J$2*$J$5*$S122</f>
        <v>#N/A</v>
      </c>
      <c r="BF122" s="70" t="e">
        <f aca="false">$BE$7*$J$3*$J$5*$T122</f>
        <v>#N/A</v>
      </c>
      <c r="BG122" s="70" t="e">
        <f aca="false">$BG$7*$J$2*$J$5*$S122</f>
        <v>#N/A</v>
      </c>
      <c r="BH122" s="70" t="e">
        <f aca="false">$BG$7*$J$3*$J$5*$T122</f>
        <v>#N/A</v>
      </c>
      <c r="BI122" s="70" t="e">
        <f aca="false">$BI$7*$J$2*$J$5*$S122</f>
        <v>#N/A</v>
      </c>
      <c r="BJ122" s="70" t="e">
        <f aca="false">$BI$7*$J$3*$J$5*$T122</f>
        <v>#N/A</v>
      </c>
      <c r="BK122" s="70" t="e">
        <f aca="false">$BK$7*$J$2*$J$5*$S122</f>
        <v>#N/A</v>
      </c>
      <c r="BL122" s="70" t="e">
        <f aca="false">$BK$7*$J$3*$J$5*$T122</f>
        <v>#N/A</v>
      </c>
      <c r="BM122" s="70" t="e">
        <f aca="false">$BM$7*$J$2*$J$5*$S122</f>
        <v>#N/A</v>
      </c>
      <c r="BN122" s="70" t="e">
        <f aca="false">$BM$7*$J$3*$J$5*$T122</f>
        <v>#N/A</v>
      </c>
      <c r="BO122" s="70" t="e">
        <f aca="false">$BO$7*$J$2*$J$5*$S122</f>
        <v>#N/A</v>
      </c>
      <c r="BP122" s="70" t="e">
        <f aca="false">$BO$7*$J$3*$J$5*$T122</f>
        <v>#N/A</v>
      </c>
      <c r="BQ122" s="70" t="e">
        <f aca="false">$BQ$7*$J$2*$J$5*$S122</f>
        <v>#N/A</v>
      </c>
      <c r="BR122" s="70" t="e">
        <f aca="false">$BQ$7*$J$3*$J$5*$T122</f>
        <v>#N/A</v>
      </c>
      <c r="BS122" s="70" t="e">
        <f aca="false">$BS$7*$J$2*$J$5*$S122</f>
        <v>#N/A</v>
      </c>
      <c r="BT122" s="70" t="e">
        <f aca="false">$BS$7*$J$3*$J$5*$T122</f>
        <v>#N/A</v>
      </c>
      <c r="BU122" s="70" t="e">
        <f aca="false">$BU$7*$J$2*$J$5*$S122</f>
        <v>#N/A</v>
      </c>
      <c r="BV122" s="70" t="e">
        <f aca="false">$BU$7*$J$3*$J$5*$T122</f>
        <v>#N/A</v>
      </c>
      <c r="BW122" s="385" t="e">
        <f aca="false">SUM(AW122:BD122,BG122:BJ122,BO122:BP122)</f>
        <v>#N/A</v>
      </c>
      <c r="BX122" s="386" t="e">
        <f aca="false">SUM(BS122:BV122)+BW122</f>
        <v>#N/A</v>
      </c>
      <c r="BY122" s="25" t="e">
        <f aca="false">SUM(AW122:BV122)</f>
        <v>#N/A</v>
      </c>
      <c r="BZ122" s="70" t="e">
        <f aca="false">$BZ$7*$J$2*$J$5*$N122</f>
        <v>#N/A</v>
      </c>
      <c r="CA122" s="70" t="e">
        <f aca="false">$BZ$7*$J$3*$J$5*$O122</f>
        <v>#N/A</v>
      </c>
      <c r="CB122" s="70" t="e">
        <f aca="false">$CB$7*$J$2*$J$5*$N122</f>
        <v>#N/A</v>
      </c>
      <c r="CC122" s="70" t="e">
        <f aca="false">$CB$7*$J$3*$J$5*$O122</f>
        <v>#N/A</v>
      </c>
      <c r="CD122" s="70" t="e">
        <f aca="false">$CD$7*$J$2*$J$5*$N122</f>
        <v>#N/A</v>
      </c>
      <c r="CE122" s="70" t="e">
        <f aca="false">$CD$7*$J$3*$J$5*$O122</f>
        <v>#N/A</v>
      </c>
      <c r="CF122" s="134" t="e">
        <f aca="false">SUM(BZ122:CA122)</f>
        <v>#N/A</v>
      </c>
      <c r="CG122" s="386" t="e">
        <f aca="false">SUM(BZ122:CC122)</f>
        <v>#N/A</v>
      </c>
      <c r="CH122" s="134" t="e">
        <f aca="false">SUM(BZ122:CE122)</f>
        <v>#N/A</v>
      </c>
      <c r="CI122" s="70" t="e">
        <f aca="false">$CI$7*$J$2*$J$5*$AB122</f>
        <v>#N/A</v>
      </c>
      <c r="CJ122" s="70" t="e">
        <f aca="false">$CI$7*$J$3*$J$5*$AC122</f>
        <v>#N/A</v>
      </c>
      <c r="CK122" s="70" t="e">
        <f aca="false">$CK$7*$J$2*$J$5*$AB122</f>
        <v>#N/A</v>
      </c>
      <c r="CL122" s="70" t="e">
        <f aca="false">$CK$7*$J$3*$J$5*$AC122</f>
        <v>#N/A</v>
      </c>
      <c r="CM122" s="70" t="e">
        <f aca="false">$CM$7*$J$2*$J$5*$AB122</f>
        <v>#N/A</v>
      </c>
      <c r="CN122" s="70" t="e">
        <f aca="false">$CM$7*$J$3*$J$5*$AC122</f>
        <v>#N/A</v>
      </c>
      <c r="CO122" s="70" t="e">
        <f aca="false">$CO$7*$J$2*$J$5*$AB122</f>
        <v>#N/A</v>
      </c>
      <c r="CP122" s="70" t="e">
        <f aca="false">$CO$7*$J$3*$J$5*$AC122</f>
        <v>#N/A</v>
      </c>
      <c r="CQ122" s="70" t="e">
        <f aca="false">$CQ$7*$J$2*$J$5*$AB122</f>
        <v>#N/A</v>
      </c>
      <c r="CR122" s="70" t="e">
        <f aca="false">$CQ$7*$J$3*$J$5*$AC122</f>
        <v>#N/A</v>
      </c>
      <c r="CS122" s="70" t="e">
        <f aca="false">$CS$7*$J$2*$J$5*$AB122</f>
        <v>#N/A</v>
      </c>
      <c r="CT122" s="70" t="e">
        <f aca="false">$CS$7*$J$3*$J$5*$AC122</f>
        <v>#N/A</v>
      </c>
      <c r="CU122" s="70" t="e">
        <f aca="false">$CU$7*$J$2*$J$5*$AB122</f>
        <v>#N/A</v>
      </c>
      <c r="CV122" s="70" t="e">
        <f aca="false">$CU$7*$J$3*$J$5*$AC122</f>
        <v>#N/A</v>
      </c>
      <c r="CW122" s="70" t="e">
        <f aca="false">$CW$7*$J$2*$J$5*$AB122</f>
        <v>#N/A</v>
      </c>
      <c r="CX122" s="70" t="e">
        <f aca="false">$CW$7*$J$3*$J$5*$AC122</f>
        <v>#N/A</v>
      </c>
      <c r="CY122" s="70" t="e">
        <f aca="false">$CY$7*$J$2*$J$5*$AB122</f>
        <v>#N/A</v>
      </c>
      <c r="CZ122" s="70" t="e">
        <f aca="false">$CY$7*$J$3*$J$5*$AC122</f>
        <v>#N/A</v>
      </c>
      <c r="DA122" s="70" t="e">
        <f aca="false">$DA$7*$J$2*$J$5*$AB122</f>
        <v>#N/A</v>
      </c>
      <c r="DB122" s="70" t="e">
        <f aca="false">$DA$7*$J$3*$J$5*$AC122</f>
        <v>#N/A</v>
      </c>
      <c r="DC122" s="70"/>
      <c r="DD122" s="70"/>
      <c r="DE122" s="70" t="e">
        <f aca="false">$DF$7*$J$2*$J$5*$AB122</f>
        <v>#N/A</v>
      </c>
      <c r="DF122" s="70" t="e">
        <f aca="false">$DF$7*$J$3*$J$5*$AC122</f>
        <v>#N/A</v>
      </c>
      <c r="DG122" s="70" t="e">
        <f aca="false">$DG$7*$J$2*$J$5*$AB122</f>
        <v>#N/A</v>
      </c>
      <c r="DH122" s="70" t="e">
        <f aca="false">$DG$7*$J$3*$J$5*$AC122</f>
        <v>#N/A</v>
      </c>
      <c r="DI122" s="70" t="e">
        <f aca="false">$DI$7*$J$2*$J$5*$AB122</f>
        <v>#N/A</v>
      </c>
      <c r="DJ122" s="70" t="e">
        <f aca="false">$DI$7*$J$3*$J$5*$AC122</f>
        <v>#N/A</v>
      </c>
      <c r="DK122" s="70" t="e">
        <f aca="false">$DK$7*$J$2*$J$5*$AB122</f>
        <v>#N/A</v>
      </c>
      <c r="DL122" s="70" t="e">
        <f aca="false">$DK$7*$J$3*$J$5*$AC122</f>
        <v>#N/A</v>
      </c>
      <c r="DM122" s="70" t="e">
        <f aca="false">$DM$7*$J$2*$J$5*$AB122</f>
        <v>#N/A</v>
      </c>
      <c r="DN122" s="70" t="e">
        <f aca="false">$DM$7*$J$3*$J$5*$AC122</f>
        <v>#N/A</v>
      </c>
      <c r="DO122" s="70" t="e">
        <f aca="false">$DO$7*$J$2*$J$5*$AB122</f>
        <v>#N/A</v>
      </c>
      <c r="DP122" s="70" t="e">
        <f aca="false">$DO$7*$J$3*$J$5*$AC122</f>
        <v>#N/A</v>
      </c>
      <c r="DQ122" s="70" t="e">
        <f aca="false">$DQ$7*$J$2*$J$5*$AB122</f>
        <v>#N/A</v>
      </c>
      <c r="DR122" s="70" t="e">
        <f aca="false">$DQ$7*$J$3*$J$5*$AC122</f>
        <v>#N/A</v>
      </c>
      <c r="DS122" s="134" t="e">
        <f aca="false">SUM(CI122:CR122,CW122:CX122,DG122:DH122)</f>
        <v>#N/A</v>
      </c>
      <c r="DT122" s="25" t="e">
        <f aca="false">SUM(CI122:CZ122,DC122:DL122)</f>
        <v>#N/A</v>
      </c>
      <c r="DU122" s="134" t="e">
        <f aca="false">SUM(CI122:DR122)</f>
        <v>#N/A</v>
      </c>
      <c r="DZ122" s="70" t="e">
        <f aca="false">$DZ$7*$J$2*$J$5*$AB122</f>
        <v>#N/A</v>
      </c>
      <c r="EA122" s="70" t="e">
        <f aca="false">$DZ$7*$J$3*$J$5*$AC122</f>
        <v>#N/A</v>
      </c>
      <c r="EB122" s="70" t="e">
        <f aca="false">$EB$7*$J$2*$J$5*$AB122</f>
        <v>#N/A</v>
      </c>
      <c r="EC122" s="70" t="e">
        <f aca="false">$EB$7*$J$3*$J$5*$AC122</f>
        <v>#N/A</v>
      </c>
      <c r="ED122" s="70" t="e">
        <f aca="false">$ED$7*$J$2*$J$5*$AB122</f>
        <v>#N/A</v>
      </c>
      <c r="EE122" s="70" t="e">
        <f aca="false">$ED$7*$J$3*$J$5*$AC122</f>
        <v>#N/A</v>
      </c>
      <c r="EF122" s="70" t="e">
        <f aca="false">$EF$7*$J$2*$J$5*$AB122</f>
        <v>#N/A</v>
      </c>
      <c r="EG122" s="70" t="e">
        <f aca="false">$EF$7*$J$3*$J$5*$AC122</f>
        <v>#N/A</v>
      </c>
      <c r="EH122" s="70" t="e">
        <f aca="false">$EH$7*$J$2*$J$5*$AB122</f>
        <v>#N/A</v>
      </c>
      <c r="EI122" s="70" t="e">
        <f aca="false">$EH$7*$J$3*$J$5*$AC122</f>
        <v>#N/A</v>
      </c>
      <c r="EJ122" s="70" t="e">
        <f aca="false">$EJ$7*$J$2*$J$5*$AB122</f>
        <v>#N/A</v>
      </c>
      <c r="EK122" s="70" t="e">
        <f aca="false">$EJ$7*$J$3*$J$5*$AC122</f>
        <v>#N/A</v>
      </c>
      <c r="EL122" s="70" t="e">
        <f aca="false">$EL$7*$J$2*$J$5*$AB122</f>
        <v>#N/A</v>
      </c>
      <c r="EM122" s="70" t="e">
        <f aca="false">$EL$7*$J$3*$J$5*$AC122</f>
        <v>#N/A</v>
      </c>
      <c r="EN122" s="134" t="e">
        <f aca="false">SUM(EB122:EC122)</f>
        <v>#N/A</v>
      </c>
      <c r="EO122" s="25" t="e">
        <f aca="false">SUM(EB122:EE122,EJ122:EM122)</f>
        <v>#N/A</v>
      </c>
      <c r="EP122" s="25" t="e">
        <f aca="false">SUM(DZ122:EM122)</f>
        <v>#N/A</v>
      </c>
    </row>
    <row r="123" customFormat="false" ht="11.25" hidden="false" customHeight="false" outlineLevel="0" collapsed="false">
      <c r="A123" s="51" t="e">
        <f aca="false">VLOOKUP($D123,Curves!$A$2:$I$1700,9)</f>
        <v>#N/A</v>
      </c>
      <c r="B123" s="85" t="e">
        <f aca="false">(1+($A123/2))^(-2*($D123-$A$1)/365.25)</f>
        <v>#N/A</v>
      </c>
      <c r="C123" s="85" t="n">
        <f aca="false">D124-D123</f>
        <v>31</v>
      </c>
      <c r="D123" s="377" t="n">
        <v>40391</v>
      </c>
      <c r="E123" s="378" t="e">
        <f aca="false">VLOOKUP($D123,Curves!$A$2:$H$1700,2)*$B123</f>
        <v>#N/A</v>
      </c>
      <c r="F123" s="51" t="e">
        <f aca="false">VLOOKUP($D123,Curves!$A$2:$H$1700,3)*$B123</f>
        <v>#N/A</v>
      </c>
      <c r="G123" s="51" t="e">
        <f aca="false">VLOOKUP($D123,Curves!$A$2:$H$1700,7)*$B123</f>
        <v>#N/A</v>
      </c>
      <c r="H123" s="51" t="e">
        <f aca="false">VLOOKUP($D123,Curves!$A$2:$H$1700,5)*$B123</f>
        <v>#N/A</v>
      </c>
      <c r="I123" s="51" t="e">
        <f aca="false">VLOOKUP($D123,Curves!$A$2:$H$1700,4)*$B123</f>
        <v>#N/A</v>
      </c>
      <c r="J123" s="379" t="e">
        <f aca="false">VLOOKUP($D123,Curves!$A$2:$H$1700,8)*$B123</f>
        <v>#N/A</v>
      </c>
      <c r="K123" s="51" t="e">
        <f aca="false">($E123+$I123)*$J$5+$J$4</f>
        <v>#N/A</v>
      </c>
      <c r="L123" s="380" t="e">
        <f aca="false">VLOOKUP($D123,Curves!$N$2:$T$2600,2)*$B123</f>
        <v>#N/A</v>
      </c>
      <c r="M123" s="244" t="e">
        <f aca="false">VLOOKUP($D123,Curves!$N$2:$T$2600,3)*$B123</f>
        <v>#N/A</v>
      </c>
      <c r="N123" s="381" t="e">
        <f aca="false">IF($K123&lt;$L123,1,0)</f>
        <v>#N/A</v>
      </c>
      <c r="O123" s="382" t="e">
        <f aca="false">IF($K123&lt;$M123,1,0)</f>
        <v>#N/A</v>
      </c>
      <c r="P123" s="378" t="e">
        <f aca="false">($E123+J123)*$J$5+$J$4</f>
        <v>#N/A</v>
      </c>
      <c r="Q123" s="380" t="e">
        <f aca="false">VLOOKUP($D123,Curves!$N$2:$T$2600,4)*$B123</f>
        <v>#N/A</v>
      </c>
      <c r="R123" s="244" t="e">
        <f aca="false">VLOOKUP($D123,Curves!$N$2:$T$2600,5)*$B123</f>
        <v>#N/A</v>
      </c>
      <c r="S123" s="381" t="e">
        <f aca="false">IF($P123&lt;$Q123,1,0)</f>
        <v>#N/A</v>
      </c>
      <c r="T123" s="382" t="e">
        <f aca="false">IF($P123&lt;$R123,1,0)</f>
        <v>#N/A</v>
      </c>
      <c r="U123" s="383" t="e">
        <f aca="false">($E123+G123)*$J$5+$J$4</f>
        <v>#N/A</v>
      </c>
      <c r="V123" s="383" t="e">
        <f aca="false">($E123+H123)*$J$5+$J$4</f>
        <v>#N/A</v>
      </c>
      <c r="W123" s="383" t="e">
        <f aca="false">($E123+I123)*$J$5+$J$4</f>
        <v>#N/A</v>
      </c>
      <c r="X123" s="272" t="e">
        <f aca="false">VLOOKUP($D123,[6]CurveFetch!$D$8:$S$13000,16,0)*$B123</f>
        <v>#N/A</v>
      </c>
      <c r="Y123" s="244" t="e">
        <f aca="false">VLOOKUP($D123,Curves!$N$2:$T$2600,7)*$B123</f>
        <v>#N/A</v>
      </c>
      <c r="Z123" s="384" t="e">
        <f aca="false">IF($U123&lt;$X123,1,0)</f>
        <v>#N/A</v>
      </c>
      <c r="AA123" s="381" t="e">
        <f aca="false">IF($U123&lt;$Y123,1,0)</f>
        <v>#N/A</v>
      </c>
      <c r="AB123" s="381" t="e">
        <f aca="false">IF($V123&lt;$X123,1,0)</f>
        <v>#N/A</v>
      </c>
      <c r="AC123" s="381" t="e">
        <f aca="false">IF($V123&lt;$X123,1,0)</f>
        <v>#N/A</v>
      </c>
      <c r="AD123" s="381" t="e">
        <f aca="false">IF($W123&lt;$X123,1,0)</f>
        <v>#N/A</v>
      </c>
      <c r="AE123" s="382" t="e">
        <f aca="false">IF($W123&lt;$Y123,1,0)</f>
        <v>#N/A</v>
      </c>
      <c r="AF123" s="70" t="e">
        <f aca="false">$AF$7*$J$2*$J$5*$N123</f>
        <v>#N/A</v>
      </c>
      <c r="AG123" s="70" t="e">
        <f aca="false">$AF$7*$J$2*$J$5*$O123</f>
        <v>#N/A</v>
      </c>
      <c r="AH123" s="70" t="e">
        <f aca="false">$AH$7*$J$2*$J$5*$N123</f>
        <v>#N/A</v>
      </c>
      <c r="AI123" s="70" t="e">
        <f aca="false">$AH$7*$J$2*$J$5*$O123</f>
        <v>#N/A</v>
      </c>
      <c r="AJ123" s="70" t="e">
        <f aca="false">$AJ$7*$J$2*$J$5*$N123</f>
        <v>#N/A</v>
      </c>
      <c r="AK123" s="70" t="e">
        <f aca="false">$AJ$7*$J$2*$J$5*$O123</f>
        <v>#N/A</v>
      </c>
      <c r="AL123" s="70" t="e">
        <f aca="false">$AL$7*$J$2*$J$5*$N123</f>
        <v>#N/A</v>
      </c>
      <c r="AM123" s="70" t="e">
        <f aca="false">$AL$7*$J$3*$J$5*$O123</f>
        <v>#N/A</v>
      </c>
      <c r="AN123" s="70" t="e">
        <f aca="false">$AN$7*$J$2*$J$5*$N123</f>
        <v>#N/A</v>
      </c>
      <c r="AO123" s="70" t="e">
        <f aca="false">$AN$7*$J$3*$J$5*$O123</f>
        <v>#N/A</v>
      </c>
      <c r="AP123" s="70" t="e">
        <f aca="false">$AP$7*$J$2*$J$5*$N123</f>
        <v>#N/A</v>
      </c>
      <c r="AQ123" s="70" t="e">
        <f aca="false">$AP$7*$J$3*$J$5*$O123</f>
        <v>#N/A</v>
      </c>
      <c r="AR123" s="70" t="e">
        <f aca="false">$AR$7*$J$2*$J$5*$N123</f>
        <v>#N/A</v>
      </c>
      <c r="AS123" s="70" t="e">
        <f aca="false">$AR$7*$J$3*$J$5*$O123</f>
        <v>#N/A</v>
      </c>
      <c r="AT123" s="134" t="e">
        <f aca="false">SUM(AF123:AG123,AL123:AM123)</f>
        <v>#N/A</v>
      </c>
      <c r="AU123" s="161" t="e">
        <f aca="false">SUM(AF123:AM123,AP123:AS123)</f>
        <v>#N/A</v>
      </c>
      <c r="AV123" s="134" t="e">
        <f aca="false">SUM(AF123:AS123)</f>
        <v>#N/A</v>
      </c>
      <c r="AW123" s="70" t="e">
        <f aca="false">$AW$7*$J$2*$J$5*$S123</f>
        <v>#N/A</v>
      </c>
      <c r="AX123" s="70" t="e">
        <f aca="false">$AW$7*$J$3*$J$5*$T123</f>
        <v>#N/A</v>
      </c>
      <c r="AY123" s="70" t="e">
        <f aca="false">$AY$7*$J$2*$J$5*$S123</f>
        <v>#N/A</v>
      </c>
      <c r="AZ123" s="70" t="e">
        <f aca="false">$AY$7*$J$3*$J$5*$T123</f>
        <v>#N/A</v>
      </c>
      <c r="BA123" s="70" t="e">
        <f aca="false">$BA$7*$J$2*$J$5*$S123</f>
        <v>#N/A</v>
      </c>
      <c r="BB123" s="70" t="e">
        <f aca="false">$BA$7*$J$3*$J$5*$T123</f>
        <v>#N/A</v>
      </c>
      <c r="BC123" s="70" t="e">
        <f aca="false">$BC$7*$J$2*$J$5*$S123</f>
        <v>#N/A</v>
      </c>
      <c r="BD123" s="70" t="e">
        <f aca="false">$BC$7*$J$3*$J$5*$T123</f>
        <v>#N/A</v>
      </c>
      <c r="BE123" s="70" t="e">
        <f aca="false">$BE$7*$J$2*$J$5*$S123</f>
        <v>#N/A</v>
      </c>
      <c r="BF123" s="70" t="e">
        <f aca="false">$BE$7*$J$3*$J$5*$T123</f>
        <v>#N/A</v>
      </c>
      <c r="BG123" s="70" t="e">
        <f aca="false">$BG$7*$J$2*$J$5*$S123</f>
        <v>#N/A</v>
      </c>
      <c r="BH123" s="70" t="e">
        <f aca="false">$BG$7*$J$3*$J$5*$T123</f>
        <v>#N/A</v>
      </c>
      <c r="BI123" s="70" t="e">
        <f aca="false">$BI$7*$J$2*$J$5*$S123</f>
        <v>#N/A</v>
      </c>
      <c r="BJ123" s="70" t="e">
        <f aca="false">$BI$7*$J$3*$J$5*$T123</f>
        <v>#N/A</v>
      </c>
      <c r="BK123" s="70" t="e">
        <f aca="false">$BK$7*$J$2*$J$5*$S123</f>
        <v>#N/A</v>
      </c>
      <c r="BL123" s="70" t="e">
        <f aca="false">$BK$7*$J$3*$J$5*$T123</f>
        <v>#N/A</v>
      </c>
      <c r="BM123" s="70" t="e">
        <f aca="false">$BM$7*$J$2*$J$5*$S123</f>
        <v>#N/A</v>
      </c>
      <c r="BN123" s="70" t="e">
        <f aca="false">$BM$7*$J$3*$J$5*$T123</f>
        <v>#N/A</v>
      </c>
      <c r="BO123" s="70" t="e">
        <f aca="false">$BO$7*$J$2*$J$5*$S123</f>
        <v>#N/A</v>
      </c>
      <c r="BP123" s="70" t="e">
        <f aca="false">$BO$7*$J$3*$J$5*$T123</f>
        <v>#N/A</v>
      </c>
      <c r="BQ123" s="70" t="e">
        <f aca="false">$BQ$7*$J$2*$J$5*$S123</f>
        <v>#N/A</v>
      </c>
      <c r="BR123" s="70" t="e">
        <f aca="false">$BQ$7*$J$3*$J$5*$T123</f>
        <v>#N/A</v>
      </c>
      <c r="BS123" s="70" t="e">
        <f aca="false">$BS$7*$J$2*$J$5*$S123</f>
        <v>#N/A</v>
      </c>
      <c r="BT123" s="70" t="e">
        <f aca="false">$BS$7*$J$3*$J$5*$T123</f>
        <v>#N/A</v>
      </c>
      <c r="BU123" s="70" t="e">
        <f aca="false">$BU$7*$J$2*$J$5*$S123</f>
        <v>#N/A</v>
      </c>
      <c r="BV123" s="70" t="e">
        <f aca="false">$BU$7*$J$3*$J$5*$T123</f>
        <v>#N/A</v>
      </c>
      <c r="BW123" s="385" t="e">
        <f aca="false">SUM(AW123:BD123,BG123:BJ123,BO123:BP123)</f>
        <v>#N/A</v>
      </c>
      <c r="BX123" s="386" t="e">
        <f aca="false">SUM(BS123:BV123)+BW123</f>
        <v>#N/A</v>
      </c>
      <c r="BY123" s="25" t="e">
        <f aca="false">SUM(AW123:BV123)</f>
        <v>#N/A</v>
      </c>
      <c r="BZ123" s="70" t="e">
        <f aca="false">$BZ$7*$J$2*$J$5*$N123</f>
        <v>#N/A</v>
      </c>
      <c r="CA123" s="70" t="e">
        <f aca="false">$BZ$7*$J$3*$J$5*$O123</f>
        <v>#N/A</v>
      </c>
      <c r="CB123" s="70" t="e">
        <f aca="false">$CB$7*$J$2*$J$5*$N123</f>
        <v>#N/A</v>
      </c>
      <c r="CC123" s="70" t="e">
        <f aca="false">$CB$7*$J$3*$J$5*$O123</f>
        <v>#N/A</v>
      </c>
      <c r="CD123" s="70" t="e">
        <f aca="false">$CD$7*$J$2*$J$5*$N123</f>
        <v>#N/A</v>
      </c>
      <c r="CE123" s="70" t="e">
        <f aca="false">$CD$7*$J$3*$J$5*$O123</f>
        <v>#N/A</v>
      </c>
      <c r="CF123" s="134" t="e">
        <f aca="false">SUM(BZ123:CA123)</f>
        <v>#N/A</v>
      </c>
      <c r="CG123" s="386" t="e">
        <f aca="false">SUM(BZ123:CC123)</f>
        <v>#N/A</v>
      </c>
      <c r="CH123" s="134" t="e">
        <f aca="false">SUM(BZ123:CE123)</f>
        <v>#N/A</v>
      </c>
      <c r="CI123" s="70" t="e">
        <f aca="false">$CI$7*$J$2*$J$5*$AB123</f>
        <v>#N/A</v>
      </c>
      <c r="CJ123" s="70" t="e">
        <f aca="false">$CI$7*$J$3*$J$5*$AC123</f>
        <v>#N/A</v>
      </c>
      <c r="CK123" s="70" t="e">
        <f aca="false">$CK$7*$J$2*$J$5*$AB123</f>
        <v>#N/A</v>
      </c>
      <c r="CL123" s="70" t="e">
        <f aca="false">$CK$7*$J$3*$J$5*$AC123</f>
        <v>#N/A</v>
      </c>
      <c r="CM123" s="70" t="e">
        <f aca="false">$CM$7*$J$2*$J$5*$AB123</f>
        <v>#N/A</v>
      </c>
      <c r="CN123" s="70" t="e">
        <f aca="false">$CM$7*$J$3*$J$5*$AC123</f>
        <v>#N/A</v>
      </c>
      <c r="CO123" s="70" t="e">
        <f aca="false">$CO$7*$J$2*$J$5*$AB123</f>
        <v>#N/A</v>
      </c>
      <c r="CP123" s="70" t="e">
        <f aca="false">$CO$7*$J$3*$J$5*$AC123</f>
        <v>#N/A</v>
      </c>
      <c r="CQ123" s="70" t="e">
        <f aca="false">$CQ$7*$J$2*$J$5*$AB123</f>
        <v>#N/A</v>
      </c>
      <c r="CR123" s="70" t="e">
        <f aca="false">$CQ$7*$J$3*$J$5*$AC123</f>
        <v>#N/A</v>
      </c>
      <c r="CS123" s="70" t="e">
        <f aca="false">$CS$7*$J$2*$J$5*$AB123</f>
        <v>#N/A</v>
      </c>
      <c r="CT123" s="70" t="e">
        <f aca="false">$CS$7*$J$3*$J$5*$AC123</f>
        <v>#N/A</v>
      </c>
      <c r="CU123" s="70" t="e">
        <f aca="false">$CU$7*$J$2*$J$5*$AB123</f>
        <v>#N/A</v>
      </c>
      <c r="CV123" s="70" t="e">
        <f aca="false">$CU$7*$J$3*$J$5*$AC123</f>
        <v>#N/A</v>
      </c>
      <c r="CW123" s="70" t="e">
        <f aca="false">$CW$7*$J$2*$J$5*$AB123</f>
        <v>#N/A</v>
      </c>
      <c r="CX123" s="70" t="e">
        <f aca="false">$CW$7*$J$3*$J$5*$AC123</f>
        <v>#N/A</v>
      </c>
      <c r="CY123" s="70" t="e">
        <f aca="false">$CY$7*$J$2*$J$5*$AB123</f>
        <v>#N/A</v>
      </c>
      <c r="CZ123" s="70" t="e">
        <f aca="false">$CY$7*$J$3*$J$5*$AC123</f>
        <v>#N/A</v>
      </c>
      <c r="DA123" s="70" t="e">
        <f aca="false">$DA$7*$J$2*$J$5*$AB123</f>
        <v>#N/A</v>
      </c>
      <c r="DB123" s="70" t="e">
        <f aca="false">$DA$7*$J$3*$J$5*$AC123</f>
        <v>#N/A</v>
      </c>
      <c r="DC123" s="70"/>
      <c r="DD123" s="70"/>
      <c r="DE123" s="70" t="e">
        <f aca="false">$DF$7*$J$2*$J$5*$AB123</f>
        <v>#N/A</v>
      </c>
      <c r="DF123" s="70" t="e">
        <f aca="false">$DF$7*$J$3*$J$5*$AC123</f>
        <v>#N/A</v>
      </c>
      <c r="DG123" s="70" t="e">
        <f aca="false">$DG$7*$J$2*$J$5*$AB123</f>
        <v>#N/A</v>
      </c>
      <c r="DH123" s="70" t="e">
        <f aca="false">$DG$7*$J$3*$J$5*$AC123</f>
        <v>#N/A</v>
      </c>
      <c r="DI123" s="70" t="e">
        <f aca="false">$DI$7*$J$2*$J$5*$AB123</f>
        <v>#N/A</v>
      </c>
      <c r="DJ123" s="70" t="e">
        <f aca="false">$DI$7*$J$3*$J$5*$AC123</f>
        <v>#N/A</v>
      </c>
      <c r="DK123" s="70" t="e">
        <f aca="false">$DK$7*$J$2*$J$5*$AB123</f>
        <v>#N/A</v>
      </c>
      <c r="DL123" s="70" t="e">
        <f aca="false">$DK$7*$J$3*$J$5*$AC123</f>
        <v>#N/A</v>
      </c>
      <c r="DM123" s="70" t="e">
        <f aca="false">$DM$7*$J$2*$J$5*$AB123</f>
        <v>#N/A</v>
      </c>
      <c r="DN123" s="70" t="e">
        <f aca="false">$DM$7*$J$3*$J$5*$AC123</f>
        <v>#N/A</v>
      </c>
      <c r="DO123" s="70" t="e">
        <f aca="false">$DO$7*$J$2*$J$5*$AB123</f>
        <v>#N/A</v>
      </c>
      <c r="DP123" s="70" t="e">
        <f aca="false">$DO$7*$J$3*$J$5*$AC123</f>
        <v>#N/A</v>
      </c>
      <c r="DQ123" s="70" t="e">
        <f aca="false">$DQ$7*$J$2*$J$5*$AB123</f>
        <v>#N/A</v>
      </c>
      <c r="DR123" s="70" t="e">
        <f aca="false">$DQ$7*$J$3*$J$5*$AC123</f>
        <v>#N/A</v>
      </c>
      <c r="DS123" s="134" t="e">
        <f aca="false">SUM(CI123:CR123,CW123:CX123,DG123:DH123)</f>
        <v>#N/A</v>
      </c>
      <c r="DT123" s="25" t="e">
        <f aca="false">SUM(CI123:CZ123,DC123:DL123)</f>
        <v>#N/A</v>
      </c>
      <c r="DU123" s="134" t="e">
        <f aca="false">SUM(CI123:DR123)</f>
        <v>#N/A</v>
      </c>
      <c r="DZ123" s="70" t="e">
        <f aca="false">$DZ$7*$J$2*$J$5*$AB123</f>
        <v>#N/A</v>
      </c>
      <c r="EA123" s="70" t="e">
        <f aca="false">$DZ$7*$J$3*$J$5*$AC123</f>
        <v>#N/A</v>
      </c>
      <c r="EB123" s="70" t="e">
        <f aca="false">$EB$7*$J$2*$J$5*$AB123</f>
        <v>#N/A</v>
      </c>
      <c r="EC123" s="70" t="e">
        <f aca="false">$EB$7*$J$3*$J$5*$AC123</f>
        <v>#N/A</v>
      </c>
      <c r="ED123" s="70" t="e">
        <f aca="false">$ED$7*$J$2*$J$5*$AB123</f>
        <v>#N/A</v>
      </c>
      <c r="EE123" s="70" t="e">
        <f aca="false">$ED$7*$J$3*$J$5*$AC123</f>
        <v>#N/A</v>
      </c>
      <c r="EF123" s="70" t="e">
        <f aca="false">$EF$7*$J$2*$J$5*$AB123</f>
        <v>#N/A</v>
      </c>
      <c r="EG123" s="70" t="e">
        <f aca="false">$EF$7*$J$3*$J$5*$AC123</f>
        <v>#N/A</v>
      </c>
      <c r="EH123" s="70" t="e">
        <f aca="false">$EH$7*$J$2*$J$5*$AB123</f>
        <v>#N/A</v>
      </c>
      <c r="EI123" s="70" t="e">
        <f aca="false">$EH$7*$J$3*$J$5*$AC123</f>
        <v>#N/A</v>
      </c>
      <c r="EJ123" s="70" t="e">
        <f aca="false">$EJ$7*$J$2*$J$5*$AB123</f>
        <v>#N/A</v>
      </c>
      <c r="EK123" s="70" t="e">
        <f aca="false">$EJ$7*$J$3*$J$5*$AC123</f>
        <v>#N/A</v>
      </c>
      <c r="EL123" s="70" t="e">
        <f aca="false">$EL$7*$J$2*$J$5*$AB123</f>
        <v>#N/A</v>
      </c>
      <c r="EM123" s="70" t="e">
        <f aca="false">$EL$7*$J$3*$J$5*$AC123</f>
        <v>#N/A</v>
      </c>
      <c r="EN123" s="134" t="e">
        <f aca="false">SUM(EB123:EC123)</f>
        <v>#N/A</v>
      </c>
      <c r="EO123" s="25" t="e">
        <f aca="false">SUM(EB123:EE123,EJ123:EM123)</f>
        <v>#N/A</v>
      </c>
      <c r="EP123" s="25" t="e">
        <f aca="false">SUM(DZ123:EM123)</f>
        <v>#N/A</v>
      </c>
    </row>
    <row r="124" customFormat="false" ht="11.25" hidden="false" customHeight="false" outlineLevel="0" collapsed="false">
      <c r="A124" s="51" t="e">
        <f aca="false">VLOOKUP($D124,Curves!$A$2:$I$1700,9)</f>
        <v>#N/A</v>
      </c>
      <c r="B124" s="85" t="e">
        <f aca="false">(1+($A124/2))^(-2*($D124-$A$1)/365.25)</f>
        <v>#N/A</v>
      </c>
      <c r="C124" s="85" t="n">
        <f aca="false">D125-D124</f>
        <v>30</v>
      </c>
      <c r="D124" s="377" t="n">
        <v>40422</v>
      </c>
      <c r="E124" s="378" t="e">
        <f aca="false">VLOOKUP($D124,Curves!$A$2:$H$1700,2)*$B124</f>
        <v>#N/A</v>
      </c>
      <c r="F124" s="51" t="e">
        <f aca="false">VLOOKUP($D124,Curves!$A$2:$H$1700,3)*$B124</f>
        <v>#N/A</v>
      </c>
      <c r="G124" s="51" t="e">
        <f aca="false">VLOOKUP($D124,Curves!$A$2:$H$1700,7)*$B124</f>
        <v>#N/A</v>
      </c>
      <c r="H124" s="51" t="e">
        <f aca="false">VLOOKUP($D124,Curves!$A$2:$H$1700,5)*$B124</f>
        <v>#N/A</v>
      </c>
      <c r="I124" s="51" t="e">
        <f aca="false">VLOOKUP($D124,Curves!$A$2:$H$1700,4)*$B124</f>
        <v>#N/A</v>
      </c>
      <c r="J124" s="379" t="e">
        <f aca="false">VLOOKUP($D124,Curves!$A$2:$H$1700,8)*$B124</f>
        <v>#N/A</v>
      </c>
      <c r="K124" s="51" t="e">
        <f aca="false">($E124+$I124)*$J$5+$J$4</f>
        <v>#N/A</v>
      </c>
      <c r="L124" s="380" t="e">
        <f aca="false">VLOOKUP($D124,Curves!$N$2:$T$2600,2)*$B124</f>
        <v>#N/A</v>
      </c>
      <c r="M124" s="244" t="e">
        <f aca="false">VLOOKUP($D124,Curves!$N$2:$T$2600,3)*$B124</f>
        <v>#N/A</v>
      </c>
      <c r="N124" s="381" t="e">
        <f aca="false">IF($K124&lt;$L124,1,0)</f>
        <v>#N/A</v>
      </c>
      <c r="O124" s="382" t="e">
        <f aca="false">IF($K124&lt;$M124,1,0)</f>
        <v>#N/A</v>
      </c>
      <c r="P124" s="378" t="e">
        <f aca="false">($E124+J124)*$J$5+$J$4</f>
        <v>#N/A</v>
      </c>
      <c r="Q124" s="380" t="e">
        <f aca="false">VLOOKUP($D124,Curves!$N$2:$T$2600,4)*$B124</f>
        <v>#N/A</v>
      </c>
      <c r="R124" s="244" t="e">
        <f aca="false">VLOOKUP($D124,Curves!$N$2:$T$2600,5)*$B124</f>
        <v>#N/A</v>
      </c>
      <c r="S124" s="381" t="e">
        <f aca="false">IF($P124&lt;$Q124,1,0)</f>
        <v>#N/A</v>
      </c>
      <c r="T124" s="382" t="e">
        <f aca="false">IF($P124&lt;$R124,1,0)</f>
        <v>#N/A</v>
      </c>
      <c r="U124" s="383" t="e">
        <f aca="false">($E124+G124)*$J$5+$J$4</f>
        <v>#N/A</v>
      </c>
      <c r="V124" s="383" t="e">
        <f aca="false">($E124+H124)*$J$5+$J$4</f>
        <v>#N/A</v>
      </c>
      <c r="W124" s="383" t="e">
        <f aca="false">($E124+I124)*$J$5+$J$4</f>
        <v>#N/A</v>
      </c>
      <c r="X124" s="272" t="e">
        <f aca="false">VLOOKUP($D124,[6]CurveFetch!$D$8:$S$13000,16,0)*$B124</f>
        <v>#N/A</v>
      </c>
      <c r="Y124" s="244" t="e">
        <f aca="false">VLOOKUP($D124,Curves!$N$2:$T$2600,7)*$B124</f>
        <v>#N/A</v>
      </c>
      <c r="Z124" s="384" t="e">
        <f aca="false">IF($U124&lt;$X124,1,0)</f>
        <v>#N/A</v>
      </c>
      <c r="AA124" s="381" t="e">
        <f aca="false">IF($U124&lt;$Y124,1,0)</f>
        <v>#N/A</v>
      </c>
      <c r="AB124" s="381" t="e">
        <f aca="false">IF($V124&lt;$X124,1,0)</f>
        <v>#N/A</v>
      </c>
      <c r="AC124" s="381" t="e">
        <f aca="false">IF($V124&lt;$X124,1,0)</f>
        <v>#N/A</v>
      </c>
      <c r="AD124" s="381" t="e">
        <f aca="false">IF($W124&lt;$X124,1,0)</f>
        <v>#N/A</v>
      </c>
      <c r="AE124" s="382" t="e">
        <f aca="false">IF($W124&lt;$Y124,1,0)</f>
        <v>#N/A</v>
      </c>
      <c r="AF124" s="70" t="e">
        <f aca="false">$AF$7*$J$2*$J$5*$N124</f>
        <v>#N/A</v>
      </c>
      <c r="AG124" s="70" t="e">
        <f aca="false">$AF$7*$J$2*$J$5*$O124</f>
        <v>#N/A</v>
      </c>
      <c r="AH124" s="70" t="e">
        <f aca="false">$AH$7*$J$2*$J$5*$N124</f>
        <v>#N/A</v>
      </c>
      <c r="AI124" s="70" t="e">
        <f aca="false">$AH$7*$J$2*$J$5*$O124</f>
        <v>#N/A</v>
      </c>
      <c r="AJ124" s="70" t="e">
        <f aca="false">$AJ$7*$J$2*$J$5*$N124</f>
        <v>#N/A</v>
      </c>
      <c r="AK124" s="70" t="e">
        <f aca="false">$AJ$7*$J$2*$J$5*$O124</f>
        <v>#N/A</v>
      </c>
      <c r="AL124" s="70" t="e">
        <f aca="false">$AL$7*$J$2*$J$5*$N124</f>
        <v>#N/A</v>
      </c>
      <c r="AM124" s="70" t="e">
        <f aca="false">$AL$7*$J$3*$J$5*$O124</f>
        <v>#N/A</v>
      </c>
      <c r="AN124" s="70" t="e">
        <f aca="false">$AN$7*$J$2*$J$5*$N124</f>
        <v>#N/A</v>
      </c>
      <c r="AO124" s="70" t="e">
        <f aca="false">$AN$7*$J$3*$J$5*$O124</f>
        <v>#N/A</v>
      </c>
      <c r="AP124" s="70" t="e">
        <f aca="false">$AP$7*$J$2*$J$5*$N124</f>
        <v>#N/A</v>
      </c>
      <c r="AQ124" s="70" t="e">
        <f aca="false">$AP$7*$J$3*$J$5*$O124</f>
        <v>#N/A</v>
      </c>
      <c r="AR124" s="70" t="e">
        <f aca="false">$AR$7*$J$2*$J$5*$N124</f>
        <v>#N/A</v>
      </c>
      <c r="AS124" s="70" t="e">
        <f aca="false">$AR$7*$J$3*$J$5*$O124</f>
        <v>#N/A</v>
      </c>
      <c r="AT124" s="134" t="e">
        <f aca="false">SUM(AF124:AG124,AL124:AM124)</f>
        <v>#N/A</v>
      </c>
      <c r="AU124" s="161" t="e">
        <f aca="false">SUM(AF124:AM124,AP124:AS124)</f>
        <v>#N/A</v>
      </c>
      <c r="AV124" s="134" t="e">
        <f aca="false">SUM(AF124:AS124)</f>
        <v>#N/A</v>
      </c>
      <c r="AW124" s="70" t="e">
        <f aca="false">$AW$7*$J$2*$J$5*$S124</f>
        <v>#N/A</v>
      </c>
      <c r="AX124" s="70" t="e">
        <f aca="false">$AW$7*$J$3*$J$5*$T124</f>
        <v>#N/A</v>
      </c>
      <c r="AY124" s="70" t="e">
        <f aca="false">$AY$7*$J$2*$J$5*$S124</f>
        <v>#N/A</v>
      </c>
      <c r="AZ124" s="70" t="e">
        <f aca="false">$AY$7*$J$3*$J$5*$T124</f>
        <v>#N/A</v>
      </c>
      <c r="BA124" s="70" t="e">
        <f aca="false">$BA$7*$J$2*$J$5*$S124</f>
        <v>#N/A</v>
      </c>
      <c r="BB124" s="70" t="e">
        <f aca="false">$BA$7*$J$3*$J$5*$T124</f>
        <v>#N/A</v>
      </c>
      <c r="BC124" s="70" t="e">
        <f aca="false">$BC$7*$J$2*$J$5*$S124</f>
        <v>#N/A</v>
      </c>
      <c r="BD124" s="70" t="e">
        <f aca="false">$BC$7*$J$3*$J$5*$T124</f>
        <v>#N/A</v>
      </c>
      <c r="BE124" s="70" t="e">
        <f aca="false">$BE$7*$J$2*$J$5*$S124</f>
        <v>#N/A</v>
      </c>
      <c r="BF124" s="70" t="e">
        <f aca="false">$BE$7*$J$3*$J$5*$T124</f>
        <v>#N/A</v>
      </c>
      <c r="BG124" s="70" t="e">
        <f aca="false">$BG$7*$J$2*$J$5*$S124</f>
        <v>#N/A</v>
      </c>
      <c r="BH124" s="70" t="e">
        <f aca="false">$BG$7*$J$3*$J$5*$T124</f>
        <v>#N/A</v>
      </c>
      <c r="BI124" s="70" t="e">
        <f aca="false">$BI$7*$J$2*$J$5*$S124</f>
        <v>#N/A</v>
      </c>
      <c r="BJ124" s="70" t="e">
        <f aca="false">$BI$7*$J$3*$J$5*$T124</f>
        <v>#N/A</v>
      </c>
      <c r="BK124" s="70" t="e">
        <f aca="false">$BK$7*$J$2*$J$5*$S124</f>
        <v>#N/A</v>
      </c>
      <c r="BL124" s="70" t="e">
        <f aca="false">$BK$7*$J$3*$J$5*$T124</f>
        <v>#N/A</v>
      </c>
      <c r="BM124" s="70" t="e">
        <f aca="false">$BM$7*$J$2*$J$5*$S124</f>
        <v>#N/A</v>
      </c>
      <c r="BN124" s="70" t="e">
        <f aca="false">$BM$7*$J$3*$J$5*$T124</f>
        <v>#N/A</v>
      </c>
      <c r="BO124" s="70" t="e">
        <f aca="false">$BO$7*$J$2*$J$5*$S124</f>
        <v>#N/A</v>
      </c>
      <c r="BP124" s="70" t="e">
        <f aca="false">$BO$7*$J$3*$J$5*$T124</f>
        <v>#N/A</v>
      </c>
      <c r="BQ124" s="70" t="e">
        <f aca="false">$BQ$7*$J$2*$J$5*$S124</f>
        <v>#N/A</v>
      </c>
      <c r="BR124" s="70" t="e">
        <f aca="false">$BQ$7*$J$3*$J$5*$T124</f>
        <v>#N/A</v>
      </c>
      <c r="BS124" s="70" t="e">
        <f aca="false">$BS$7*$J$2*$J$5*$S124</f>
        <v>#N/A</v>
      </c>
      <c r="BT124" s="70" t="e">
        <f aca="false">$BS$7*$J$3*$J$5*$T124</f>
        <v>#N/A</v>
      </c>
      <c r="BU124" s="70" t="e">
        <f aca="false">$BU$7*$J$2*$J$5*$S124</f>
        <v>#N/A</v>
      </c>
      <c r="BV124" s="70" t="e">
        <f aca="false">$BU$7*$J$3*$J$5*$T124</f>
        <v>#N/A</v>
      </c>
      <c r="BW124" s="385" t="e">
        <f aca="false">SUM(AW124:BD124,BG124:BJ124,BO124:BP124)</f>
        <v>#N/A</v>
      </c>
      <c r="BX124" s="386" t="e">
        <f aca="false">SUM(BS124:BV124)+BW124</f>
        <v>#N/A</v>
      </c>
      <c r="BY124" s="25" t="e">
        <f aca="false">SUM(AW124:BV124)</f>
        <v>#N/A</v>
      </c>
      <c r="BZ124" s="70" t="e">
        <f aca="false">$BZ$7*$J$2*$J$5*$N124</f>
        <v>#N/A</v>
      </c>
      <c r="CA124" s="70" t="e">
        <f aca="false">$BZ$7*$J$3*$J$5*$O124</f>
        <v>#N/A</v>
      </c>
      <c r="CB124" s="70" t="e">
        <f aca="false">$CB$7*$J$2*$J$5*$N124</f>
        <v>#N/A</v>
      </c>
      <c r="CC124" s="70" t="e">
        <f aca="false">$CB$7*$J$3*$J$5*$O124</f>
        <v>#N/A</v>
      </c>
      <c r="CD124" s="70" t="e">
        <f aca="false">$CD$7*$J$2*$J$5*$N124</f>
        <v>#N/A</v>
      </c>
      <c r="CE124" s="70" t="e">
        <f aca="false">$CD$7*$J$3*$J$5*$O124</f>
        <v>#N/A</v>
      </c>
      <c r="CF124" s="134" t="e">
        <f aca="false">SUM(BZ124:CA124)</f>
        <v>#N/A</v>
      </c>
      <c r="CG124" s="386" t="e">
        <f aca="false">SUM(BZ124:CC124)</f>
        <v>#N/A</v>
      </c>
      <c r="CH124" s="134" t="e">
        <f aca="false">SUM(BZ124:CE124)</f>
        <v>#N/A</v>
      </c>
      <c r="CI124" s="70" t="e">
        <f aca="false">$CI$7*$J$2*$J$5*$AB124</f>
        <v>#N/A</v>
      </c>
      <c r="CJ124" s="70" t="e">
        <f aca="false">$CI$7*$J$3*$J$5*$AC124</f>
        <v>#N/A</v>
      </c>
      <c r="CK124" s="70" t="e">
        <f aca="false">$CK$7*$J$2*$J$5*$AB124</f>
        <v>#N/A</v>
      </c>
      <c r="CL124" s="70" t="e">
        <f aca="false">$CK$7*$J$3*$J$5*$AC124</f>
        <v>#N/A</v>
      </c>
      <c r="CM124" s="70" t="e">
        <f aca="false">$CM$7*$J$2*$J$5*$AB124</f>
        <v>#N/A</v>
      </c>
      <c r="CN124" s="70" t="e">
        <f aca="false">$CM$7*$J$3*$J$5*$AC124</f>
        <v>#N/A</v>
      </c>
      <c r="CO124" s="70" t="e">
        <f aca="false">$CO$7*$J$2*$J$5*$AB124</f>
        <v>#N/A</v>
      </c>
      <c r="CP124" s="70" t="e">
        <f aca="false">$CO$7*$J$3*$J$5*$AC124</f>
        <v>#N/A</v>
      </c>
      <c r="CQ124" s="70" t="e">
        <f aca="false">$CQ$7*$J$2*$J$5*$AB124</f>
        <v>#N/A</v>
      </c>
      <c r="CR124" s="70" t="e">
        <f aca="false">$CQ$7*$J$3*$J$5*$AC124</f>
        <v>#N/A</v>
      </c>
      <c r="CS124" s="70" t="e">
        <f aca="false">$CS$7*$J$2*$J$5*$AB124</f>
        <v>#N/A</v>
      </c>
      <c r="CT124" s="70" t="e">
        <f aca="false">$CS$7*$J$3*$J$5*$AC124</f>
        <v>#N/A</v>
      </c>
      <c r="CU124" s="70" t="e">
        <f aca="false">$CU$7*$J$2*$J$5*$AB124</f>
        <v>#N/A</v>
      </c>
      <c r="CV124" s="70" t="e">
        <f aca="false">$CU$7*$J$3*$J$5*$AC124</f>
        <v>#N/A</v>
      </c>
      <c r="CW124" s="70" t="e">
        <f aca="false">$CW$7*$J$2*$J$5*$AB124</f>
        <v>#N/A</v>
      </c>
      <c r="CX124" s="70" t="e">
        <f aca="false">$CW$7*$J$3*$J$5*$AC124</f>
        <v>#N/A</v>
      </c>
      <c r="CY124" s="70" t="e">
        <f aca="false">$CY$7*$J$2*$J$5*$AB124</f>
        <v>#N/A</v>
      </c>
      <c r="CZ124" s="70" t="e">
        <f aca="false">$CY$7*$J$3*$J$5*$AC124</f>
        <v>#N/A</v>
      </c>
      <c r="DA124" s="70" t="e">
        <f aca="false">$DA$7*$J$2*$J$5*$AB124</f>
        <v>#N/A</v>
      </c>
      <c r="DB124" s="70" t="e">
        <f aca="false">$DA$7*$J$3*$J$5*$AC124</f>
        <v>#N/A</v>
      </c>
      <c r="DC124" s="70"/>
      <c r="DD124" s="70"/>
      <c r="DE124" s="70" t="e">
        <f aca="false">$DF$7*$J$2*$J$5*$AB124</f>
        <v>#N/A</v>
      </c>
      <c r="DF124" s="70" t="e">
        <f aca="false">$DF$7*$J$3*$J$5*$AC124</f>
        <v>#N/A</v>
      </c>
      <c r="DG124" s="70" t="e">
        <f aca="false">$DG$7*$J$2*$J$5*$AB124</f>
        <v>#N/A</v>
      </c>
      <c r="DH124" s="70" t="e">
        <f aca="false">$DG$7*$J$3*$J$5*$AC124</f>
        <v>#N/A</v>
      </c>
      <c r="DI124" s="70" t="e">
        <f aca="false">$DI$7*$J$2*$J$5*$AB124</f>
        <v>#N/A</v>
      </c>
      <c r="DJ124" s="70" t="e">
        <f aca="false">$DI$7*$J$3*$J$5*$AC124</f>
        <v>#N/A</v>
      </c>
      <c r="DK124" s="70" t="e">
        <f aca="false">$DK$7*$J$2*$J$5*$AB124</f>
        <v>#N/A</v>
      </c>
      <c r="DL124" s="70" t="e">
        <f aca="false">$DK$7*$J$3*$J$5*$AC124</f>
        <v>#N/A</v>
      </c>
      <c r="DM124" s="70" t="e">
        <f aca="false">$DM$7*$J$2*$J$5*$AB124</f>
        <v>#N/A</v>
      </c>
      <c r="DN124" s="70" t="e">
        <f aca="false">$DM$7*$J$3*$J$5*$AC124</f>
        <v>#N/A</v>
      </c>
      <c r="DO124" s="70" t="e">
        <f aca="false">$DO$7*$J$2*$J$5*$AB124</f>
        <v>#N/A</v>
      </c>
      <c r="DP124" s="70" t="e">
        <f aca="false">$DO$7*$J$3*$J$5*$AC124</f>
        <v>#N/A</v>
      </c>
      <c r="DQ124" s="70" t="e">
        <f aca="false">$DQ$7*$J$2*$J$5*$AB124</f>
        <v>#N/A</v>
      </c>
      <c r="DR124" s="70" t="e">
        <f aca="false">$DQ$7*$J$3*$J$5*$AC124</f>
        <v>#N/A</v>
      </c>
      <c r="DS124" s="134" t="e">
        <f aca="false">SUM(CI124:CR124,CW124:CX124,DG124:DH124)</f>
        <v>#N/A</v>
      </c>
      <c r="DT124" s="25" t="e">
        <f aca="false">SUM(CI124:CZ124,DC124:DL124)</f>
        <v>#N/A</v>
      </c>
      <c r="DU124" s="134" t="e">
        <f aca="false">SUM(CI124:DR124)</f>
        <v>#N/A</v>
      </c>
      <c r="DZ124" s="70" t="e">
        <f aca="false">$DZ$7*$J$2*$J$5*$AB124</f>
        <v>#N/A</v>
      </c>
      <c r="EA124" s="70" t="e">
        <f aca="false">$DZ$7*$J$3*$J$5*$AC124</f>
        <v>#N/A</v>
      </c>
      <c r="EB124" s="70" t="e">
        <f aca="false">$EB$7*$J$2*$J$5*$AB124</f>
        <v>#N/A</v>
      </c>
      <c r="EC124" s="70" t="e">
        <f aca="false">$EB$7*$J$3*$J$5*$AC124</f>
        <v>#N/A</v>
      </c>
      <c r="ED124" s="70" t="e">
        <f aca="false">$ED$7*$J$2*$J$5*$AB124</f>
        <v>#N/A</v>
      </c>
      <c r="EE124" s="70" t="e">
        <f aca="false">$ED$7*$J$3*$J$5*$AC124</f>
        <v>#N/A</v>
      </c>
      <c r="EF124" s="70" t="e">
        <f aca="false">$EF$7*$J$2*$J$5*$AB124</f>
        <v>#N/A</v>
      </c>
      <c r="EG124" s="70" t="e">
        <f aca="false">$EF$7*$J$3*$J$5*$AC124</f>
        <v>#N/A</v>
      </c>
      <c r="EH124" s="70" t="e">
        <f aca="false">$EH$7*$J$2*$J$5*$AB124</f>
        <v>#N/A</v>
      </c>
      <c r="EI124" s="70" t="e">
        <f aca="false">$EH$7*$J$3*$J$5*$AC124</f>
        <v>#N/A</v>
      </c>
      <c r="EJ124" s="70" t="e">
        <f aca="false">$EJ$7*$J$2*$J$5*$AB124</f>
        <v>#N/A</v>
      </c>
      <c r="EK124" s="70" t="e">
        <f aca="false">$EJ$7*$J$3*$J$5*$AC124</f>
        <v>#N/A</v>
      </c>
      <c r="EL124" s="70" t="e">
        <f aca="false">$EL$7*$J$2*$J$5*$AB124</f>
        <v>#N/A</v>
      </c>
      <c r="EM124" s="70" t="e">
        <f aca="false">$EL$7*$J$3*$J$5*$AC124</f>
        <v>#N/A</v>
      </c>
      <c r="EN124" s="134" t="e">
        <f aca="false">SUM(EB124:EC124)</f>
        <v>#N/A</v>
      </c>
      <c r="EO124" s="25" t="e">
        <f aca="false">SUM(EB124:EE124,EJ124:EM124)</f>
        <v>#N/A</v>
      </c>
      <c r="EP124" s="25" t="e">
        <f aca="false">SUM(DZ124:EM124)</f>
        <v>#N/A</v>
      </c>
    </row>
    <row r="125" customFormat="false" ht="11.25" hidden="false" customHeight="false" outlineLevel="0" collapsed="false">
      <c r="A125" s="51" t="e">
        <f aca="false">VLOOKUP($D125,Curves!$A$2:$I$1700,9)</f>
        <v>#N/A</v>
      </c>
      <c r="B125" s="85" t="e">
        <f aca="false">(1+($A125/2))^(-2*($D125-$A$1)/365.25)</f>
        <v>#N/A</v>
      </c>
      <c r="C125" s="85" t="n">
        <f aca="false">D126-D125</f>
        <v>31</v>
      </c>
      <c r="D125" s="377" t="n">
        <v>40452</v>
      </c>
      <c r="E125" s="378" t="e">
        <f aca="false">VLOOKUP($D125,Curves!$A$2:$H$1700,2)*$B125</f>
        <v>#N/A</v>
      </c>
      <c r="F125" s="51" t="e">
        <f aca="false">VLOOKUP($D125,Curves!$A$2:$H$1700,3)*$B125</f>
        <v>#N/A</v>
      </c>
      <c r="G125" s="51" t="e">
        <f aca="false">VLOOKUP($D125,Curves!$A$2:$H$1700,7)*$B125</f>
        <v>#N/A</v>
      </c>
      <c r="H125" s="51" t="e">
        <f aca="false">VLOOKUP($D125,Curves!$A$2:$H$1700,5)*$B125</f>
        <v>#N/A</v>
      </c>
      <c r="I125" s="51" t="e">
        <f aca="false">VLOOKUP($D125,Curves!$A$2:$H$1700,4)*$B125</f>
        <v>#N/A</v>
      </c>
      <c r="J125" s="379" t="e">
        <f aca="false">VLOOKUP($D125,Curves!$A$2:$H$1700,8)*$B125</f>
        <v>#N/A</v>
      </c>
      <c r="K125" s="51" t="e">
        <f aca="false">($E125+$I125)*$J$5+$J$4</f>
        <v>#N/A</v>
      </c>
      <c r="L125" s="380" t="e">
        <f aca="false">VLOOKUP($D125,Curves!$N$2:$T$2600,2)*$B125</f>
        <v>#N/A</v>
      </c>
      <c r="M125" s="244" t="e">
        <f aca="false">VLOOKUP($D125,Curves!$N$2:$T$2600,3)*$B125</f>
        <v>#N/A</v>
      </c>
      <c r="N125" s="381" t="e">
        <f aca="false">IF($K125&lt;$L125,1,0)</f>
        <v>#N/A</v>
      </c>
      <c r="O125" s="382" t="e">
        <f aca="false">IF($K125&lt;$M125,1,0)</f>
        <v>#N/A</v>
      </c>
      <c r="P125" s="378" t="e">
        <f aca="false">($E125+J125)*$J$5+$J$4</f>
        <v>#N/A</v>
      </c>
      <c r="Q125" s="380" t="e">
        <f aca="false">VLOOKUP($D125,Curves!$N$2:$T$2600,4)*$B125</f>
        <v>#N/A</v>
      </c>
      <c r="R125" s="244" t="e">
        <f aca="false">VLOOKUP($D125,Curves!$N$2:$T$2600,5)*$B125</f>
        <v>#N/A</v>
      </c>
      <c r="S125" s="381" t="e">
        <f aca="false">IF($P125&lt;$Q125,1,0)</f>
        <v>#N/A</v>
      </c>
      <c r="T125" s="382" t="e">
        <f aca="false">IF($P125&lt;$R125,1,0)</f>
        <v>#N/A</v>
      </c>
      <c r="U125" s="383" t="e">
        <f aca="false">($E125+G125)*$J$5+$J$4</f>
        <v>#N/A</v>
      </c>
      <c r="V125" s="383" t="e">
        <f aca="false">($E125+H125)*$J$5+$J$4</f>
        <v>#N/A</v>
      </c>
      <c r="W125" s="383" t="e">
        <f aca="false">($E125+I125)*$J$5+$J$4</f>
        <v>#N/A</v>
      </c>
      <c r="X125" s="272" t="e">
        <f aca="false">VLOOKUP($D125,[6]CurveFetch!$D$8:$S$13000,16,0)*$B125</f>
        <v>#N/A</v>
      </c>
      <c r="Y125" s="244" t="e">
        <f aca="false">VLOOKUP($D125,Curves!$N$2:$T$2600,7)*$B125</f>
        <v>#N/A</v>
      </c>
      <c r="Z125" s="384" t="e">
        <f aca="false">IF($U125&lt;$X125,1,0)</f>
        <v>#N/A</v>
      </c>
      <c r="AA125" s="381" t="e">
        <f aca="false">IF($U125&lt;$Y125,1,0)</f>
        <v>#N/A</v>
      </c>
      <c r="AB125" s="381" t="e">
        <f aca="false">IF($V125&lt;$X125,1,0)</f>
        <v>#N/A</v>
      </c>
      <c r="AC125" s="381" t="e">
        <f aca="false">IF($V125&lt;$X125,1,0)</f>
        <v>#N/A</v>
      </c>
      <c r="AD125" s="381" t="e">
        <f aca="false">IF($W125&lt;$X125,1,0)</f>
        <v>#N/A</v>
      </c>
      <c r="AE125" s="382" t="e">
        <f aca="false">IF($W125&lt;$Y125,1,0)</f>
        <v>#N/A</v>
      </c>
      <c r="AF125" s="70" t="e">
        <f aca="false">$AF$7*$J$2*$J$5*$N125</f>
        <v>#N/A</v>
      </c>
      <c r="AG125" s="70" t="e">
        <f aca="false">$AF$7*$J$2*$J$5*$O125</f>
        <v>#N/A</v>
      </c>
      <c r="AH125" s="70" t="e">
        <f aca="false">$AH$7*$J$2*$J$5*$N125</f>
        <v>#N/A</v>
      </c>
      <c r="AI125" s="70" t="e">
        <f aca="false">$AH$7*$J$2*$J$5*$O125</f>
        <v>#N/A</v>
      </c>
      <c r="AJ125" s="70" t="e">
        <f aca="false">$AJ$7*$J$2*$J$5*$N125</f>
        <v>#N/A</v>
      </c>
      <c r="AK125" s="70" t="e">
        <f aca="false">$AJ$7*$J$2*$J$5*$O125</f>
        <v>#N/A</v>
      </c>
      <c r="AL125" s="70" t="e">
        <f aca="false">$AL$7*$J$2*$J$5*$N125</f>
        <v>#N/A</v>
      </c>
      <c r="AM125" s="70" t="e">
        <f aca="false">$AL$7*$J$3*$J$5*$O125</f>
        <v>#N/A</v>
      </c>
      <c r="AN125" s="70" t="e">
        <f aca="false">$AN$7*$J$2*$J$5*$N125</f>
        <v>#N/A</v>
      </c>
      <c r="AO125" s="70" t="e">
        <f aca="false">$AN$7*$J$3*$J$5*$O125</f>
        <v>#N/A</v>
      </c>
      <c r="AP125" s="70" t="e">
        <f aca="false">$AP$7*$J$2*$J$5*$N125</f>
        <v>#N/A</v>
      </c>
      <c r="AQ125" s="70" t="e">
        <f aca="false">$AP$7*$J$3*$J$5*$O125</f>
        <v>#N/A</v>
      </c>
      <c r="AR125" s="70" t="e">
        <f aca="false">$AR$7*$J$2*$J$5*$N125</f>
        <v>#N/A</v>
      </c>
      <c r="AS125" s="70" t="e">
        <f aca="false">$AR$7*$J$3*$J$5*$O125</f>
        <v>#N/A</v>
      </c>
      <c r="AT125" s="134" t="e">
        <f aca="false">SUM(AF125:AG125,AL125:AM125)</f>
        <v>#N/A</v>
      </c>
      <c r="AU125" s="161" t="e">
        <f aca="false">SUM(AF125:AM125,AP125:AS125)</f>
        <v>#N/A</v>
      </c>
      <c r="AV125" s="134" t="e">
        <f aca="false">SUM(AF125:AS125)</f>
        <v>#N/A</v>
      </c>
      <c r="AW125" s="70" t="e">
        <f aca="false">$AW$7*$J$2*$J$5*$S125</f>
        <v>#N/A</v>
      </c>
      <c r="AX125" s="70" t="e">
        <f aca="false">$AW$7*$J$3*$J$5*$T125</f>
        <v>#N/A</v>
      </c>
      <c r="AY125" s="70" t="e">
        <f aca="false">$AY$7*$J$2*$J$5*$S125</f>
        <v>#N/A</v>
      </c>
      <c r="AZ125" s="70" t="e">
        <f aca="false">$AY$7*$J$3*$J$5*$T125</f>
        <v>#N/A</v>
      </c>
      <c r="BA125" s="70" t="e">
        <f aca="false">$BA$7*$J$2*$J$5*$S125</f>
        <v>#N/A</v>
      </c>
      <c r="BB125" s="70" t="e">
        <f aca="false">$BA$7*$J$3*$J$5*$T125</f>
        <v>#N/A</v>
      </c>
      <c r="BC125" s="70" t="e">
        <f aca="false">$BC$7*$J$2*$J$5*$S125</f>
        <v>#N/A</v>
      </c>
      <c r="BD125" s="70" t="e">
        <f aca="false">$BC$7*$J$3*$J$5*$T125</f>
        <v>#N/A</v>
      </c>
      <c r="BE125" s="70" t="e">
        <f aca="false">$BE$7*$J$2*$J$5*$S125</f>
        <v>#N/A</v>
      </c>
      <c r="BF125" s="70" t="e">
        <f aca="false">$BE$7*$J$3*$J$5*$T125</f>
        <v>#N/A</v>
      </c>
      <c r="BG125" s="70" t="e">
        <f aca="false">$BG$7*$J$2*$J$5*$S125</f>
        <v>#N/A</v>
      </c>
      <c r="BH125" s="70" t="e">
        <f aca="false">$BG$7*$J$3*$J$5*$T125</f>
        <v>#N/A</v>
      </c>
      <c r="BI125" s="70" t="e">
        <f aca="false">$BI$7*$J$2*$J$5*$S125</f>
        <v>#N/A</v>
      </c>
      <c r="BJ125" s="70" t="e">
        <f aca="false">$BI$7*$J$3*$J$5*$T125</f>
        <v>#N/A</v>
      </c>
      <c r="BK125" s="70" t="e">
        <f aca="false">$BK$7*$J$2*$J$5*$S125</f>
        <v>#N/A</v>
      </c>
      <c r="BL125" s="70" t="e">
        <f aca="false">$BK$7*$J$3*$J$5*$T125</f>
        <v>#N/A</v>
      </c>
      <c r="BM125" s="70" t="e">
        <f aca="false">$BM$7*$J$2*$J$5*$S125</f>
        <v>#N/A</v>
      </c>
      <c r="BN125" s="70" t="e">
        <f aca="false">$BM$7*$J$3*$J$5*$T125</f>
        <v>#N/A</v>
      </c>
      <c r="BO125" s="70" t="e">
        <f aca="false">$BO$7*$J$2*$J$5*$S125</f>
        <v>#N/A</v>
      </c>
      <c r="BP125" s="70" t="e">
        <f aca="false">$BO$7*$J$3*$J$5*$T125</f>
        <v>#N/A</v>
      </c>
      <c r="BQ125" s="70" t="e">
        <f aca="false">$BQ$7*$J$2*$J$5*$S125</f>
        <v>#N/A</v>
      </c>
      <c r="BR125" s="70" t="e">
        <f aca="false">$BQ$7*$J$3*$J$5*$T125</f>
        <v>#N/A</v>
      </c>
      <c r="BS125" s="70" t="e">
        <f aca="false">$BS$7*$J$2*$J$5*$S125</f>
        <v>#N/A</v>
      </c>
      <c r="BT125" s="70" t="e">
        <f aca="false">$BS$7*$J$3*$J$5*$T125</f>
        <v>#N/A</v>
      </c>
      <c r="BU125" s="70" t="e">
        <f aca="false">$BU$7*$J$2*$J$5*$S125</f>
        <v>#N/A</v>
      </c>
      <c r="BV125" s="70" t="e">
        <f aca="false">$BU$7*$J$3*$J$5*$T125</f>
        <v>#N/A</v>
      </c>
      <c r="BW125" s="385" t="e">
        <f aca="false">SUM(AW125:BD125,BG125:BJ125,BO125:BP125)</f>
        <v>#N/A</v>
      </c>
      <c r="BX125" s="386" t="e">
        <f aca="false">SUM(BS125:BV125)+BW125</f>
        <v>#N/A</v>
      </c>
      <c r="BY125" s="25" t="e">
        <f aca="false">SUM(AW125:BV125)</f>
        <v>#N/A</v>
      </c>
      <c r="BZ125" s="70" t="e">
        <f aca="false">$BZ$7*$J$2*$J$5*$N125</f>
        <v>#N/A</v>
      </c>
      <c r="CA125" s="70" t="e">
        <f aca="false">$BZ$7*$J$3*$J$5*$O125</f>
        <v>#N/A</v>
      </c>
      <c r="CB125" s="70" t="e">
        <f aca="false">$CB$7*$J$2*$J$5*$N125</f>
        <v>#N/A</v>
      </c>
      <c r="CC125" s="70" t="e">
        <f aca="false">$CB$7*$J$3*$J$5*$O125</f>
        <v>#N/A</v>
      </c>
      <c r="CD125" s="70" t="e">
        <f aca="false">$CD$7*$J$2*$J$5*$N125</f>
        <v>#N/A</v>
      </c>
      <c r="CE125" s="70" t="e">
        <f aca="false">$CD$7*$J$3*$J$5*$O125</f>
        <v>#N/A</v>
      </c>
      <c r="CF125" s="134" t="e">
        <f aca="false">SUM(BZ125:CA125)</f>
        <v>#N/A</v>
      </c>
      <c r="CG125" s="386" t="e">
        <f aca="false">SUM(BZ125:CC125)</f>
        <v>#N/A</v>
      </c>
      <c r="CH125" s="134" t="e">
        <f aca="false">SUM(BZ125:CE125)</f>
        <v>#N/A</v>
      </c>
      <c r="CI125" s="70" t="e">
        <f aca="false">$CI$7*$J$2*$J$5*$AB125</f>
        <v>#N/A</v>
      </c>
      <c r="CJ125" s="70" t="e">
        <f aca="false">$CI$7*$J$3*$J$5*$AC125</f>
        <v>#N/A</v>
      </c>
      <c r="CK125" s="70" t="e">
        <f aca="false">$CK$7*$J$2*$J$5*$AB125</f>
        <v>#N/A</v>
      </c>
      <c r="CL125" s="70" t="e">
        <f aca="false">$CK$7*$J$3*$J$5*$AC125</f>
        <v>#N/A</v>
      </c>
      <c r="CM125" s="70" t="e">
        <f aca="false">$CM$7*$J$2*$J$5*$AB125</f>
        <v>#N/A</v>
      </c>
      <c r="CN125" s="70" t="e">
        <f aca="false">$CM$7*$J$3*$J$5*$AC125</f>
        <v>#N/A</v>
      </c>
      <c r="CO125" s="70" t="e">
        <f aca="false">$CO$7*$J$2*$J$5*$AB125</f>
        <v>#N/A</v>
      </c>
      <c r="CP125" s="70" t="e">
        <f aca="false">$CO$7*$J$3*$J$5*$AC125</f>
        <v>#N/A</v>
      </c>
      <c r="CQ125" s="70" t="e">
        <f aca="false">$CQ$7*$J$2*$J$5*$AB125</f>
        <v>#N/A</v>
      </c>
      <c r="CR125" s="70" t="e">
        <f aca="false">$CQ$7*$J$3*$J$5*$AC125</f>
        <v>#N/A</v>
      </c>
      <c r="CS125" s="70" t="e">
        <f aca="false">$CS$7*$J$2*$J$5*$AB125</f>
        <v>#N/A</v>
      </c>
      <c r="CT125" s="70" t="e">
        <f aca="false">$CS$7*$J$3*$J$5*$AC125</f>
        <v>#N/A</v>
      </c>
      <c r="CU125" s="70" t="e">
        <f aca="false">$CU$7*$J$2*$J$5*$AB125</f>
        <v>#N/A</v>
      </c>
      <c r="CV125" s="70" t="e">
        <f aca="false">$CU$7*$J$3*$J$5*$AC125</f>
        <v>#N/A</v>
      </c>
      <c r="CW125" s="70" t="e">
        <f aca="false">$CW$7*$J$2*$J$5*$AB125</f>
        <v>#N/A</v>
      </c>
      <c r="CX125" s="70" t="e">
        <f aca="false">$CW$7*$J$3*$J$5*$AC125</f>
        <v>#N/A</v>
      </c>
      <c r="CY125" s="70" t="e">
        <f aca="false">$CY$7*$J$2*$J$5*$AB125</f>
        <v>#N/A</v>
      </c>
      <c r="CZ125" s="70" t="e">
        <f aca="false">$CY$7*$J$3*$J$5*$AC125</f>
        <v>#N/A</v>
      </c>
      <c r="DA125" s="70" t="e">
        <f aca="false">$DA$7*$J$2*$J$5*$AB125</f>
        <v>#N/A</v>
      </c>
      <c r="DB125" s="70" t="e">
        <f aca="false">$DA$7*$J$3*$J$5*$AC125</f>
        <v>#N/A</v>
      </c>
      <c r="DC125" s="70"/>
      <c r="DD125" s="70"/>
      <c r="DE125" s="70" t="e">
        <f aca="false">$DF$7*$J$2*$J$5*$AB125</f>
        <v>#N/A</v>
      </c>
      <c r="DF125" s="70" t="e">
        <f aca="false">$DF$7*$J$3*$J$5*$AC125</f>
        <v>#N/A</v>
      </c>
      <c r="DG125" s="70" t="e">
        <f aca="false">$DG$7*$J$2*$J$5*$AB125</f>
        <v>#N/A</v>
      </c>
      <c r="DH125" s="70" t="e">
        <f aca="false">$DG$7*$J$3*$J$5*$AC125</f>
        <v>#N/A</v>
      </c>
      <c r="DI125" s="70" t="e">
        <f aca="false">$DI$7*$J$2*$J$5*$AB125</f>
        <v>#N/A</v>
      </c>
      <c r="DJ125" s="70" t="e">
        <f aca="false">$DI$7*$J$3*$J$5*$AC125</f>
        <v>#N/A</v>
      </c>
      <c r="DK125" s="70" t="e">
        <f aca="false">$DK$7*$J$2*$J$5*$AB125</f>
        <v>#N/A</v>
      </c>
      <c r="DL125" s="70" t="e">
        <f aca="false">$DK$7*$J$3*$J$5*$AC125</f>
        <v>#N/A</v>
      </c>
      <c r="DM125" s="70" t="e">
        <f aca="false">$DM$7*$J$2*$J$5*$AB125</f>
        <v>#N/A</v>
      </c>
      <c r="DN125" s="70" t="e">
        <f aca="false">$DM$7*$J$3*$J$5*$AC125</f>
        <v>#N/A</v>
      </c>
      <c r="DO125" s="70" t="e">
        <f aca="false">$DO$7*$J$2*$J$5*$AB125</f>
        <v>#N/A</v>
      </c>
      <c r="DP125" s="70" t="e">
        <f aca="false">$DO$7*$J$3*$J$5*$AC125</f>
        <v>#N/A</v>
      </c>
      <c r="DQ125" s="70" t="e">
        <f aca="false">$DQ$7*$J$2*$J$5*$AB125</f>
        <v>#N/A</v>
      </c>
      <c r="DR125" s="70" t="e">
        <f aca="false">$DQ$7*$J$3*$J$5*$AC125</f>
        <v>#N/A</v>
      </c>
      <c r="DS125" s="134" t="e">
        <f aca="false">SUM(CI125:CR125,CW125:CX125,DG125:DH125)</f>
        <v>#N/A</v>
      </c>
      <c r="DT125" s="25" t="e">
        <f aca="false">SUM(CI125:CZ125,DC125:DL125)</f>
        <v>#N/A</v>
      </c>
      <c r="DU125" s="134" t="e">
        <f aca="false">SUM(CI125:DR125)</f>
        <v>#N/A</v>
      </c>
      <c r="DZ125" s="70" t="e">
        <f aca="false">$DZ$7*$J$2*$J$5*$AB125</f>
        <v>#N/A</v>
      </c>
      <c r="EA125" s="70" t="e">
        <f aca="false">$DZ$7*$J$3*$J$5*$AC125</f>
        <v>#N/A</v>
      </c>
      <c r="EB125" s="70" t="e">
        <f aca="false">$EB$7*$J$2*$J$5*$AB125</f>
        <v>#N/A</v>
      </c>
      <c r="EC125" s="70" t="e">
        <f aca="false">$EB$7*$J$3*$J$5*$AC125</f>
        <v>#N/A</v>
      </c>
      <c r="ED125" s="70" t="e">
        <f aca="false">$ED$7*$J$2*$J$5*$AB125</f>
        <v>#N/A</v>
      </c>
      <c r="EE125" s="70" t="e">
        <f aca="false">$ED$7*$J$3*$J$5*$AC125</f>
        <v>#N/A</v>
      </c>
      <c r="EF125" s="70" t="e">
        <f aca="false">$EF$7*$J$2*$J$5*$AB125</f>
        <v>#N/A</v>
      </c>
      <c r="EG125" s="70" t="e">
        <f aca="false">$EF$7*$J$3*$J$5*$AC125</f>
        <v>#N/A</v>
      </c>
      <c r="EH125" s="70" t="e">
        <f aca="false">$EH$7*$J$2*$J$5*$AB125</f>
        <v>#N/A</v>
      </c>
      <c r="EI125" s="70" t="e">
        <f aca="false">$EH$7*$J$3*$J$5*$AC125</f>
        <v>#N/A</v>
      </c>
      <c r="EJ125" s="70" t="e">
        <f aca="false">$EJ$7*$J$2*$J$5*$AB125</f>
        <v>#N/A</v>
      </c>
      <c r="EK125" s="70" t="e">
        <f aca="false">$EJ$7*$J$3*$J$5*$AC125</f>
        <v>#N/A</v>
      </c>
      <c r="EL125" s="70" t="e">
        <f aca="false">$EL$7*$J$2*$J$5*$AB125</f>
        <v>#N/A</v>
      </c>
      <c r="EM125" s="70" t="e">
        <f aca="false">$EL$7*$J$3*$J$5*$AC125</f>
        <v>#N/A</v>
      </c>
      <c r="EN125" s="134" t="e">
        <f aca="false">SUM(EB125:EC125)</f>
        <v>#N/A</v>
      </c>
      <c r="EO125" s="25" t="e">
        <f aca="false">SUM(EB125:EE125,EJ125:EM125)</f>
        <v>#N/A</v>
      </c>
      <c r="EP125" s="25" t="e">
        <f aca="false">SUM(DZ125:EM125)</f>
        <v>#N/A</v>
      </c>
    </row>
    <row r="126" customFormat="false" ht="11.25" hidden="false" customHeight="false" outlineLevel="0" collapsed="false">
      <c r="A126" s="51" t="e">
        <f aca="false">VLOOKUP($D126,Curves!$A$2:$I$1700,9)</f>
        <v>#N/A</v>
      </c>
      <c r="B126" s="85" t="e">
        <f aca="false">(1+($A126/2))^(-2*($D126-$A$1)/365.25)</f>
        <v>#N/A</v>
      </c>
      <c r="C126" s="85" t="n">
        <f aca="false">D127-D126</f>
        <v>30</v>
      </c>
      <c r="D126" s="377" t="n">
        <v>40483</v>
      </c>
      <c r="E126" s="378" t="e">
        <f aca="false">VLOOKUP($D126,Curves!$A$2:$H$1700,2)*$B126</f>
        <v>#N/A</v>
      </c>
      <c r="F126" s="51" t="e">
        <f aca="false">VLOOKUP($D126,Curves!$A$2:$H$1700,3)*$B126</f>
        <v>#N/A</v>
      </c>
      <c r="G126" s="51" t="e">
        <f aca="false">VLOOKUP($D126,Curves!$A$2:$H$1700,7)*$B126</f>
        <v>#N/A</v>
      </c>
      <c r="H126" s="51" t="e">
        <f aca="false">VLOOKUP($D126,Curves!$A$2:$H$1700,5)*$B126</f>
        <v>#N/A</v>
      </c>
      <c r="I126" s="51" t="e">
        <f aca="false">VLOOKUP($D126,Curves!$A$2:$H$1700,4)*$B126</f>
        <v>#N/A</v>
      </c>
      <c r="J126" s="379" t="e">
        <f aca="false">VLOOKUP($D126,Curves!$A$2:$H$1700,8)*$B126</f>
        <v>#N/A</v>
      </c>
      <c r="K126" s="51" t="e">
        <f aca="false">($E126+$I126)*$J$5+$J$4</f>
        <v>#N/A</v>
      </c>
      <c r="L126" s="380" t="e">
        <f aca="false">VLOOKUP($D126,Curves!$N$2:$T$2600,2)*$B126</f>
        <v>#N/A</v>
      </c>
      <c r="M126" s="244" t="e">
        <f aca="false">VLOOKUP($D126,Curves!$N$2:$T$2600,3)*$B126</f>
        <v>#N/A</v>
      </c>
      <c r="N126" s="381" t="e">
        <f aca="false">IF($K126&lt;$L126,1,0)</f>
        <v>#N/A</v>
      </c>
      <c r="O126" s="382" t="e">
        <f aca="false">IF($K126&lt;$M126,1,0)</f>
        <v>#N/A</v>
      </c>
      <c r="P126" s="378" t="e">
        <f aca="false">($E126+J126)*$J$5+$J$4</f>
        <v>#N/A</v>
      </c>
      <c r="Q126" s="380" t="e">
        <f aca="false">VLOOKUP($D126,Curves!$N$2:$T$2600,4)*$B126</f>
        <v>#N/A</v>
      </c>
      <c r="R126" s="244" t="e">
        <f aca="false">VLOOKUP($D126,Curves!$N$2:$T$2600,5)*$B126</f>
        <v>#N/A</v>
      </c>
      <c r="S126" s="381" t="e">
        <f aca="false">IF($P126&lt;$Q126,1,0)</f>
        <v>#N/A</v>
      </c>
      <c r="T126" s="382" t="e">
        <f aca="false">IF($P126&lt;$R126,1,0)</f>
        <v>#N/A</v>
      </c>
      <c r="U126" s="383" t="e">
        <f aca="false">($E126+G126)*$J$5+$J$4</f>
        <v>#N/A</v>
      </c>
      <c r="V126" s="383" t="e">
        <f aca="false">($E126+H126)*$J$5+$J$4</f>
        <v>#N/A</v>
      </c>
      <c r="W126" s="383" t="e">
        <f aca="false">($E126+I126)*$J$5+$J$4</f>
        <v>#N/A</v>
      </c>
      <c r="X126" s="272" t="e">
        <f aca="false">VLOOKUP($D126,[6]CurveFetch!$D$8:$S$13000,16,0)*$B126</f>
        <v>#N/A</v>
      </c>
      <c r="Y126" s="244" t="e">
        <f aca="false">VLOOKUP($D126,Curves!$N$2:$T$2600,7)*$B126</f>
        <v>#N/A</v>
      </c>
      <c r="Z126" s="384" t="e">
        <f aca="false">IF($U126&lt;$X126,1,0)</f>
        <v>#N/A</v>
      </c>
      <c r="AA126" s="381" t="e">
        <f aca="false">IF($U126&lt;$Y126,1,0)</f>
        <v>#N/A</v>
      </c>
      <c r="AB126" s="381" t="e">
        <f aca="false">IF($V126&lt;$X126,1,0)</f>
        <v>#N/A</v>
      </c>
      <c r="AC126" s="381" t="e">
        <f aca="false">IF($V126&lt;$X126,1,0)</f>
        <v>#N/A</v>
      </c>
      <c r="AD126" s="381" t="e">
        <f aca="false">IF($W126&lt;$X126,1,0)</f>
        <v>#N/A</v>
      </c>
      <c r="AE126" s="382" t="e">
        <f aca="false">IF($W126&lt;$Y126,1,0)</f>
        <v>#N/A</v>
      </c>
      <c r="AF126" s="70" t="e">
        <f aca="false">$AF$7*$J$2*$J$5*$N126</f>
        <v>#N/A</v>
      </c>
      <c r="AG126" s="70" t="e">
        <f aca="false">$AF$7*$J$2*$J$5*$O126</f>
        <v>#N/A</v>
      </c>
      <c r="AH126" s="70" t="e">
        <f aca="false">$AH$7*$J$2*$J$5*$N126</f>
        <v>#N/A</v>
      </c>
      <c r="AI126" s="70" t="e">
        <f aca="false">$AH$7*$J$2*$J$5*$O126</f>
        <v>#N/A</v>
      </c>
      <c r="AJ126" s="70" t="e">
        <f aca="false">$AJ$7*$J$2*$J$5*$N126</f>
        <v>#N/A</v>
      </c>
      <c r="AK126" s="70" t="e">
        <f aca="false">$AJ$7*$J$2*$J$5*$O126</f>
        <v>#N/A</v>
      </c>
      <c r="AL126" s="70" t="e">
        <f aca="false">$AL$7*$J$2*$J$5*$N126</f>
        <v>#N/A</v>
      </c>
      <c r="AM126" s="70" t="e">
        <f aca="false">$AL$7*$J$3*$J$5*$O126</f>
        <v>#N/A</v>
      </c>
      <c r="AN126" s="70" t="e">
        <f aca="false">$AN$7*$J$2*$J$5*$N126</f>
        <v>#N/A</v>
      </c>
      <c r="AO126" s="70" t="e">
        <f aca="false">$AN$7*$J$3*$J$5*$O126</f>
        <v>#N/A</v>
      </c>
      <c r="AP126" s="70" t="e">
        <f aca="false">$AP$7*$J$2*$J$5*$N126</f>
        <v>#N/A</v>
      </c>
      <c r="AQ126" s="70" t="e">
        <f aca="false">$AP$7*$J$3*$J$5*$O126</f>
        <v>#N/A</v>
      </c>
      <c r="AR126" s="70" t="e">
        <f aca="false">$AR$7*$J$2*$J$5*$N126</f>
        <v>#N/A</v>
      </c>
      <c r="AS126" s="70" t="e">
        <f aca="false">$AR$7*$J$3*$J$5*$O126</f>
        <v>#N/A</v>
      </c>
      <c r="AT126" s="134" t="e">
        <f aca="false">SUM(AF126:AG126,AL126:AM126)</f>
        <v>#N/A</v>
      </c>
      <c r="AU126" s="161" t="e">
        <f aca="false">SUM(AF126:AM126,AP126:AS126)</f>
        <v>#N/A</v>
      </c>
      <c r="AV126" s="134" t="e">
        <f aca="false">SUM(AF126:AS126)</f>
        <v>#N/A</v>
      </c>
      <c r="AW126" s="70" t="e">
        <f aca="false">$AW$7*$J$2*$J$5*$S126</f>
        <v>#N/A</v>
      </c>
      <c r="AX126" s="70" t="e">
        <f aca="false">$AW$7*$J$3*$J$5*$T126</f>
        <v>#N/A</v>
      </c>
      <c r="AY126" s="70" t="e">
        <f aca="false">$AY$7*$J$2*$J$5*$S126</f>
        <v>#N/A</v>
      </c>
      <c r="AZ126" s="70" t="e">
        <f aca="false">$AY$7*$J$3*$J$5*$T126</f>
        <v>#N/A</v>
      </c>
      <c r="BA126" s="70" t="e">
        <f aca="false">$BA$7*$J$2*$J$5*$S126</f>
        <v>#N/A</v>
      </c>
      <c r="BB126" s="70" t="e">
        <f aca="false">$BA$7*$J$3*$J$5*$T126</f>
        <v>#N/A</v>
      </c>
      <c r="BC126" s="70" t="e">
        <f aca="false">$BC$7*$J$2*$J$5*$S126</f>
        <v>#N/A</v>
      </c>
      <c r="BD126" s="70" t="e">
        <f aca="false">$BC$7*$J$3*$J$5*$T126</f>
        <v>#N/A</v>
      </c>
      <c r="BE126" s="70" t="e">
        <f aca="false">$BE$7*$J$2*$J$5*$S126</f>
        <v>#N/A</v>
      </c>
      <c r="BF126" s="70" t="e">
        <f aca="false">$BE$7*$J$3*$J$5*$T126</f>
        <v>#N/A</v>
      </c>
      <c r="BG126" s="70" t="e">
        <f aca="false">$BG$7*$J$2*$J$5*$S126</f>
        <v>#N/A</v>
      </c>
      <c r="BH126" s="70" t="e">
        <f aca="false">$BG$7*$J$3*$J$5*$T126</f>
        <v>#N/A</v>
      </c>
      <c r="BI126" s="70" t="e">
        <f aca="false">$BI$7*$J$2*$J$5*$S126</f>
        <v>#N/A</v>
      </c>
      <c r="BJ126" s="70" t="e">
        <f aca="false">$BI$7*$J$3*$J$5*$T126</f>
        <v>#N/A</v>
      </c>
      <c r="BK126" s="70" t="e">
        <f aca="false">$BK$7*$J$2*$J$5*$S126</f>
        <v>#N/A</v>
      </c>
      <c r="BL126" s="70" t="e">
        <f aca="false">$BK$7*$J$3*$J$5*$T126</f>
        <v>#N/A</v>
      </c>
      <c r="BM126" s="70" t="e">
        <f aca="false">$BM$7*$J$2*$J$5*$S126</f>
        <v>#N/A</v>
      </c>
      <c r="BN126" s="70" t="e">
        <f aca="false">$BM$7*$J$3*$J$5*$T126</f>
        <v>#N/A</v>
      </c>
      <c r="BO126" s="70" t="e">
        <f aca="false">$BO$7*$J$2*$J$5*$S126</f>
        <v>#N/A</v>
      </c>
      <c r="BP126" s="70" t="e">
        <f aca="false">$BO$7*$J$3*$J$5*$T126</f>
        <v>#N/A</v>
      </c>
      <c r="BQ126" s="70" t="e">
        <f aca="false">$BQ$7*$J$2*$J$5*$S126</f>
        <v>#N/A</v>
      </c>
      <c r="BR126" s="70" t="e">
        <f aca="false">$BQ$7*$J$3*$J$5*$T126</f>
        <v>#N/A</v>
      </c>
      <c r="BS126" s="70" t="e">
        <f aca="false">$BS$7*$J$2*$J$5*$S126</f>
        <v>#N/A</v>
      </c>
      <c r="BT126" s="70" t="e">
        <f aca="false">$BS$7*$J$3*$J$5*$T126</f>
        <v>#N/A</v>
      </c>
      <c r="BU126" s="70" t="e">
        <f aca="false">$BU$7*$J$2*$J$5*$S126</f>
        <v>#N/A</v>
      </c>
      <c r="BV126" s="70" t="e">
        <f aca="false">$BU$7*$J$3*$J$5*$T126</f>
        <v>#N/A</v>
      </c>
      <c r="BW126" s="385" t="e">
        <f aca="false">SUM(AW126:BD126,BG126:BJ126,BO126:BP126)</f>
        <v>#N/A</v>
      </c>
      <c r="BX126" s="386" t="e">
        <f aca="false">SUM(BS126:BV126)+BW126</f>
        <v>#N/A</v>
      </c>
      <c r="BY126" s="25" t="e">
        <f aca="false">SUM(AW126:BV126)</f>
        <v>#N/A</v>
      </c>
      <c r="BZ126" s="70" t="e">
        <f aca="false">$BZ$7*$J$2*$J$5*$N126</f>
        <v>#N/A</v>
      </c>
      <c r="CA126" s="70" t="e">
        <f aca="false">$BZ$7*$J$3*$J$5*$O126</f>
        <v>#N/A</v>
      </c>
      <c r="CB126" s="70" t="e">
        <f aca="false">$CB$7*$J$2*$J$5*$N126</f>
        <v>#N/A</v>
      </c>
      <c r="CC126" s="70" t="e">
        <f aca="false">$CB$7*$J$3*$J$5*$O126</f>
        <v>#N/A</v>
      </c>
      <c r="CD126" s="70" t="e">
        <f aca="false">$CD$7*$J$2*$J$5*$N126</f>
        <v>#N/A</v>
      </c>
      <c r="CE126" s="70" t="e">
        <f aca="false">$CD$7*$J$3*$J$5*$O126</f>
        <v>#N/A</v>
      </c>
      <c r="CF126" s="134" t="e">
        <f aca="false">SUM(BZ126:CA126)</f>
        <v>#N/A</v>
      </c>
      <c r="CG126" s="386" t="e">
        <f aca="false">SUM(BZ126:CC126)</f>
        <v>#N/A</v>
      </c>
      <c r="CH126" s="134" t="e">
        <f aca="false">SUM(BZ126:CE126)</f>
        <v>#N/A</v>
      </c>
      <c r="CI126" s="70" t="e">
        <f aca="false">$CI$7*$J$2*$J$5*$AB126</f>
        <v>#N/A</v>
      </c>
      <c r="CJ126" s="70" t="e">
        <f aca="false">$CI$7*$J$3*$J$5*$AC126</f>
        <v>#N/A</v>
      </c>
      <c r="CK126" s="70" t="e">
        <f aca="false">$CK$7*$J$2*$J$5*$AB126</f>
        <v>#N/A</v>
      </c>
      <c r="CL126" s="70" t="e">
        <f aca="false">$CK$7*$J$3*$J$5*$AC126</f>
        <v>#N/A</v>
      </c>
      <c r="CM126" s="70" t="e">
        <f aca="false">$CM$7*$J$2*$J$5*$AB126</f>
        <v>#N/A</v>
      </c>
      <c r="CN126" s="70" t="e">
        <f aca="false">$CM$7*$J$3*$J$5*$AC126</f>
        <v>#N/A</v>
      </c>
      <c r="CO126" s="70" t="e">
        <f aca="false">$CO$7*$J$2*$J$5*$AB126</f>
        <v>#N/A</v>
      </c>
      <c r="CP126" s="70" t="e">
        <f aca="false">$CO$7*$J$3*$J$5*$AC126</f>
        <v>#N/A</v>
      </c>
      <c r="CQ126" s="70" t="e">
        <f aca="false">$CQ$7*$J$2*$J$5*$AB126</f>
        <v>#N/A</v>
      </c>
      <c r="CR126" s="70" t="e">
        <f aca="false">$CQ$7*$J$3*$J$5*$AC126</f>
        <v>#N/A</v>
      </c>
      <c r="CS126" s="70" t="e">
        <f aca="false">$CS$7*$J$2*$J$5*$AB126</f>
        <v>#N/A</v>
      </c>
      <c r="CT126" s="70" t="e">
        <f aca="false">$CS$7*$J$3*$J$5*$AC126</f>
        <v>#N/A</v>
      </c>
      <c r="CU126" s="70" t="e">
        <f aca="false">$CU$7*$J$2*$J$5*$AB126</f>
        <v>#N/A</v>
      </c>
      <c r="CV126" s="70" t="e">
        <f aca="false">$CU$7*$J$3*$J$5*$AC126</f>
        <v>#N/A</v>
      </c>
      <c r="CW126" s="70" t="e">
        <f aca="false">$CW$7*$J$2*$J$5*$AB126</f>
        <v>#N/A</v>
      </c>
      <c r="CX126" s="70" t="e">
        <f aca="false">$CW$7*$J$3*$J$5*$AC126</f>
        <v>#N/A</v>
      </c>
      <c r="CY126" s="70" t="e">
        <f aca="false">$CY$7*$J$2*$J$5*$AB126</f>
        <v>#N/A</v>
      </c>
      <c r="CZ126" s="70" t="e">
        <f aca="false">$CY$7*$J$3*$J$5*$AC126</f>
        <v>#N/A</v>
      </c>
      <c r="DA126" s="70" t="e">
        <f aca="false">$DA$7*$J$2*$J$5*$AB126</f>
        <v>#N/A</v>
      </c>
      <c r="DB126" s="70" t="e">
        <f aca="false">$DA$7*$J$3*$J$5*$AC126</f>
        <v>#N/A</v>
      </c>
      <c r="DC126" s="70"/>
      <c r="DD126" s="70"/>
      <c r="DE126" s="70" t="e">
        <f aca="false">$DF$7*$J$2*$J$5*$AB126</f>
        <v>#N/A</v>
      </c>
      <c r="DF126" s="70" t="e">
        <f aca="false">$DF$7*$J$3*$J$5*$AC126</f>
        <v>#N/A</v>
      </c>
      <c r="DG126" s="70" t="e">
        <f aca="false">$DG$7*$J$2*$J$5*$AB126</f>
        <v>#N/A</v>
      </c>
      <c r="DH126" s="70" t="e">
        <f aca="false">$DG$7*$J$3*$J$5*$AC126</f>
        <v>#N/A</v>
      </c>
      <c r="DI126" s="70" t="e">
        <f aca="false">$DI$7*$J$2*$J$5*$AB126</f>
        <v>#N/A</v>
      </c>
      <c r="DJ126" s="70" t="e">
        <f aca="false">$DI$7*$J$3*$J$5*$AC126</f>
        <v>#N/A</v>
      </c>
      <c r="DK126" s="70" t="e">
        <f aca="false">$DK$7*$J$2*$J$5*$AB126</f>
        <v>#N/A</v>
      </c>
      <c r="DL126" s="70" t="e">
        <f aca="false">$DK$7*$J$3*$J$5*$AC126</f>
        <v>#N/A</v>
      </c>
      <c r="DM126" s="70" t="e">
        <f aca="false">$DM$7*$J$2*$J$5*$AB126</f>
        <v>#N/A</v>
      </c>
      <c r="DN126" s="70" t="e">
        <f aca="false">$DM$7*$J$3*$J$5*$AC126</f>
        <v>#N/A</v>
      </c>
      <c r="DO126" s="70" t="e">
        <f aca="false">$DO$7*$J$2*$J$5*$AB126</f>
        <v>#N/A</v>
      </c>
      <c r="DP126" s="70" t="e">
        <f aca="false">$DO$7*$J$3*$J$5*$AC126</f>
        <v>#N/A</v>
      </c>
      <c r="DQ126" s="70" t="e">
        <f aca="false">$DQ$7*$J$2*$J$5*$AB126</f>
        <v>#N/A</v>
      </c>
      <c r="DR126" s="70" t="e">
        <f aca="false">$DQ$7*$J$3*$J$5*$AC126</f>
        <v>#N/A</v>
      </c>
      <c r="DS126" s="134" t="e">
        <f aca="false">SUM(CI126:CR126,CW126:CX126,DG126:DH126)</f>
        <v>#N/A</v>
      </c>
      <c r="DT126" s="25" t="e">
        <f aca="false">SUM(CI126:CZ126,DC126:DL126)</f>
        <v>#N/A</v>
      </c>
      <c r="DU126" s="134" t="e">
        <f aca="false">SUM(CI126:DR126)</f>
        <v>#N/A</v>
      </c>
      <c r="DZ126" s="70" t="e">
        <f aca="false">$DZ$7*$J$2*$J$5*$AB126</f>
        <v>#N/A</v>
      </c>
      <c r="EA126" s="70" t="e">
        <f aca="false">$DZ$7*$J$3*$J$5*$AC126</f>
        <v>#N/A</v>
      </c>
      <c r="EB126" s="70" t="e">
        <f aca="false">$EB$7*$J$2*$J$5*$AB126</f>
        <v>#N/A</v>
      </c>
      <c r="EC126" s="70" t="e">
        <f aca="false">$EB$7*$J$3*$J$5*$AC126</f>
        <v>#N/A</v>
      </c>
      <c r="ED126" s="70" t="e">
        <f aca="false">$ED$7*$J$2*$J$5*$AB126</f>
        <v>#N/A</v>
      </c>
      <c r="EE126" s="70" t="e">
        <f aca="false">$ED$7*$J$3*$J$5*$AC126</f>
        <v>#N/A</v>
      </c>
      <c r="EF126" s="70" t="e">
        <f aca="false">$EF$7*$J$2*$J$5*$AB126</f>
        <v>#N/A</v>
      </c>
      <c r="EG126" s="70" t="e">
        <f aca="false">$EF$7*$J$3*$J$5*$AC126</f>
        <v>#N/A</v>
      </c>
      <c r="EH126" s="70" t="e">
        <f aca="false">$EH$7*$J$2*$J$5*$AB126</f>
        <v>#N/A</v>
      </c>
      <c r="EI126" s="70" t="e">
        <f aca="false">$EH$7*$J$3*$J$5*$AC126</f>
        <v>#N/A</v>
      </c>
      <c r="EJ126" s="70" t="e">
        <f aca="false">$EJ$7*$J$2*$J$5*$AB126</f>
        <v>#N/A</v>
      </c>
      <c r="EK126" s="70" t="e">
        <f aca="false">$EJ$7*$J$3*$J$5*$AC126</f>
        <v>#N/A</v>
      </c>
      <c r="EL126" s="70" t="e">
        <f aca="false">$EL$7*$J$2*$J$5*$AB126</f>
        <v>#N/A</v>
      </c>
      <c r="EM126" s="70" t="e">
        <f aca="false">$EL$7*$J$3*$J$5*$AC126</f>
        <v>#N/A</v>
      </c>
      <c r="EN126" s="134" t="e">
        <f aca="false">SUM(EB126:EC126)</f>
        <v>#N/A</v>
      </c>
      <c r="EO126" s="25" t="e">
        <f aca="false">SUM(EB126:EE126,EJ126:EM126)</f>
        <v>#N/A</v>
      </c>
      <c r="EP126" s="25" t="e">
        <f aca="false">SUM(DZ126:EM126)</f>
        <v>#N/A</v>
      </c>
    </row>
    <row r="127" customFormat="false" ht="11.25" hidden="false" customHeight="false" outlineLevel="0" collapsed="false">
      <c r="A127" s="51" t="e">
        <f aca="false">VLOOKUP($D127,Curves!$A$2:$I$1700,9)</f>
        <v>#N/A</v>
      </c>
      <c r="B127" s="85" t="e">
        <f aca="false">(1+($A127/2))^(-2*($D127-$A$1)/365.25)</f>
        <v>#N/A</v>
      </c>
      <c r="C127" s="85" t="n">
        <f aca="false">D128-D127</f>
        <v>31</v>
      </c>
      <c r="D127" s="377" t="n">
        <v>40513</v>
      </c>
      <c r="E127" s="378" t="e">
        <f aca="false">VLOOKUP($D127,Curves!$A$2:$H$1700,2)*$B127</f>
        <v>#N/A</v>
      </c>
      <c r="F127" s="51" t="e">
        <f aca="false">VLOOKUP($D127,Curves!$A$2:$H$1700,3)*$B127</f>
        <v>#N/A</v>
      </c>
      <c r="G127" s="51" t="e">
        <f aca="false">VLOOKUP($D127,Curves!$A$2:$H$1700,7)*$B127</f>
        <v>#N/A</v>
      </c>
      <c r="H127" s="51" t="e">
        <f aca="false">VLOOKUP($D127,Curves!$A$2:$H$1700,5)*$B127</f>
        <v>#N/A</v>
      </c>
      <c r="I127" s="51" t="e">
        <f aca="false">VLOOKUP($D127,Curves!$A$2:$H$1700,4)*$B127</f>
        <v>#N/A</v>
      </c>
      <c r="J127" s="379" t="e">
        <f aca="false">VLOOKUP($D127,Curves!$A$2:$H$1700,8)*$B127</f>
        <v>#N/A</v>
      </c>
      <c r="K127" s="51" t="e">
        <f aca="false">($E127+$I127)*$J$5+$J$4</f>
        <v>#N/A</v>
      </c>
      <c r="L127" s="380" t="e">
        <f aca="false">VLOOKUP($D127,Curves!$N$2:$T$2600,2)*$B127</f>
        <v>#N/A</v>
      </c>
      <c r="M127" s="244" t="e">
        <f aca="false">VLOOKUP($D127,Curves!$N$2:$T$2600,3)*$B127</f>
        <v>#N/A</v>
      </c>
      <c r="N127" s="381" t="e">
        <f aca="false">IF($K127&lt;$L127,1,0)</f>
        <v>#N/A</v>
      </c>
      <c r="O127" s="382" t="e">
        <f aca="false">IF($K127&lt;$M127,1,0)</f>
        <v>#N/A</v>
      </c>
      <c r="P127" s="378" t="e">
        <f aca="false">($E127+J127)*$J$5+$J$4</f>
        <v>#N/A</v>
      </c>
      <c r="Q127" s="380" t="e">
        <f aca="false">VLOOKUP($D127,Curves!$N$2:$T$2600,4)*$B127</f>
        <v>#N/A</v>
      </c>
      <c r="R127" s="244" t="e">
        <f aca="false">VLOOKUP($D127,Curves!$N$2:$T$2600,5)*$B127</f>
        <v>#N/A</v>
      </c>
      <c r="S127" s="381" t="e">
        <f aca="false">IF($P127&lt;$Q127,1,0)</f>
        <v>#N/A</v>
      </c>
      <c r="T127" s="382" t="e">
        <f aca="false">IF($P127&lt;$R127,1,0)</f>
        <v>#N/A</v>
      </c>
      <c r="U127" s="383" t="e">
        <f aca="false">($E127+G127)*$J$5+$J$4</f>
        <v>#N/A</v>
      </c>
      <c r="V127" s="383" t="e">
        <f aca="false">($E127+H127)*$J$5+$J$4</f>
        <v>#N/A</v>
      </c>
      <c r="W127" s="383" t="e">
        <f aca="false">($E127+I127)*$J$5+$J$4</f>
        <v>#N/A</v>
      </c>
      <c r="X127" s="272" t="e">
        <f aca="false">VLOOKUP($D127,[6]CurveFetch!$D$8:$S$13000,16,0)*$B127</f>
        <v>#N/A</v>
      </c>
      <c r="Y127" s="244" t="e">
        <f aca="false">VLOOKUP($D127,Curves!$N$2:$T$2600,7)*$B127</f>
        <v>#N/A</v>
      </c>
      <c r="Z127" s="384" t="e">
        <f aca="false">IF($U127&lt;$X127,1,0)</f>
        <v>#N/A</v>
      </c>
      <c r="AA127" s="381" t="e">
        <f aca="false">IF($U127&lt;$Y127,1,0)</f>
        <v>#N/A</v>
      </c>
      <c r="AB127" s="381" t="e">
        <f aca="false">IF($V127&lt;$X127,1,0)</f>
        <v>#N/A</v>
      </c>
      <c r="AC127" s="381" t="e">
        <f aca="false">IF($V127&lt;$X127,1,0)</f>
        <v>#N/A</v>
      </c>
      <c r="AD127" s="381" t="e">
        <f aca="false">IF($W127&lt;$X127,1,0)</f>
        <v>#N/A</v>
      </c>
      <c r="AE127" s="382" t="e">
        <f aca="false">IF($W127&lt;$Y127,1,0)</f>
        <v>#N/A</v>
      </c>
      <c r="AF127" s="70" t="e">
        <f aca="false">$AF$7*$J$2*$J$5*$N127</f>
        <v>#N/A</v>
      </c>
      <c r="AG127" s="70" t="e">
        <f aca="false">$AF$7*$J$2*$J$5*$O127</f>
        <v>#N/A</v>
      </c>
      <c r="AH127" s="70" t="e">
        <f aca="false">$AH$7*$J$2*$J$5*$N127</f>
        <v>#N/A</v>
      </c>
      <c r="AI127" s="70" t="e">
        <f aca="false">$AH$7*$J$2*$J$5*$O127</f>
        <v>#N/A</v>
      </c>
      <c r="AJ127" s="70" t="e">
        <f aca="false">$AJ$7*$J$2*$J$5*$N127</f>
        <v>#N/A</v>
      </c>
      <c r="AK127" s="70" t="e">
        <f aca="false">$AJ$7*$J$2*$J$5*$O127</f>
        <v>#N/A</v>
      </c>
      <c r="AL127" s="70" t="e">
        <f aca="false">$AL$7*$J$2*$J$5*$N127</f>
        <v>#N/A</v>
      </c>
      <c r="AM127" s="70" t="e">
        <f aca="false">$AL$7*$J$3*$J$5*$O127</f>
        <v>#N/A</v>
      </c>
      <c r="AN127" s="70" t="e">
        <f aca="false">$AN$7*$J$2*$J$5*$N127</f>
        <v>#N/A</v>
      </c>
      <c r="AO127" s="70" t="e">
        <f aca="false">$AN$7*$J$3*$J$5*$O127</f>
        <v>#N/A</v>
      </c>
      <c r="AP127" s="70" t="e">
        <f aca="false">$AP$7*$J$2*$J$5*$N127</f>
        <v>#N/A</v>
      </c>
      <c r="AQ127" s="70" t="e">
        <f aca="false">$AP$7*$J$3*$J$5*$O127</f>
        <v>#N/A</v>
      </c>
      <c r="AR127" s="70" t="e">
        <f aca="false">$AR$7*$J$2*$J$5*$N127</f>
        <v>#N/A</v>
      </c>
      <c r="AS127" s="70" t="e">
        <f aca="false">$AR$7*$J$3*$J$5*$O127</f>
        <v>#N/A</v>
      </c>
      <c r="AT127" s="134" t="e">
        <f aca="false">SUM(AF127:AG127,AL127:AM127)</f>
        <v>#N/A</v>
      </c>
      <c r="AU127" s="161" t="e">
        <f aca="false">SUM(AF127:AM127,AP127:AS127)</f>
        <v>#N/A</v>
      </c>
      <c r="AV127" s="134" t="e">
        <f aca="false">SUM(AF127:AS127)</f>
        <v>#N/A</v>
      </c>
      <c r="AW127" s="70" t="e">
        <f aca="false">$AW$7*$J$2*$J$5*$S127</f>
        <v>#N/A</v>
      </c>
      <c r="AX127" s="70" t="e">
        <f aca="false">$AW$7*$J$3*$J$5*$T127</f>
        <v>#N/A</v>
      </c>
      <c r="AY127" s="70" t="e">
        <f aca="false">$AY$7*$J$2*$J$5*$S127</f>
        <v>#N/A</v>
      </c>
      <c r="AZ127" s="70" t="e">
        <f aca="false">$AY$7*$J$3*$J$5*$T127</f>
        <v>#N/A</v>
      </c>
      <c r="BA127" s="70" t="e">
        <f aca="false">$BA$7*$J$2*$J$5*$S127</f>
        <v>#N/A</v>
      </c>
      <c r="BB127" s="70" t="e">
        <f aca="false">$BA$7*$J$3*$J$5*$T127</f>
        <v>#N/A</v>
      </c>
      <c r="BC127" s="70" t="e">
        <f aca="false">$BC$7*$J$2*$J$5*$S127</f>
        <v>#N/A</v>
      </c>
      <c r="BD127" s="70" t="e">
        <f aca="false">$BC$7*$J$3*$J$5*$T127</f>
        <v>#N/A</v>
      </c>
      <c r="BE127" s="70" t="e">
        <f aca="false">$BE$7*$J$2*$J$5*$S127</f>
        <v>#N/A</v>
      </c>
      <c r="BF127" s="70" t="e">
        <f aca="false">$BE$7*$J$3*$J$5*$T127</f>
        <v>#N/A</v>
      </c>
      <c r="BG127" s="70" t="e">
        <f aca="false">$BG$7*$J$2*$J$5*$S127</f>
        <v>#N/A</v>
      </c>
      <c r="BH127" s="70" t="e">
        <f aca="false">$BG$7*$J$3*$J$5*$T127</f>
        <v>#N/A</v>
      </c>
      <c r="BI127" s="70" t="e">
        <f aca="false">$BI$7*$J$2*$J$5*$S127</f>
        <v>#N/A</v>
      </c>
      <c r="BJ127" s="70" t="e">
        <f aca="false">$BI$7*$J$3*$J$5*$T127</f>
        <v>#N/A</v>
      </c>
      <c r="BK127" s="70" t="e">
        <f aca="false">$BK$7*$J$2*$J$5*$S127</f>
        <v>#N/A</v>
      </c>
      <c r="BL127" s="70" t="e">
        <f aca="false">$BK$7*$J$3*$J$5*$T127</f>
        <v>#N/A</v>
      </c>
      <c r="BM127" s="70" t="e">
        <f aca="false">$BM$7*$J$2*$J$5*$S127</f>
        <v>#N/A</v>
      </c>
      <c r="BN127" s="70" t="e">
        <f aca="false">$BM$7*$J$3*$J$5*$T127</f>
        <v>#N/A</v>
      </c>
      <c r="BO127" s="70" t="e">
        <f aca="false">$BO$7*$J$2*$J$5*$S127</f>
        <v>#N/A</v>
      </c>
      <c r="BP127" s="70" t="e">
        <f aca="false">$BO$7*$J$3*$J$5*$T127</f>
        <v>#N/A</v>
      </c>
      <c r="BQ127" s="70" t="e">
        <f aca="false">$BQ$7*$J$2*$J$5*$S127</f>
        <v>#N/A</v>
      </c>
      <c r="BR127" s="70" t="e">
        <f aca="false">$BQ$7*$J$3*$J$5*$T127</f>
        <v>#N/A</v>
      </c>
      <c r="BS127" s="70" t="e">
        <f aca="false">$BS$7*$J$2*$J$5*$S127</f>
        <v>#N/A</v>
      </c>
      <c r="BT127" s="70" t="e">
        <f aca="false">$BS$7*$J$3*$J$5*$T127</f>
        <v>#N/A</v>
      </c>
      <c r="BU127" s="70" t="e">
        <f aca="false">$BU$7*$J$2*$J$5*$S127</f>
        <v>#N/A</v>
      </c>
      <c r="BV127" s="70" t="e">
        <f aca="false">$BU$7*$J$3*$J$5*$T127</f>
        <v>#N/A</v>
      </c>
      <c r="BW127" s="385" t="e">
        <f aca="false">SUM(AW127:BD127,BG127:BJ127,BO127:BP127)</f>
        <v>#N/A</v>
      </c>
      <c r="BX127" s="386" t="e">
        <f aca="false">SUM(BS127:BV127)+BW127</f>
        <v>#N/A</v>
      </c>
      <c r="BY127" s="25" t="e">
        <f aca="false">SUM(AW127:BV127)</f>
        <v>#N/A</v>
      </c>
      <c r="BZ127" s="70" t="e">
        <f aca="false">$BZ$7*$J$2*$J$5*$N127</f>
        <v>#N/A</v>
      </c>
      <c r="CA127" s="70" t="e">
        <f aca="false">$BZ$7*$J$3*$J$5*$O127</f>
        <v>#N/A</v>
      </c>
      <c r="CB127" s="70" t="e">
        <f aca="false">$CB$7*$J$2*$J$5*$N127</f>
        <v>#N/A</v>
      </c>
      <c r="CC127" s="70" t="e">
        <f aca="false">$CB$7*$J$3*$J$5*$O127</f>
        <v>#N/A</v>
      </c>
      <c r="CD127" s="70" t="e">
        <f aca="false">$CD$7*$J$2*$J$5*$N127</f>
        <v>#N/A</v>
      </c>
      <c r="CE127" s="70" t="e">
        <f aca="false">$CD$7*$J$3*$J$5*$O127</f>
        <v>#N/A</v>
      </c>
      <c r="CF127" s="134" t="e">
        <f aca="false">SUM(BZ127:CA127)</f>
        <v>#N/A</v>
      </c>
      <c r="CG127" s="386" t="e">
        <f aca="false">SUM(BZ127:CC127)</f>
        <v>#N/A</v>
      </c>
      <c r="CH127" s="134" t="e">
        <f aca="false">SUM(BZ127:CE127)</f>
        <v>#N/A</v>
      </c>
      <c r="CI127" s="70" t="e">
        <f aca="false">$CI$7*$J$2*$J$5*$AB127</f>
        <v>#N/A</v>
      </c>
      <c r="CJ127" s="70" t="e">
        <f aca="false">$CI$7*$J$3*$J$5*$AC127</f>
        <v>#N/A</v>
      </c>
      <c r="CK127" s="70" t="e">
        <f aca="false">$CK$7*$J$2*$J$5*$AB127</f>
        <v>#N/A</v>
      </c>
      <c r="CL127" s="70" t="e">
        <f aca="false">$CK$7*$J$3*$J$5*$AC127</f>
        <v>#N/A</v>
      </c>
      <c r="CM127" s="70" t="e">
        <f aca="false">$CM$7*$J$2*$J$5*$AB127</f>
        <v>#N/A</v>
      </c>
      <c r="CN127" s="70" t="e">
        <f aca="false">$CM$7*$J$3*$J$5*$AC127</f>
        <v>#N/A</v>
      </c>
      <c r="CO127" s="70" t="e">
        <f aca="false">$CO$7*$J$2*$J$5*$AB127</f>
        <v>#N/A</v>
      </c>
      <c r="CP127" s="70" t="e">
        <f aca="false">$CO$7*$J$3*$J$5*$AC127</f>
        <v>#N/A</v>
      </c>
      <c r="CQ127" s="70" t="e">
        <f aca="false">$CQ$7*$J$2*$J$5*$AB127</f>
        <v>#N/A</v>
      </c>
      <c r="CR127" s="70" t="e">
        <f aca="false">$CQ$7*$J$3*$J$5*$AC127</f>
        <v>#N/A</v>
      </c>
      <c r="CS127" s="70" t="e">
        <f aca="false">$CS$7*$J$2*$J$5*$AB127</f>
        <v>#N/A</v>
      </c>
      <c r="CT127" s="70" t="e">
        <f aca="false">$CS$7*$J$3*$J$5*$AC127</f>
        <v>#N/A</v>
      </c>
      <c r="CU127" s="70" t="e">
        <f aca="false">$CU$7*$J$2*$J$5*$AB127</f>
        <v>#N/A</v>
      </c>
      <c r="CV127" s="70" t="e">
        <f aca="false">$CU$7*$J$3*$J$5*$AC127</f>
        <v>#N/A</v>
      </c>
      <c r="CW127" s="70" t="e">
        <f aca="false">$CW$7*$J$2*$J$5*$AB127</f>
        <v>#N/A</v>
      </c>
      <c r="CX127" s="70" t="e">
        <f aca="false">$CW$7*$J$3*$J$5*$AC127</f>
        <v>#N/A</v>
      </c>
      <c r="CY127" s="70" t="e">
        <f aca="false">$CY$7*$J$2*$J$5*$AB127</f>
        <v>#N/A</v>
      </c>
      <c r="CZ127" s="70" t="e">
        <f aca="false">$CY$7*$J$3*$J$5*$AC127</f>
        <v>#N/A</v>
      </c>
      <c r="DA127" s="70" t="e">
        <f aca="false">$DA$7*$J$2*$J$5*$AB127</f>
        <v>#N/A</v>
      </c>
      <c r="DB127" s="70" t="e">
        <f aca="false">$DA$7*$J$3*$J$5*$AC127</f>
        <v>#N/A</v>
      </c>
      <c r="DC127" s="70"/>
      <c r="DD127" s="70"/>
      <c r="DE127" s="70" t="e">
        <f aca="false">$DF$7*$J$2*$J$5*$AB127</f>
        <v>#N/A</v>
      </c>
      <c r="DF127" s="70" t="e">
        <f aca="false">$DF$7*$J$3*$J$5*$AC127</f>
        <v>#N/A</v>
      </c>
      <c r="DG127" s="70" t="e">
        <f aca="false">$DG$7*$J$2*$J$5*$AB127</f>
        <v>#N/A</v>
      </c>
      <c r="DH127" s="70" t="e">
        <f aca="false">$DG$7*$J$3*$J$5*$AC127</f>
        <v>#N/A</v>
      </c>
      <c r="DI127" s="70" t="e">
        <f aca="false">$DI$7*$J$2*$J$5*$AB127</f>
        <v>#N/A</v>
      </c>
      <c r="DJ127" s="70" t="e">
        <f aca="false">$DI$7*$J$3*$J$5*$AC127</f>
        <v>#N/A</v>
      </c>
      <c r="DK127" s="70" t="e">
        <f aca="false">$DK$7*$J$2*$J$5*$AB127</f>
        <v>#N/A</v>
      </c>
      <c r="DL127" s="70" t="e">
        <f aca="false">$DK$7*$J$3*$J$5*$AC127</f>
        <v>#N/A</v>
      </c>
      <c r="DM127" s="70" t="e">
        <f aca="false">$DM$7*$J$2*$J$5*$AB127</f>
        <v>#N/A</v>
      </c>
      <c r="DN127" s="70" t="e">
        <f aca="false">$DM$7*$J$3*$J$5*$AC127</f>
        <v>#N/A</v>
      </c>
      <c r="DO127" s="70" t="e">
        <f aca="false">$DO$7*$J$2*$J$5*$AB127</f>
        <v>#N/A</v>
      </c>
      <c r="DP127" s="70" t="e">
        <f aca="false">$DO$7*$J$3*$J$5*$AC127</f>
        <v>#N/A</v>
      </c>
      <c r="DQ127" s="70" t="e">
        <f aca="false">$DQ$7*$J$2*$J$5*$AB127</f>
        <v>#N/A</v>
      </c>
      <c r="DR127" s="70" t="e">
        <f aca="false">$DQ$7*$J$3*$J$5*$AC127</f>
        <v>#N/A</v>
      </c>
      <c r="DS127" s="134" t="e">
        <f aca="false">SUM(CI127:CR127,CW127:CX127,DG127:DH127)</f>
        <v>#N/A</v>
      </c>
      <c r="DT127" s="25" t="e">
        <f aca="false">SUM(CI127:CZ127,DC127:DL127)</f>
        <v>#N/A</v>
      </c>
      <c r="DU127" s="134" t="e">
        <f aca="false">SUM(CI127:DR127)</f>
        <v>#N/A</v>
      </c>
      <c r="DZ127" s="70" t="e">
        <f aca="false">$DZ$7*$J$2*$J$5*$AB127</f>
        <v>#N/A</v>
      </c>
      <c r="EA127" s="70" t="e">
        <f aca="false">$DZ$7*$J$3*$J$5*$AC127</f>
        <v>#N/A</v>
      </c>
      <c r="EB127" s="70" t="e">
        <f aca="false">$EB$7*$J$2*$J$5*$AB127</f>
        <v>#N/A</v>
      </c>
      <c r="EC127" s="70" t="e">
        <f aca="false">$EB$7*$J$3*$J$5*$AC127</f>
        <v>#N/A</v>
      </c>
      <c r="ED127" s="70" t="e">
        <f aca="false">$ED$7*$J$2*$J$5*$AB127</f>
        <v>#N/A</v>
      </c>
      <c r="EE127" s="70" t="e">
        <f aca="false">$ED$7*$J$3*$J$5*$AC127</f>
        <v>#N/A</v>
      </c>
      <c r="EF127" s="70" t="e">
        <f aca="false">$EF$7*$J$2*$J$5*$AB127</f>
        <v>#N/A</v>
      </c>
      <c r="EG127" s="70" t="e">
        <f aca="false">$EF$7*$J$3*$J$5*$AC127</f>
        <v>#N/A</v>
      </c>
      <c r="EH127" s="70" t="e">
        <f aca="false">$EH$7*$J$2*$J$5*$AB127</f>
        <v>#N/A</v>
      </c>
      <c r="EI127" s="70" t="e">
        <f aca="false">$EH$7*$J$3*$J$5*$AC127</f>
        <v>#N/A</v>
      </c>
      <c r="EJ127" s="70" t="e">
        <f aca="false">$EJ$7*$J$2*$J$5*$AB127</f>
        <v>#N/A</v>
      </c>
      <c r="EK127" s="70" t="e">
        <f aca="false">$EJ$7*$J$3*$J$5*$AC127</f>
        <v>#N/A</v>
      </c>
      <c r="EL127" s="70" t="e">
        <f aca="false">$EL$7*$J$2*$J$5*$AB127</f>
        <v>#N/A</v>
      </c>
      <c r="EM127" s="70" t="e">
        <f aca="false">$EL$7*$J$3*$J$5*$AC127</f>
        <v>#N/A</v>
      </c>
      <c r="EN127" s="134" t="e">
        <f aca="false">SUM(EB127:EC127)</f>
        <v>#N/A</v>
      </c>
      <c r="EO127" s="25" t="e">
        <f aca="false">SUM(EB127:EE127,EJ127:EM127)</f>
        <v>#N/A</v>
      </c>
      <c r="EP127" s="25" t="e">
        <f aca="false">SUM(DZ127:EM127)</f>
        <v>#N/A</v>
      </c>
    </row>
    <row r="128" customFormat="false" ht="11.25" hidden="false" customHeight="false" outlineLevel="0" collapsed="false">
      <c r="A128" s="51" t="e">
        <f aca="false">VLOOKUP($D128,Curves!$A$2:$I$1700,9)</f>
        <v>#N/A</v>
      </c>
      <c r="B128" s="85" t="e">
        <f aca="false">(1+($A128/2))^(-2*($D128-$A$1)/365.25)</f>
        <v>#N/A</v>
      </c>
      <c r="C128" s="85" t="n">
        <f aca="false">D129-D128</f>
        <v>31</v>
      </c>
      <c r="D128" s="377" t="n">
        <v>40544</v>
      </c>
      <c r="E128" s="378" t="e">
        <f aca="false">VLOOKUP($D128,Curves!$A$2:$H$1700,2)*$B128</f>
        <v>#N/A</v>
      </c>
      <c r="F128" s="51" t="e">
        <f aca="false">VLOOKUP($D128,Curves!$A$2:$H$1700,3)*$B128</f>
        <v>#N/A</v>
      </c>
      <c r="G128" s="51" t="e">
        <f aca="false">VLOOKUP($D128,Curves!$A$2:$H$1700,7)*$B128</f>
        <v>#N/A</v>
      </c>
      <c r="H128" s="51" t="e">
        <f aca="false">VLOOKUP($D128,Curves!$A$2:$H$1700,5)*$B128</f>
        <v>#N/A</v>
      </c>
      <c r="I128" s="51" t="e">
        <f aca="false">VLOOKUP($D128,Curves!$A$2:$H$1700,4)*$B128</f>
        <v>#N/A</v>
      </c>
      <c r="J128" s="379" t="e">
        <f aca="false">VLOOKUP($D128,Curves!$A$2:$H$1700,8)*$B128</f>
        <v>#N/A</v>
      </c>
      <c r="K128" s="51" t="e">
        <f aca="false">($E128+$I128)*$J$5+$J$4</f>
        <v>#N/A</v>
      </c>
      <c r="L128" s="380" t="e">
        <f aca="false">VLOOKUP($D128,Curves!$N$2:$T$2600,2)*$B128</f>
        <v>#N/A</v>
      </c>
      <c r="M128" s="244" t="e">
        <f aca="false">VLOOKUP($D128,Curves!$N$2:$T$2600,3)*$B128</f>
        <v>#N/A</v>
      </c>
      <c r="N128" s="381" t="e">
        <f aca="false">IF($K128&lt;$L128,1,0)</f>
        <v>#N/A</v>
      </c>
      <c r="O128" s="382" t="e">
        <f aca="false">IF($K128&lt;$M128,1,0)</f>
        <v>#N/A</v>
      </c>
      <c r="P128" s="378" t="e">
        <f aca="false">($E128+J128)*$J$5+$J$4</f>
        <v>#N/A</v>
      </c>
      <c r="Q128" s="380" t="e">
        <f aca="false">VLOOKUP($D128,Curves!$N$2:$T$2600,4)*$B128</f>
        <v>#N/A</v>
      </c>
      <c r="R128" s="244" t="e">
        <f aca="false">VLOOKUP($D128,Curves!$N$2:$T$2600,5)*$B128</f>
        <v>#N/A</v>
      </c>
      <c r="S128" s="381" t="e">
        <f aca="false">IF($P128&lt;$Q128,1,0)</f>
        <v>#N/A</v>
      </c>
      <c r="T128" s="382" t="e">
        <f aca="false">IF($P128&lt;$R128,1,0)</f>
        <v>#N/A</v>
      </c>
      <c r="U128" s="383" t="e">
        <f aca="false">($E128+G128)*$J$5+$J$4</f>
        <v>#N/A</v>
      </c>
      <c r="V128" s="383" t="e">
        <f aca="false">($E128+H128)*$J$5+$J$4</f>
        <v>#N/A</v>
      </c>
      <c r="W128" s="383" t="e">
        <f aca="false">($E128+I128)*$J$5+$J$4</f>
        <v>#N/A</v>
      </c>
      <c r="X128" s="272" t="e">
        <f aca="false">VLOOKUP($D128,[6]CurveFetch!$D$8:$S$13000,16,0)*$B128</f>
        <v>#N/A</v>
      </c>
      <c r="Y128" s="244" t="e">
        <f aca="false">VLOOKUP($D128,Curves!$N$2:$T$2600,7)*$B128</f>
        <v>#N/A</v>
      </c>
      <c r="Z128" s="384" t="e">
        <f aca="false">IF($U128&lt;$X128,1,0)</f>
        <v>#N/A</v>
      </c>
      <c r="AA128" s="381" t="e">
        <f aca="false">IF($U128&lt;$Y128,1,0)</f>
        <v>#N/A</v>
      </c>
      <c r="AB128" s="381" t="e">
        <f aca="false">IF($V128&lt;$X128,1,0)</f>
        <v>#N/A</v>
      </c>
      <c r="AC128" s="381" t="e">
        <f aca="false">IF($V128&lt;$X128,1,0)</f>
        <v>#N/A</v>
      </c>
      <c r="AD128" s="381" t="e">
        <f aca="false">IF($W128&lt;$X128,1,0)</f>
        <v>#N/A</v>
      </c>
      <c r="AE128" s="382" t="e">
        <f aca="false">IF($W128&lt;$Y128,1,0)</f>
        <v>#N/A</v>
      </c>
      <c r="AF128" s="70" t="e">
        <f aca="false">$AF$7*$J$2*$J$5*$N128</f>
        <v>#N/A</v>
      </c>
      <c r="AG128" s="70" t="e">
        <f aca="false">$AF$7*$J$2*$J$5*$O128</f>
        <v>#N/A</v>
      </c>
      <c r="AH128" s="70" t="e">
        <f aca="false">$AH$7*$J$2*$J$5*$N128</f>
        <v>#N/A</v>
      </c>
      <c r="AI128" s="70" t="e">
        <f aca="false">$AH$7*$J$2*$J$5*$O128</f>
        <v>#N/A</v>
      </c>
      <c r="AJ128" s="70" t="e">
        <f aca="false">$AJ$7*$J$2*$J$5*$N128</f>
        <v>#N/A</v>
      </c>
      <c r="AK128" s="70" t="e">
        <f aca="false">$AJ$7*$J$2*$J$5*$O128</f>
        <v>#N/A</v>
      </c>
      <c r="AL128" s="70" t="e">
        <f aca="false">$AL$7*$J$2*$J$5*$N128</f>
        <v>#N/A</v>
      </c>
      <c r="AM128" s="70" t="e">
        <f aca="false">$AL$7*$J$3*$J$5*$O128</f>
        <v>#N/A</v>
      </c>
      <c r="AN128" s="70" t="e">
        <f aca="false">$AN$7*$J$2*$J$5*$N128</f>
        <v>#N/A</v>
      </c>
      <c r="AO128" s="70" t="e">
        <f aca="false">$AN$7*$J$3*$J$5*$O128</f>
        <v>#N/A</v>
      </c>
      <c r="AP128" s="70" t="e">
        <f aca="false">$AP$7*$J$2*$J$5*$N128</f>
        <v>#N/A</v>
      </c>
      <c r="AQ128" s="70" t="e">
        <f aca="false">$AP$7*$J$3*$J$5*$O128</f>
        <v>#N/A</v>
      </c>
      <c r="AR128" s="70" t="e">
        <f aca="false">$AR$7*$J$2*$J$5*$N128</f>
        <v>#N/A</v>
      </c>
      <c r="AS128" s="70" t="e">
        <f aca="false">$AR$7*$J$3*$J$5*$O128</f>
        <v>#N/A</v>
      </c>
      <c r="AT128" s="134" t="e">
        <f aca="false">SUM(AF128:AG128,AL128:AM128)</f>
        <v>#N/A</v>
      </c>
      <c r="AU128" s="161" t="e">
        <f aca="false">SUM(AF128:AM128,AP128:AS128)</f>
        <v>#N/A</v>
      </c>
      <c r="AV128" s="134" t="e">
        <f aca="false">SUM(AF128:AS128)</f>
        <v>#N/A</v>
      </c>
      <c r="AW128" s="70" t="e">
        <f aca="false">$AW$7*$J$2*$J$5*$S128</f>
        <v>#N/A</v>
      </c>
      <c r="AX128" s="70" t="e">
        <f aca="false">$AW$7*$J$3*$J$5*$T128</f>
        <v>#N/A</v>
      </c>
      <c r="AY128" s="70" t="e">
        <f aca="false">$AY$7*$J$2*$J$5*$S128</f>
        <v>#N/A</v>
      </c>
      <c r="AZ128" s="70" t="e">
        <f aca="false">$AY$7*$J$3*$J$5*$T128</f>
        <v>#N/A</v>
      </c>
      <c r="BA128" s="70" t="e">
        <f aca="false">$BA$7*$J$2*$J$5*$S128</f>
        <v>#N/A</v>
      </c>
      <c r="BB128" s="70" t="e">
        <f aca="false">$BA$7*$J$3*$J$5*$T128</f>
        <v>#N/A</v>
      </c>
      <c r="BC128" s="70" t="e">
        <f aca="false">$BC$7*$J$2*$J$5*$S128</f>
        <v>#N/A</v>
      </c>
      <c r="BD128" s="70" t="e">
        <f aca="false">$BC$7*$J$3*$J$5*$T128</f>
        <v>#N/A</v>
      </c>
      <c r="BE128" s="70" t="e">
        <f aca="false">$BE$7*$J$2*$J$5*$S128</f>
        <v>#N/A</v>
      </c>
      <c r="BF128" s="70" t="e">
        <f aca="false">$BE$7*$J$3*$J$5*$T128</f>
        <v>#N/A</v>
      </c>
      <c r="BG128" s="70" t="e">
        <f aca="false">$BG$7*$J$2*$J$5*$S128</f>
        <v>#N/A</v>
      </c>
      <c r="BH128" s="70" t="e">
        <f aca="false">$BG$7*$J$3*$J$5*$T128</f>
        <v>#N/A</v>
      </c>
      <c r="BI128" s="70" t="e">
        <f aca="false">$BI$7*$J$2*$J$5*$S128</f>
        <v>#N/A</v>
      </c>
      <c r="BJ128" s="70" t="e">
        <f aca="false">$BI$7*$J$3*$J$5*$T128</f>
        <v>#N/A</v>
      </c>
      <c r="BK128" s="70" t="e">
        <f aca="false">$BK$7*$J$2*$J$5*$S128</f>
        <v>#N/A</v>
      </c>
      <c r="BL128" s="70" t="e">
        <f aca="false">$BK$7*$J$3*$J$5*$T128</f>
        <v>#N/A</v>
      </c>
      <c r="BM128" s="70" t="e">
        <f aca="false">$BM$7*$J$2*$J$5*$S128</f>
        <v>#N/A</v>
      </c>
      <c r="BN128" s="70" t="e">
        <f aca="false">$BM$7*$J$3*$J$5*$T128</f>
        <v>#N/A</v>
      </c>
      <c r="BO128" s="70" t="e">
        <f aca="false">$BO$7*$J$2*$J$5*$S128</f>
        <v>#N/A</v>
      </c>
      <c r="BP128" s="70" t="e">
        <f aca="false">$BO$7*$J$3*$J$5*$T128</f>
        <v>#N/A</v>
      </c>
      <c r="BQ128" s="70" t="e">
        <f aca="false">$BQ$7*$J$2*$J$5*$S128</f>
        <v>#N/A</v>
      </c>
      <c r="BR128" s="70" t="e">
        <f aca="false">$BQ$7*$J$3*$J$5*$T128</f>
        <v>#N/A</v>
      </c>
      <c r="BS128" s="70" t="e">
        <f aca="false">$BS$7*$J$2*$J$5*$S128</f>
        <v>#N/A</v>
      </c>
      <c r="BT128" s="70" t="e">
        <f aca="false">$BS$7*$J$3*$J$5*$T128</f>
        <v>#N/A</v>
      </c>
      <c r="BU128" s="70" t="e">
        <f aca="false">$BU$7*$J$2*$J$5*$S128</f>
        <v>#N/A</v>
      </c>
      <c r="BV128" s="70" t="e">
        <f aca="false">$BU$7*$J$3*$J$5*$T128</f>
        <v>#N/A</v>
      </c>
      <c r="BW128" s="385" t="e">
        <f aca="false">SUM(AW128:BD128,BG128:BJ128,BO128:BP128)</f>
        <v>#N/A</v>
      </c>
      <c r="BX128" s="386" t="e">
        <f aca="false">SUM(BS128:BV128)+BW128</f>
        <v>#N/A</v>
      </c>
      <c r="BY128" s="25" t="e">
        <f aca="false">SUM(AW128:BV128)</f>
        <v>#N/A</v>
      </c>
      <c r="BZ128" s="70" t="e">
        <f aca="false">$BZ$7*$J$2*$J$5*$N128</f>
        <v>#N/A</v>
      </c>
      <c r="CA128" s="70" t="e">
        <f aca="false">$BZ$7*$J$3*$J$5*$O128</f>
        <v>#N/A</v>
      </c>
      <c r="CB128" s="70" t="e">
        <f aca="false">$CB$7*$J$2*$J$5*$N128</f>
        <v>#N/A</v>
      </c>
      <c r="CC128" s="70" t="e">
        <f aca="false">$CB$7*$J$3*$J$5*$O128</f>
        <v>#N/A</v>
      </c>
      <c r="CD128" s="70" t="e">
        <f aca="false">$CD$7*$J$2*$J$5*$N128</f>
        <v>#N/A</v>
      </c>
      <c r="CE128" s="70" t="e">
        <f aca="false">$CD$7*$J$3*$J$5*$O128</f>
        <v>#N/A</v>
      </c>
      <c r="CF128" s="134" t="e">
        <f aca="false">SUM(BZ128:CA128)</f>
        <v>#N/A</v>
      </c>
      <c r="CG128" s="386" t="e">
        <f aca="false">SUM(BZ128:CC128)</f>
        <v>#N/A</v>
      </c>
      <c r="CH128" s="134" t="e">
        <f aca="false">SUM(BZ128:CE128)</f>
        <v>#N/A</v>
      </c>
      <c r="CI128" s="70" t="e">
        <f aca="false">$CI$7*$J$2*$J$5*$AB128</f>
        <v>#N/A</v>
      </c>
      <c r="CJ128" s="70" t="e">
        <f aca="false">$CI$7*$J$3*$J$5*$AC128</f>
        <v>#N/A</v>
      </c>
      <c r="CK128" s="70" t="e">
        <f aca="false">$CK$7*$J$2*$J$5*$AB128</f>
        <v>#N/A</v>
      </c>
      <c r="CL128" s="70" t="e">
        <f aca="false">$CK$7*$J$3*$J$5*$AC128</f>
        <v>#N/A</v>
      </c>
      <c r="CM128" s="70" t="e">
        <f aca="false">$CM$7*$J$2*$J$5*$AB128</f>
        <v>#N/A</v>
      </c>
      <c r="CN128" s="70" t="e">
        <f aca="false">$CM$7*$J$3*$J$5*$AC128</f>
        <v>#N/A</v>
      </c>
      <c r="CO128" s="70" t="e">
        <f aca="false">$CO$7*$J$2*$J$5*$AB128</f>
        <v>#N/A</v>
      </c>
      <c r="CP128" s="70" t="e">
        <f aca="false">$CO$7*$J$3*$J$5*$AC128</f>
        <v>#N/A</v>
      </c>
      <c r="CQ128" s="70" t="e">
        <f aca="false">$CQ$7*$J$2*$J$5*$AB128</f>
        <v>#N/A</v>
      </c>
      <c r="CR128" s="70" t="e">
        <f aca="false">$CQ$7*$J$3*$J$5*$AC128</f>
        <v>#N/A</v>
      </c>
      <c r="CS128" s="70" t="e">
        <f aca="false">$CS$7*$J$2*$J$5*$AB128</f>
        <v>#N/A</v>
      </c>
      <c r="CT128" s="70" t="e">
        <f aca="false">$CS$7*$J$3*$J$5*$AC128</f>
        <v>#N/A</v>
      </c>
      <c r="CU128" s="70" t="e">
        <f aca="false">$CU$7*$J$2*$J$5*$AB128</f>
        <v>#N/A</v>
      </c>
      <c r="CV128" s="70" t="e">
        <f aca="false">$CU$7*$J$3*$J$5*$AC128</f>
        <v>#N/A</v>
      </c>
      <c r="CW128" s="70" t="e">
        <f aca="false">$CW$7*$J$2*$J$5*$AB128</f>
        <v>#N/A</v>
      </c>
      <c r="CX128" s="70" t="e">
        <f aca="false">$CW$7*$J$3*$J$5*$AC128</f>
        <v>#N/A</v>
      </c>
      <c r="CY128" s="70" t="e">
        <f aca="false">$CY$7*$J$2*$J$5*$AB128</f>
        <v>#N/A</v>
      </c>
      <c r="CZ128" s="70" t="e">
        <f aca="false">$CY$7*$J$3*$J$5*$AC128</f>
        <v>#N/A</v>
      </c>
      <c r="DA128" s="70" t="e">
        <f aca="false">$DA$7*$J$2*$J$5*$AB128</f>
        <v>#N/A</v>
      </c>
      <c r="DB128" s="70" t="e">
        <f aca="false">$DA$7*$J$3*$J$5*$AC128</f>
        <v>#N/A</v>
      </c>
      <c r="DC128" s="70"/>
      <c r="DD128" s="70"/>
      <c r="DE128" s="70" t="e">
        <f aca="false">$DF$7*$J$2*$J$5*$AB128</f>
        <v>#N/A</v>
      </c>
      <c r="DF128" s="70" t="e">
        <f aca="false">$DF$7*$J$3*$J$5*$AC128</f>
        <v>#N/A</v>
      </c>
      <c r="DG128" s="70" t="e">
        <f aca="false">$DG$7*$J$2*$J$5*$AB128</f>
        <v>#N/A</v>
      </c>
      <c r="DH128" s="70" t="e">
        <f aca="false">$DG$7*$J$3*$J$5*$AC128</f>
        <v>#N/A</v>
      </c>
      <c r="DI128" s="70" t="e">
        <f aca="false">$DI$7*$J$2*$J$5*$AB128</f>
        <v>#N/A</v>
      </c>
      <c r="DJ128" s="70" t="e">
        <f aca="false">$DI$7*$J$3*$J$5*$AC128</f>
        <v>#N/A</v>
      </c>
      <c r="DK128" s="70" t="e">
        <f aca="false">$DK$7*$J$2*$J$5*$AB128</f>
        <v>#N/A</v>
      </c>
      <c r="DL128" s="70" t="e">
        <f aca="false">$DK$7*$J$3*$J$5*$AC128</f>
        <v>#N/A</v>
      </c>
      <c r="DM128" s="70" t="e">
        <f aca="false">$DM$7*$J$2*$J$5*$AB128</f>
        <v>#N/A</v>
      </c>
      <c r="DN128" s="70" t="e">
        <f aca="false">$DM$7*$J$3*$J$5*$AC128</f>
        <v>#N/A</v>
      </c>
      <c r="DO128" s="70" t="e">
        <f aca="false">$DO$7*$J$2*$J$5*$AB128</f>
        <v>#N/A</v>
      </c>
      <c r="DP128" s="70" t="e">
        <f aca="false">$DO$7*$J$3*$J$5*$AC128</f>
        <v>#N/A</v>
      </c>
      <c r="DQ128" s="70" t="e">
        <f aca="false">$DQ$7*$J$2*$J$5*$AB128</f>
        <v>#N/A</v>
      </c>
      <c r="DR128" s="70" t="e">
        <f aca="false">$DQ$7*$J$3*$J$5*$AC128</f>
        <v>#N/A</v>
      </c>
      <c r="DS128" s="134" t="e">
        <f aca="false">SUM(CI128:CR128,CW128:CX128,DG128:DH128)</f>
        <v>#N/A</v>
      </c>
      <c r="DT128" s="25" t="e">
        <f aca="false">SUM(CI128:CZ128,DC128:DL128)</f>
        <v>#N/A</v>
      </c>
      <c r="DU128" s="134" t="e">
        <f aca="false">SUM(CI128:DR128)</f>
        <v>#N/A</v>
      </c>
      <c r="DZ128" s="70" t="e">
        <f aca="false">$DZ$7*$J$2*$J$5*$AB128</f>
        <v>#N/A</v>
      </c>
      <c r="EA128" s="70" t="e">
        <f aca="false">$DZ$7*$J$3*$J$5*$AC128</f>
        <v>#N/A</v>
      </c>
      <c r="EB128" s="70" t="e">
        <f aca="false">$EB$7*$J$2*$J$5*$AB128</f>
        <v>#N/A</v>
      </c>
      <c r="EC128" s="70" t="e">
        <f aca="false">$EB$7*$J$3*$J$5*$AC128</f>
        <v>#N/A</v>
      </c>
      <c r="ED128" s="70" t="e">
        <f aca="false">$ED$7*$J$2*$J$5*$AB128</f>
        <v>#N/A</v>
      </c>
      <c r="EE128" s="70" t="e">
        <f aca="false">$ED$7*$J$3*$J$5*$AC128</f>
        <v>#N/A</v>
      </c>
      <c r="EF128" s="70" t="e">
        <f aca="false">$EF$7*$J$2*$J$5*$AB128</f>
        <v>#N/A</v>
      </c>
      <c r="EG128" s="70" t="e">
        <f aca="false">$EF$7*$J$3*$J$5*$AC128</f>
        <v>#N/A</v>
      </c>
      <c r="EH128" s="70" t="e">
        <f aca="false">$EH$7*$J$2*$J$5*$AB128</f>
        <v>#N/A</v>
      </c>
      <c r="EI128" s="70" t="e">
        <f aca="false">$EH$7*$J$3*$J$5*$AC128</f>
        <v>#N/A</v>
      </c>
      <c r="EJ128" s="70" t="e">
        <f aca="false">$EJ$7*$J$2*$J$5*$AB128</f>
        <v>#N/A</v>
      </c>
      <c r="EK128" s="70" t="e">
        <f aca="false">$EJ$7*$J$3*$J$5*$AC128</f>
        <v>#N/A</v>
      </c>
      <c r="EL128" s="70" t="e">
        <f aca="false">$EL$7*$J$2*$J$5*$AB128</f>
        <v>#N/A</v>
      </c>
      <c r="EM128" s="70" t="e">
        <f aca="false">$EL$7*$J$3*$J$5*$AC128</f>
        <v>#N/A</v>
      </c>
      <c r="EN128" s="134" t="e">
        <f aca="false">SUM(EB128:EC128)</f>
        <v>#N/A</v>
      </c>
      <c r="EO128" s="25" t="e">
        <f aca="false">SUM(EB128:EE128,EJ128:EM128)</f>
        <v>#N/A</v>
      </c>
      <c r="EP128" s="25" t="e">
        <f aca="false">SUM(DZ128:EM128)</f>
        <v>#N/A</v>
      </c>
    </row>
    <row r="129" customFormat="false" ht="11.25" hidden="false" customHeight="false" outlineLevel="0" collapsed="false">
      <c r="A129" s="51" t="e">
        <f aca="false">VLOOKUP($D129,Curves!$A$2:$I$1700,9)</f>
        <v>#N/A</v>
      </c>
      <c r="B129" s="85" t="e">
        <f aca="false">(1+($A129/2))^(-2*($D129-$A$1)/365.25)</f>
        <v>#N/A</v>
      </c>
      <c r="C129" s="85" t="n">
        <f aca="false">D130-D129</f>
        <v>28</v>
      </c>
      <c r="D129" s="377" t="n">
        <v>40575</v>
      </c>
      <c r="E129" s="378" t="e">
        <f aca="false">VLOOKUP($D129,Curves!$A$2:$H$1700,2)*$B129</f>
        <v>#N/A</v>
      </c>
      <c r="F129" s="51" t="e">
        <f aca="false">VLOOKUP($D129,Curves!$A$2:$H$1700,3)*$B129</f>
        <v>#N/A</v>
      </c>
      <c r="G129" s="51" t="e">
        <f aca="false">VLOOKUP($D129,Curves!$A$2:$H$1700,7)*$B129</f>
        <v>#N/A</v>
      </c>
      <c r="H129" s="51" t="e">
        <f aca="false">VLOOKUP($D129,Curves!$A$2:$H$1700,5)*$B129</f>
        <v>#N/A</v>
      </c>
      <c r="I129" s="51" t="e">
        <f aca="false">VLOOKUP($D129,Curves!$A$2:$H$1700,4)*$B129</f>
        <v>#N/A</v>
      </c>
      <c r="J129" s="379" t="e">
        <f aca="false">VLOOKUP($D129,Curves!$A$2:$H$1700,8)*$B129</f>
        <v>#N/A</v>
      </c>
      <c r="K129" s="51" t="e">
        <f aca="false">($E129+$I129)*$J$5+$J$4</f>
        <v>#N/A</v>
      </c>
      <c r="L129" s="380" t="e">
        <f aca="false">VLOOKUP($D129,Curves!$N$2:$T$2600,2)*$B129</f>
        <v>#N/A</v>
      </c>
      <c r="M129" s="244" t="e">
        <f aca="false">VLOOKUP($D129,Curves!$N$2:$T$2600,3)*$B129</f>
        <v>#N/A</v>
      </c>
      <c r="N129" s="381" t="e">
        <f aca="false">IF($K129&lt;$L129,1,0)</f>
        <v>#N/A</v>
      </c>
      <c r="O129" s="382" t="e">
        <f aca="false">IF($K129&lt;$M129,1,0)</f>
        <v>#N/A</v>
      </c>
      <c r="P129" s="378" t="e">
        <f aca="false">($E129+J129)*$J$5+$J$4</f>
        <v>#N/A</v>
      </c>
      <c r="Q129" s="380" t="e">
        <f aca="false">VLOOKUP($D129,Curves!$N$2:$T$2600,4)*$B129</f>
        <v>#N/A</v>
      </c>
      <c r="R129" s="244" t="e">
        <f aca="false">VLOOKUP($D129,Curves!$N$2:$T$2600,5)*$B129</f>
        <v>#N/A</v>
      </c>
      <c r="S129" s="381" t="e">
        <f aca="false">IF($P129&lt;$Q129,1,0)</f>
        <v>#N/A</v>
      </c>
      <c r="T129" s="382" t="e">
        <f aca="false">IF($P129&lt;$R129,1,0)</f>
        <v>#N/A</v>
      </c>
      <c r="U129" s="383" t="e">
        <f aca="false">($E129+G129)*$J$5+$J$4</f>
        <v>#N/A</v>
      </c>
      <c r="V129" s="383" t="e">
        <f aca="false">($E129+H129)*$J$5+$J$4</f>
        <v>#N/A</v>
      </c>
      <c r="W129" s="383" t="e">
        <f aca="false">($E129+I129)*$J$5+$J$4</f>
        <v>#N/A</v>
      </c>
      <c r="X129" s="272" t="e">
        <f aca="false">VLOOKUP($D129,[6]CurveFetch!$D$8:$S$13000,16,0)*$B129</f>
        <v>#N/A</v>
      </c>
      <c r="Y129" s="244" t="e">
        <f aca="false">VLOOKUP($D129,Curves!$N$2:$T$2600,7)*$B129</f>
        <v>#N/A</v>
      </c>
      <c r="Z129" s="384" t="e">
        <f aca="false">IF($U129&lt;$X129,1,0)</f>
        <v>#N/A</v>
      </c>
      <c r="AA129" s="381" t="e">
        <f aca="false">IF($U129&lt;$Y129,1,0)</f>
        <v>#N/A</v>
      </c>
      <c r="AB129" s="381" t="e">
        <f aca="false">IF($V129&lt;$X129,1,0)</f>
        <v>#N/A</v>
      </c>
      <c r="AC129" s="381" t="e">
        <f aca="false">IF($V129&lt;$X129,1,0)</f>
        <v>#N/A</v>
      </c>
      <c r="AD129" s="381" t="e">
        <f aca="false">IF($W129&lt;$X129,1,0)</f>
        <v>#N/A</v>
      </c>
      <c r="AE129" s="382" t="e">
        <f aca="false">IF($W129&lt;$Y129,1,0)</f>
        <v>#N/A</v>
      </c>
      <c r="AF129" s="70" t="e">
        <f aca="false">$AF$7*$J$2*$J$5*$N129</f>
        <v>#N/A</v>
      </c>
      <c r="AG129" s="70" t="e">
        <f aca="false">$AF$7*$J$2*$J$5*$O129</f>
        <v>#N/A</v>
      </c>
      <c r="AH129" s="70" t="e">
        <f aca="false">$AH$7*$J$2*$J$5*$N129</f>
        <v>#N/A</v>
      </c>
      <c r="AI129" s="70" t="e">
        <f aca="false">$AH$7*$J$2*$J$5*$O129</f>
        <v>#N/A</v>
      </c>
      <c r="AJ129" s="70" t="e">
        <f aca="false">$AJ$7*$J$2*$J$5*$N129</f>
        <v>#N/A</v>
      </c>
      <c r="AK129" s="70" t="e">
        <f aca="false">$AJ$7*$J$2*$J$5*$O129</f>
        <v>#N/A</v>
      </c>
      <c r="AL129" s="70" t="e">
        <f aca="false">$AL$7*$J$2*$J$5*$N129</f>
        <v>#N/A</v>
      </c>
      <c r="AM129" s="70" t="e">
        <f aca="false">$AL$7*$J$3*$J$5*$O129</f>
        <v>#N/A</v>
      </c>
      <c r="AN129" s="70" t="e">
        <f aca="false">$AN$7*$J$2*$J$5*$N129</f>
        <v>#N/A</v>
      </c>
      <c r="AO129" s="70" t="e">
        <f aca="false">$AN$7*$J$3*$J$5*$O129</f>
        <v>#N/A</v>
      </c>
      <c r="AP129" s="70" t="e">
        <f aca="false">$AP$7*$J$2*$J$5*$N129</f>
        <v>#N/A</v>
      </c>
      <c r="AQ129" s="70" t="e">
        <f aca="false">$AP$7*$J$3*$J$5*$O129</f>
        <v>#N/A</v>
      </c>
      <c r="AR129" s="70" t="e">
        <f aca="false">$AR$7*$J$2*$J$5*$N129</f>
        <v>#N/A</v>
      </c>
      <c r="AS129" s="70" t="e">
        <f aca="false">$AR$7*$J$3*$J$5*$O129</f>
        <v>#N/A</v>
      </c>
      <c r="AT129" s="134" t="e">
        <f aca="false">SUM(AF129:AG129,AL129:AM129)</f>
        <v>#N/A</v>
      </c>
      <c r="AU129" s="161" t="e">
        <f aca="false">SUM(AF129:AM129,AP129:AS129)</f>
        <v>#N/A</v>
      </c>
      <c r="AV129" s="134" t="e">
        <f aca="false">SUM(AF129:AS129)</f>
        <v>#N/A</v>
      </c>
      <c r="AW129" s="70" t="e">
        <f aca="false">$AW$7*$J$2*$J$5*$S129</f>
        <v>#N/A</v>
      </c>
      <c r="AX129" s="70" t="e">
        <f aca="false">$AW$7*$J$3*$J$5*$T129</f>
        <v>#N/A</v>
      </c>
      <c r="AY129" s="70" t="e">
        <f aca="false">$AY$7*$J$2*$J$5*$S129</f>
        <v>#N/A</v>
      </c>
      <c r="AZ129" s="70" t="e">
        <f aca="false">$AY$7*$J$3*$J$5*$T129</f>
        <v>#N/A</v>
      </c>
      <c r="BA129" s="70" t="e">
        <f aca="false">$BA$7*$J$2*$J$5*$S129</f>
        <v>#N/A</v>
      </c>
      <c r="BB129" s="70" t="e">
        <f aca="false">$BA$7*$J$3*$J$5*$T129</f>
        <v>#N/A</v>
      </c>
      <c r="BC129" s="70" t="e">
        <f aca="false">$BC$7*$J$2*$J$5*$S129</f>
        <v>#N/A</v>
      </c>
      <c r="BD129" s="70" t="e">
        <f aca="false">$BC$7*$J$3*$J$5*$T129</f>
        <v>#N/A</v>
      </c>
      <c r="BE129" s="70" t="e">
        <f aca="false">$BE$7*$J$2*$J$5*$S129</f>
        <v>#N/A</v>
      </c>
      <c r="BF129" s="70" t="e">
        <f aca="false">$BE$7*$J$3*$J$5*$T129</f>
        <v>#N/A</v>
      </c>
      <c r="BG129" s="70" t="e">
        <f aca="false">$BG$7*$J$2*$J$5*$S129</f>
        <v>#N/A</v>
      </c>
      <c r="BH129" s="70" t="e">
        <f aca="false">$BG$7*$J$3*$J$5*$T129</f>
        <v>#N/A</v>
      </c>
      <c r="BI129" s="70" t="e">
        <f aca="false">$BI$7*$J$2*$J$5*$S129</f>
        <v>#N/A</v>
      </c>
      <c r="BJ129" s="70" t="e">
        <f aca="false">$BI$7*$J$3*$J$5*$T129</f>
        <v>#N/A</v>
      </c>
      <c r="BK129" s="70" t="e">
        <f aca="false">$BK$7*$J$2*$J$5*$S129</f>
        <v>#N/A</v>
      </c>
      <c r="BL129" s="70" t="e">
        <f aca="false">$BK$7*$J$3*$J$5*$T129</f>
        <v>#N/A</v>
      </c>
      <c r="BM129" s="70" t="e">
        <f aca="false">$BM$7*$J$2*$J$5*$S129</f>
        <v>#N/A</v>
      </c>
      <c r="BN129" s="70" t="e">
        <f aca="false">$BM$7*$J$3*$J$5*$T129</f>
        <v>#N/A</v>
      </c>
      <c r="BO129" s="70" t="e">
        <f aca="false">$BO$7*$J$2*$J$5*$S129</f>
        <v>#N/A</v>
      </c>
      <c r="BP129" s="70" t="e">
        <f aca="false">$BO$7*$J$3*$J$5*$T129</f>
        <v>#N/A</v>
      </c>
      <c r="BQ129" s="70" t="e">
        <f aca="false">$BQ$7*$J$2*$J$5*$S129</f>
        <v>#N/A</v>
      </c>
      <c r="BR129" s="70" t="e">
        <f aca="false">$BQ$7*$J$3*$J$5*$T129</f>
        <v>#N/A</v>
      </c>
      <c r="BS129" s="70" t="e">
        <f aca="false">$BS$7*$J$2*$J$5*$S129</f>
        <v>#N/A</v>
      </c>
      <c r="BT129" s="70" t="e">
        <f aca="false">$BS$7*$J$3*$J$5*$T129</f>
        <v>#N/A</v>
      </c>
      <c r="BU129" s="70" t="e">
        <f aca="false">$BU$7*$J$2*$J$5*$S129</f>
        <v>#N/A</v>
      </c>
      <c r="BV129" s="70" t="e">
        <f aca="false">$BU$7*$J$3*$J$5*$T129</f>
        <v>#N/A</v>
      </c>
      <c r="BW129" s="385" t="e">
        <f aca="false">SUM(AW129:BD129,BG129:BJ129,BO129:BP129)</f>
        <v>#N/A</v>
      </c>
      <c r="BX129" s="386" t="e">
        <f aca="false">SUM(BS129:BV129)+BW129</f>
        <v>#N/A</v>
      </c>
      <c r="BY129" s="25" t="e">
        <f aca="false">SUM(AW129:BV129)</f>
        <v>#N/A</v>
      </c>
      <c r="BZ129" s="70" t="e">
        <f aca="false">$BZ$7*$J$2*$J$5*$N129</f>
        <v>#N/A</v>
      </c>
      <c r="CA129" s="70" t="e">
        <f aca="false">$BZ$7*$J$3*$J$5*$O129</f>
        <v>#N/A</v>
      </c>
      <c r="CB129" s="70" t="e">
        <f aca="false">$CB$7*$J$2*$J$5*$N129</f>
        <v>#N/A</v>
      </c>
      <c r="CC129" s="70" t="e">
        <f aca="false">$CB$7*$J$3*$J$5*$O129</f>
        <v>#N/A</v>
      </c>
      <c r="CD129" s="70" t="e">
        <f aca="false">$CD$7*$J$2*$J$5*$N129</f>
        <v>#N/A</v>
      </c>
      <c r="CE129" s="70" t="e">
        <f aca="false">$CD$7*$J$3*$J$5*$O129</f>
        <v>#N/A</v>
      </c>
      <c r="CF129" s="134" t="e">
        <f aca="false">SUM(BZ129:CA129)</f>
        <v>#N/A</v>
      </c>
      <c r="CG129" s="386" t="e">
        <f aca="false">SUM(BZ129:CC129)</f>
        <v>#N/A</v>
      </c>
      <c r="CH129" s="134" t="e">
        <f aca="false">SUM(BZ129:CE129)</f>
        <v>#N/A</v>
      </c>
      <c r="CI129" s="70" t="e">
        <f aca="false">$CI$7*$J$2*$J$5*$AB129</f>
        <v>#N/A</v>
      </c>
      <c r="CJ129" s="70" t="e">
        <f aca="false">$CI$7*$J$3*$J$5*$AC129</f>
        <v>#N/A</v>
      </c>
      <c r="CK129" s="70" t="e">
        <f aca="false">$CK$7*$J$2*$J$5*$AB129</f>
        <v>#N/A</v>
      </c>
      <c r="CL129" s="70" t="e">
        <f aca="false">$CK$7*$J$3*$J$5*$AC129</f>
        <v>#N/A</v>
      </c>
      <c r="CM129" s="70" t="e">
        <f aca="false">$CM$7*$J$2*$J$5*$AB129</f>
        <v>#N/A</v>
      </c>
      <c r="CN129" s="70" t="e">
        <f aca="false">$CM$7*$J$3*$J$5*$AC129</f>
        <v>#N/A</v>
      </c>
      <c r="CO129" s="70" t="e">
        <f aca="false">$CO$7*$J$2*$J$5*$AB129</f>
        <v>#N/A</v>
      </c>
      <c r="CP129" s="70" t="e">
        <f aca="false">$CO$7*$J$3*$J$5*$AC129</f>
        <v>#N/A</v>
      </c>
      <c r="CQ129" s="70" t="e">
        <f aca="false">$CQ$7*$J$2*$J$5*$AB129</f>
        <v>#N/A</v>
      </c>
      <c r="CR129" s="70" t="e">
        <f aca="false">$CQ$7*$J$3*$J$5*$AC129</f>
        <v>#N/A</v>
      </c>
      <c r="CS129" s="70" t="e">
        <f aca="false">$CS$7*$J$2*$J$5*$AB129</f>
        <v>#N/A</v>
      </c>
      <c r="CT129" s="70" t="e">
        <f aca="false">$CS$7*$J$3*$J$5*$AC129</f>
        <v>#N/A</v>
      </c>
      <c r="CU129" s="70" t="e">
        <f aca="false">$CU$7*$J$2*$J$5*$AB129</f>
        <v>#N/A</v>
      </c>
      <c r="CV129" s="70" t="e">
        <f aca="false">$CU$7*$J$3*$J$5*$AC129</f>
        <v>#N/A</v>
      </c>
      <c r="CW129" s="70" t="e">
        <f aca="false">$CW$7*$J$2*$J$5*$AB129</f>
        <v>#N/A</v>
      </c>
      <c r="CX129" s="70" t="e">
        <f aca="false">$CW$7*$J$3*$J$5*$AC129</f>
        <v>#N/A</v>
      </c>
      <c r="CY129" s="70" t="e">
        <f aca="false">$CY$7*$J$2*$J$5*$AB129</f>
        <v>#N/A</v>
      </c>
      <c r="CZ129" s="70" t="e">
        <f aca="false">$CY$7*$J$3*$J$5*$AC129</f>
        <v>#N/A</v>
      </c>
      <c r="DA129" s="70" t="e">
        <f aca="false">$DA$7*$J$2*$J$5*$AB129</f>
        <v>#N/A</v>
      </c>
      <c r="DB129" s="70" t="e">
        <f aca="false">$DA$7*$J$3*$J$5*$AC129</f>
        <v>#N/A</v>
      </c>
      <c r="DC129" s="70"/>
      <c r="DD129" s="70"/>
      <c r="DE129" s="70" t="e">
        <f aca="false">$DF$7*$J$2*$J$5*$AB129</f>
        <v>#N/A</v>
      </c>
      <c r="DF129" s="70" t="e">
        <f aca="false">$DF$7*$J$3*$J$5*$AC129</f>
        <v>#N/A</v>
      </c>
      <c r="DG129" s="70" t="e">
        <f aca="false">$DG$7*$J$2*$J$5*$AB129</f>
        <v>#N/A</v>
      </c>
      <c r="DH129" s="70" t="e">
        <f aca="false">$DG$7*$J$3*$J$5*$AC129</f>
        <v>#N/A</v>
      </c>
      <c r="DI129" s="70" t="e">
        <f aca="false">$DI$7*$J$2*$J$5*$AB129</f>
        <v>#N/A</v>
      </c>
      <c r="DJ129" s="70" t="e">
        <f aca="false">$DI$7*$J$3*$J$5*$AC129</f>
        <v>#N/A</v>
      </c>
      <c r="DK129" s="70" t="e">
        <f aca="false">$DK$7*$J$2*$J$5*$AB129</f>
        <v>#N/A</v>
      </c>
      <c r="DL129" s="70" t="e">
        <f aca="false">$DK$7*$J$3*$J$5*$AC129</f>
        <v>#N/A</v>
      </c>
      <c r="DM129" s="70" t="e">
        <f aca="false">$DM$7*$J$2*$J$5*$AB129</f>
        <v>#N/A</v>
      </c>
      <c r="DN129" s="70" t="e">
        <f aca="false">$DM$7*$J$3*$J$5*$AC129</f>
        <v>#N/A</v>
      </c>
      <c r="DO129" s="70" t="e">
        <f aca="false">$DO$7*$J$2*$J$5*$AB129</f>
        <v>#N/A</v>
      </c>
      <c r="DP129" s="70" t="e">
        <f aca="false">$DO$7*$J$3*$J$5*$AC129</f>
        <v>#N/A</v>
      </c>
      <c r="DQ129" s="70" t="e">
        <f aca="false">$DQ$7*$J$2*$J$5*$AB129</f>
        <v>#N/A</v>
      </c>
      <c r="DR129" s="70" t="e">
        <f aca="false">$DQ$7*$J$3*$J$5*$AC129</f>
        <v>#N/A</v>
      </c>
      <c r="DS129" s="134" t="e">
        <f aca="false">SUM(CI129:CR129,CW129:CX129,DG129:DH129)</f>
        <v>#N/A</v>
      </c>
      <c r="DT129" s="25" t="e">
        <f aca="false">SUM(CI129:CZ129,DC129:DL129)</f>
        <v>#N/A</v>
      </c>
      <c r="DU129" s="134" t="e">
        <f aca="false">SUM(CI129:DR129)</f>
        <v>#N/A</v>
      </c>
      <c r="DZ129" s="70" t="e">
        <f aca="false">$DZ$7*$J$2*$J$5*$AB129</f>
        <v>#N/A</v>
      </c>
      <c r="EA129" s="70" t="e">
        <f aca="false">$DZ$7*$J$3*$J$5*$AC129</f>
        <v>#N/A</v>
      </c>
      <c r="EB129" s="70" t="e">
        <f aca="false">$EB$7*$J$2*$J$5*$AB129</f>
        <v>#N/A</v>
      </c>
      <c r="EC129" s="70" t="e">
        <f aca="false">$EB$7*$J$3*$J$5*$AC129</f>
        <v>#N/A</v>
      </c>
      <c r="ED129" s="70" t="e">
        <f aca="false">$ED$7*$J$2*$J$5*$AB129</f>
        <v>#N/A</v>
      </c>
      <c r="EE129" s="70" t="e">
        <f aca="false">$ED$7*$J$3*$J$5*$AC129</f>
        <v>#N/A</v>
      </c>
      <c r="EF129" s="70" t="e">
        <f aca="false">$EF$7*$J$2*$J$5*$AB129</f>
        <v>#N/A</v>
      </c>
      <c r="EG129" s="70" t="e">
        <f aca="false">$EF$7*$J$3*$J$5*$AC129</f>
        <v>#N/A</v>
      </c>
      <c r="EH129" s="70" t="e">
        <f aca="false">$EH$7*$J$2*$J$5*$AB129</f>
        <v>#N/A</v>
      </c>
      <c r="EI129" s="70" t="e">
        <f aca="false">$EH$7*$J$3*$J$5*$AC129</f>
        <v>#N/A</v>
      </c>
      <c r="EJ129" s="70" t="e">
        <f aca="false">$EJ$7*$J$2*$J$5*$AB129</f>
        <v>#N/A</v>
      </c>
      <c r="EK129" s="70" t="e">
        <f aca="false">$EJ$7*$J$3*$J$5*$AC129</f>
        <v>#N/A</v>
      </c>
      <c r="EL129" s="70" t="e">
        <f aca="false">$EL$7*$J$2*$J$5*$AB129</f>
        <v>#N/A</v>
      </c>
      <c r="EM129" s="70" t="e">
        <f aca="false">$EL$7*$J$3*$J$5*$AC129</f>
        <v>#N/A</v>
      </c>
      <c r="EN129" s="134" t="e">
        <f aca="false">SUM(EB129:EC129)</f>
        <v>#N/A</v>
      </c>
      <c r="EO129" s="25" t="e">
        <f aca="false">SUM(EB129:EE129,EJ129:EM129)</f>
        <v>#N/A</v>
      </c>
      <c r="EP129" s="25" t="e">
        <f aca="false">SUM(DZ129:EM129)</f>
        <v>#N/A</v>
      </c>
    </row>
    <row r="130" customFormat="false" ht="11.25" hidden="false" customHeight="false" outlineLevel="0" collapsed="false">
      <c r="A130" s="51" t="e">
        <f aca="false">VLOOKUP($D130,Curves!$A$2:$I$1700,9)</f>
        <v>#N/A</v>
      </c>
      <c r="B130" s="85" t="e">
        <f aca="false">(1+($A130/2))^(-2*($D130-$A$1)/365.25)</f>
        <v>#N/A</v>
      </c>
      <c r="C130" s="85" t="n">
        <f aca="false">D131-D130</f>
        <v>31</v>
      </c>
      <c r="D130" s="377" t="n">
        <v>40603</v>
      </c>
      <c r="E130" s="378" t="e">
        <f aca="false">VLOOKUP($D130,Curves!$A$2:$H$1700,2)*$B130</f>
        <v>#N/A</v>
      </c>
      <c r="F130" s="51" t="e">
        <f aca="false">VLOOKUP($D130,Curves!$A$2:$H$1700,3)*$B130</f>
        <v>#N/A</v>
      </c>
      <c r="G130" s="51" t="e">
        <f aca="false">VLOOKUP($D130,Curves!$A$2:$H$1700,7)*$B130</f>
        <v>#N/A</v>
      </c>
      <c r="H130" s="51" t="e">
        <f aca="false">VLOOKUP($D130,Curves!$A$2:$H$1700,5)*$B130</f>
        <v>#N/A</v>
      </c>
      <c r="I130" s="51" t="e">
        <f aca="false">VLOOKUP($D130,Curves!$A$2:$H$1700,4)*$B130</f>
        <v>#N/A</v>
      </c>
      <c r="J130" s="379" t="e">
        <f aca="false">VLOOKUP($D130,Curves!$A$2:$H$1700,8)*$B130</f>
        <v>#N/A</v>
      </c>
      <c r="K130" s="51" t="e">
        <f aca="false">($E130+$I130)*$J$5+$J$4</f>
        <v>#N/A</v>
      </c>
      <c r="L130" s="380" t="e">
        <f aca="false">VLOOKUP($D130,Curves!$N$2:$T$2600,2)*$B130</f>
        <v>#N/A</v>
      </c>
      <c r="M130" s="244" t="e">
        <f aca="false">VLOOKUP($D130,Curves!$N$2:$T$2600,3)*$B130</f>
        <v>#N/A</v>
      </c>
      <c r="N130" s="381" t="e">
        <f aca="false">IF($K130&lt;$L130,1,0)</f>
        <v>#N/A</v>
      </c>
      <c r="O130" s="382" t="e">
        <f aca="false">IF($K130&lt;$M130,1,0)</f>
        <v>#N/A</v>
      </c>
      <c r="P130" s="378" t="e">
        <f aca="false">($E130+J130)*$J$5+$J$4</f>
        <v>#N/A</v>
      </c>
      <c r="Q130" s="380" t="e">
        <f aca="false">VLOOKUP($D130,Curves!$N$2:$T$2600,4)*$B130</f>
        <v>#N/A</v>
      </c>
      <c r="R130" s="244" t="e">
        <f aca="false">VLOOKUP($D130,Curves!$N$2:$T$2600,5)*$B130</f>
        <v>#N/A</v>
      </c>
      <c r="S130" s="381" t="e">
        <f aca="false">IF($P130&lt;$Q130,1,0)</f>
        <v>#N/A</v>
      </c>
      <c r="T130" s="382" t="e">
        <f aca="false">IF($P130&lt;$R130,1,0)</f>
        <v>#N/A</v>
      </c>
      <c r="U130" s="383" t="e">
        <f aca="false">($E130+G130)*$J$5+$J$4</f>
        <v>#N/A</v>
      </c>
      <c r="V130" s="383" t="e">
        <f aca="false">($E130+H130)*$J$5+$J$4</f>
        <v>#N/A</v>
      </c>
      <c r="W130" s="383" t="e">
        <f aca="false">($E130+I130)*$J$5+$J$4</f>
        <v>#N/A</v>
      </c>
      <c r="X130" s="272" t="e">
        <f aca="false">VLOOKUP($D130,[6]CurveFetch!$D$8:$S$13000,16,0)*$B130</f>
        <v>#N/A</v>
      </c>
      <c r="Y130" s="244" t="e">
        <f aca="false">VLOOKUP($D130,Curves!$N$2:$T$2600,7)*$B130</f>
        <v>#N/A</v>
      </c>
      <c r="Z130" s="384" t="e">
        <f aca="false">IF($U130&lt;$X130,1,0)</f>
        <v>#N/A</v>
      </c>
      <c r="AA130" s="381" t="e">
        <f aca="false">IF($U130&lt;$Y130,1,0)</f>
        <v>#N/A</v>
      </c>
      <c r="AB130" s="381" t="e">
        <f aca="false">IF($V130&lt;$X130,1,0)</f>
        <v>#N/A</v>
      </c>
      <c r="AC130" s="381" t="e">
        <f aca="false">IF($V130&lt;$X130,1,0)</f>
        <v>#N/A</v>
      </c>
      <c r="AD130" s="381" t="e">
        <f aca="false">IF($W130&lt;$X130,1,0)</f>
        <v>#N/A</v>
      </c>
      <c r="AE130" s="382" t="e">
        <f aca="false">IF($W130&lt;$Y130,1,0)</f>
        <v>#N/A</v>
      </c>
      <c r="AF130" s="70" t="e">
        <f aca="false">$AF$7*$J$2*$J$5*$N130</f>
        <v>#N/A</v>
      </c>
      <c r="AG130" s="70" t="e">
        <f aca="false">$AF$7*$J$2*$J$5*$O130</f>
        <v>#N/A</v>
      </c>
      <c r="AH130" s="70" t="e">
        <f aca="false">$AH$7*$J$2*$J$5*$N130</f>
        <v>#N/A</v>
      </c>
      <c r="AI130" s="70" t="e">
        <f aca="false">$AH$7*$J$2*$J$5*$O130</f>
        <v>#N/A</v>
      </c>
      <c r="AJ130" s="70" t="e">
        <f aca="false">$AJ$7*$J$2*$J$5*$N130</f>
        <v>#N/A</v>
      </c>
      <c r="AK130" s="70" t="e">
        <f aca="false">$AJ$7*$J$2*$J$5*$O130</f>
        <v>#N/A</v>
      </c>
      <c r="AL130" s="70" t="e">
        <f aca="false">$AL$7*$J$2*$J$5*$N130</f>
        <v>#N/A</v>
      </c>
      <c r="AM130" s="70" t="e">
        <f aca="false">$AL$7*$J$3*$J$5*$O130</f>
        <v>#N/A</v>
      </c>
      <c r="AN130" s="70" t="e">
        <f aca="false">$AN$7*$J$2*$J$5*$N130</f>
        <v>#N/A</v>
      </c>
      <c r="AO130" s="70" t="e">
        <f aca="false">$AN$7*$J$3*$J$5*$O130</f>
        <v>#N/A</v>
      </c>
      <c r="AP130" s="70" t="e">
        <f aca="false">$AP$7*$J$2*$J$5*$N130</f>
        <v>#N/A</v>
      </c>
      <c r="AQ130" s="70" t="e">
        <f aca="false">$AP$7*$J$3*$J$5*$O130</f>
        <v>#N/A</v>
      </c>
      <c r="AR130" s="70" t="e">
        <f aca="false">$AR$7*$J$2*$J$5*$N130</f>
        <v>#N/A</v>
      </c>
      <c r="AS130" s="70" t="e">
        <f aca="false">$AR$7*$J$3*$J$5*$O130</f>
        <v>#N/A</v>
      </c>
      <c r="AT130" s="134" t="e">
        <f aca="false">SUM(AF130:AG130,AL130:AM130)</f>
        <v>#N/A</v>
      </c>
      <c r="AU130" s="161" t="e">
        <f aca="false">SUM(AF130:AM130,AP130:AS130)</f>
        <v>#N/A</v>
      </c>
      <c r="AV130" s="134" t="e">
        <f aca="false">SUM(AF130:AS130)</f>
        <v>#N/A</v>
      </c>
      <c r="AW130" s="70" t="e">
        <f aca="false">$AW$7*$J$2*$J$5*$S130</f>
        <v>#N/A</v>
      </c>
      <c r="AX130" s="70" t="e">
        <f aca="false">$AW$7*$J$3*$J$5*$T130</f>
        <v>#N/A</v>
      </c>
      <c r="AY130" s="70" t="e">
        <f aca="false">$AY$7*$J$2*$J$5*$S130</f>
        <v>#N/A</v>
      </c>
      <c r="AZ130" s="70" t="e">
        <f aca="false">$AY$7*$J$3*$J$5*$T130</f>
        <v>#N/A</v>
      </c>
      <c r="BA130" s="70" t="e">
        <f aca="false">$BA$7*$J$2*$J$5*$S130</f>
        <v>#N/A</v>
      </c>
      <c r="BB130" s="70" t="e">
        <f aca="false">$BA$7*$J$3*$J$5*$T130</f>
        <v>#N/A</v>
      </c>
      <c r="BC130" s="70" t="e">
        <f aca="false">$BC$7*$J$2*$J$5*$S130</f>
        <v>#N/A</v>
      </c>
      <c r="BD130" s="70" t="e">
        <f aca="false">$BC$7*$J$3*$J$5*$T130</f>
        <v>#N/A</v>
      </c>
      <c r="BE130" s="70" t="e">
        <f aca="false">$BE$7*$J$2*$J$5*$S130</f>
        <v>#N/A</v>
      </c>
      <c r="BF130" s="70" t="e">
        <f aca="false">$BE$7*$J$3*$J$5*$T130</f>
        <v>#N/A</v>
      </c>
      <c r="BG130" s="70" t="e">
        <f aca="false">$BG$7*$J$2*$J$5*$S130</f>
        <v>#N/A</v>
      </c>
      <c r="BH130" s="70" t="e">
        <f aca="false">$BG$7*$J$3*$J$5*$T130</f>
        <v>#N/A</v>
      </c>
      <c r="BI130" s="70" t="e">
        <f aca="false">$BI$7*$J$2*$J$5*$S130</f>
        <v>#N/A</v>
      </c>
      <c r="BJ130" s="70" t="e">
        <f aca="false">$BI$7*$J$3*$J$5*$T130</f>
        <v>#N/A</v>
      </c>
      <c r="BK130" s="70" t="e">
        <f aca="false">$BK$7*$J$2*$J$5*$S130</f>
        <v>#N/A</v>
      </c>
      <c r="BL130" s="70" t="e">
        <f aca="false">$BK$7*$J$3*$J$5*$T130</f>
        <v>#N/A</v>
      </c>
      <c r="BM130" s="70" t="e">
        <f aca="false">$BM$7*$J$2*$J$5*$S130</f>
        <v>#N/A</v>
      </c>
      <c r="BN130" s="70" t="e">
        <f aca="false">$BM$7*$J$3*$J$5*$T130</f>
        <v>#N/A</v>
      </c>
      <c r="BO130" s="70" t="e">
        <f aca="false">$BO$7*$J$2*$J$5*$S130</f>
        <v>#N/A</v>
      </c>
      <c r="BP130" s="70" t="e">
        <f aca="false">$BO$7*$J$3*$J$5*$T130</f>
        <v>#N/A</v>
      </c>
      <c r="BQ130" s="70" t="e">
        <f aca="false">$BQ$7*$J$2*$J$5*$S130</f>
        <v>#N/A</v>
      </c>
      <c r="BR130" s="70" t="e">
        <f aca="false">$BQ$7*$J$3*$J$5*$T130</f>
        <v>#N/A</v>
      </c>
      <c r="BS130" s="70" t="e">
        <f aca="false">$BS$7*$J$2*$J$5*$S130</f>
        <v>#N/A</v>
      </c>
      <c r="BT130" s="70" t="e">
        <f aca="false">$BS$7*$J$3*$J$5*$T130</f>
        <v>#N/A</v>
      </c>
      <c r="BU130" s="70" t="e">
        <f aca="false">$BU$7*$J$2*$J$5*$S130</f>
        <v>#N/A</v>
      </c>
      <c r="BV130" s="70" t="e">
        <f aca="false">$BU$7*$J$3*$J$5*$T130</f>
        <v>#N/A</v>
      </c>
      <c r="BW130" s="385" t="e">
        <f aca="false">SUM(AW130:BD130,BG130:BJ130,BO130:BP130)</f>
        <v>#N/A</v>
      </c>
      <c r="BX130" s="386" t="e">
        <f aca="false">SUM(BS130:BV130)+BW130</f>
        <v>#N/A</v>
      </c>
      <c r="BY130" s="25" t="e">
        <f aca="false">SUM(AW130:BV130)</f>
        <v>#N/A</v>
      </c>
      <c r="BZ130" s="70" t="e">
        <f aca="false">$BZ$7*$J$2*$J$5*$N130</f>
        <v>#N/A</v>
      </c>
      <c r="CA130" s="70" t="e">
        <f aca="false">$BZ$7*$J$3*$J$5*$O130</f>
        <v>#N/A</v>
      </c>
      <c r="CB130" s="70" t="e">
        <f aca="false">$CB$7*$J$2*$J$5*$N130</f>
        <v>#N/A</v>
      </c>
      <c r="CC130" s="70" t="e">
        <f aca="false">$CB$7*$J$3*$J$5*$O130</f>
        <v>#N/A</v>
      </c>
      <c r="CD130" s="70" t="e">
        <f aca="false">$CD$7*$J$2*$J$5*$N130</f>
        <v>#N/A</v>
      </c>
      <c r="CE130" s="70" t="e">
        <f aca="false">$CD$7*$J$3*$J$5*$O130</f>
        <v>#N/A</v>
      </c>
      <c r="CF130" s="134" t="e">
        <f aca="false">SUM(BZ130:CA130)</f>
        <v>#N/A</v>
      </c>
      <c r="CG130" s="386" t="e">
        <f aca="false">SUM(BZ130:CC130)</f>
        <v>#N/A</v>
      </c>
      <c r="CH130" s="134" t="e">
        <f aca="false">SUM(BZ130:CE130)</f>
        <v>#N/A</v>
      </c>
      <c r="CI130" s="70" t="e">
        <f aca="false">$CI$7*$J$2*$J$5*$AB130</f>
        <v>#N/A</v>
      </c>
      <c r="CJ130" s="70" t="e">
        <f aca="false">$CI$7*$J$3*$J$5*$AC130</f>
        <v>#N/A</v>
      </c>
      <c r="CK130" s="70" t="e">
        <f aca="false">$CK$7*$J$2*$J$5*$AB130</f>
        <v>#N/A</v>
      </c>
      <c r="CL130" s="70" t="e">
        <f aca="false">$CK$7*$J$3*$J$5*$AC130</f>
        <v>#N/A</v>
      </c>
      <c r="CM130" s="70" t="e">
        <f aca="false">$CM$7*$J$2*$J$5*$AB130</f>
        <v>#N/A</v>
      </c>
      <c r="CN130" s="70" t="e">
        <f aca="false">$CM$7*$J$3*$J$5*$AC130</f>
        <v>#N/A</v>
      </c>
      <c r="CO130" s="70" t="e">
        <f aca="false">$CO$7*$J$2*$J$5*$AB130</f>
        <v>#N/A</v>
      </c>
      <c r="CP130" s="70" t="e">
        <f aca="false">$CO$7*$J$3*$J$5*$AC130</f>
        <v>#N/A</v>
      </c>
      <c r="CQ130" s="70" t="e">
        <f aca="false">$CQ$7*$J$2*$J$5*$AB130</f>
        <v>#N/A</v>
      </c>
      <c r="CR130" s="70" t="e">
        <f aca="false">$CQ$7*$J$3*$J$5*$AC130</f>
        <v>#N/A</v>
      </c>
      <c r="CS130" s="70" t="e">
        <f aca="false">$CS$7*$J$2*$J$5*$AB130</f>
        <v>#N/A</v>
      </c>
      <c r="CT130" s="70" t="e">
        <f aca="false">$CS$7*$J$3*$J$5*$AC130</f>
        <v>#N/A</v>
      </c>
      <c r="CU130" s="70" t="e">
        <f aca="false">$CU$7*$J$2*$J$5*$AB130</f>
        <v>#N/A</v>
      </c>
      <c r="CV130" s="70" t="e">
        <f aca="false">$CU$7*$J$3*$J$5*$AC130</f>
        <v>#N/A</v>
      </c>
      <c r="CW130" s="70" t="e">
        <f aca="false">$CW$7*$J$2*$J$5*$AB130</f>
        <v>#N/A</v>
      </c>
      <c r="CX130" s="70" t="e">
        <f aca="false">$CW$7*$J$3*$J$5*$AC130</f>
        <v>#N/A</v>
      </c>
      <c r="CY130" s="70" t="e">
        <f aca="false">$CY$7*$J$2*$J$5*$AB130</f>
        <v>#N/A</v>
      </c>
      <c r="CZ130" s="70" t="e">
        <f aca="false">$CY$7*$J$3*$J$5*$AC130</f>
        <v>#N/A</v>
      </c>
      <c r="DA130" s="70" t="e">
        <f aca="false">$DA$7*$J$2*$J$5*$AB130</f>
        <v>#N/A</v>
      </c>
      <c r="DB130" s="70" t="e">
        <f aca="false">$DA$7*$J$3*$J$5*$AC130</f>
        <v>#N/A</v>
      </c>
      <c r="DC130" s="70"/>
      <c r="DD130" s="70"/>
      <c r="DE130" s="70" t="e">
        <f aca="false">$DF$7*$J$2*$J$5*$AB130</f>
        <v>#N/A</v>
      </c>
      <c r="DF130" s="70" t="e">
        <f aca="false">$DF$7*$J$3*$J$5*$AC130</f>
        <v>#N/A</v>
      </c>
      <c r="DG130" s="70" t="e">
        <f aca="false">$DG$7*$J$2*$J$5*$AB130</f>
        <v>#N/A</v>
      </c>
      <c r="DH130" s="70" t="e">
        <f aca="false">$DG$7*$J$3*$J$5*$AC130</f>
        <v>#N/A</v>
      </c>
      <c r="DI130" s="70" t="e">
        <f aca="false">$DI$7*$J$2*$J$5*$AB130</f>
        <v>#N/A</v>
      </c>
      <c r="DJ130" s="70" t="e">
        <f aca="false">$DI$7*$J$3*$J$5*$AC130</f>
        <v>#N/A</v>
      </c>
      <c r="DK130" s="70" t="e">
        <f aca="false">$DK$7*$J$2*$J$5*$AB130</f>
        <v>#N/A</v>
      </c>
      <c r="DL130" s="70" t="e">
        <f aca="false">$DK$7*$J$3*$J$5*$AC130</f>
        <v>#N/A</v>
      </c>
      <c r="DM130" s="70" t="e">
        <f aca="false">$DM$7*$J$2*$J$5*$AB130</f>
        <v>#N/A</v>
      </c>
      <c r="DN130" s="70" t="e">
        <f aca="false">$DM$7*$J$3*$J$5*$AC130</f>
        <v>#N/A</v>
      </c>
      <c r="DO130" s="70" t="e">
        <f aca="false">$DO$7*$J$2*$J$5*$AB130</f>
        <v>#N/A</v>
      </c>
      <c r="DP130" s="70" t="e">
        <f aca="false">$DO$7*$J$3*$J$5*$AC130</f>
        <v>#N/A</v>
      </c>
      <c r="DQ130" s="70" t="e">
        <f aca="false">$DQ$7*$J$2*$J$5*$AB130</f>
        <v>#N/A</v>
      </c>
      <c r="DR130" s="70" t="e">
        <f aca="false">$DQ$7*$J$3*$J$5*$AC130</f>
        <v>#N/A</v>
      </c>
      <c r="DS130" s="134" t="e">
        <f aca="false">SUM(CI130:CR130,CW130:CX130,DG130:DH130)</f>
        <v>#N/A</v>
      </c>
      <c r="DT130" s="25" t="e">
        <f aca="false">SUM(CI130:CZ130,DC130:DL130)</f>
        <v>#N/A</v>
      </c>
      <c r="DU130" s="134" t="e">
        <f aca="false">SUM(CI130:DR130)</f>
        <v>#N/A</v>
      </c>
      <c r="DZ130" s="70" t="e">
        <f aca="false">$DZ$7*$J$2*$J$5*$AB130</f>
        <v>#N/A</v>
      </c>
      <c r="EA130" s="70" t="e">
        <f aca="false">$DZ$7*$J$3*$J$5*$AC130</f>
        <v>#N/A</v>
      </c>
      <c r="EB130" s="70" t="e">
        <f aca="false">$EB$7*$J$2*$J$5*$AB130</f>
        <v>#N/A</v>
      </c>
      <c r="EC130" s="70" t="e">
        <f aca="false">$EB$7*$J$3*$J$5*$AC130</f>
        <v>#N/A</v>
      </c>
      <c r="ED130" s="70" t="e">
        <f aca="false">$ED$7*$J$2*$J$5*$AB130</f>
        <v>#N/A</v>
      </c>
      <c r="EE130" s="70" t="e">
        <f aca="false">$ED$7*$J$3*$J$5*$AC130</f>
        <v>#N/A</v>
      </c>
      <c r="EF130" s="70" t="e">
        <f aca="false">$EF$7*$J$2*$J$5*$AB130</f>
        <v>#N/A</v>
      </c>
      <c r="EG130" s="70" t="e">
        <f aca="false">$EF$7*$J$3*$J$5*$AC130</f>
        <v>#N/A</v>
      </c>
      <c r="EH130" s="70" t="e">
        <f aca="false">$EH$7*$J$2*$J$5*$AB130</f>
        <v>#N/A</v>
      </c>
      <c r="EI130" s="70" t="e">
        <f aca="false">$EH$7*$J$3*$J$5*$AC130</f>
        <v>#N/A</v>
      </c>
      <c r="EJ130" s="70" t="e">
        <f aca="false">$EJ$7*$J$2*$J$5*$AB130</f>
        <v>#N/A</v>
      </c>
      <c r="EK130" s="70" t="e">
        <f aca="false">$EJ$7*$J$3*$J$5*$AC130</f>
        <v>#N/A</v>
      </c>
      <c r="EL130" s="70" t="e">
        <f aca="false">$EL$7*$J$2*$J$5*$AB130</f>
        <v>#N/A</v>
      </c>
      <c r="EM130" s="70" t="e">
        <f aca="false">$EL$7*$J$3*$J$5*$AC130</f>
        <v>#N/A</v>
      </c>
      <c r="EN130" s="134" t="e">
        <f aca="false">SUM(EB130:EC130)</f>
        <v>#N/A</v>
      </c>
      <c r="EO130" s="25" t="e">
        <f aca="false">SUM(EB130:EE130,EJ130:EM130)</f>
        <v>#N/A</v>
      </c>
      <c r="EP130" s="25" t="e">
        <f aca="false">SUM(DZ130:EM130)</f>
        <v>#N/A</v>
      </c>
    </row>
    <row r="131" customFormat="false" ht="11.25" hidden="false" customHeight="false" outlineLevel="0" collapsed="false">
      <c r="A131" s="51" t="e">
        <f aca="false">VLOOKUP($D131,Curves!$A$2:$I$1700,9)</f>
        <v>#N/A</v>
      </c>
      <c r="B131" s="85" t="e">
        <f aca="false">(1+($A131/2))^(-2*($D131-$A$1)/365.25)</f>
        <v>#N/A</v>
      </c>
      <c r="C131" s="85" t="n">
        <f aca="false">D132-D131</f>
        <v>30</v>
      </c>
      <c r="D131" s="377" t="n">
        <v>40634</v>
      </c>
      <c r="E131" s="378" t="e">
        <f aca="false">VLOOKUP($D131,Curves!$A$2:$H$1700,2)*$B131</f>
        <v>#N/A</v>
      </c>
      <c r="F131" s="51" t="e">
        <f aca="false">VLOOKUP($D131,Curves!$A$2:$H$1700,3)*$B131</f>
        <v>#N/A</v>
      </c>
      <c r="G131" s="51" t="e">
        <f aca="false">VLOOKUP($D131,Curves!$A$2:$H$1700,7)*$B131</f>
        <v>#N/A</v>
      </c>
      <c r="H131" s="51" t="e">
        <f aca="false">VLOOKUP($D131,Curves!$A$2:$H$1700,5)*$B131</f>
        <v>#N/A</v>
      </c>
      <c r="I131" s="51" t="e">
        <f aca="false">VLOOKUP($D131,Curves!$A$2:$H$1700,4)*$B131</f>
        <v>#N/A</v>
      </c>
      <c r="J131" s="379" t="e">
        <f aca="false">VLOOKUP($D131,Curves!$A$2:$H$1700,8)*$B131</f>
        <v>#N/A</v>
      </c>
      <c r="K131" s="51" t="e">
        <f aca="false">($E131+$I131)*$J$5+$J$4</f>
        <v>#N/A</v>
      </c>
      <c r="L131" s="380" t="e">
        <f aca="false">VLOOKUP($D131,Curves!$N$2:$T$2600,2)*$B131</f>
        <v>#N/A</v>
      </c>
      <c r="M131" s="244" t="e">
        <f aca="false">VLOOKUP($D131,Curves!$N$2:$T$2600,3)*$B131</f>
        <v>#N/A</v>
      </c>
      <c r="N131" s="381" t="e">
        <f aca="false">IF($K131&lt;$L131,1,0)</f>
        <v>#N/A</v>
      </c>
      <c r="O131" s="382" t="e">
        <f aca="false">IF($K131&lt;$M131,1,0)</f>
        <v>#N/A</v>
      </c>
      <c r="P131" s="378" t="e">
        <f aca="false">($E131+J131)*$J$5+$J$4</f>
        <v>#N/A</v>
      </c>
      <c r="Q131" s="380" t="e">
        <f aca="false">VLOOKUP($D131,Curves!$N$2:$T$2600,4)*$B131</f>
        <v>#N/A</v>
      </c>
      <c r="R131" s="244" t="e">
        <f aca="false">VLOOKUP($D131,Curves!$N$2:$T$2600,5)*$B131</f>
        <v>#N/A</v>
      </c>
      <c r="S131" s="381" t="e">
        <f aca="false">IF($P131&lt;$Q131,1,0)</f>
        <v>#N/A</v>
      </c>
      <c r="T131" s="382" t="e">
        <f aca="false">IF($P131&lt;$R131,1,0)</f>
        <v>#N/A</v>
      </c>
      <c r="U131" s="383" t="e">
        <f aca="false">($E131+G131)*$J$5+$J$4</f>
        <v>#N/A</v>
      </c>
      <c r="V131" s="383" t="e">
        <f aca="false">($E131+H131)*$J$5+$J$4</f>
        <v>#N/A</v>
      </c>
      <c r="W131" s="383" t="e">
        <f aca="false">($E131+I131)*$J$5+$J$4</f>
        <v>#N/A</v>
      </c>
      <c r="X131" s="272" t="e">
        <f aca="false">VLOOKUP($D131,[6]CurveFetch!$D$8:$S$13000,16,0)*$B131</f>
        <v>#N/A</v>
      </c>
      <c r="Y131" s="244" t="e">
        <f aca="false">VLOOKUP($D131,Curves!$N$2:$T$2600,7)*$B131</f>
        <v>#N/A</v>
      </c>
      <c r="Z131" s="384" t="e">
        <f aca="false">IF($U131&lt;$X131,1,0)</f>
        <v>#N/A</v>
      </c>
      <c r="AA131" s="381" t="e">
        <f aca="false">IF($U131&lt;$Y131,1,0)</f>
        <v>#N/A</v>
      </c>
      <c r="AB131" s="381" t="e">
        <f aca="false">IF($V131&lt;$X131,1,0)</f>
        <v>#N/A</v>
      </c>
      <c r="AC131" s="381" t="e">
        <f aca="false">IF($V131&lt;$X131,1,0)</f>
        <v>#N/A</v>
      </c>
      <c r="AD131" s="381" t="e">
        <f aca="false">IF($W131&lt;$X131,1,0)</f>
        <v>#N/A</v>
      </c>
      <c r="AE131" s="382" t="e">
        <f aca="false">IF($W131&lt;$Y131,1,0)</f>
        <v>#N/A</v>
      </c>
      <c r="AF131" s="70" t="e">
        <f aca="false">$AF$7*$J$2*$J$5*$N131</f>
        <v>#N/A</v>
      </c>
      <c r="AG131" s="70" t="e">
        <f aca="false">$AF$7*$J$2*$J$5*$O131</f>
        <v>#N/A</v>
      </c>
      <c r="AH131" s="70" t="e">
        <f aca="false">$AH$7*$J$2*$J$5*$N131</f>
        <v>#N/A</v>
      </c>
      <c r="AI131" s="70" t="e">
        <f aca="false">$AH$7*$J$2*$J$5*$O131</f>
        <v>#N/A</v>
      </c>
      <c r="AJ131" s="70" t="e">
        <f aca="false">$AJ$7*$J$2*$J$5*$N131</f>
        <v>#N/A</v>
      </c>
      <c r="AK131" s="70" t="e">
        <f aca="false">$AJ$7*$J$2*$J$5*$O131</f>
        <v>#N/A</v>
      </c>
      <c r="AL131" s="70" t="e">
        <f aca="false">$AL$7*$J$2*$J$5*$N131</f>
        <v>#N/A</v>
      </c>
      <c r="AM131" s="70" t="e">
        <f aca="false">$AL$7*$J$3*$J$5*$O131</f>
        <v>#N/A</v>
      </c>
      <c r="AN131" s="70" t="e">
        <f aca="false">$AN$7*$J$2*$J$5*$N131</f>
        <v>#N/A</v>
      </c>
      <c r="AO131" s="70" t="e">
        <f aca="false">$AN$7*$J$3*$J$5*$O131</f>
        <v>#N/A</v>
      </c>
      <c r="AP131" s="70" t="e">
        <f aca="false">$AP$7*$J$2*$J$5*$N131</f>
        <v>#N/A</v>
      </c>
      <c r="AQ131" s="70" t="e">
        <f aca="false">$AP$7*$J$3*$J$5*$O131</f>
        <v>#N/A</v>
      </c>
      <c r="AR131" s="70" t="e">
        <f aca="false">$AR$7*$J$2*$J$5*$N131</f>
        <v>#N/A</v>
      </c>
      <c r="AS131" s="70" t="e">
        <f aca="false">$AR$7*$J$3*$J$5*$O131</f>
        <v>#N/A</v>
      </c>
      <c r="AT131" s="134" t="e">
        <f aca="false">SUM(AF131:AG131,AL131:AM131)</f>
        <v>#N/A</v>
      </c>
      <c r="AU131" s="161" t="e">
        <f aca="false">SUM(AF131:AM131,AP131:AS131)</f>
        <v>#N/A</v>
      </c>
      <c r="AV131" s="134" t="e">
        <f aca="false">SUM(AF131:AS131)</f>
        <v>#N/A</v>
      </c>
      <c r="AW131" s="70" t="e">
        <f aca="false">$AW$7*$J$2*$J$5*$S131</f>
        <v>#N/A</v>
      </c>
      <c r="AX131" s="70" t="e">
        <f aca="false">$AW$7*$J$3*$J$5*$T131</f>
        <v>#N/A</v>
      </c>
      <c r="AY131" s="70" t="e">
        <f aca="false">$AY$7*$J$2*$J$5*$S131</f>
        <v>#N/A</v>
      </c>
      <c r="AZ131" s="70" t="e">
        <f aca="false">$AY$7*$J$3*$J$5*$T131</f>
        <v>#N/A</v>
      </c>
      <c r="BA131" s="70" t="e">
        <f aca="false">$BA$7*$J$2*$J$5*$S131</f>
        <v>#N/A</v>
      </c>
      <c r="BB131" s="70" t="e">
        <f aca="false">$BA$7*$J$3*$J$5*$T131</f>
        <v>#N/A</v>
      </c>
      <c r="BC131" s="70" t="e">
        <f aca="false">$BC$7*$J$2*$J$5*$S131</f>
        <v>#N/A</v>
      </c>
      <c r="BD131" s="70" t="e">
        <f aca="false">$BC$7*$J$3*$J$5*$T131</f>
        <v>#N/A</v>
      </c>
      <c r="BE131" s="70" t="e">
        <f aca="false">$BE$7*$J$2*$J$5*$S131</f>
        <v>#N/A</v>
      </c>
      <c r="BF131" s="70" t="e">
        <f aca="false">$BE$7*$J$3*$J$5*$T131</f>
        <v>#N/A</v>
      </c>
      <c r="BG131" s="70" t="e">
        <f aca="false">$BG$7*$J$2*$J$5*$S131</f>
        <v>#N/A</v>
      </c>
      <c r="BH131" s="70" t="e">
        <f aca="false">$BG$7*$J$3*$J$5*$T131</f>
        <v>#N/A</v>
      </c>
      <c r="BI131" s="70" t="e">
        <f aca="false">$BI$7*$J$2*$J$5*$S131</f>
        <v>#N/A</v>
      </c>
      <c r="BJ131" s="70" t="e">
        <f aca="false">$BI$7*$J$3*$J$5*$T131</f>
        <v>#N/A</v>
      </c>
      <c r="BK131" s="70" t="e">
        <f aca="false">$BK$7*$J$2*$J$5*$S131</f>
        <v>#N/A</v>
      </c>
      <c r="BL131" s="70" t="e">
        <f aca="false">$BK$7*$J$3*$J$5*$T131</f>
        <v>#N/A</v>
      </c>
      <c r="BM131" s="70" t="e">
        <f aca="false">$BM$7*$J$2*$J$5*$S131</f>
        <v>#N/A</v>
      </c>
      <c r="BN131" s="70" t="e">
        <f aca="false">$BM$7*$J$3*$J$5*$T131</f>
        <v>#N/A</v>
      </c>
      <c r="BO131" s="70" t="e">
        <f aca="false">$BO$7*$J$2*$J$5*$S131</f>
        <v>#N/A</v>
      </c>
      <c r="BP131" s="70" t="e">
        <f aca="false">$BO$7*$J$3*$J$5*$T131</f>
        <v>#N/A</v>
      </c>
      <c r="BQ131" s="70" t="e">
        <f aca="false">$BQ$7*$J$2*$J$5*$S131</f>
        <v>#N/A</v>
      </c>
      <c r="BR131" s="70" t="e">
        <f aca="false">$BQ$7*$J$3*$J$5*$T131</f>
        <v>#N/A</v>
      </c>
      <c r="BS131" s="70" t="e">
        <f aca="false">$BS$7*$J$2*$J$5*$S131</f>
        <v>#N/A</v>
      </c>
      <c r="BT131" s="70" t="e">
        <f aca="false">$BS$7*$J$3*$J$5*$T131</f>
        <v>#N/A</v>
      </c>
      <c r="BU131" s="70" t="e">
        <f aca="false">$BU$7*$J$2*$J$5*$S131</f>
        <v>#N/A</v>
      </c>
      <c r="BV131" s="70" t="e">
        <f aca="false">$BU$7*$J$3*$J$5*$T131</f>
        <v>#N/A</v>
      </c>
      <c r="BW131" s="385" t="e">
        <f aca="false">SUM(AW131:BD131,BG131:BJ131,BO131:BP131)</f>
        <v>#N/A</v>
      </c>
      <c r="BX131" s="386" t="e">
        <f aca="false">SUM(BS131:BV131)+BW131</f>
        <v>#N/A</v>
      </c>
      <c r="BY131" s="25" t="e">
        <f aca="false">SUM(AW131:BV131)</f>
        <v>#N/A</v>
      </c>
      <c r="BZ131" s="70" t="e">
        <f aca="false">$BZ$7*$J$2*$J$5*$N131</f>
        <v>#N/A</v>
      </c>
      <c r="CA131" s="70" t="e">
        <f aca="false">$BZ$7*$J$3*$J$5*$O131</f>
        <v>#N/A</v>
      </c>
      <c r="CB131" s="70" t="e">
        <f aca="false">$CB$7*$J$2*$J$5*$N131</f>
        <v>#N/A</v>
      </c>
      <c r="CC131" s="70" t="e">
        <f aca="false">$CB$7*$J$3*$J$5*$O131</f>
        <v>#N/A</v>
      </c>
      <c r="CD131" s="70" t="e">
        <f aca="false">$CD$7*$J$2*$J$5*$N131</f>
        <v>#N/A</v>
      </c>
      <c r="CE131" s="70" t="e">
        <f aca="false">$CD$7*$J$3*$J$5*$O131</f>
        <v>#N/A</v>
      </c>
      <c r="CF131" s="134" t="e">
        <f aca="false">SUM(BZ131:CA131)</f>
        <v>#N/A</v>
      </c>
      <c r="CG131" s="386" t="e">
        <f aca="false">SUM(BZ131:CC131)</f>
        <v>#N/A</v>
      </c>
      <c r="CH131" s="134" t="e">
        <f aca="false">SUM(BZ131:CE131)</f>
        <v>#N/A</v>
      </c>
      <c r="CI131" s="70" t="e">
        <f aca="false">$CI$7*$J$2*$J$5*$AB131</f>
        <v>#N/A</v>
      </c>
      <c r="CJ131" s="70" t="e">
        <f aca="false">$CI$7*$J$3*$J$5*$AC131</f>
        <v>#N/A</v>
      </c>
      <c r="CK131" s="70" t="e">
        <f aca="false">$CK$7*$J$2*$J$5*$AB131</f>
        <v>#N/A</v>
      </c>
      <c r="CL131" s="70" t="e">
        <f aca="false">$CK$7*$J$3*$J$5*$AC131</f>
        <v>#N/A</v>
      </c>
      <c r="CM131" s="70" t="e">
        <f aca="false">$CM$7*$J$2*$J$5*$AB131</f>
        <v>#N/A</v>
      </c>
      <c r="CN131" s="70" t="e">
        <f aca="false">$CM$7*$J$3*$J$5*$AC131</f>
        <v>#N/A</v>
      </c>
      <c r="CO131" s="70" t="e">
        <f aca="false">$CO$7*$J$2*$J$5*$AB131</f>
        <v>#N/A</v>
      </c>
      <c r="CP131" s="70" t="e">
        <f aca="false">$CO$7*$J$3*$J$5*$AC131</f>
        <v>#N/A</v>
      </c>
      <c r="CQ131" s="70" t="e">
        <f aca="false">$CQ$7*$J$2*$J$5*$AB131</f>
        <v>#N/A</v>
      </c>
      <c r="CR131" s="70" t="e">
        <f aca="false">$CQ$7*$J$3*$J$5*$AC131</f>
        <v>#N/A</v>
      </c>
      <c r="CS131" s="70" t="e">
        <f aca="false">$CS$7*$J$2*$J$5*$AB131</f>
        <v>#N/A</v>
      </c>
      <c r="CT131" s="70" t="e">
        <f aca="false">$CS$7*$J$3*$J$5*$AC131</f>
        <v>#N/A</v>
      </c>
      <c r="CU131" s="70" t="e">
        <f aca="false">$CU$7*$J$2*$J$5*$AB131</f>
        <v>#N/A</v>
      </c>
      <c r="CV131" s="70" t="e">
        <f aca="false">$CU$7*$J$3*$J$5*$AC131</f>
        <v>#N/A</v>
      </c>
      <c r="CW131" s="70" t="e">
        <f aca="false">$CW$7*$J$2*$J$5*$AB131</f>
        <v>#N/A</v>
      </c>
      <c r="CX131" s="70" t="e">
        <f aca="false">$CW$7*$J$3*$J$5*$AC131</f>
        <v>#N/A</v>
      </c>
      <c r="CY131" s="70" t="e">
        <f aca="false">$CY$7*$J$2*$J$5*$AB131</f>
        <v>#N/A</v>
      </c>
      <c r="CZ131" s="70" t="e">
        <f aca="false">$CY$7*$J$3*$J$5*$AC131</f>
        <v>#N/A</v>
      </c>
      <c r="DA131" s="70" t="e">
        <f aca="false">$DA$7*$J$2*$J$5*$AB131</f>
        <v>#N/A</v>
      </c>
      <c r="DB131" s="70" t="e">
        <f aca="false">$DA$7*$J$3*$J$5*$AC131</f>
        <v>#N/A</v>
      </c>
      <c r="DC131" s="70"/>
      <c r="DD131" s="70"/>
      <c r="DE131" s="70" t="e">
        <f aca="false">$DF$7*$J$2*$J$5*$AB131</f>
        <v>#N/A</v>
      </c>
      <c r="DF131" s="70" t="e">
        <f aca="false">$DF$7*$J$3*$J$5*$AC131</f>
        <v>#N/A</v>
      </c>
      <c r="DG131" s="70" t="e">
        <f aca="false">$DG$7*$J$2*$J$5*$AB131</f>
        <v>#N/A</v>
      </c>
      <c r="DH131" s="70" t="e">
        <f aca="false">$DG$7*$J$3*$J$5*$AC131</f>
        <v>#N/A</v>
      </c>
      <c r="DI131" s="70" t="e">
        <f aca="false">$DI$7*$J$2*$J$5*$AB131</f>
        <v>#N/A</v>
      </c>
      <c r="DJ131" s="70" t="e">
        <f aca="false">$DI$7*$J$3*$J$5*$AC131</f>
        <v>#N/A</v>
      </c>
      <c r="DK131" s="70" t="e">
        <f aca="false">$DK$7*$J$2*$J$5*$AB131</f>
        <v>#N/A</v>
      </c>
      <c r="DL131" s="70" t="e">
        <f aca="false">$DK$7*$J$3*$J$5*$AC131</f>
        <v>#N/A</v>
      </c>
      <c r="DM131" s="70" t="e">
        <f aca="false">$DM$7*$J$2*$J$5*$AB131</f>
        <v>#N/A</v>
      </c>
      <c r="DN131" s="70" t="e">
        <f aca="false">$DM$7*$J$3*$J$5*$AC131</f>
        <v>#N/A</v>
      </c>
      <c r="DO131" s="70" t="e">
        <f aca="false">$DO$7*$J$2*$J$5*$AB131</f>
        <v>#N/A</v>
      </c>
      <c r="DP131" s="70" t="e">
        <f aca="false">$DO$7*$J$3*$J$5*$AC131</f>
        <v>#N/A</v>
      </c>
      <c r="DQ131" s="70" t="e">
        <f aca="false">$DQ$7*$J$2*$J$5*$AB131</f>
        <v>#N/A</v>
      </c>
      <c r="DR131" s="70" t="e">
        <f aca="false">$DQ$7*$J$3*$J$5*$AC131</f>
        <v>#N/A</v>
      </c>
      <c r="DS131" s="134" t="e">
        <f aca="false">SUM(CI131:CR131,CW131:CX131,DG131:DH131)</f>
        <v>#N/A</v>
      </c>
      <c r="DT131" s="25" t="e">
        <f aca="false">SUM(CI131:CZ131,DC131:DL131)</f>
        <v>#N/A</v>
      </c>
      <c r="DU131" s="134" t="e">
        <f aca="false">SUM(CI131:DR131)</f>
        <v>#N/A</v>
      </c>
      <c r="DZ131" s="70" t="e">
        <f aca="false">$DZ$7*$J$2*$J$5*$AB131</f>
        <v>#N/A</v>
      </c>
      <c r="EA131" s="70" t="e">
        <f aca="false">$DZ$7*$J$3*$J$5*$AC131</f>
        <v>#N/A</v>
      </c>
      <c r="EB131" s="70" t="e">
        <f aca="false">$EB$7*$J$2*$J$5*$AB131</f>
        <v>#N/A</v>
      </c>
      <c r="EC131" s="70" t="e">
        <f aca="false">$EB$7*$J$3*$J$5*$AC131</f>
        <v>#N/A</v>
      </c>
      <c r="ED131" s="70" t="e">
        <f aca="false">$ED$7*$J$2*$J$5*$AB131</f>
        <v>#N/A</v>
      </c>
      <c r="EE131" s="70" t="e">
        <f aca="false">$ED$7*$J$3*$J$5*$AC131</f>
        <v>#N/A</v>
      </c>
      <c r="EF131" s="70" t="e">
        <f aca="false">$EF$7*$J$2*$J$5*$AB131</f>
        <v>#N/A</v>
      </c>
      <c r="EG131" s="70" t="e">
        <f aca="false">$EF$7*$J$3*$J$5*$AC131</f>
        <v>#N/A</v>
      </c>
      <c r="EH131" s="70" t="e">
        <f aca="false">$EH$7*$J$2*$J$5*$AB131</f>
        <v>#N/A</v>
      </c>
      <c r="EI131" s="70" t="e">
        <f aca="false">$EH$7*$J$3*$J$5*$AC131</f>
        <v>#N/A</v>
      </c>
      <c r="EJ131" s="70" t="e">
        <f aca="false">$EJ$7*$J$2*$J$5*$AB131</f>
        <v>#N/A</v>
      </c>
      <c r="EK131" s="70" t="e">
        <f aca="false">$EJ$7*$J$3*$J$5*$AC131</f>
        <v>#N/A</v>
      </c>
      <c r="EL131" s="70" t="e">
        <f aca="false">$EL$7*$J$2*$J$5*$AB131</f>
        <v>#N/A</v>
      </c>
      <c r="EM131" s="70" t="e">
        <f aca="false">$EL$7*$J$3*$J$5*$AC131</f>
        <v>#N/A</v>
      </c>
      <c r="EN131" s="134" t="e">
        <f aca="false">SUM(EB131:EC131)</f>
        <v>#N/A</v>
      </c>
      <c r="EO131" s="25" t="e">
        <f aca="false">SUM(EB131:EE131,EJ131:EM131)</f>
        <v>#N/A</v>
      </c>
      <c r="EP131" s="25" t="e">
        <f aca="false">SUM(DZ131:EM131)</f>
        <v>#N/A</v>
      </c>
    </row>
    <row r="132" customFormat="false" ht="11.25" hidden="false" customHeight="false" outlineLevel="0" collapsed="false">
      <c r="A132" s="51" t="e">
        <f aca="false">VLOOKUP($D132,Curves!$A$2:$I$1700,9)</f>
        <v>#N/A</v>
      </c>
      <c r="B132" s="85" t="e">
        <f aca="false">(1+($A132/2))^(-2*($D132-$A$1)/365.25)</f>
        <v>#N/A</v>
      </c>
      <c r="C132" s="85" t="n">
        <f aca="false">D133-D132</f>
        <v>31</v>
      </c>
      <c r="D132" s="377" t="n">
        <v>40664</v>
      </c>
      <c r="E132" s="378" t="e">
        <f aca="false">VLOOKUP($D132,Curves!$A$2:$H$1700,2)*$B132</f>
        <v>#N/A</v>
      </c>
      <c r="F132" s="51" t="e">
        <f aca="false">VLOOKUP($D132,Curves!$A$2:$H$1700,3)*$B132</f>
        <v>#N/A</v>
      </c>
      <c r="G132" s="51" t="e">
        <f aca="false">VLOOKUP($D132,Curves!$A$2:$H$1700,7)*$B132</f>
        <v>#N/A</v>
      </c>
      <c r="H132" s="51" t="e">
        <f aca="false">VLOOKUP($D132,Curves!$A$2:$H$1700,5)*$B132</f>
        <v>#N/A</v>
      </c>
      <c r="I132" s="51" t="e">
        <f aca="false">VLOOKUP($D132,Curves!$A$2:$H$1700,4)*$B132</f>
        <v>#N/A</v>
      </c>
      <c r="J132" s="379" t="e">
        <f aca="false">VLOOKUP($D132,Curves!$A$2:$H$1700,8)*$B132</f>
        <v>#N/A</v>
      </c>
      <c r="K132" s="51" t="e">
        <f aca="false">($E132+$I132)*$J$5+$J$4</f>
        <v>#N/A</v>
      </c>
      <c r="L132" s="380" t="e">
        <f aca="false">VLOOKUP($D132,Curves!$N$2:$T$2600,2)*$B132</f>
        <v>#N/A</v>
      </c>
      <c r="M132" s="244" t="e">
        <f aca="false">VLOOKUP($D132,Curves!$N$2:$T$2600,3)*$B132</f>
        <v>#N/A</v>
      </c>
      <c r="N132" s="381" t="e">
        <f aca="false">IF($K132&lt;$L132,1,0)</f>
        <v>#N/A</v>
      </c>
      <c r="O132" s="382" t="e">
        <f aca="false">IF($K132&lt;$M132,1,0)</f>
        <v>#N/A</v>
      </c>
      <c r="P132" s="378" t="e">
        <f aca="false">($E132+J132)*$J$5+$J$4</f>
        <v>#N/A</v>
      </c>
      <c r="Q132" s="380" t="e">
        <f aca="false">VLOOKUP($D132,Curves!$N$2:$T$2600,4)*$B132</f>
        <v>#N/A</v>
      </c>
      <c r="R132" s="244" t="e">
        <f aca="false">VLOOKUP($D132,Curves!$N$2:$T$2600,5)*$B132</f>
        <v>#N/A</v>
      </c>
      <c r="S132" s="381" t="e">
        <f aca="false">IF($P132&lt;$Q132,1,0)</f>
        <v>#N/A</v>
      </c>
      <c r="T132" s="382" t="e">
        <f aca="false">IF($P132&lt;$R132,1,0)</f>
        <v>#N/A</v>
      </c>
      <c r="U132" s="383" t="e">
        <f aca="false">($E132+G132)*$J$5+$J$4</f>
        <v>#N/A</v>
      </c>
      <c r="V132" s="383" t="e">
        <f aca="false">($E132+H132)*$J$5+$J$4</f>
        <v>#N/A</v>
      </c>
      <c r="W132" s="383" t="e">
        <f aca="false">($E132+I132)*$J$5+$J$4</f>
        <v>#N/A</v>
      </c>
      <c r="X132" s="272" t="e">
        <f aca="false">VLOOKUP($D132,[6]CurveFetch!$D$8:$S$13000,16,0)*$B132</f>
        <v>#N/A</v>
      </c>
      <c r="Y132" s="244" t="e">
        <f aca="false">VLOOKUP($D132,Curves!$N$2:$T$2600,7)*$B132</f>
        <v>#N/A</v>
      </c>
      <c r="Z132" s="384" t="e">
        <f aca="false">IF($U132&lt;$X132,1,0)</f>
        <v>#N/A</v>
      </c>
      <c r="AA132" s="381" t="e">
        <f aca="false">IF($U132&lt;$Y132,1,0)</f>
        <v>#N/A</v>
      </c>
      <c r="AB132" s="381" t="e">
        <f aca="false">IF($V132&lt;$X132,1,0)</f>
        <v>#N/A</v>
      </c>
      <c r="AC132" s="381" t="e">
        <f aca="false">IF($V132&lt;$X132,1,0)</f>
        <v>#N/A</v>
      </c>
      <c r="AD132" s="381" t="e">
        <f aca="false">IF($W132&lt;$X132,1,0)</f>
        <v>#N/A</v>
      </c>
      <c r="AE132" s="382" t="e">
        <f aca="false">IF($W132&lt;$Y132,1,0)</f>
        <v>#N/A</v>
      </c>
      <c r="AF132" s="70" t="e">
        <f aca="false">$AF$7*$J$2*$J$5*$N132</f>
        <v>#N/A</v>
      </c>
      <c r="AG132" s="70" t="e">
        <f aca="false">$AF$7*$J$2*$J$5*$O132</f>
        <v>#N/A</v>
      </c>
      <c r="AH132" s="70" t="e">
        <f aca="false">$AH$7*$J$2*$J$5*$N132</f>
        <v>#N/A</v>
      </c>
      <c r="AI132" s="70" t="e">
        <f aca="false">$AH$7*$J$2*$J$5*$O132</f>
        <v>#N/A</v>
      </c>
      <c r="AJ132" s="70" t="e">
        <f aca="false">$AJ$7*$J$2*$J$5*$N132</f>
        <v>#N/A</v>
      </c>
      <c r="AK132" s="70" t="e">
        <f aca="false">$AJ$7*$J$2*$J$5*$O132</f>
        <v>#N/A</v>
      </c>
      <c r="AL132" s="70" t="e">
        <f aca="false">$AL$7*$J$2*$J$5*$N132</f>
        <v>#N/A</v>
      </c>
      <c r="AM132" s="70" t="e">
        <f aca="false">$AL$7*$J$3*$J$5*$O132</f>
        <v>#N/A</v>
      </c>
      <c r="AN132" s="70" t="e">
        <f aca="false">$AN$7*$J$2*$J$5*$N132</f>
        <v>#N/A</v>
      </c>
      <c r="AO132" s="70" t="e">
        <f aca="false">$AN$7*$J$3*$J$5*$O132</f>
        <v>#N/A</v>
      </c>
      <c r="AP132" s="70" t="e">
        <f aca="false">$AP$7*$J$2*$J$5*$N132</f>
        <v>#N/A</v>
      </c>
      <c r="AQ132" s="70" t="e">
        <f aca="false">$AP$7*$J$3*$J$5*$O132</f>
        <v>#N/A</v>
      </c>
      <c r="AR132" s="70" t="e">
        <f aca="false">$AR$7*$J$2*$J$5*$N132</f>
        <v>#N/A</v>
      </c>
      <c r="AS132" s="70" t="e">
        <f aca="false">$AR$7*$J$3*$J$5*$O132</f>
        <v>#N/A</v>
      </c>
      <c r="AT132" s="134" t="e">
        <f aca="false">SUM(AF132:AG132,AL132:AM132)</f>
        <v>#N/A</v>
      </c>
      <c r="AU132" s="161" t="e">
        <f aca="false">SUM(AF132:AM132,AP132:AS132)</f>
        <v>#N/A</v>
      </c>
      <c r="AV132" s="134" t="e">
        <f aca="false">SUM(AF132:AS132)</f>
        <v>#N/A</v>
      </c>
      <c r="AW132" s="70" t="e">
        <f aca="false">$AW$7*$J$2*$J$5*$S132</f>
        <v>#N/A</v>
      </c>
      <c r="AX132" s="70" t="e">
        <f aca="false">$AW$7*$J$3*$J$5*$T132</f>
        <v>#N/A</v>
      </c>
      <c r="AY132" s="70" t="e">
        <f aca="false">$AY$7*$J$2*$J$5*$S132</f>
        <v>#N/A</v>
      </c>
      <c r="AZ132" s="70" t="e">
        <f aca="false">$AY$7*$J$3*$J$5*$T132</f>
        <v>#N/A</v>
      </c>
      <c r="BA132" s="70" t="e">
        <f aca="false">$BA$7*$J$2*$J$5*$S132</f>
        <v>#N/A</v>
      </c>
      <c r="BB132" s="70" t="e">
        <f aca="false">$BA$7*$J$3*$J$5*$T132</f>
        <v>#N/A</v>
      </c>
      <c r="BC132" s="70" t="e">
        <f aca="false">$BC$7*$J$2*$J$5*$S132</f>
        <v>#N/A</v>
      </c>
      <c r="BD132" s="70" t="e">
        <f aca="false">$BC$7*$J$3*$J$5*$T132</f>
        <v>#N/A</v>
      </c>
      <c r="BE132" s="70" t="e">
        <f aca="false">$BE$7*$J$2*$J$5*$S132</f>
        <v>#N/A</v>
      </c>
      <c r="BF132" s="70" t="e">
        <f aca="false">$BE$7*$J$3*$J$5*$T132</f>
        <v>#N/A</v>
      </c>
      <c r="BG132" s="70" t="e">
        <f aca="false">$BG$7*$J$2*$J$5*$S132</f>
        <v>#N/A</v>
      </c>
      <c r="BH132" s="70" t="e">
        <f aca="false">$BG$7*$J$3*$J$5*$T132</f>
        <v>#N/A</v>
      </c>
      <c r="BI132" s="70" t="e">
        <f aca="false">$BI$7*$J$2*$J$5*$S132</f>
        <v>#N/A</v>
      </c>
      <c r="BJ132" s="70" t="e">
        <f aca="false">$BI$7*$J$3*$J$5*$T132</f>
        <v>#N/A</v>
      </c>
      <c r="BK132" s="70" t="e">
        <f aca="false">$BK$7*$J$2*$J$5*$S132</f>
        <v>#N/A</v>
      </c>
      <c r="BL132" s="70" t="e">
        <f aca="false">$BK$7*$J$3*$J$5*$T132</f>
        <v>#N/A</v>
      </c>
      <c r="BM132" s="70" t="e">
        <f aca="false">$BM$7*$J$2*$J$5*$S132</f>
        <v>#N/A</v>
      </c>
      <c r="BN132" s="70" t="e">
        <f aca="false">$BM$7*$J$3*$J$5*$T132</f>
        <v>#N/A</v>
      </c>
      <c r="BO132" s="70" t="e">
        <f aca="false">$BO$7*$J$2*$J$5*$S132</f>
        <v>#N/A</v>
      </c>
      <c r="BP132" s="70" t="e">
        <f aca="false">$BO$7*$J$3*$J$5*$T132</f>
        <v>#N/A</v>
      </c>
      <c r="BQ132" s="70" t="e">
        <f aca="false">$BQ$7*$J$2*$J$5*$S132</f>
        <v>#N/A</v>
      </c>
      <c r="BR132" s="70" t="e">
        <f aca="false">$BQ$7*$J$3*$J$5*$T132</f>
        <v>#N/A</v>
      </c>
      <c r="BS132" s="70" t="e">
        <f aca="false">$BS$7*$J$2*$J$5*$S132</f>
        <v>#N/A</v>
      </c>
      <c r="BT132" s="70" t="e">
        <f aca="false">$BS$7*$J$3*$J$5*$T132</f>
        <v>#N/A</v>
      </c>
      <c r="BU132" s="70" t="e">
        <f aca="false">$BU$7*$J$2*$J$5*$S132</f>
        <v>#N/A</v>
      </c>
      <c r="BV132" s="70" t="e">
        <f aca="false">$BU$7*$J$3*$J$5*$T132</f>
        <v>#N/A</v>
      </c>
      <c r="BW132" s="385" t="e">
        <f aca="false">SUM(AW132:BD132,BG132:BJ132,BO132:BP132)</f>
        <v>#N/A</v>
      </c>
      <c r="BX132" s="386" t="e">
        <f aca="false">SUM(BS132:BV132)+BW132</f>
        <v>#N/A</v>
      </c>
      <c r="BY132" s="25" t="e">
        <f aca="false">SUM(AW132:BV132)</f>
        <v>#N/A</v>
      </c>
      <c r="BZ132" s="70" t="e">
        <f aca="false">$BZ$7*$J$2*$J$5*$N132</f>
        <v>#N/A</v>
      </c>
      <c r="CA132" s="70" t="e">
        <f aca="false">$BZ$7*$J$3*$J$5*$O132</f>
        <v>#N/A</v>
      </c>
      <c r="CB132" s="70" t="e">
        <f aca="false">$CB$7*$J$2*$J$5*$N132</f>
        <v>#N/A</v>
      </c>
      <c r="CC132" s="70" t="e">
        <f aca="false">$CB$7*$J$3*$J$5*$O132</f>
        <v>#N/A</v>
      </c>
      <c r="CD132" s="70" t="e">
        <f aca="false">$CD$7*$J$2*$J$5*$N132</f>
        <v>#N/A</v>
      </c>
      <c r="CE132" s="70" t="e">
        <f aca="false">$CD$7*$J$3*$J$5*$O132</f>
        <v>#N/A</v>
      </c>
      <c r="CF132" s="134" t="e">
        <f aca="false">SUM(BZ132:CA132)</f>
        <v>#N/A</v>
      </c>
      <c r="CG132" s="386" t="e">
        <f aca="false">SUM(BZ132:CC132)</f>
        <v>#N/A</v>
      </c>
      <c r="CH132" s="134" t="e">
        <f aca="false">SUM(BZ132:CE132)</f>
        <v>#N/A</v>
      </c>
      <c r="CI132" s="70" t="e">
        <f aca="false">$CI$7*$J$2*$J$5*$AB132</f>
        <v>#N/A</v>
      </c>
      <c r="CJ132" s="70" t="e">
        <f aca="false">$CI$7*$J$3*$J$5*$AC132</f>
        <v>#N/A</v>
      </c>
      <c r="CK132" s="70" t="e">
        <f aca="false">$CK$7*$J$2*$J$5*$AB132</f>
        <v>#N/A</v>
      </c>
      <c r="CL132" s="70" t="e">
        <f aca="false">$CK$7*$J$3*$J$5*$AC132</f>
        <v>#N/A</v>
      </c>
      <c r="CM132" s="70" t="e">
        <f aca="false">$CM$7*$J$2*$J$5*$AB132</f>
        <v>#N/A</v>
      </c>
      <c r="CN132" s="70" t="e">
        <f aca="false">$CM$7*$J$3*$J$5*$AC132</f>
        <v>#N/A</v>
      </c>
      <c r="CO132" s="70" t="e">
        <f aca="false">$CO$7*$J$2*$J$5*$AB132</f>
        <v>#N/A</v>
      </c>
      <c r="CP132" s="70" t="e">
        <f aca="false">$CO$7*$J$3*$J$5*$AC132</f>
        <v>#N/A</v>
      </c>
      <c r="CQ132" s="70" t="e">
        <f aca="false">$CQ$7*$J$2*$J$5*$AB132</f>
        <v>#N/A</v>
      </c>
      <c r="CR132" s="70" t="e">
        <f aca="false">$CQ$7*$J$3*$J$5*$AC132</f>
        <v>#N/A</v>
      </c>
      <c r="CS132" s="70" t="e">
        <f aca="false">$CS$7*$J$2*$J$5*$AB132</f>
        <v>#N/A</v>
      </c>
      <c r="CT132" s="70" t="e">
        <f aca="false">$CS$7*$J$3*$J$5*$AC132</f>
        <v>#N/A</v>
      </c>
      <c r="CU132" s="70" t="e">
        <f aca="false">$CU$7*$J$2*$J$5*$AB132</f>
        <v>#N/A</v>
      </c>
      <c r="CV132" s="70" t="e">
        <f aca="false">$CU$7*$J$3*$J$5*$AC132</f>
        <v>#N/A</v>
      </c>
      <c r="CW132" s="70" t="e">
        <f aca="false">$CW$7*$J$2*$J$5*$AB132</f>
        <v>#N/A</v>
      </c>
      <c r="CX132" s="70" t="e">
        <f aca="false">$CW$7*$J$3*$J$5*$AC132</f>
        <v>#N/A</v>
      </c>
      <c r="CY132" s="70" t="e">
        <f aca="false">$CY$7*$J$2*$J$5*$AB132</f>
        <v>#N/A</v>
      </c>
      <c r="CZ132" s="70" t="e">
        <f aca="false">$CY$7*$J$3*$J$5*$AC132</f>
        <v>#N/A</v>
      </c>
      <c r="DA132" s="70" t="e">
        <f aca="false">$DA$7*$J$2*$J$5*$AB132</f>
        <v>#N/A</v>
      </c>
      <c r="DB132" s="70" t="e">
        <f aca="false">$DA$7*$J$3*$J$5*$AC132</f>
        <v>#N/A</v>
      </c>
      <c r="DC132" s="70"/>
      <c r="DD132" s="70"/>
      <c r="DE132" s="70" t="e">
        <f aca="false">$DF$7*$J$2*$J$5*$AB132</f>
        <v>#N/A</v>
      </c>
      <c r="DF132" s="70" t="e">
        <f aca="false">$DF$7*$J$3*$J$5*$AC132</f>
        <v>#N/A</v>
      </c>
      <c r="DG132" s="70" t="e">
        <f aca="false">$DG$7*$J$2*$J$5*$AB132</f>
        <v>#N/A</v>
      </c>
      <c r="DH132" s="70" t="e">
        <f aca="false">$DG$7*$J$3*$J$5*$AC132</f>
        <v>#N/A</v>
      </c>
      <c r="DI132" s="70" t="e">
        <f aca="false">$DI$7*$J$2*$J$5*$AB132</f>
        <v>#N/A</v>
      </c>
      <c r="DJ132" s="70" t="e">
        <f aca="false">$DI$7*$J$3*$J$5*$AC132</f>
        <v>#N/A</v>
      </c>
      <c r="DK132" s="70" t="e">
        <f aca="false">$DK$7*$J$2*$J$5*$AB132</f>
        <v>#N/A</v>
      </c>
      <c r="DL132" s="70" t="e">
        <f aca="false">$DK$7*$J$3*$J$5*$AC132</f>
        <v>#N/A</v>
      </c>
      <c r="DM132" s="70" t="e">
        <f aca="false">$DM$7*$J$2*$J$5*$AB132</f>
        <v>#N/A</v>
      </c>
      <c r="DN132" s="70" t="e">
        <f aca="false">$DM$7*$J$3*$J$5*$AC132</f>
        <v>#N/A</v>
      </c>
      <c r="DO132" s="70" t="e">
        <f aca="false">$DO$7*$J$2*$J$5*$AB132</f>
        <v>#N/A</v>
      </c>
      <c r="DP132" s="70" t="e">
        <f aca="false">$DO$7*$J$3*$J$5*$AC132</f>
        <v>#N/A</v>
      </c>
      <c r="DQ132" s="70" t="e">
        <f aca="false">$DQ$7*$J$2*$J$5*$AB132</f>
        <v>#N/A</v>
      </c>
      <c r="DR132" s="70" t="e">
        <f aca="false">$DQ$7*$J$3*$J$5*$AC132</f>
        <v>#N/A</v>
      </c>
      <c r="DS132" s="134" t="e">
        <f aca="false">SUM(CI132:CR132,CW132:CX132,DG132:DH132)</f>
        <v>#N/A</v>
      </c>
      <c r="DT132" s="25" t="e">
        <f aca="false">SUM(CI132:CZ132,DC132:DL132)</f>
        <v>#N/A</v>
      </c>
      <c r="DU132" s="134" t="e">
        <f aca="false">SUM(CI132:DR132)</f>
        <v>#N/A</v>
      </c>
      <c r="DZ132" s="70" t="e">
        <f aca="false">$DZ$7*$J$2*$J$5*$AB132</f>
        <v>#N/A</v>
      </c>
      <c r="EA132" s="70" t="e">
        <f aca="false">$DZ$7*$J$3*$J$5*$AC132</f>
        <v>#N/A</v>
      </c>
      <c r="EB132" s="70" t="e">
        <f aca="false">$EB$7*$J$2*$J$5*$AB132</f>
        <v>#N/A</v>
      </c>
      <c r="EC132" s="70" t="e">
        <f aca="false">$EB$7*$J$3*$J$5*$AC132</f>
        <v>#N/A</v>
      </c>
      <c r="ED132" s="70" t="e">
        <f aca="false">$ED$7*$J$2*$J$5*$AB132</f>
        <v>#N/A</v>
      </c>
      <c r="EE132" s="70" t="e">
        <f aca="false">$ED$7*$J$3*$J$5*$AC132</f>
        <v>#N/A</v>
      </c>
      <c r="EF132" s="70" t="e">
        <f aca="false">$EF$7*$J$2*$J$5*$AB132</f>
        <v>#N/A</v>
      </c>
      <c r="EG132" s="70" t="e">
        <f aca="false">$EF$7*$J$3*$J$5*$AC132</f>
        <v>#N/A</v>
      </c>
      <c r="EH132" s="70" t="e">
        <f aca="false">$EH$7*$J$2*$J$5*$AB132</f>
        <v>#N/A</v>
      </c>
      <c r="EI132" s="70" t="e">
        <f aca="false">$EH$7*$J$3*$J$5*$AC132</f>
        <v>#N/A</v>
      </c>
      <c r="EJ132" s="70" t="e">
        <f aca="false">$EJ$7*$J$2*$J$5*$AB132</f>
        <v>#N/A</v>
      </c>
      <c r="EK132" s="70" t="e">
        <f aca="false">$EJ$7*$J$3*$J$5*$AC132</f>
        <v>#N/A</v>
      </c>
      <c r="EL132" s="70" t="e">
        <f aca="false">$EL$7*$J$2*$J$5*$AB132</f>
        <v>#N/A</v>
      </c>
      <c r="EM132" s="70" t="e">
        <f aca="false">$EL$7*$J$3*$J$5*$AC132</f>
        <v>#N/A</v>
      </c>
      <c r="EN132" s="134" t="e">
        <f aca="false">SUM(EB132:EC132)</f>
        <v>#N/A</v>
      </c>
      <c r="EO132" s="25" t="e">
        <f aca="false">SUM(EB132:EE132,EJ132:EM132)</f>
        <v>#N/A</v>
      </c>
      <c r="EP132" s="25" t="e">
        <f aca="false">SUM(DZ132:EM132)</f>
        <v>#N/A</v>
      </c>
    </row>
    <row r="133" customFormat="false" ht="11.25" hidden="false" customHeight="false" outlineLevel="0" collapsed="false">
      <c r="A133" s="51" t="e">
        <f aca="false">VLOOKUP($D133,Curves!$A$2:$I$1700,9)</f>
        <v>#N/A</v>
      </c>
      <c r="B133" s="85" t="e">
        <f aca="false">(1+($A133/2))^(-2*($D133-$A$1)/365.25)</f>
        <v>#N/A</v>
      </c>
      <c r="C133" s="85" t="n">
        <f aca="false">D134-D133</f>
        <v>30</v>
      </c>
      <c r="D133" s="377" t="n">
        <v>40695</v>
      </c>
      <c r="E133" s="378" t="e">
        <f aca="false">VLOOKUP($D133,Curves!$A$2:$H$1700,2)*$B133</f>
        <v>#N/A</v>
      </c>
      <c r="F133" s="51" t="e">
        <f aca="false">VLOOKUP($D133,Curves!$A$2:$H$1700,3)*$B133</f>
        <v>#N/A</v>
      </c>
      <c r="G133" s="51" t="e">
        <f aca="false">VLOOKUP($D133,Curves!$A$2:$H$1700,7)*$B133</f>
        <v>#N/A</v>
      </c>
      <c r="H133" s="51" t="e">
        <f aca="false">VLOOKUP($D133,Curves!$A$2:$H$1700,5)*$B133</f>
        <v>#N/A</v>
      </c>
      <c r="I133" s="51" t="e">
        <f aca="false">VLOOKUP($D133,Curves!$A$2:$H$1700,4)*$B133</f>
        <v>#N/A</v>
      </c>
      <c r="J133" s="379" t="e">
        <f aca="false">VLOOKUP($D133,Curves!$A$2:$H$1700,8)*$B133</f>
        <v>#N/A</v>
      </c>
      <c r="K133" s="51" t="e">
        <f aca="false">($E133+$I133)*$J$5+$J$4</f>
        <v>#N/A</v>
      </c>
      <c r="L133" s="380" t="e">
        <f aca="false">VLOOKUP($D133,Curves!$N$2:$T$2600,2)*$B133</f>
        <v>#N/A</v>
      </c>
      <c r="M133" s="244" t="e">
        <f aca="false">VLOOKUP($D133,Curves!$N$2:$T$2600,3)*$B133</f>
        <v>#N/A</v>
      </c>
      <c r="N133" s="381" t="e">
        <f aca="false">IF($K133&lt;$L133,1,0)</f>
        <v>#N/A</v>
      </c>
      <c r="O133" s="382" t="e">
        <f aca="false">IF($K133&lt;$M133,1,0)</f>
        <v>#N/A</v>
      </c>
      <c r="P133" s="378" t="e">
        <f aca="false">($E133+J133)*$J$5+$J$4</f>
        <v>#N/A</v>
      </c>
      <c r="Q133" s="380" t="e">
        <f aca="false">VLOOKUP($D133,Curves!$N$2:$T$2600,4)*$B133</f>
        <v>#N/A</v>
      </c>
      <c r="R133" s="244" t="e">
        <f aca="false">VLOOKUP($D133,Curves!$N$2:$T$2600,5)*$B133</f>
        <v>#N/A</v>
      </c>
      <c r="S133" s="381" t="e">
        <f aca="false">IF($P133&lt;$Q133,1,0)</f>
        <v>#N/A</v>
      </c>
      <c r="T133" s="382" t="e">
        <f aca="false">IF($P133&lt;$R133,1,0)</f>
        <v>#N/A</v>
      </c>
      <c r="U133" s="383" t="e">
        <f aca="false">($E133+G133)*$J$5+$J$4</f>
        <v>#N/A</v>
      </c>
      <c r="V133" s="383" t="e">
        <f aca="false">($E133+H133)*$J$5+$J$4</f>
        <v>#N/A</v>
      </c>
      <c r="W133" s="383" t="e">
        <f aca="false">($E133+I133)*$J$5+$J$4</f>
        <v>#N/A</v>
      </c>
      <c r="X133" s="272" t="e">
        <f aca="false">VLOOKUP($D133,[6]CurveFetch!$D$8:$S$13000,16,0)*$B133</f>
        <v>#N/A</v>
      </c>
      <c r="Y133" s="244" t="e">
        <f aca="false">VLOOKUP($D133,Curves!$N$2:$T$2600,7)*$B133</f>
        <v>#N/A</v>
      </c>
      <c r="Z133" s="384" t="e">
        <f aca="false">IF($U133&lt;$X133,1,0)</f>
        <v>#N/A</v>
      </c>
      <c r="AA133" s="381" t="e">
        <f aca="false">IF($U133&lt;$Y133,1,0)</f>
        <v>#N/A</v>
      </c>
      <c r="AB133" s="381" t="e">
        <f aca="false">IF($V133&lt;$X133,1,0)</f>
        <v>#N/A</v>
      </c>
      <c r="AC133" s="381" t="e">
        <f aca="false">IF($V133&lt;$X133,1,0)</f>
        <v>#N/A</v>
      </c>
      <c r="AD133" s="381" t="e">
        <f aca="false">IF($W133&lt;$X133,1,0)</f>
        <v>#N/A</v>
      </c>
      <c r="AE133" s="382" t="e">
        <f aca="false">IF($W133&lt;$Y133,1,0)</f>
        <v>#N/A</v>
      </c>
      <c r="AF133" s="70" t="e">
        <f aca="false">$AF$7*$J$2*$J$5*$N133</f>
        <v>#N/A</v>
      </c>
      <c r="AG133" s="70" t="e">
        <f aca="false">$AF$7*$J$2*$J$5*$O133</f>
        <v>#N/A</v>
      </c>
      <c r="AH133" s="70" t="e">
        <f aca="false">$AH$7*$J$2*$J$5*$N133</f>
        <v>#N/A</v>
      </c>
      <c r="AI133" s="70" t="e">
        <f aca="false">$AH$7*$J$2*$J$5*$O133</f>
        <v>#N/A</v>
      </c>
      <c r="AJ133" s="70" t="e">
        <f aca="false">$AJ$7*$J$2*$J$5*$N133</f>
        <v>#N/A</v>
      </c>
      <c r="AK133" s="70" t="e">
        <f aca="false">$AJ$7*$J$2*$J$5*$O133</f>
        <v>#N/A</v>
      </c>
      <c r="AL133" s="70" t="e">
        <f aca="false">$AL$7*$J$2*$J$5*$N133</f>
        <v>#N/A</v>
      </c>
      <c r="AM133" s="70" t="e">
        <f aca="false">$AL$7*$J$3*$J$5*$O133</f>
        <v>#N/A</v>
      </c>
      <c r="AN133" s="70" t="e">
        <f aca="false">$AN$7*$J$2*$J$5*$N133</f>
        <v>#N/A</v>
      </c>
      <c r="AO133" s="70" t="e">
        <f aca="false">$AN$7*$J$3*$J$5*$O133</f>
        <v>#N/A</v>
      </c>
      <c r="AP133" s="70" t="e">
        <f aca="false">$AP$7*$J$2*$J$5*$N133</f>
        <v>#N/A</v>
      </c>
      <c r="AQ133" s="70" t="e">
        <f aca="false">$AP$7*$J$3*$J$5*$O133</f>
        <v>#N/A</v>
      </c>
      <c r="AR133" s="70" t="e">
        <f aca="false">$AR$7*$J$2*$J$5*$N133</f>
        <v>#N/A</v>
      </c>
      <c r="AS133" s="70" t="e">
        <f aca="false">$AR$7*$J$3*$J$5*$O133</f>
        <v>#N/A</v>
      </c>
      <c r="AT133" s="134" t="e">
        <f aca="false">SUM(AF133:AG133,AL133:AM133)</f>
        <v>#N/A</v>
      </c>
      <c r="AU133" s="161" t="e">
        <f aca="false">SUM(AF133:AM133,AP133:AS133)</f>
        <v>#N/A</v>
      </c>
      <c r="AV133" s="134" t="e">
        <f aca="false">SUM(AF133:AS133)</f>
        <v>#N/A</v>
      </c>
      <c r="AW133" s="70" t="e">
        <f aca="false">$AW$7*$J$2*$J$5*$S133</f>
        <v>#N/A</v>
      </c>
      <c r="AX133" s="70" t="e">
        <f aca="false">$AW$7*$J$3*$J$5*$T133</f>
        <v>#N/A</v>
      </c>
      <c r="AY133" s="70" t="e">
        <f aca="false">$AY$7*$J$2*$J$5*$S133</f>
        <v>#N/A</v>
      </c>
      <c r="AZ133" s="70" t="e">
        <f aca="false">$AY$7*$J$3*$J$5*$T133</f>
        <v>#N/A</v>
      </c>
      <c r="BA133" s="70" t="e">
        <f aca="false">$BA$7*$J$2*$J$5*$S133</f>
        <v>#N/A</v>
      </c>
      <c r="BB133" s="70" t="e">
        <f aca="false">$BA$7*$J$3*$J$5*$T133</f>
        <v>#N/A</v>
      </c>
      <c r="BC133" s="70" t="e">
        <f aca="false">$BC$7*$J$2*$J$5*$S133</f>
        <v>#N/A</v>
      </c>
      <c r="BD133" s="70" t="e">
        <f aca="false">$BC$7*$J$3*$J$5*$T133</f>
        <v>#N/A</v>
      </c>
      <c r="BE133" s="70" t="e">
        <f aca="false">$BE$7*$J$2*$J$5*$S133</f>
        <v>#N/A</v>
      </c>
      <c r="BF133" s="70" t="e">
        <f aca="false">$BE$7*$J$3*$J$5*$T133</f>
        <v>#N/A</v>
      </c>
      <c r="BG133" s="70" t="e">
        <f aca="false">$BG$7*$J$2*$J$5*$S133</f>
        <v>#N/A</v>
      </c>
      <c r="BH133" s="70" t="e">
        <f aca="false">$BG$7*$J$3*$J$5*$T133</f>
        <v>#N/A</v>
      </c>
      <c r="BI133" s="70" t="e">
        <f aca="false">$BI$7*$J$2*$J$5*$S133</f>
        <v>#N/A</v>
      </c>
      <c r="BJ133" s="70" t="e">
        <f aca="false">$BI$7*$J$3*$J$5*$T133</f>
        <v>#N/A</v>
      </c>
      <c r="BK133" s="70" t="e">
        <f aca="false">$BK$7*$J$2*$J$5*$S133</f>
        <v>#N/A</v>
      </c>
      <c r="BL133" s="70" t="e">
        <f aca="false">$BK$7*$J$3*$J$5*$T133</f>
        <v>#N/A</v>
      </c>
      <c r="BM133" s="70" t="e">
        <f aca="false">$BM$7*$J$2*$J$5*$S133</f>
        <v>#N/A</v>
      </c>
      <c r="BN133" s="70" t="e">
        <f aca="false">$BM$7*$J$3*$J$5*$T133</f>
        <v>#N/A</v>
      </c>
      <c r="BO133" s="70" t="e">
        <f aca="false">$BO$7*$J$2*$J$5*$S133</f>
        <v>#N/A</v>
      </c>
      <c r="BP133" s="70" t="e">
        <f aca="false">$BO$7*$J$3*$J$5*$T133</f>
        <v>#N/A</v>
      </c>
      <c r="BQ133" s="70" t="e">
        <f aca="false">$BQ$7*$J$2*$J$5*$S133</f>
        <v>#N/A</v>
      </c>
      <c r="BR133" s="70" t="e">
        <f aca="false">$BQ$7*$J$3*$J$5*$T133</f>
        <v>#N/A</v>
      </c>
      <c r="BS133" s="70" t="e">
        <f aca="false">$BS$7*$J$2*$J$5*$S133</f>
        <v>#N/A</v>
      </c>
      <c r="BT133" s="70" t="e">
        <f aca="false">$BS$7*$J$3*$J$5*$T133</f>
        <v>#N/A</v>
      </c>
      <c r="BU133" s="70" t="e">
        <f aca="false">$BU$7*$J$2*$J$5*$S133</f>
        <v>#N/A</v>
      </c>
      <c r="BV133" s="70" t="e">
        <f aca="false">$BU$7*$J$3*$J$5*$T133</f>
        <v>#N/A</v>
      </c>
      <c r="BW133" s="385" t="e">
        <f aca="false">SUM(AW133:BD133,BG133:BJ133,BO133:BP133)</f>
        <v>#N/A</v>
      </c>
      <c r="BX133" s="386" t="e">
        <f aca="false">SUM(BS133:BV133)+BW133</f>
        <v>#N/A</v>
      </c>
      <c r="BY133" s="25" t="e">
        <f aca="false">SUM(AW133:BV133)</f>
        <v>#N/A</v>
      </c>
      <c r="BZ133" s="70" t="e">
        <f aca="false">$BZ$7*$J$2*$J$5*$N133</f>
        <v>#N/A</v>
      </c>
      <c r="CA133" s="70" t="e">
        <f aca="false">$BZ$7*$J$3*$J$5*$O133</f>
        <v>#N/A</v>
      </c>
      <c r="CB133" s="70" t="e">
        <f aca="false">$CB$7*$J$2*$J$5*$N133</f>
        <v>#N/A</v>
      </c>
      <c r="CC133" s="70" t="e">
        <f aca="false">$CB$7*$J$3*$J$5*$O133</f>
        <v>#N/A</v>
      </c>
      <c r="CD133" s="70" t="e">
        <f aca="false">$CD$7*$J$2*$J$5*$N133</f>
        <v>#N/A</v>
      </c>
      <c r="CE133" s="70" t="e">
        <f aca="false">$CD$7*$J$3*$J$5*$O133</f>
        <v>#N/A</v>
      </c>
      <c r="CF133" s="134" t="e">
        <f aca="false">SUM(BZ133:CA133)</f>
        <v>#N/A</v>
      </c>
      <c r="CG133" s="386" t="e">
        <f aca="false">SUM(BZ133:CC133)</f>
        <v>#N/A</v>
      </c>
      <c r="CH133" s="134" t="e">
        <f aca="false">SUM(BZ133:CE133)</f>
        <v>#N/A</v>
      </c>
      <c r="CI133" s="70" t="e">
        <f aca="false">$CI$7*$J$2*$J$5*$AB133</f>
        <v>#N/A</v>
      </c>
      <c r="CJ133" s="70" t="e">
        <f aca="false">$CI$7*$J$3*$J$5*$AC133</f>
        <v>#N/A</v>
      </c>
      <c r="CK133" s="70" t="e">
        <f aca="false">$CK$7*$J$2*$J$5*$AB133</f>
        <v>#N/A</v>
      </c>
      <c r="CL133" s="70" t="e">
        <f aca="false">$CK$7*$J$3*$J$5*$AC133</f>
        <v>#N/A</v>
      </c>
      <c r="CM133" s="70" t="e">
        <f aca="false">$CM$7*$J$2*$J$5*$AB133</f>
        <v>#N/A</v>
      </c>
      <c r="CN133" s="70" t="e">
        <f aca="false">$CM$7*$J$3*$J$5*$AC133</f>
        <v>#N/A</v>
      </c>
      <c r="CO133" s="70" t="e">
        <f aca="false">$CO$7*$J$2*$J$5*$AB133</f>
        <v>#N/A</v>
      </c>
      <c r="CP133" s="70" t="e">
        <f aca="false">$CO$7*$J$3*$J$5*$AC133</f>
        <v>#N/A</v>
      </c>
      <c r="CQ133" s="70" t="e">
        <f aca="false">$CQ$7*$J$2*$J$5*$AB133</f>
        <v>#N/A</v>
      </c>
      <c r="CR133" s="70" t="e">
        <f aca="false">$CQ$7*$J$3*$J$5*$AC133</f>
        <v>#N/A</v>
      </c>
      <c r="CS133" s="70" t="e">
        <f aca="false">$CS$7*$J$2*$J$5*$AB133</f>
        <v>#N/A</v>
      </c>
      <c r="CT133" s="70" t="e">
        <f aca="false">$CS$7*$J$3*$J$5*$AC133</f>
        <v>#N/A</v>
      </c>
      <c r="CU133" s="70" t="e">
        <f aca="false">$CU$7*$J$2*$J$5*$AB133</f>
        <v>#N/A</v>
      </c>
      <c r="CV133" s="70" t="e">
        <f aca="false">$CU$7*$J$3*$J$5*$AC133</f>
        <v>#N/A</v>
      </c>
      <c r="CW133" s="70" t="e">
        <f aca="false">$CW$7*$J$2*$J$5*$AB133</f>
        <v>#N/A</v>
      </c>
      <c r="CX133" s="70" t="e">
        <f aca="false">$CW$7*$J$3*$J$5*$AC133</f>
        <v>#N/A</v>
      </c>
      <c r="CY133" s="70" t="e">
        <f aca="false">$CY$7*$J$2*$J$5*$AB133</f>
        <v>#N/A</v>
      </c>
      <c r="CZ133" s="70" t="e">
        <f aca="false">$CY$7*$J$3*$J$5*$AC133</f>
        <v>#N/A</v>
      </c>
      <c r="DA133" s="70" t="e">
        <f aca="false">$DA$7*$J$2*$J$5*$AB133</f>
        <v>#N/A</v>
      </c>
      <c r="DB133" s="70" t="e">
        <f aca="false">$DA$7*$J$3*$J$5*$AC133</f>
        <v>#N/A</v>
      </c>
      <c r="DC133" s="70"/>
      <c r="DD133" s="70"/>
      <c r="DE133" s="70" t="e">
        <f aca="false">$DF$7*$J$2*$J$5*$AB133</f>
        <v>#N/A</v>
      </c>
      <c r="DF133" s="70" t="e">
        <f aca="false">$DF$7*$J$3*$J$5*$AC133</f>
        <v>#N/A</v>
      </c>
      <c r="DG133" s="70" t="e">
        <f aca="false">$DG$7*$J$2*$J$5*$AB133</f>
        <v>#N/A</v>
      </c>
      <c r="DH133" s="70" t="e">
        <f aca="false">$DG$7*$J$3*$J$5*$AC133</f>
        <v>#N/A</v>
      </c>
      <c r="DI133" s="70" t="e">
        <f aca="false">$DI$7*$J$2*$J$5*$AB133</f>
        <v>#N/A</v>
      </c>
      <c r="DJ133" s="70" t="e">
        <f aca="false">$DI$7*$J$3*$J$5*$AC133</f>
        <v>#N/A</v>
      </c>
      <c r="DK133" s="70" t="e">
        <f aca="false">$DK$7*$J$2*$J$5*$AB133</f>
        <v>#N/A</v>
      </c>
      <c r="DL133" s="70" t="e">
        <f aca="false">$DK$7*$J$3*$J$5*$AC133</f>
        <v>#N/A</v>
      </c>
      <c r="DM133" s="70" t="e">
        <f aca="false">$DM$7*$J$2*$J$5*$AB133</f>
        <v>#N/A</v>
      </c>
      <c r="DN133" s="70" t="e">
        <f aca="false">$DM$7*$J$3*$J$5*$AC133</f>
        <v>#N/A</v>
      </c>
      <c r="DO133" s="70" t="e">
        <f aca="false">$DO$7*$J$2*$J$5*$AB133</f>
        <v>#N/A</v>
      </c>
      <c r="DP133" s="70" t="e">
        <f aca="false">$DO$7*$J$3*$J$5*$AC133</f>
        <v>#N/A</v>
      </c>
      <c r="DQ133" s="70" t="e">
        <f aca="false">$DQ$7*$J$2*$J$5*$AB133</f>
        <v>#N/A</v>
      </c>
      <c r="DR133" s="70" t="e">
        <f aca="false">$DQ$7*$J$3*$J$5*$AC133</f>
        <v>#N/A</v>
      </c>
      <c r="DS133" s="134" t="e">
        <f aca="false">SUM(CI133:CR133,CW133:CX133,DG133:DH133)</f>
        <v>#N/A</v>
      </c>
      <c r="DT133" s="25" t="e">
        <f aca="false">SUM(CI133:CZ133,DC133:DL133)</f>
        <v>#N/A</v>
      </c>
      <c r="DU133" s="134" t="e">
        <f aca="false">SUM(CI133:DR133)</f>
        <v>#N/A</v>
      </c>
      <c r="DZ133" s="70" t="e">
        <f aca="false">$DZ$7*$J$2*$J$5*$AB133</f>
        <v>#N/A</v>
      </c>
      <c r="EA133" s="70" t="e">
        <f aca="false">$DZ$7*$J$3*$J$5*$AC133</f>
        <v>#N/A</v>
      </c>
      <c r="EB133" s="70" t="e">
        <f aca="false">$EB$7*$J$2*$J$5*$AB133</f>
        <v>#N/A</v>
      </c>
      <c r="EC133" s="70" t="e">
        <f aca="false">$EB$7*$J$3*$J$5*$AC133</f>
        <v>#N/A</v>
      </c>
      <c r="ED133" s="70" t="e">
        <f aca="false">$ED$7*$J$2*$J$5*$AB133</f>
        <v>#N/A</v>
      </c>
      <c r="EE133" s="70" t="e">
        <f aca="false">$ED$7*$J$3*$J$5*$AC133</f>
        <v>#N/A</v>
      </c>
      <c r="EF133" s="70" t="e">
        <f aca="false">$EF$7*$J$2*$J$5*$AB133</f>
        <v>#N/A</v>
      </c>
      <c r="EG133" s="70" t="e">
        <f aca="false">$EF$7*$J$3*$J$5*$AC133</f>
        <v>#N/A</v>
      </c>
      <c r="EH133" s="70" t="e">
        <f aca="false">$EH$7*$J$2*$J$5*$AB133</f>
        <v>#N/A</v>
      </c>
      <c r="EI133" s="70" t="e">
        <f aca="false">$EH$7*$J$3*$J$5*$AC133</f>
        <v>#N/A</v>
      </c>
      <c r="EJ133" s="70" t="e">
        <f aca="false">$EJ$7*$J$2*$J$5*$AB133</f>
        <v>#N/A</v>
      </c>
      <c r="EK133" s="70" t="e">
        <f aca="false">$EJ$7*$J$3*$J$5*$AC133</f>
        <v>#N/A</v>
      </c>
      <c r="EL133" s="70" t="e">
        <f aca="false">$EL$7*$J$2*$J$5*$AB133</f>
        <v>#N/A</v>
      </c>
      <c r="EM133" s="70" t="e">
        <f aca="false">$EL$7*$J$3*$J$5*$AC133</f>
        <v>#N/A</v>
      </c>
      <c r="EN133" s="134" t="e">
        <f aca="false">SUM(EB133:EC133)</f>
        <v>#N/A</v>
      </c>
      <c r="EO133" s="25" t="e">
        <f aca="false">SUM(EB133:EE133,EJ133:EM133)</f>
        <v>#N/A</v>
      </c>
      <c r="EP133" s="25" t="e">
        <f aca="false">SUM(DZ133:EM133)</f>
        <v>#N/A</v>
      </c>
    </row>
    <row r="134" customFormat="false" ht="11.25" hidden="false" customHeight="false" outlineLevel="0" collapsed="false">
      <c r="A134" s="51" t="e">
        <f aca="false">VLOOKUP($D134,Curves!$A$2:$I$1700,9)</f>
        <v>#N/A</v>
      </c>
      <c r="B134" s="85" t="e">
        <f aca="false">(1+($A134/2))^(-2*($D134-$A$1)/365.25)</f>
        <v>#N/A</v>
      </c>
      <c r="C134" s="85" t="n">
        <f aca="false">D135-D134</f>
        <v>31</v>
      </c>
      <c r="D134" s="377" t="n">
        <v>40725</v>
      </c>
      <c r="E134" s="378" t="e">
        <f aca="false">VLOOKUP($D134,Curves!$A$2:$H$1700,2)*$B134</f>
        <v>#N/A</v>
      </c>
      <c r="F134" s="51" t="e">
        <f aca="false">VLOOKUP($D134,Curves!$A$2:$H$1700,3)*$B134</f>
        <v>#N/A</v>
      </c>
      <c r="G134" s="51" t="e">
        <f aca="false">VLOOKUP($D134,Curves!$A$2:$H$1700,7)*$B134</f>
        <v>#N/A</v>
      </c>
      <c r="H134" s="51" t="e">
        <f aca="false">VLOOKUP($D134,Curves!$A$2:$H$1700,5)*$B134</f>
        <v>#N/A</v>
      </c>
      <c r="I134" s="51" t="e">
        <f aca="false">VLOOKUP($D134,Curves!$A$2:$H$1700,4)*$B134</f>
        <v>#N/A</v>
      </c>
      <c r="J134" s="379" t="e">
        <f aca="false">VLOOKUP($D134,Curves!$A$2:$H$1700,8)*$B134</f>
        <v>#N/A</v>
      </c>
      <c r="K134" s="51" t="e">
        <f aca="false">($E134+$I134)*$J$5+$J$4</f>
        <v>#N/A</v>
      </c>
      <c r="L134" s="380" t="e">
        <f aca="false">VLOOKUP($D134,Curves!$N$2:$T$2600,2)*$B134</f>
        <v>#N/A</v>
      </c>
      <c r="M134" s="244" t="e">
        <f aca="false">VLOOKUP($D134,Curves!$N$2:$T$2600,3)*$B134</f>
        <v>#N/A</v>
      </c>
      <c r="N134" s="381" t="e">
        <f aca="false">IF($K134&lt;$L134,1,0)</f>
        <v>#N/A</v>
      </c>
      <c r="O134" s="382" t="e">
        <f aca="false">IF($K134&lt;$M134,1,0)</f>
        <v>#N/A</v>
      </c>
      <c r="P134" s="378" t="e">
        <f aca="false">($E134+J134)*$J$5+$J$4</f>
        <v>#N/A</v>
      </c>
      <c r="Q134" s="380" t="e">
        <f aca="false">VLOOKUP($D134,Curves!$N$2:$T$2600,4)*$B134</f>
        <v>#N/A</v>
      </c>
      <c r="R134" s="244" t="e">
        <f aca="false">VLOOKUP($D134,Curves!$N$2:$T$2600,5)*$B134</f>
        <v>#N/A</v>
      </c>
      <c r="S134" s="381" t="e">
        <f aca="false">IF($P134&lt;$Q134,1,0)</f>
        <v>#N/A</v>
      </c>
      <c r="T134" s="382" t="e">
        <f aca="false">IF($P134&lt;$R134,1,0)</f>
        <v>#N/A</v>
      </c>
      <c r="U134" s="383" t="e">
        <f aca="false">($E134+G134)*$J$5+$J$4</f>
        <v>#N/A</v>
      </c>
      <c r="V134" s="383" t="e">
        <f aca="false">($E134+H134)*$J$5+$J$4</f>
        <v>#N/A</v>
      </c>
      <c r="W134" s="383" t="e">
        <f aca="false">($E134+I134)*$J$5+$J$4</f>
        <v>#N/A</v>
      </c>
      <c r="X134" s="272" t="e">
        <f aca="false">VLOOKUP($D134,[6]CurveFetch!$D$8:$S$13000,16,0)*$B134</f>
        <v>#N/A</v>
      </c>
      <c r="Y134" s="244" t="e">
        <f aca="false">VLOOKUP($D134,Curves!$N$2:$T$2600,7)*$B134</f>
        <v>#N/A</v>
      </c>
      <c r="Z134" s="384" t="e">
        <f aca="false">IF($U134&lt;$X134,1,0)</f>
        <v>#N/A</v>
      </c>
      <c r="AA134" s="381" t="e">
        <f aca="false">IF($U134&lt;$Y134,1,0)</f>
        <v>#N/A</v>
      </c>
      <c r="AB134" s="381" t="e">
        <f aca="false">IF($V134&lt;$X134,1,0)</f>
        <v>#N/A</v>
      </c>
      <c r="AC134" s="381" t="e">
        <f aca="false">IF($V134&lt;$X134,1,0)</f>
        <v>#N/A</v>
      </c>
      <c r="AD134" s="381" t="e">
        <f aca="false">IF($W134&lt;$X134,1,0)</f>
        <v>#N/A</v>
      </c>
      <c r="AE134" s="382" t="e">
        <f aca="false">IF($W134&lt;$Y134,1,0)</f>
        <v>#N/A</v>
      </c>
      <c r="AF134" s="70" t="e">
        <f aca="false">$AF$7*$J$2*$J$5*$N134</f>
        <v>#N/A</v>
      </c>
      <c r="AG134" s="70" t="e">
        <f aca="false">$AF$7*$J$2*$J$5*$O134</f>
        <v>#N/A</v>
      </c>
      <c r="AH134" s="70" t="e">
        <f aca="false">$AH$7*$J$2*$J$5*$N134</f>
        <v>#N/A</v>
      </c>
      <c r="AI134" s="70" t="e">
        <f aca="false">$AH$7*$J$2*$J$5*$O134</f>
        <v>#N/A</v>
      </c>
      <c r="AJ134" s="70" t="e">
        <f aca="false">$AJ$7*$J$2*$J$5*$N134</f>
        <v>#N/A</v>
      </c>
      <c r="AK134" s="70" t="e">
        <f aca="false">$AJ$7*$J$2*$J$5*$O134</f>
        <v>#N/A</v>
      </c>
      <c r="AL134" s="70" t="e">
        <f aca="false">$AL$7*$J$2*$J$5*$N134</f>
        <v>#N/A</v>
      </c>
      <c r="AM134" s="70" t="e">
        <f aca="false">$AL$7*$J$3*$J$5*$O134</f>
        <v>#N/A</v>
      </c>
      <c r="AN134" s="70" t="e">
        <f aca="false">$AN$7*$J$2*$J$5*$N134</f>
        <v>#N/A</v>
      </c>
      <c r="AO134" s="70" t="e">
        <f aca="false">$AN$7*$J$3*$J$5*$O134</f>
        <v>#N/A</v>
      </c>
      <c r="AP134" s="70" t="e">
        <f aca="false">$AP$7*$J$2*$J$5*$N134</f>
        <v>#N/A</v>
      </c>
      <c r="AQ134" s="70" t="e">
        <f aca="false">$AP$7*$J$3*$J$5*$O134</f>
        <v>#N/A</v>
      </c>
      <c r="AR134" s="70" t="e">
        <f aca="false">$AR$7*$J$2*$J$5*$N134</f>
        <v>#N/A</v>
      </c>
      <c r="AS134" s="70" t="e">
        <f aca="false">$AR$7*$J$3*$J$5*$O134</f>
        <v>#N/A</v>
      </c>
      <c r="AT134" s="134" t="e">
        <f aca="false">SUM(AF134:AG134,AL134:AM134)</f>
        <v>#N/A</v>
      </c>
      <c r="AU134" s="161" t="e">
        <f aca="false">SUM(AF134:AM134,AP134:AS134)</f>
        <v>#N/A</v>
      </c>
      <c r="AV134" s="134" t="e">
        <f aca="false">SUM(AF134:AS134)</f>
        <v>#N/A</v>
      </c>
      <c r="AW134" s="70" t="e">
        <f aca="false">$AW$7*$J$2*$J$5*$S134</f>
        <v>#N/A</v>
      </c>
      <c r="AX134" s="70" t="e">
        <f aca="false">$AW$7*$J$3*$J$5*$T134</f>
        <v>#N/A</v>
      </c>
      <c r="AY134" s="70" t="e">
        <f aca="false">$AY$7*$J$2*$J$5*$S134</f>
        <v>#N/A</v>
      </c>
      <c r="AZ134" s="70" t="e">
        <f aca="false">$AY$7*$J$3*$J$5*$T134</f>
        <v>#N/A</v>
      </c>
      <c r="BA134" s="70" t="e">
        <f aca="false">$BA$7*$J$2*$J$5*$S134</f>
        <v>#N/A</v>
      </c>
      <c r="BB134" s="70" t="e">
        <f aca="false">$BA$7*$J$3*$J$5*$T134</f>
        <v>#N/A</v>
      </c>
      <c r="BC134" s="70" t="e">
        <f aca="false">$BC$7*$J$2*$J$5*$S134</f>
        <v>#N/A</v>
      </c>
      <c r="BD134" s="70" t="e">
        <f aca="false">$BC$7*$J$3*$J$5*$T134</f>
        <v>#N/A</v>
      </c>
      <c r="BE134" s="70" t="e">
        <f aca="false">$BE$7*$J$2*$J$5*$S134</f>
        <v>#N/A</v>
      </c>
      <c r="BF134" s="70" t="e">
        <f aca="false">$BE$7*$J$3*$J$5*$T134</f>
        <v>#N/A</v>
      </c>
      <c r="BG134" s="70" t="e">
        <f aca="false">$BG$7*$J$2*$J$5*$S134</f>
        <v>#N/A</v>
      </c>
      <c r="BH134" s="70" t="e">
        <f aca="false">$BG$7*$J$3*$J$5*$T134</f>
        <v>#N/A</v>
      </c>
      <c r="BI134" s="70" t="e">
        <f aca="false">$BI$7*$J$2*$J$5*$S134</f>
        <v>#N/A</v>
      </c>
      <c r="BJ134" s="70" t="e">
        <f aca="false">$BI$7*$J$3*$J$5*$T134</f>
        <v>#N/A</v>
      </c>
      <c r="BK134" s="70" t="e">
        <f aca="false">$BK$7*$J$2*$J$5*$S134</f>
        <v>#N/A</v>
      </c>
      <c r="BL134" s="70" t="e">
        <f aca="false">$BK$7*$J$3*$J$5*$T134</f>
        <v>#N/A</v>
      </c>
      <c r="BM134" s="70" t="e">
        <f aca="false">$BM$7*$J$2*$J$5*$S134</f>
        <v>#N/A</v>
      </c>
      <c r="BN134" s="70" t="e">
        <f aca="false">$BM$7*$J$3*$J$5*$T134</f>
        <v>#N/A</v>
      </c>
      <c r="BO134" s="70" t="e">
        <f aca="false">$BO$7*$J$2*$J$5*$S134</f>
        <v>#N/A</v>
      </c>
      <c r="BP134" s="70" t="e">
        <f aca="false">$BO$7*$J$3*$J$5*$T134</f>
        <v>#N/A</v>
      </c>
      <c r="BQ134" s="70" t="e">
        <f aca="false">$BQ$7*$J$2*$J$5*$S134</f>
        <v>#N/A</v>
      </c>
      <c r="BR134" s="70" t="e">
        <f aca="false">$BQ$7*$J$3*$J$5*$T134</f>
        <v>#N/A</v>
      </c>
      <c r="BS134" s="70" t="e">
        <f aca="false">$BS$7*$J$2*$J$5*$S134</f>
        <v>#N/A</v>
      </c>
      <c r="BT134" s="70" t="e">
        <f aca="false">$BS$7*$J$3*$J$5*$T134</f>
        <v>#N/A</v>
      </c>
      <c r="BU134" s="70" t="e">
        <f aca="false">$BU$7*$J$2*$J$5*$S134</f>
        <v>#N/A</v>
      </c>
      <c r="BV134" s="70" t="e">
        <f aca="false">$BU$7*$J$3*$J$5*$T134</f>
        <v>#N/A</v>
      </c>
      <c r="BW134" s="385" t="e">
        <f aca="false">SUM(AW134:BD134,BG134:BJ134,BO134:BP134)</f>
        <v>#N/A</v>
      </c>
      <c r="BX134" s="386" t="e">
        <f aca="false">SUM(BS134:BV134)+BW134</f>
        <v>#N/A</v>
      </c>
      <c r="BY134" s="25" t="e">
        <f aca="false">SUM(AW134:BV134)</f>
        <v>#N/A</v>
      </c>
      <c r="BZ134" s="70" t="e">
        <f aca="false">$BZ$7*$J$2*$J$5*$N134</f>
        <v>#N/A</v>
      </c>
      <c r="CA134" s="70" t="e">
        <f aca="false">$BZ$7*$J$3*$J$5*$O134</f>
        <v>#N/A</v>
      </c>
      <c r="CB134" s="70" t="e">
        <f aca="false">$CB$7*$J$2*$J$5*$N134</f>
        <v>#N/A</v>
      </c>
      <c r="CC134" s="70" t="e">
        <f aca="false">$CB$7*$J$3*$J$5*$O134</f>
        <v>#N/A</v>
      </c>
      <c r="CD134" s="70" t="e">
        <f aca="false">$CD$7*$J$2*$J$5*$N134</f>
        <v>#N/A</v>
      </c>
      <c r="CE134" s="70" t="e">
        <f aca="false">$CD$7*$J$3*$J$5*$O134</f>
        <v>#N/A</v>
      </c>
      <c r="CF134" s="134" t="e">
        <f aca="false">SUM(BZ134:CA134)</f>
        <v>#N/A</v>
      </c>
      <c r="CG134" s="386" t="e">
        <f aca="false">SUM(BZ134:CC134)</f>
        <v>#N/A</v>
      </c>
      <c r="CH134" s="134" t="e">
        <f aca="false">SUM(BZ134:CE134)</f>
        <v>#N/A</v>
      </c>
      <c r="CI134" s="70" t="e">
        <f aca="false">$CI$7*$J$2*$J$5*$AB134</f>
        <v>#N/A</v>
      </c>
      <c r="CJ134" s="70" t="e">
        <f aca="false">$CI$7*$J$3*$J$5*$AC134</f>
        <v>#N/A</v>
      </c>
      <c r="CK134" s="70" t="e">
        <f aca="false">$CK$7*$J$2*$J$5*$AB134</f>
        <v>#N/A</v>
      </c>
      <c r="CL134" s="70" t="e">
        <f aca="false">$CK$7*$J$3*$J$5*$AC134</f>
        <v>#N/A</v>
      </c>
      <c r="CM134" s="70" t="e">
        <f aca="false">$CM$7*$J$2*$J$5*$AB134</f>
        <v>#N/A</v>
      </c>
      <c r="CN134" s="70" t="e">
        <f aca="false">$CM$7*$J$3*$J$5*$AC134</f>
        <v>#N/A</v>
      </c>
      <c r="CO134" s="70" t="e">
        <f aca="false">$CO$7*$J$2*$J$5*$AB134</f>
        <v>#N/A</v>
      </c>
      <c r="CP134" s="70" t="e">
        <f aca="false">$CO$7*$J$3*$J$5*$AC134</f>
        <v>#N/A</v>
      </c>
      <c r="CQ134" s="70" t="e">
        <f aca="false">$CQ$7*$J$2*$J$5*$AB134</f>
        <v>#N/A</v>
      </c>
      <c r="CR134" s="70" t="e">
        <f aca="false">$CQ$7*$J$3*$J$5*$AC134</f>
        <v>#N/A</v>
      </c>
      <c r="CS134" s="70" t="e">
        <f aca="false">$CS$7*$J$2*$J$5*$AB134</f>
        <v>#N/A</v>
      </c>
      <c r="CT134" s="70" t="e">
        <f aca="false">$CS$7*$J$3*$J$5*$AC134</f>
        <v>#N/A</v>
      </c>
      <c r="CU134" s="70" t="e">
        <f aca="false">$CU$7*$J$2*$J$5*$AB134</f>
        <v>#N/A</v>
      </c>
      <c r="CV134" s="70" t="e">
        <f aca="false">$CU$7*$J$3*$J$5*$AC134</f>
        <v>#N/A</v>
      </c>
      <c r="CW134" s="70" t="e">
        <f aca="false">$CW$7*$J$2*$J$5*$AB134</f>
        <v>#N/A</v>
      </c>
      <c r="CX134" s="70" t="e">
        <f aca="false">$CW$7*$J$3*$J$5*$AC134</f>
        <v>#N/A</v>
      </c>
      <c r="CY134" s="70" t="e">
        <f aca="false">$CY$7*$J$2*$J$5*$AB134</f>
        <v>#N/A</v>
      </c>
      <c r="CZ134" s="70" t="e">
        <f aca="false">$CY$7*$J$3*$J$5*$AC134</f>
        <v>#N/A</v>
      </c>
      <c r="DA134" s="70" t="e">
        <f aca="false">$DA$7*$J$2*$J$5*$AB134</f>
        <v>#N/A</v>
      </c>
      <c r="DB134" s="70" t="e">
        <f aca="false">$DA$7*$J$3*$J$5*$AC134</f>
        <v>#N/A</v>
      </c>
      <c r="DC134" s="70"/>
      <c r="DD134" s="70"/>
      <c r="DE134" s="70" t="e">
        <f aca="false">$DF$7*$J$2*$J$5*$AB134</f>
        <v>#N/A</v>
      </c>
      <c r="DF134" s="70" t="e">
        <f aca="false">$DF$7*$J$3*$J$5*$AC134</f>
        <v>#N/A</v>
      </c>
      <c r="DG134" s="70" t="e">
        <f aca="false">$DG$7*$J$2*$J$5*$AB134</f>
        <v>#N/A</v>
      </c>
      <c r="DH134" s="70" t="e">
        <f aca="false">$DG$7*$J$3*$J$5*$AC134</f>
        <v>#N/A</v>
      </c>
      <c r="DI134" s="70" t="e">
        <f aca="false">$DI$7*$J$2*$J$5*$AB134</f>
        <v>#N/A</v>
      </c>
      <c r="DJ134" s="70" t="e">
        <f aca="false">$DI$7*$J$3*$J$5*$AC134</f>
        <v>#N/A</v>
      </c>
      <c r="DK134" s="70" t="e">
        <f aca="false">$DK$7*$J$2*$J$5*$AB134</f>
        <v>#N/A</v>
      </c>
      <c r="DL134" s="70" t="e">
        <f aca="false">$DK$7*$J$3*$J$5*$AC134</f>
        <v>#N/A</v>
      </c>
      <c r="DM134" s="70" t="e">
        <f aca="false">$DM$7*$J$2*$J$5*$AB134</f>
        <v>#N/A</v>
      </c>
      <c r="DN134" s="70" t="e">
        <f aca="false">$DM$7*$J$3*$J$5*$AC134</f>
        <v>#N/A</v>
      </c>
      <c r="DO134" s="70" t="e">
        <f aca="false">$DO$7*$J$2*$J$5*$AB134</f>
        <v>#N/A</v>
      </c>
      <c r="DP134" s="70" t="e">
        <f aca="false">$DO$7*$J$3*$J$5*$AC134</f>
        <v>#N/A</v>
      </c>
      <c r="DQ134" s="70" t="e">
        <f aca="false">$DQ$7*$J$2*$J$5*$AB134</f>
        <v>#N/A</v>
      </c>
      <c r="DR134" s="70" t="e">
        <f aca="false">$DQ$7*$J$3*$J$5*$AC134</f>
        <v>#N/A</v>
      </c>
      <c r="DS134" s="134" t="e">
        <f aca="false">SUM(CI134:CR134,CW134:CX134,DG134:DH134)</f>
        <v>#N/A</v>
      </c>
      <c r="DT134" s="25" t="e">
        <f aca="false">SUM(CI134:CZ134,DC134:DL134)</f>
        <v>#N/A</v>
      </c>
      <c r="DU134" s="134" t="e">
        <f aca="false">SUM(CI134:DR134)</f>
        <v>#N/A</v>
      </c>
      <c r="DZ134" s="70" t="e">
        <f aca="false">$DZ$7*$J$2*$J$5*$AB134</f>
        <v>#N/A</v>
      </c>
      <c r="EA134" s="70" t="e">
        <f aca="false">$DZ$7*$J$3*$J$5*$AC134</f>
        <v>#N/A</v>
      </c>
      <c r="EB134" s="70" t="e">
        <f aca="false">$EB$7*$J$2*$J$5*$AB134</f>
        <v>#N/A</v>
      </c>
      <c r="EC134" s="70" t="e">
        <f aca="false">$EB$7*$J$3*$J$5*$AC134</f>
        <v>#N/A</v>
      </c>
      <c r="ED134" s="70" t="e">
        <f aca="false">$ED$7*$J$2*$J$5*$AB134</f>
        <v>#N/A</v>
      </c>
      <c r="EE134" s="70" t="e">
        <f aca="false">$ED$7*$J$3*$J$5*$AC134</f>
        <v>#N/A</v>
      </c>
      <c r="EF134" s="70" t="e">
        <f aca="false">$EF$7*$J$2*$J$5*$AB134</f>
        <v>#N/A</v>
      </c>
      <c r="EG134" s="70" t="e">
        <f aca="false">$EF$7*$J$3*$J$5*$AC134</f>
        <v>#N/A</v>
      </c>
      <c r="EH134" s="70" t="e">
        <f aca="false">$EH$7*$J$2*$J$5*$AB134</f>
        <v>#N/A</v>
      </c>
      <c r="EI134" s="70" t="e">
        <f aca="false">$EH$7*$J$3*$J$5*$AC134</f>
        <v>#N/A</v>
      </c>
      <c r="EJ134" s="70" t="e">
        <f aca="false">$EJ$7*$J$2*$J$5*$AB134</f>
        <v>#N/A</v>
      </c>
      <c r="EK134" s="70" t="e">
        <f aca="false">$EJ$7*$J$3*$J$5*$AC134</f>
        <v>#N/A</v>
      </c>
      <c r="EL134" s="70" t="e">
        <f aca="false">$EL$7*$J$2*$J$5*$AB134</f>
        <v>#N/A</v>
      </c>
      <c r="EM134" s="70" t="e">
        <f aca="false">$EL$7*$J$3*$J$5*$AC134</f>
        <v>#N/A</v>
      </c>
      <c r="EN134" s="134" t="e">
        <f aca="false">SUM(EB134:EC134)</f>
        <v>#N/A</v>
      </c>
      <c r="EO134" s="25" t="e">
        <f aca="false">SUM(EB134:EE134,EJ134:EM134)</f>
        <v>#N/A</v>
      </c>
      <c r="EP134" s="25" t="e">
        <f aca="false">SUM(DZ134:EM134)</f>
        <v>#N/A</v>
      </c>
    </row>
    <row r="135" customFormat="false" ht="11.25" hidden="false" customHeight="false" outlineLevel="0" collapsed="false">
      <c r="A135" s="51" t="e">
        <f aca="false">VLOOKUP($D135,Curves!$A$2:$I$1700,9)</f>
        <v>#N/A</v>
      </c>
      <c r="B135" s="85" t="e">
        <f aca="false">(1+($A135/2))^(-2*($D135-$A$1)/365.25)</f>
        <v>#N/A</v>
      </c>
      <c r="C135" s="85" t="n">
        <f aca="false">D136-D135</f>
        <v>31</v>
      </c>
      <c r="D135" s="377" t="n">
        <v>40756</v>
      </c>
      <c r="E135" s="378" t="e">
        <f aca="false">VLOOKUP($D135,Curves!$A$2:$H$1700,2)*$B135</f>
        <v>#N/A</v>
      </c>
      <c r="F135" s="51" t="e">
        <f aca="false">VLOOKUP($D135,Curves!$A$2:$H$1700,3)*$B135</f>
        <v>#N/A</v>
      </c>
      <c r="G135" s="51" t="e">
        <f aca="false">VLOOKUP($D135,Curves!$A$2:$H$1700,7)*$B135</f>
        <v>#N/A</v>
      </c>
      <c r="H135" s="51" t="e">
        <f aca="false">VLOOKUP($D135,Curves!$A$2:$H$1700,5)*$B135</f>
        <v>#N/A</v>
      </c>
      <c r="I135" s="51" t="e">
        <f aca="false">VLOOKUP($D135,Curves!$A$2:$H$1700,4)*$B135</f>
        <v>#N/A</v>
      </c>
      <c r="J135" s="379" t="e">
        <f aca="false">VLOOKUP($D135,Curves!$A$2:$H$1700,8)*$B135</f>
        <v>#N/A</v>
      </c>
      <c r="K135" s="51" t="e">
        <f aca="false">($E135+$I135)*$J$5+$J$4</f>
        <v>#N/A</v>
      </c>
      <c r="L135" s="380" t="e">
        <f aca="false">VLOOKUP($D135,Curves!$N$2:$T$2600,2)*$B135</f>
        <v>#N/A</v>
      </c>
      <c r="M135" s="244" t="e">
        <f aca="false">VLOOKUP($D135,Curves!$N$2:$T$2600,3)*$B135</f>
        <v>#N/A</v>
      </c>
      <c r="N135" s="381" t="e">
        <f aca="false">IF($K135&lt;$L135,1,0)</f>
        <v>#N/A</v>
      </c>
      <c r="O135" s="382" t="e">
        <f aca="false">IF($K135&lt;$M135,1,0)</f>
        <v>#N/A</v>
      </c>
      <c r="P135" s="378" t="e">
        <f aca="false">($E135+J135)*$J$5+$J$4</f>
        <v>#N/A</v>
      </c>
      <c r="Q135" s="380" t="e">
        <f aca="false">VLOOKUP($D135,Curves!$N$2:$T$2600,4)*$B135</f>
        <v>#N/A</v>
      </c>
      <c r="R135" s="244" t="e">
        <f aca="false">VLOOKUP($D135,Curves!$N$2:$T$2600,5)*$B135</f>
        <v>#N/A</v>
      </c>
      <c r="S135" s="381" t="e">
        <f aca="false">IF($P135&lt;$Q135,1,0)</f>
        <v>#N/A</v>
      </c>
      <c r="T135" s="382" t="e">
        <f aca="false">IF($P135&lt;$R135,1,0)</f>
        <v>#N/A</v>
      </c>
      <c r="U135" s="383" t="e">
        <f aca="false">($E135+G135)*$J$5+$J$4</f>
        <v>#N/A</v>
      </c>
      <c r="V135" s="383" t="e">
        <f aca="false">($E135+H135)*$J$5+$J$4</f>
        <v>#N/A</v>
      </c>
      <c r="W135" s="383" t="e">
        <f aca="false">($E135+I135)*$J$5+$J$4</f>
        <v>#N/A</v>
      </c>
      <c r="X135" s="272" t="e">
        <f aca="false">VLOOKUP($D135,[6]CurveFetch!$D$8:$S$13000,16,0)*$B135</f>
        <v>#N/A</v>
      </c>
      <c r="Y135" s="244" t="e">
        <f aca="false">VLOOKUP($D135,Curves!$N$2:$T$2600,7)*$B135</f>
        <v>#N/A</v>
      </c>
      <c r="Z135" s="384" t="e">
        <f aca="false">IF($U135&lt;$X135,1,0)</f>
        <v>#N/A</v>
      </c>
      <c r="AA135" s="381" t="e">
        <f aca="false">IF($U135&lt;$Y135,1,0)</f>
        <v>#N/A</v>
      </c>
      <c r="AB135" s="381" t="e">
        <f aca="false">IF($V135&lt;$X135,1,0)</f>
        <v>#N/A</v>
      </c>
      <c r="AC135" s="381" t="e">
        <f aca="false">IF($V135&lt;$X135,1,0)</f>
        <v>#N/A</v>
      </c>
      <c r="AD135" s="381" t="e">
        <f aca="false">IF($W135&lt;$X135,1,0)</f>
        <v>#N/A</v>
      </c>
      <c r="AE135" s="382" t="e">
        <f aca="false">IF($W135&lt;$Y135,1,0)</f>
        <v>#N/A</v>
      </c>
      <c r="AF135" s="70" t="e">
        <f aca="false">$AF$7*$J$2*$J$5*$N135</f>
        <v>#N/A</v>
      </c>
      <c r="AG135" s="70" t="e">
        <f aca="false">$AF$7*$J$2*$J$5*$O135</f>
        <v>#N/A</v>
      </c>
      <c r="AH135" s="70" t="e">
        <f aca="false">$AH$7*$J$2*$J$5*$N135</f>
        <v>#N/A</v>
      </c>
      <c r="AI135" s="70" t="e">
        <f aca="false">$AH$7*$J$2*$J$5*$O135</f>
        <v>#N/A</v>
      </c>
      <c r="AJ135" s="70" t="e">
        <f aca="false">$AJ$7*$J$2*$J$5*$N135</f>
        <v>#N/A</v>
      </c>
      <c r="AK135" s="70" t="e">
        <f aca="false">$AJ$7*$J$2*$J$5*$O135</f>
        <v>#N/A</v>
      </c>
      <c r="AL135" s="70" t="e">
        <f aca="false">$AL$7*$J$2*$J$5*$N135</f>
        <v>#N/A</v>
      </c>
      <c r="AM135" s="70" t="e">
        <f aca="false">$AL$7*$J$3*$J$5*$O135</f>
        <v>#N/A</v>
      </c>
      <c r="AN135" s="70" t="e">
        <f aca="false">$AN$7*$J$2*$J$5*$N135</f>
        <v>#N/A</v>
      </c>
      <c r="AO135" s="70" t="e">
        <f aca="false">$AN$7*$J$3*$J$5*$O135</f>
        <v>#N/A</v>
      </c>
      <c r="AP135" s="70" t="e">
        <f aca="false">$AP$7*$J$2*$J$5*$N135</f>
        <v>#N/A</v>
      </c>
      <c r="AQ135" s="70" t="e">
        <f aca="false">$AP$7*$J$3*$J$5*$O135</f>
        <v>#N/A</v>
      </c>
      <c r="AR135" s="70" t="e">
        <f aca="false">$AR$7*$J$2*$J$5*$N135</f>
        <v>#N/A</v>
      </c>
      <c r="AS135" s="70" t="e">
        <f aca="false">$AR$7*$J$3*$J$5*$O135</f>
        <v>#N/A</v>
      </c>
      <c r="AT135" s="134" t="e">
        <f aca="false">SUM(AF135:AG135,AL135:AM135)</f>
        <v>#N/A</v>
      </c>
      <c r="AU135" s="161" t="e">
        <f aca="false">SUM(AF135:AM135,AP135:AS135)</f>
        <v>#N/A</v>
      </c>
      <c r="AV135" s="134" t="e">
        <f aca="false">SUM(AF135:AS135)</f>
        <v>#N/A</v>
      </c>
      <c r="AW135" s="70" t="e">
        <f aca="false">$AW$7*$J$2*$J$5*$S135</f>
        <v>#N/A</v>
      </c>
      <c r="AX135" s="70" t="e">
        <f aca="false">$AW$7*$J$3*$J$5*$T135</f>
        <v>#N/A</v>
      </c>
      <c r="AY135" s="70" t="e">
        <f aca="false">$AY$7*$J$2*$J$5*$S135</f>
        <v>#N/A</v>
      </c>
      <c r="AZ135" s="70" t="e">
        <f aca="false">$AY$7*$J$3*$J$5*$T135</f>
        <v>#N/A</v>
      </c>
      <c r="BA135" s="70" t="e">
        <f aca="false">$BA$7*$J$2*$J$5*$S135</f>
        <v>#N/A</v>
      </c>
      <c r="BB135" s="70" t="e">
        <f aca="false">$BA$7*$J$3*$J$5*$T135</f>
        <v>#N/A</v>
      </c>
      <c r="BC135" s="70" t="e">
        <f aca="false">$BC$7*$J$2*$J$5*$S135</f>
        <v>#N/A</v>
      </c>
      <c r="BD135" s="70" t="e">
        <f aca="false">$BC$7*$J$3*$J$5*$T135</f>
        <v>#N/A</v>
      </c>
      <c r="BE135" s="70" t="e">
        <f aca="false">$BE$7*$J$2*$J$5*$S135</f>
        <v>#N/A</v>
      </c>
      <c r="BF135" s="70" t="e">
        <f aca="false">$BE$7*$J$3*$J$5*$T135</f>
        <v>#N/A</v>
      </c>
      <c r="BG135" s="70" t="e">
        <f aca="false">$BG$7*$J$2*$J$5*$S135</f>
        <v>#N/A</v>
      </c>
      <c r="BH135" s="70" t="e">
        <f aca="false">$BG$7*$J$3*$J$5*$T135</f>
        <v>#N/A</v>
      </c>
      <c r="BI135" s="70" t="e">
        <f aca="false">$BI$7*$J$2*$J$5*$S135</f>
        <v>#N/A</v>
      </c>
      <c r="BJ135" s="70" t="e">
        <f aca="false">$BI$7*$J$3*$J$5*$T135</f>
        <v>#N/A</v>
      </c>
      <c r="BK135" s="70" t="e">
        <f aca="false">$BK$7*$J$2*$J$5*$S135</f>
        <v>#N/A</v>
      </c>
      <c r="BL135" s="70" t="e">
        <f aca="false">$BK$7*$J$3*$J$5*$T135</f>
        <v>#N/A</v>
      </c>
      <c r="BM135" s="70" t="e">
        <f aca="false">$BM$7*$J$2*$J$5*$S135</f>
        <v>#N/A</v>
      </c>
      <c r="BN135" s="70" t="e">
        <f aca="false">$BM$7*$J$3*$J$5*$T135</f>
        <v>#N/A</v>
      </c>
      <c r="BO135" s="70" t="e">
        <f aca="false">$BO$7*$J$2*$J$5*$S135</f>
        <v>#N/A</v>
      </c>
      <c r="BP135" s="70" t="e">
        <f aca="false">$BO$7*$J$3*$J$5*$T135</f>
        <v>#N/A</v>
      </c>
      <c r="BQ135" s="70" t="e">
        <f aca="false">$BQ$7*$J$2*$J$5*$S135</f>
        <v>#N/A</v>
      </c>
      <c r="BR135" s="70" t="e">
        <f aca="false">$BQ$7*$J$3*$J$5*$T135</f>
        <v>#N/A</v>
      </c>
      <c r="BS135" s="70" t="e">
        <f aca="false">$BS$7*$J$2*$J$5*$S135</f>
        <v>#N/A</v>
      </c>
      <c r="BT135" s="70" t="e">
        <f aca="false">$BS$7*$J$3*$J$5*$T135</f>
        <v>#N/A</v>
      </c>
      <c r="BU135" s="70" t="e">
        <f aca="false">$BU$7*$J$2*$J$5*$S135</f>
        <v>#N/A</v>
      </c>
      <c r="BV135" s="70" t="e">
        <f aca="false">$BU$7*$J$3*$J$5*$T135</f>
        <v>#N/A</v>
      </c>
      <c r="BW135" s="385" t="e">
        <f aca="false">SUM(AW135:BD135,BG135:BJ135,BO135:BP135)</f>
        <v>#N/A</v>
      </c>
      <c r="BX135" s="386" t="e">
        <f aca="false">SUM(BS135:BV135)+BW135</f>
        <v>#N/A</v>
      </c>
      <c r="BY135" s="25" t="e">
        <f aca="false">SUM(AW135:BV135)</f>
        <v>#N/A</v>
      </c>
      <c r="BZ135" s="70" t="e">
        <f aca="false">$BZ$7*$J$2*$J$5*$N135</f>
        <v>#N/A</v>
      </c>
      <c r="CA135" s="70" t="e">
        <f aca="false">$BZ$7*$J$3*$J$5*$O135</f>
        <v>#N/A</v>
      </c>
      <c r="CB135" s="70" t="e">
        <f aca="false">$CB$7*$J$2*$J$5*$N135</f>
        <v>#N/A</v>
      </c>
      <c r="CC135" s="70" t="e">
        <f aca="false">$CB$7*$J$3*$J$5*$O135</f>
        <v>#N/A</v>
      </c>
      <c r="CD135" s="70" t="e">
        <f aca="false">$CD$7*$J$2*$J$5*$N135</f>
        <v>#N/A</v>
      </c>
      <c r="CE135" s="70" t="e">
        <f aca="false">$CD$7*$J$3*$J$5*$O135</f>
        <v>#N/A</v>
      </c>
      <c r="CF135" s="134" t="e">
        <f aca="false">SUM(BZ135:CA135)</f>
        <v>#N/A</v>
      </c>
      <c r="CG135" s="386" t="e">
        <f aca="false">SUM(BZ135:CC135)</f>
        <v>#N/A</v>
      </c>
      <c r="CH135" s="134" t="e">
        <f aca="false">SUM(BZ135:CE135)</f>
        <v>#N/A</v>
      </c>
      <c r="CI135" s="70" t="e">
        <f aca="false">$CI$7*$J$2*$J$5*$AB135</f>
        <v>#N/A</v>
      </c>
      <c r="CJ135" s="70" t="e">
        <f aca="false">$CI$7*$J$3*$J$5*$AC135</f>
        <v>#N/A</v>
      </c>
      <c r="CK135" s="70" t="e">
        <f aca="false">$CK$7*$J$2*$J$5*$AB135</f>
        <v>#N/A</v>
      </c>
      <c r="CL135" s="70" t="e">
        <f aca="false">$CK$7*$J$3*$J$5*$AC135</f>
        <v>#N/A</v>
      </c>
      <c r="CM135" s="70" t="e">
        <f aca="false">$CM$7*$J$2*$J$5*$AB135</f>
        <v>#N/A</v>
      </c>
      <c r="CN135" s="70" t="e">
        <f aca="false">$CM$7*$J$3*$J$5*$AC135</f>
        <v>#N/A</v>
      </c>
      <c r="CO135" s="70" t="e">
        <f aca="false">$CO$7*$J$2*$J$5*$AB135</f>
        <v>#N/A</v>
      </c>
      <c r="CP135" s="70" t="e">
        <f aca="false">$CO$7*$J$3*$J$5*$AC135</f>
        <v>#N/A</v>
      </c>
      <c r="CQ135" s="70" t="e">
        <f aca="false">$CQ$7*$J$2*$J$5*$AB135</f>
        <v>#N/A</v>
      </c>
      <c r="CR135" s="70" t="e">
        <f aca="false">$CQ$7*$J$3*$J$5*$AC135</f>
        <v>#N/A</v>
      </c>
      <c r="CS135" s="70" t="e">
        <f aca="false">$CS$7*$J$2*$J$5*$AB135</f>
        <v>#N/A</v>
      </c>
      <c r="CT135" s="70" t="e">
        <f aca="false">$CS$7*$J$3*$J$5*$AC135</f>
        <v>#N/A</v>
      </c>
      <c r="CU135" s="70" t="e">
        <f aca="false">$CU$7*$J$2*$J$5*$AB135</f>
        <v>#N/A</v>
      </c>
      <c r="CV135" s="70" t="e">
        <f aca="false">$CU$7*$J$3*$J$5*$AC135</f>
        <v>#N/A</v>
      </c>
      <c r="CW135" s="70" t="e">
        <f aca="false">$CW$7*$J$2*$J$5*$AB135</f>
        <v>#N/A</v>
      </c>
      <c r="CX135" s="70" t="e">
        <f aca="false">$CW$7*$J$3*$J$5*$AC135</f>
        <v>#N/A</v>
      </c>
      <c r="CY135" s="70" t="e">
        <f aca="false">$CY$7*$J$2*$J$5*$AB135</f>
        <v>#N/A</v>
      </c>
      <c r="CZ135" s="70" t="e">
        <f aca="false">$CY$7*$J$3*$J$5*$AC135</f>
        <v>#N/A</v>
      </c>
      <c r="DA135" s="70" t="e">
        <f aca="false">$DA$7*$J$2*$J$5*$AB135</f>
        <v>#N/A</v>
      </c>
      <c r="DB135" s="70" t="e">
        <f aca="false">$DA$7*$J$3*$J$5*$AC135</f>
        <v>#N/A</v>
      </c>
      <c r="DC135" s="70"/>
      <c r="DD135" s="70"/>
      <c r="DE135" s="70" t="e">
        <f aca="false">$DF$7*$J$2*$J$5*$AB135</f>
        <v>#N/A</v>
      </c>
      <c r="DF135" s="70" t="e">
        <f aca="false">$DF$7*$J$3*$J$5*$AC135</f>
        <v>#N/A</v>
      </c>
      <c r="DG135" s="70" t="e">
        <f aca="false">$DG$7*$J$2*$J$5*$AB135</f>
        <v>#N/A</v>
      </c>
      <c r="DH135" s="70" t="e">
        <f aca="false">$DG$7*$J$3*$J$5*$AC135</f>
        <v>#N/A</v>
      </c>
      <c r="DI135" s="70" t="e">
        <f aca="false">$DI$7*$J$2*$J$5*$AB135</f>
        <v>#N/A</v>
      </c>
      <c r="DJ135" s="70" t="e">
        <f aca="false">$DI$7*$J$3*$J$5*$AC135</f>
        <v>#N/A</v>
      </c>
      <c r="DK135" s="70" t="e">
        <f aca="false">$DK$7*$J$2*$J$5*$AB135</f>
        <v>#N/A</v>
      </c>
      <c r="DL135" s="70" t="e">
        <f aca="false">$DK$7*$J$3*$J$5*$AC135</f>
        <v>#N/A</v>
      </c>
      <c r="DM135" s="70" t="e">
        <f aca="false">$DM$7*$J$2*$J$5*$AB135</f>
        <v>#N/A</v>
      </c>
      <c r="DN135" s="70" t="e">
        <f aca="false">$DM$7*$J$3*$J$5*$AC135</f>
        <v>#N/A</v>
      </c>
      <c r="DO135" s="70" t="e">
        <f aca="false">$DO$7*$J$2*$J$5*$AB135</f>
        <v>#N/A</v>
      </c>
      <c r="DP135" s="70" t="e">
        <f aca="false">$DO$7*$J$3*$J$5*$AC135</f>
        <v>#N/A</v>
      </c>
      <c r="DQ135" s="70" t="e">
        <f aca="false">$DQ$7*$J$2*$J$5*$AB135</f>
        <v>#N/A</v>
      </c>
      <c r="DR135" s="70" t="e">
        <f aca="false">$DQ$7*$J$3*$J$5*$AC135</f>
        <v>#N/A</v>
      </c>
      <c r="DS135" s="134" t="e">
        <f aca="false">SUM(CI135:CR135,CW135:CX135,DG135:DH135)</f>
        <v>#N/A</v>
      </c>
      <c r="DT135" s="25" t="e">
        <f aca="false">SUM(CI135:CZ135,DC135:DL135)</f>
        <v>#N/A</v>
      </c>
      <c r="DU135" s="134" t="e">
        <f aca="false">SUM(CI135:DR135)</f>
        <v>#N/A</v>
      </c>
      <c r="DZ135" s="70" t="e">
        <f aca="false">$DZ$7*$J$2*$J$5*$AB135</f>
        <v>#N/A</v>
      </c>
      <c r="EA135" s="70" t="e">
        <f aca="false">$DZ$7*$J$3*$J$5*$AC135</f>
        <v>#N/A</v>
      </c>
      <c r="EB135" s="70" t="e">
        <f aca="false">$EB$7*$J$2*$J$5*$AB135</f>
        <v>#N/A</v>
      </c>
      <c r="EC135" s="70" t="e">
        <f aca="false">$EB$7*$J$3*$J$5*$AC135</f>
        <v>#N/A</v>
      </c>
      <c r="ED135" s="70" t="e">
        <f aca="false">$ED$7*$J$2*$J$5*$AB135</f>
        <v>#N/A</v>
      </c>
      <c r="EE135" s="70" t="e">
        <f aca="false">$ED$7*$J$3*$J$5*$AC135</f>
        <v>#N/A</v>
      </c>
      <c r="EF135" s="70" t="e">
        <f aca="false">$EF$7*$J$2*$J$5*$AB135</f>
        <v>#N/A</v>
      </c>
      <c r="EG135" s="70" t="e">
        <f aca="false">$EF$7*$J$3*$J$5*$AC135</f>
        <v>#N/A</v>
      </c>
      <c r="EH135" s="70" t="e">
        <f aca="false">$EH$7*$J$2*$J$5*$AB135</f>
        <v>#N/A</v>
      </c>
      <c r="EI135" s="70" t="e">
        <f aca="false">$EH$7*$J$3*$J$5*$AC135</f>
        <v>#N/A</v>
      </c>
      <c r="EJ135" s="70" t="e">
        <f aca="false">$EJ$7*$J$2*$J$5*$AB135</f>
        <v>#N/A</v>
      </c>
      <c r="EK135" s="70" t="e">
        <f aca="false">$EJ$7*$J$3*$J$5*$AC135</f>
        <v>#N/A</v>
      </c>
      <c r="EL135" s="70" t="e">
        <f aca="false">$EL$7*$J$2*$J$5*$AB135</f>
        <v>#N/A</v>
      </c>
      <c r="EM135" s="70" t="e">
        <f aca="false">$EL$7*$J$3*$J$5*$AC135</f>
        <v>#N/A</v>
      </c>
      <c r="EN135" s="134" t="e">
        <f aca="false">SUM(EB135:EC135)</f>
        <v>#N/A</v>
      </c>
      <c r="EO135" s="25" t="e">
        <f aca="false">SUM(EB135:EE135,EJ135:EM135)</f>
        <v>#N/A</v>
      </c>
      <c r="EP135" s="25" t="e">
        <f aca="false">SUM(DZ135:EM135)</f>
        <v>#N/A</v>
      </c>
    </row>
    <row r="136" customFormat="false" ht="11.25" hidden="false" customHeight="false" outlineLevel="0" collapsed="false">
      <c r="A136" s="51" t="e">
        <f aca="false">VLOOKUP($D136,Curves!$A$2:$I$1700,9)</f>
        <v>#N/A</v>
      </c>
      <c r="B136" s="85" t="e">
        <f aca="false">(1+($A136/2))^(-2*($D136-$A$1)/365.25)</f>
        <v>#N/A</v>
      </c>
      <c r="C136" s="85" t="n">
        <f aca="false">D137-D136</f>
        <v>30</v>
      </c>
      <c r="D136" s="377" t="n">
        <v>40787</v>
      </c>
      <c r="E136" s="378" t="e">
        <f aca="false">VLOOKUP($D136,Curves!$A$2:$H$1700,2)*$B136</f>
        <v>#N/A</v>
      </c>
      <c r="F136" s="51" t="e">
        <f aca="false">VLOOKUP($D136,Curves!$A$2:$H$1700,3)*$B136</f>
        <v>#N/A</v>
      </c>
      <c r="G136" s="51" t="e">
        <f aca="false">VLOOKUP($D136,Curves!$A$2:$H$1700,7)*$B136</f>
        <v>#N/A</v>
      </c>
      <c r="H136" s="51" t="e">
        <f aca="false">VLOOKUP($D136,Curves!$A$2:$H$1700,5)*$B136</f>
        <v>#N/A</v>
      </c>
      <c r="I136" s="51" t="e">
        <f aca="false">VLOOKUP($D136,Curves!$A$2:$H$1700,4)*$B136</f>
        <v>#N/A</v>
      </c>
      <c r="J136" s="379" t="e">
        <f aca="false">VLOOKUP($D136,Curves!$A$2:$H$1700,8)*$B136</f>
        <v>#N/A</v>
      </c>
      <c r="K136" s="51" t="e">
        <f aca="false">($E136+$I136)*$J$5+$J$4</f>
        <v>#N/A</v>
      </c>
      <c r="L136" s="380" t="e">
        <f aca="false">VLOOKUP($D136,Curves!$N$2:$T$2600,2)*$B136</f>
        <v>#N/A</v>
      </c>
      <c r="M136" s="244" t="e">
        <f aca="false">VLOOKUP($D136,Curves!$N$2:$T$2600,3)*$B136</f>
        <v>#N/A</v>
      </c>
      <c r="N136" s="381" t="e">
        <f aca="false">IF($K136&lt;$L136,1,0)</f>
        <v>#N/A</v>
      </c>
      <c r="O136" s="382" t="e">
        <f aca="false">IF($K136&lt;$M136,1,0)</f>
        <v>#N/A</v>
      </c>
      <c r="P136" s="378" t="e">
        <f aca="false">($E136+J136)*$J$5+$J$4</f>
        <v>#N/A</v>
      </c>
      <c r="Q136" s="380" t="e">
        <f aca="false">VLOOKUP($D136,Curves!$N$2:$T$2600,4)*$B136</f>
        <v>#N/A</v>
      </c>
      <c r="R136" s="244" t="e">
        <f aca="false">VLOOKUP($D136,Curves!$N$2:$T$2600,5)*$B136</f>
        <v>#N/A</v>
      </c>
      <c r="S136" s="381" t="e">
        <f aca="false">IF($P136&lt;$Q136,1,0)</f>
        <v>#N/A</v>
      </c>
      <c r="T136" s="382" t="e">
        <f aca="false">IF($P136&lt;$R136,1,0)</f>
        <v>#N/A</v>
      </c>
      <c r="U136" s="383" t="e">
        <f aca="false">($E136+G136)*$J$5+$J$4</f>
        <v>#N/A</v>
      </c>
      <c r="V136" s="383" t="e">
        <f aca="false">($E136+H136)*$J$5+$J$4</f>
        <v>#N/A</v>
      </c>
      <c r="W136" s="383" t="e">
        <f aca="false">($E136+I136)*$J$5+$J$4</f>
        <v>#N/A</v>
      </c>
      <c r="X136" s="272" t="e">
        <f aca="false">VLOOKUP($D136,[6]CurveFetch!$D$8:$S$13000,16,0)*$B136</f>
        <v>#N/A</v>
      </c>
      <c r="Y136" s="244" t="e">
        <f aca="false">VLOOKUP($D136,Curves!$N$2:$T$2600,7)*$B136</f>
        <v>#N/A</v>
      </c>
      <c r="Z136" s="384" t="e">
        <f aca="false">IF($U136&lt;$X136,1,0)</f>
        <v>#N/A</v>
      </c>
      <c r="AA136" s="381" t="e">
        <f aca="false">IF($U136&lt;$Y136,1,0)</f>
        <v>#N/A</v>
      </c>
      <c r="AB136" s="381" t="e">
        <f aca="false">IF($V136&lt;$X136,1,0)</f>
        <v>#N/A</v>
      </c>
      <c r="AC136" s="381" t="e">
        <f aca="false">IF($V136&lt;$X136,1,0)</f>
        <v>#N/A</v>
      </c>
      <c r="AD136" s="381" t="e">
        <f aca="false">IF($W136&lt;$X136,1,0)</f>
        <v>#N/A</v>
      </c>
      <c r="AE136" s="382" t="e">
        <f aca="false">IF($W136&lt;$Y136,1,0)</f>
        <v>#N/A</v>
      </c>
      <c r="AF136" s="70" t="e">
        <f aca="false">$AF$7*$J$2*$J$5*$N136</f>
        <v>#N/A</v>
      </c>
      <c r="AG136" s="70" t="e">
        <f aca="false">$AF$7*$J$2*$J$5*$O136</f>
        <v>#N/A</v>
      </c>
      <c r="AH136" s="70" t="e">
        <f aca="false">$AH$7*$J$2*$J$5*$N136</f>
        <v>#N/A</v>
      </c>
      <c r="AI136" s="70" t="e">
        <f aca="false">$AH$7*$J$2*$J$5*$O136</f>
        <v>#N/A</v>
      </c>
      <c r="AJ136" s="70" t="e">
        <f aca="false">$AJ$7*$J$2*$J$5*$N136</f>
        <v>#N/A</v>
      </c>
      <c r="AK136" s="70" t="e">
        <f aca="false">$AJ$7*$J$2*$J$5*$O136</f>
        <v>#N/A</v>
      </c>
      <c r="AL136" s="70" t="e">
        <f aca="false">$AL$7*$J$2*$J$5*$N136</f>
        <v>#N/A</v>
      </c>
      <c r="AM136" s="70" t="e">
        <f aca="false">$AL$7*$J$3*$J$5*$O136</f>
        <v>#N/A</v>
      </c>
      <c r="AN136" s="70" t="e">
        <f aca="false">$AN$7*$J$2*$J$5*$N136</f>
        <v>#N/A</v>
      </c>
      <c r="AO136" s="70" t="e">
        <f aca="false">$AN$7*$J$3*$J$5*$O136</f>
        <v>#N/A</v>
      </c>
      <c r="AP136" s="70" t="e">
        <f aca="false">$AP$7*$J$2*$J$5*$N136</f>
        <v>#N/A</v>
      </c>
      <c r="AQ136" s="70" t="e">
        <f aca="false">$AP$7*$J$3*$J$5*$O136</f>
        <v>#N/A</v>
      </c>
      <c r="AR136" s="70" t="e">
        <f aca="false">$AR$7*$J$2*$J$5*$N136</f>
        <v>#N/A</v>
      </c>
      <c r="AS136" s="70" t="e">
        <f aca="false">$AR$7*$J$3*$J$5*$O136</f>
        <v>#N/A</v>
      </c>
      <c r="AT136" s="134" t="e">
        <f aca="false">SUM(AF136:AG136,AL136:AM136)</f>
        <v>#N/A</v>
      </c>
      <c r="AU136" s="161" t="e">
        <f aca="false">SUM(AF136:AM136,AP136:AS136)</f>
        <v>#N/A</v>
      </c>
      <c r="AV136" s="134" t="e">
        <f aca="false">SUM(AF136:AS136)</f>
        <v>#N/A</v>
      </c>
      <c r="AW136" s="70" t="e">
        <f aca="false">$AW$7*$J$2*$J$5*$S136</f>
        <v>#N/A</v>
      </c>
      <c r="AX136" s="70" t="e">
        <f aca="false">$AW$7*$J$3*$J$5*$T136</f>
        <v>#N/A</v>
      </c>
      <c r="AY136" s="70" t="e">
        <f aca="false">$AY$7*$J$2*$J$5*$S136</f>
        <v>#N/A</v>
      </c>
      <c r="AZ136" s="70" t="e">
        <f aca="false">$AY$7*$J$3*$J$5*$T136</f>
        <v>#N/A</v>
      </c>
      <c r="BA136" s="70" t="e">
        <f aca="false">$BA$7*$J$2*$J$5*$S136</f>
        <v>#N/A</v>
      </c>
      <c r="BB136" s="70" t="e">
        <f aca="false">$BA$7*$J$3*$J$5*$T136</f>
        <v>#N/A</v>
      </c>
      <c r="BC136" s="70" t="e">
        <f aca="false">$BC$7*$J$2*$J$5*$S136</f>
        <v>#N/A</v>
      </c>
      <c r="BD136" s="70" t="e">
        <f aca="false">$BC$7*$J$3*$J$5*$T136</f>
        <v>#N/A</v>
      </c>
      <c r="BE136" s="70" t="e">
        <f aca="false">$BE$7*$J$2*$J$5*$S136</f>
        <v>#N/A</v>
      </c>
      <c r="BF136" s="70" t="e">
        <f aca="false">$BE$7*$J$3*$J$5*$T136</f>
        <v>#N/A</v>
      </c>
      <c r="BG136" s="70" t="e">
        <f aca="false">$BG$7*$J$2*$J$5*$S136</f>
        <v>#N/A</v>
      </c>
      <c r="BH136" s="70" t="e">
        <f aca="false">$BG$7*$J$3*$J$5*$T136</f>
        <v>#N/A</v>
      </c>
      <c r="BI136" s="70" t="e">
        <f aca="false">$BI$7*$J$2*$J$5*$S136</f>
        <v>#N/A</v>
      </c>
      <c r="BJ136" s="70" t="e">
        <f aca="false">$BI$7*$J$3*$J$5*$T136</f>
        <v>#N/A</v>
      </c>
      <c r="BK136" s="70" t="e">
        <f aca="false">$BK$7*$J$2*$J$5*$S136</f>
        <v>#N/A</v>
      </c>
      <c r="BL136" s="70" t="e">
        <f aca="false">$BK$7*$J$3*$J$5*$T136</f>
        <v>#N/A</v>
      </c>
      <c r="BM136" s="70" t="e">
        <f aca="false">$BM$7*$J$2*$J$5*$S136</f>
        <v>#N/A</v>
      </c>
      <c r="BN136" s="70" t="e">
        <f aca="false">$BM$7*$J$3*$J$5*$T136</f>
        <v>#N/A</v>
      </c>
      <c r="BO136" s="70" t="e">
        <f aca="false">$BO$7*$J$2*$J$5*$S136</f>
        <v>#N/A</v>
      </c>
      <c r="BP136" s="70" t="e">
        <f aca="false">$BO$7*$J$3*$J$5*$T136</f>
        <v>#N/A</v>
      </c>
      <c r="BQ136" s="70" t="e">
        <f aca="false">$BQ$7*$J$2*$J$5*$S136</f>
        <v>#N/A</v>
      </c>
      <c r="BR136" s="70" t="e">
        <f aca="false">$BQ$7*$J$3*$J$5*$T136</f>
        <v>#N/A</v>
      </c>
      <c r="BS136" s="70" t="e">
        <f aca="false">$BS$7*$J$2*$J$5*$S136</f>
        <v>#N/A</v>
      </c>
      <c r="BT136" s="70" t="e">
        <f aca="false">$BS$7*$J$3*$J$5*$T136</f>
        <v>#N/A</v>
      </c>
      <c r="BU136" s="70" t="e">
        <f aca="false">$BU$7*$J$2*$J$5*$S136</f>
        <v>#N/A</v>
      </c>
      <c r="BV136" s="70" t="e">
        <f aca="false">$BU$7*$J$3*$J$5*$T136</f>
        <v>#N/A</v>
      </c>
      <c r="BW136" s="385" t="e">
        <f aca="false">SUM(AW136:BD136,BG136:BJ136,BO136:BP136)</f>
        <v>#N/A</v>
      </c>
      <c r="BX136" s="386" t="e">
        <f aca="false">SUM(BS136:BV136)+BW136</f>
        <v>#N/A</v>
      </c>
      <c r="BY136" s="25" t="e">
        <f aca="false">SUM(AW136:BV136)</f>
        <v>#N/A</v>
      </c>
      <c r="BZ136" s="70" t="e">
        <f aca="false">$BZ$7*$J$2*$J$5*$N136</f>
        <v>#N/A</v>
      </c>
      <c r="CA136" s="70" t="e">
        <f aca="false">$BZ$7*$J$3*$J$5*$O136</f>
        <v>#N/A</v>
      </c>
      <c r="CB136" s="70" t="e">
        <f aca="false">$CB$7*$J$2*$J$5*$N136</f>
        <v>#N/A</v>
      </c>
      <c r="CC136" s="70" t="e">
        <f aca="false">$CB$7*$J$3*$J$5*$O136</f>
        <v>#N/A</v>
      </c>
      <c r="CD136" s="70" t="e">
        <f aca="false">$CD$7*$J$2*$J$5*$N136</f>
        <v>#N/A</v>
      </c>
      <c r="CE136" s="70" t="e">
        <f aca="false">$CD$7*$J$3*$J$5*$O136</f>
        <v>#N/A</v>
      </c>
      <c r="CF136" s="134" t="e">
        <f aca="false">SUM(BZ136:CA136)</f>
        <v>#N/A</v>
      </c>
      <c r="CG136" s="386" t="e">
        <f aca="false">SUM(BZ136:CC136)</f>
        <v>#N/A</v>
      </c>
      <c r="CH136" s="134" t="e">
        <f aca="false">SUM(BZ136:CE136)</f>
        <v>#N/A</v>
      </c>
      <c r="CI136" s="70" t="e">
        <f aca="false">$CI$7*$J$2*$J$5*$AB136</f>
        <v>#N/A</v>
      </c>
      <c r="CJ136" s="70" t="e">
        <f aca="false">$CI$7*$J$3*$J$5*$AC136</f>
        <v>#N/A</v>
      </c>
      <c r="CK136" s="70" t="e">
        <f aca="false">$CK$7*$J$2*$J$5*$AB136</f>
        <v>#N/A</v>
      </c>
      <c r="CL136" s="70" t="e">
        <f aca="false">$CK$7*$J$3*$J$5*$AC136</f>
        <v>#N/A</v>
      </c>
      <c r="CM136" s="70" t="e">
        <f aca="false">$CM$7*$J$2*$J$5*$AB136</f>
        <v>#N/A</v>
      </c>
      <c r="CN136" s="70" t="e">
        <f aca="false">$CM$7*$J$3*$J$5*$AC136</f>
        <v>#N/A</v>
      </c>
      <c r="CO136" s="70" t="e">
        <f aca="false">$CO$7*$J$2*$J$5*$AB136</f>
        <v>#N/A</v>
      </c>
      <c r="CP136" s="70" t="e">
        <f aca="false">$CO$7*$J$3*$J$5*$AC136</f>
        <v>#N/A</v>
      </c>
      <c r="CQ136" s="70" t="e">
        <f aca="false">$CQ$7*$J$2*$J$5*$AB136</f>
        <v>#N/A</v>
      </c>
      <c r="CR136" s="70" t="e">
        <f aca="false">$CQ$7*$J$3*$J$5*$AC136</f>
        <v>#N/A</v>
      </c>
      <c r="CS136" s="70" t="e">
        <f aca="false">$CS$7*$J$2*$J$5*$AB136</f>
        <v>#N/A</v>
      </c>
      <c r="CT136" s="70" t="e">
        <f aca="false">$CS$7*$J$3*$J$5*$AC136</f>
        <v>#N/A</v>
      </c>
      <c r="CU136" s="70" t="e">
        <f aca="false">$CU$7*$J$2*$J$5*$AB136</f>
        <v>#N/A</v>
      </c>
      <c r="CV136" s="70" t="e">
        <f aca="false">$CU$7*$J$3*$J$5*$AC136</f>
        <v>#N/A</v>
      </c>
      <c r="CW136" s="70" t="e">
        <f aca="false">$CW$7*$J$2*$J$5*$AB136</f>
        <v>#N/A</v>
      </c>
      <c r="CX136" s="70" t="e">
        <f aca="false">$CW$7*$J$3*$J$5*$AC136</f>
        <v>#N/A</v>
      </c>
      <c r="CY136" s="70" t="e">
        <f aca="false">$CY$7*$J$2*$J$5*$AB136</f>
        <v>#N/A</v>
      </c>
      <c r="CZ136" s="70" t="e">
        <f aca="false">$CY$7*$J$3*$J$5*$AC136</f>
        <v>#N/A</v>
      </c>
      <c r="DA136" s="70" t="e">
        <f aca="false">$DA$7*$J$2*$J$5*$AB136</f>
        <v>#N/A</v>
      </c>
      <c r="DB136" s="70" t="e">
        <f aca="false">$DA$7*$J$3*$J$5*$AC136</f>
        <v>#N/A</v>
      </c>
      <c r="DC136" s="70"/>
      <c r="DD136" s="70"/>
      <c r="DE136" s="70" t="e">
        <f aca="false">$DF$7*$J$2*$J$5*$AB136</f>
        <v>#N/A</v>
      </c>
      <c r="DF136" s="70" t="e">
        <f aca="false">$DF$7*$J$3*$J$5*$AC136</f>
        <v>#N/A</v>
      </c>
      <c r="DG136" s="70" t="e">
        <f aca="false">$DG$7*$J$2*$J$5*$AB136</f>
        <v>#N/A</v>
      </c>
      <c r="DH136" s="70" t="e">
        <f aca="false">$DG$7*$J$3*$J$5*$AC136</f>
        <v>#N/A</v>
      </c>
      <c r="DI136" s="70" t="e">
        <f aca="false">$DI$7*$J$2*$J$5*$AB136</f>
        <v>#N/A</v>
      </c>
      <c r="DJ136" s="70" t="e">
        <f aca="false">$DI$7*$J$3*$J$5*$AC136</f>
        <v>#N/A</v>
      </c>
      <c r="DK136" s="70" t="e">
        <f aca="false">$DK$7*$J$2*$J$5*$AB136</f>
        <v>#N/A</v>
      </c>
      <c r="DL136" s="70" t="e">
        <f aca="false">$DK$7*$J$3*$J$5*$AC136</f>
        <v>#N/A</v>
      </c>
      <c r="DM136" s="70" t="e">
        <f aca="false">$DM$7*$J$2*$J$5*$AB136</f>
        <v>#N/A</v>
      </c>
      <c r="DN136" s="70" t="e">
        <f aca="false">$DM$7*$J$3*$J$5*$AC136</f>
        <v>#N/A</v>
      </c>
      <c r="DO136" s="70" t="e">
        <f aca="false">$DO$7*$J$2*$J$5*$AB136</f>
        <v>#N/A</v>
      </c>
      <c r="DP136" s="70" t="e">
        <f aca="false">$DO$7*$J$3*$J$5*$AC136</f>
        <v>#N/A</v>
      </c>
      <c r="DQ136" s="70" t="e">
        <f aca="false">$DQ$7*$J$2*$J$5*$AB136</f>
        <v>#N/A</v>
      </c>
      <c r="DR136" s="70" t="e">
        <f aca="false">$DQ$7*$J$3*$J$5*$AC136</f>
        <v>#N/A</v>
      </c>
      <c r="DS136" s="134" t="e">
        <f aca="false">SUM(CI136:CR136,CW136:CX136,DG136:DH136)</f>
        <v>#N/A</v>
      </c>
      <c r="DT136" s="25" t="e">
        <f aca="false">SUM(CI136:CZ136,DC136:DL136)</f>
        <v>#N/A</v>
      </c>
      <c r="DU136" s="134" t="e">
        <f aca="false">SUM(CI136:DR136)</f>
        <v>#N/A</v>
      </c>
      <c r="DZ136" s="70" t="e">
        <f aca="false">$DZ$7*$J$2*$J$5*$AB136</f>
        <v>#N/A</v>
      </c>
      <c r="EA136" s="70" t="e">
        <f aca="false">$DZ$7*$J$3*$J$5*$AC136</f>
        <v>#N/A</v>
      </c>
      <c r="EB136" s="70" t="e">
        <f aca="false">$EB$7*$J$2*$J$5*$AB136</f>
        <v>#N/A</v>
      </c>
      <c r="EC136" s="70" t="e">
        <f aca="false">$EB$7*$J$3*$J$5*$AC136</f>
        <v>#N/A</v>
      </c>
      <c r="ED136" s="70" t="e">
        <f aca="false">$ED$7*$J$2*$J$5*$AB136</f>
        <v>#N/A</v>
      </c>
      <c r="EE136" s="70" t="e">
        <f aca="false">$ED$7*$J$3*$J$5*$AC136</f>
        <v>#N/A</v>
      </c>
      <c r="EF136" s="70" t="e">
        <f aca="false">$EF$7*$J$2*$J$5*$AB136</f>
        <v>#N/A</v>
      </c>
      <c r="EG136" s="70" t="e">
        <f aca="false">$EF$7*$J$3*$J$5*$AC136</f>
        <v>#N/A</v>
      </c>
      <c r="EH136" s="70" t="e">
        <f aca="false">$EH$7*$J$2*$J$5*$AB136</f>
        <v>#N/A</v>
      </c>
      <c r="EI136" s="70" t="e">
        <f aca="false">$EH$7*$J$3*$J$5*$AC136</f>
        <v>#N/A</v>
      </c>
      <c r="EJ136" s="70" t="e">
        <f aca="false">$EJ$7*$J$2*$J$5*$AB136</f>
        <v>#N/A</v>
      </c>
      <c r="EK136" s="70" t="e">
        <f aca="false">$EJ$7*$J$3*$J$5*$AC136</f>
        <v>#N/A</v>
      </c>
      <c r="EL136" s="70" t="e">
        <f aca="false">$EL$7*$J$2*$J$5*$AB136</f>
        <v>#N/A</v>
      </c>
      <c r="EM136" s="70" t="e">
        <f aca="false">$EL$7*$J$3*$J$5*$AC136</f>
        <v>#N/A</v>
      </c>
      <c r="EN136" s="134" t="e">
        <f aca="false">SUM(EB136:EC136)</f>
        <v>#N/A</v>
      </c>
      <c r="EO136" s="25" t="e">
        <f aca="false">SUM(EB136:EE136,EJ136:EM136)</f>
        <v>#N/A</v>
      </c>
      <c r="EP136" s="25" t="e">
        <f aca="false">SUM(DZ136:EM136)</f>
        <v>#N/A</v>
      </c>
    </row>
    <row r="137" customFormat="false" ht="11.25" hidden="false" customHeight="false" outlineLevel="0" collapsed="false">
      <c r="A137" s="51" t="e">
        <f aca="false">VLOOKUP($D137,Curves!$A$2:$I$1700,9)</f>
        <v>#N/A</v>
      </c>
      <c r="B137" s="85" t="e">
        <f aca="false">(1+($A137/2))^(-2*($D137-$A$1)/365.25)</f>
        <v>#N/A</v>
      </c>
      <c r="C137" s="85" t="n">
        <f aca="false">D138-D137</f>
        <v>31</v>
      </c>
      <c r="D137" s="377" t="n">
        <v>40817</v>
      </c>
      <c r="E137" s="378" t="e">
        <f aca="false">VLOOKUP($D137,Curves!$A$2:$H$1700,2)*$B137</f>
        <v>#N/A</v>
      </c>
      <c r="F137" s="51" t="e">
        <f aca="false">VLOOKUP($D137,Curves!$A$2:$H$1700,3)*$B137</f>
        <v>#N/A</v>
      </c>
      <c r="G137" s="51" t="e">
        <f aca="false">VLOOKUP($D137,Curves!$A$2:$H$1700,7)*$B137</f>
        <v>#N/A</v>
      </c>
      <c r="H137" s="51" t="e">
        <f aca="false">VLOOKUP($D137,Curves!$A$2:$H$1700,5)*$B137</f>
        <v>#N/A</v>
      </c>
      <c r="I137" s="51" t="e">
        <f aca="false">VLOOKUP($D137,Curves!$A$2:$H$1700,4)*$B137</f>
        <v>#N/A</v>
      </c>
      <c r="J137" s="379" t="e">
        <f aca="false">VLOOKUP($D137,Curves!$A$2:$H$1700,8)*$B137</f>
        <v>#N/A</v>
      </c>
      <c r="K137" s="51" t="e">
        <f aca="false">($E137+$I137)*$J$5+$J$4</f>
        <v>#N/A</v>
      </c>
      <c r="L137" s="380" t="e">
        <f aca="false">VLOOKUP($D137,Curves!$N$2:$T$2600,2)*$B137</f>
        <v>#N/A</v>
      </c>
      <c r="M137" s="244" t="e">
        <f aca="false">VLOOKUP($D137,Curves!$N$2:$T$2600,3)*$B137</f>
        <v>#N/A</v>
      </c>
      <c r="N137" s="381" t="e">
        <f aca="false">IF($K137&lt;$L137,1,0)</f>
        <v>#N/A</v>
      </c>
      <c r="O137" s="382" t="e">
        <f aca="false">IF($K137&lt;$M137,1,0)</f>
        <v>#N/A</v>
      </c>
      <c r="P137" s="378" t="e">
        <f aca="false">($E137+J137)*$J$5+$J$4</f>
        <v>#N/A</v>
      </c>
      <c r="Q137" s="380" t="e">
        <f aca="false">VLOOKUP($D137,Curves!$N$2:$T$2600,4)*$B137</f>
        <v>#N/A</v>
      </c>
      <c r="R137" s="244" t="e">
        <f aca="false">VLOOKUP($D137,Curves!$N$2:$T$2600,5)*$B137</f>
        <v>#N/A</v>
      </c>
      <c r="S137" s="381" t="e">
        <f aca="false">IF($P137&lt;$Q137,1,0)</f>
        <v>#N/A</v>
      </c>
      <c r="T137" s="382" t="e">
        <f aca="false">IF($P137&lt;$R137,1,0)</f>
        <v>#N/A</v>
      </c>
      <c r="U137" s="383" t="e">
        <f aca="false">($E137+G137)*$J$5+$J$4</f>
        <v>#N/A</v>
      </c>
      <c r="V137" s="383" t="e">
        <f aca="false">($E137+H137)*$J$5+$J$4</f>
        <v>#N/A</v>
      </c>
      <c r="W137" s="383" t="e">
        <f aca="false">($E137+I137)*$J$5+$J$4</f>
        <v>#N/A</v>
      </c>
      <c r="X137" s="272" t="e">
        <f aca="false">VLOOKUP($D137,[6]CurveFetch!$D$8:$S$13000,16,0)*$B137</f>
        <v>#N/A</v>
      </c>
      <c r="Y137" s="244" t="e">
        <f aca="false">VLOOKUP($D137,Curves!$N$2:$T$2600,7)*$B137</f>
        <v>#N/A</v>
      </c>
      <c r="Z137" s="384" t="e">
        <f aca="false">IF($U137&lt;$X137,1,0)</f>
        <v>#N/A</v>
      </c>
      <c r="AA137" s="381" t="e">
        <f aca="false">IF($U137&lt;$Y137,1,0)</f>
        <v>#N/A</v>
      </c>
      <c r="AB137" s="381" t="e">
        <f aca="false">IF($V137&lt;$X137,1,0)</f>
        <v>#N/A</v>
      </c>
      <c r="AC137" s="381" t="e">
        <f aca="false">IF($V137&lt;$X137,1,0)</f>
        <v>#N/A</v>
      </c>
      <c r="AD137" s="381" t="e">
        <f aca="false">IF($W137&lt;$X137,1,0)</f>
        <v>#N/A</v>
      </c>
      <c r="AE137" s="382" t="e">
        <f aca="false">IF($W137&lt;$Y137,1,0)</f>
        <v>#N/A</v>
      </c>
      <c r="AF137" s="70" t="e">
        <f aca="false">$AF$7*$J$2*$J$5*$N137</f>
        <v>#N/A</v>
      </c>
      <c r="AG137" s="70" t="e">
        <f aca="false">$AF$7*$J$2*$J$5*$O137</f>
        <v>#N/A</v>
      </c>
      <c r="AH137" s="70" t="e">
        <f aca="false">$AH$7*$J$2*$J$5*$N137</f>
        <v>#N/A</v>
      </c>
      <c r="AI137" s="70" t="e">
        <f aca="false">$AH$7*$J$2*$J$5*$O137</f>
        <v>#N/A</v>
      </c>
      <c r="AJ137" s="70" t="e">
        <f aca="false">$AJ$7*$J$2*$J$5*$N137</f>
        <v>#N/A</v>
      </c>
      <c r="AK137" s="70" t="e">
        <f aca="false">$AJ$7*$J$2*$J$5*$O137</f>
        <v>#N/A</v>
      </c>
      <c r="AL137" s="70" t="e">
        <f aca="false">$AL$7*$J$2*$J$5*$N137</f>
        <v>#N/A</v>
      </c>
      <c r="AM137" s="70" t="e">
        <f aca="false">$AL$7*$J$3*$J$5*$O137</f>
        <v>#N/A</v>
      </c>
      <c r="AN137" s="70" t="e">
        <f aca="false">$AN$7*$J$2*$J$5*$N137</f>
        <v>#N/A</v>
      </c>
      <c r="AO137" s="70" t="e">
        <f aca="false">$AN$7*$J$3*$J$5*$O137</f>
        <v>#N/A</v>
      </c>
      <c r="AP137" s="70" t="e">
        <f aca="false">$AP$7*$J$2*$J$5*$N137</f>
        <v>#N/A</v>
      </c>
      <c r="AQ137" s="70" t="e">
        <f aca="false">$AP$7*$J$3*$J$5*$O137</f>
        <v>#N/A</v>
      </c>
      <c r="AR137" s="70" t="e">
        <f aca="false">$AR$7*$J$2*$J$5*$N137</f>
        <v>#N/A</v>
      </c>
      <c r="AS137" s="70" t="e">
        <f aca="false">$AR$7*$J$3*$J$5*$O137</f>
        <v>#N/A</v>
      </c>
      <c r="AT137" s="134" t="e">
        <f aca="false">SUM(AF137:AG137,AL137:AM137)</f>
        <v>#N/A</v>
      </c>
      <c r="AU137" s="161" t="e">
        <f aca="false">SUM(AF137:AM137,AP137:AS137)</f>
        <v>#N/A</v>
      </c>
      <c r="AV137" s="134" t="e">
        <f aca="false">SUM(AF137:AS137)</f>
        <v>#N/A</v>
      </c>
      <c r="AW137" s="70" t="e">
        <f aca="false">$AW$7*$J$2*$J$5*$S137</f>
        <v>#N/A</v>
      </c>
      <c r="AX137" s="70" t="e">
        <f aca="false">$AW$7*$J$3*$J$5*$T137</f>
        <v>#N/A</v>
      </c>
      <c r="AY137" s="70" t="e">
        <f aca="false">$AY$7*$J$2*$J$5*$S137</f>
        <v>#N/A</v>
      </c>
      <c r="AZ137" s="70" t="e">
        <f aca="false">$AY$7*$J$3*$J$5*$T137</f>
        <v>#N/A</v>
      </c>
      <c r="BA137" s="70" t="e">
        <f aca="false">$BA$7*$J$2*$J$5*$S137</f>
        <v>#N/A</v>
      </c>
      <c r="BB137" s="70" t="e">
        <f aca="false">$BA$7*$J$3*$J$5*$T137</f>
        <v>#N/A</v>
      </c>
      <c r="BC137" s="70" t="e">
        <f aca="false">$BC$7*$J$2*$J$5*$S137</f>
        <v>#N/A</v>
      </c>
      <c r="BD137" s="70" t="e">
        <f aca="false">$BC$7*$J$3*$J$5*$T137</f>
        <v>#N/A</v>
      </c>
      <c r="BE137" s="70" t="e">
        <f aca="false">$BE$7*$J$2*$J$5*$S137</f>
        <v>#N/A</v>
      </c>
      <c r="BF137" s="70" t="e">
        <f aca="false">$BE$7*$J$3*$J$5*$T137</f>
        <v>#N/A</v>
      </c>
      <c r="BG137" s="70" t="e">
        <f aca="false">$BG$7*$J$2*$J$5*$S137</f>
        <v>#N/A</v>
      </c>
      <c r="BH137" s="70" t="e">
        <f aca="false">$BG$7*$J$3*$J$5*$T137</f>
        <v>#N/A</v>
      </c>
      <c r="BI137" s="70" t="e">
        <f aca="false">$BI$7*$J$2*$J$5*$S137</f>
        <v>#N/A</v>
      </c>
      <c r="BJ137" s="70" t="e">
        <f aca="false">$BI$7*$J$3*$J$5*$T137</f>
        <v>#N/A</v>
      </c>
      <c r="BK137" s="70" t="e">
        <f aca="false">$BK$7*$J$2*$J$5*$S137</f>
        <v>#N/A</v>
      </c>
      <c r="BL137" s="70" t="e">
        <f aca="false">$BK$7*$J$3*$J$5*$T137</f>
        <v>#N/A</v>
      </c>
      <c r="BM137" s="70" t="e">
        <f aca="false">$BM$7*$J$2*$J$5*$S137</f>
        <v>#N/A</v>
      </c>
      <c r="BN137" s="70" t="e">
        <f aca="false">$BM$7*$J$3*$J$5*$T137</f>
        <v>#N/A</v>
      </c>
      <c r="BO137" s="70" t="e">
        <f aca="false">$BO$7*$J$2*$J$5*$S137</f>
        <v>#N/A</v>
      </c>
      <c r="BP137" s="70" t="e">
        <f aca="false">$BO$7*$J$3*$J$5*$T137</f>
        <v>#N/A</v>
      </c>
      <c r="BQ137" s="70" t="e">
        <f aca="false">$BQ$7*$J$2*$J$5*$S137</f>
        <v>#N/A</v>
      </c>
      <c r="BR137" s="70" t="e">
        <f aca="false">$BQ$7*$J$3*$J$5*$T137</f>
        <v>#N/A</v>
      </c>
      <c r="BS137" s="70" t="e">
        <f aca="false">$BS$7*$J$2*$J$5*$S137</f>
        <v>#N/A</v>
      </c>
      <c r="BT137" s="70" t="e">
        <f aca="false">$BS$7*$J$3*$J$5*$T137</f>
        <v>#N/A</v>
      </c>
      <c r="BU137" s="70" t="e">
        <f aca="false">$BU$7*$J$2*$J$5*$S137</f>
        <v>#N/A</v>
      </c>
      <c r="BV137" s="70" t="e">
        <f aca="false">$BU$7*$J$3*$J$5*$T137</f>
        <v>#N/A</v>
      </c>
      <c r="BW137" s="385" t="e">
        <f aca="false">SUM(AW137:BD137,BG137:BJ137,BO137:BP137)</f>
        <v>#N/A</v>
      </c>
      <c r="BX137" s="386" t="e">
        <f aca="false">SUM(BS137:BV137)+BW137</f>
        <v>#N/A</v>
      </c>
      <c r="BY137" s="25" t="e">
        <f aca="false">SUM(AW137:BV137)</f>
        <v>#N/A</v>
      </c>
      <c r="BZ137" s="70" t="e">
        <f aca="false">$BZ$7*$J$2*$J$5*$N137</f>
        <v>#N/A</v>
      </c>
      <c r="CA137" s="70" t="e">
        <f aca="false">$BZ$7*$J$3*$J$5*$O137</f>
        <v>#N/A</v>
      </c>
      <c r="CB137" s="70" t="e">
        <f aca="false">$CB$7*$J$2*$J$5*$N137</f>
        <v>#N/A</v>
      </c>
      <c r="CC137" s="70" t="e">
        <f aca="false">$CB$7*$J$3*$J$5*$O137</f>
        <v>#N/A</v>
      </c>
      <c r="CD137" s="70" t="e">
        <f aca="false">$CD$7*$J$2*$J$5*$N137</f>
        <v>#N/A</v>
      </c>
      <c r="CE137" s="70" t="e">
        <f aca="false">$CD$7*$J$3*$J$5*$O137</f>
        <v>#N/A</v>
      </c>
      <c r="CF137" s="134" t="e">
        <f aca="false">SUM(BZ137:CA137)</f>
        <v>#N/A</v>
      </c>
      <c r="CG137" s="386" t="e">
        <f aca="false">SUM(BZ137:CC137)</f>
        <v>#N/A</v>
      </c>
      <c r="CH137" s="134" t="e">
        <f aca="false">SUM(BZ137:CE137)</f>
        <v>#N/A</v>
      </c>
      <c r="CI137" s="70" t="e">
        <f aca="false">$CI$7*$J$2*$J$5*$AB137</f>
        <v>#N/A</v>
      </c>
      <c r="CJ137" s="70" t="e">
        <f aca="false">$CI$7*$J$3*$J$5*$AC137</f>
        <v>#N/A</v>
      </c>
      <c r="CK137" s="70" t="e">
        <f aca="false">$CK$7*$J$2*$J$5*$AB137</f>
        <v>#N/A</v>
      </c>
      <c r="CL137" s="70" t="e">
        <f aca="false">$CK$7*$J$3*$J$5*$AC137</f>
        <v>#N/A</v>
      </c>
      <c r="CM137" s="70" t="e">
        <f aca="false">$CM$7*$J$2*$J$5*$AB137</f>
        <v>#N/A</v>
      </c>
      <c r="CN137" s="70" t="e">
        <f aca="false">$CM$7*$J$3*$J$5*$AC137</f>
        <v>#N/A</v>
      </c>
      <c r="CO137" s="70" t="e">
        <f aca="false">$CO$7*$J$2*$J$5*$AB137</f>
        <v>#N/A</v>
      </c>
      <c r="CP137" s="70" t="e">
        <f aca="false">$CO$7*$J$3*$J$5*$AC137</f>
        <v>#N/A</v>
      </c>
      <c r="CQ137" s="70" t="e">
        <f aca="false">$CQ$7*$J$2*$J$5*$AB137</f>
        <v>#N/A</v>
      </c>
      <c r="CR137" s="70" t="e">
        <f aca="false">$CQ$7*$J$3*$J$5*$AC137</f>
        <v>#N/A</v>
      </c>
      <c r="CS137" s="70" t="e">
        <f aca="false">$CS$7*$J$2*$J$5*$AB137</f>
        <v>#N/A</v>
      </c>
      <c r="CT137" s="70" t="e">
        <f aca="false">$CS$7*$J$3*$J$5*$AC137</f>
        <v>#N/A</v>
      </c>
      <c r="CU137" s="70" t="e">
        <f aca="false">$CU$7*$J$2*$J$5*$AB137</f>
        <v>#N/A</v>
      </c>
      <c r="CV137" s="70" t="e">
        <f aca="false">$CU$7*$J$3*$J$5*$AC137</f>
        <v>#N/A</v>
      </c>
      <c r="CW137" s="70" t="e">
        <f aca="false">$CW$7*$J$2*$J$5*$AB137</f>
        <v>#N/A</v>
      </c>
      <c r="CX137" s="70" t="e">
        <f aca="false">$CW$7*$J$3*$J$5*$AC137</f>
        <v>#N/A</v>
      </c>
      <c r="CY137" s="70" t="e">
        <f aca="false">$CY$7*$J$2*$J$5*$AB137</f>
        <v>#N/A</v>
      </c>
      <c r="CZ137" s="70" t="e">
        <f aca="false">$CY$7*$J$3*$J$5*$AC137</f>
        <v>#N/A</v>
      </c>
      <c r="DA137" s="70" t="e">
        <f aca="false">$DA$7*$J$2*$J$5*$AB137</f>
        <v>#N/A</v>
      </c>
      <c r="DB137" s="70" t="e">
        <f aca="false">$DA$7*$J$3*$J$5*$AC137</f>
        <v>#N/A</v>
      </c>
      <c r="DC137" s="70"/>
      <c r="DD137" s="70"/>
      <c r="DE137" s="70" t="e">
        <f aca="false">$DF$7*$J$2*$J$5*$AB137</f>
        <v>#N/A</v>
      </c>
      <c r="DF137" s="70" t="e">
        <f aca="false">$DF$7*$J$3*$J$5*$AC137</f>
        <v>#N/A</v>
      </c>
      <c r="DG137" s="70" t="e">
        <f aca="false">$DG$7*$J$2*$J$5*$AB137</f>
        <v>#N/A</v>
      </c>
      <c r="DH137" s="70" t="e">
        <f aca="false">$DG$7*$J$3*$J$5*$AC137</f>
        <v>#N/A</v>
      </c>
      <c r="DI137" s="70" t="e">
        <f aca="false">$DI$7*$J$2*$J$5*$AB137</f>
        <v>#N/A</v>
      </c>
      <c r="DJ137" s="70" t="e">
        <f aca="false">$DI$7*$J$3*$J$5*$AC137</f>
        <v>#N/A</v>
      </c>
      <c r="DK137" s="70" t="e">
        <f aca="false">$DK$7*$J$2*$J$5*$AB137</f>
        <v>#N/A</v>
      </c>
      <c r="DL137" s="70" t="e">
        <f aca="false">$DK$7*$J$3*$J$5*$AC137</f>
        <v>#N/A</v>
      </c>
      <c r="DM137" s="70" t="e">
        <f aca="false">$DM$7*$J$2*$J$5*$AB137</f>
        <v>#N/A</v>
      </c>
      <c r="DN137" s="70" t="e">
        <f aca="false">$DM$7*$J$3*$J$5*$AC137</f>
        <v>#N/A</v>
      </c>
      <c r="DO137" s="70" t="e">
        <f aca="false">$DO$7*$J$2*$J$5*$AB137</f>
        <v>#N/A</v>
      </c>
      <c r="DP137" s="70" t="e">
        <f aca="false">$DO$7*$J$3*$J$5*$AC137</f>
        <v>#N/A</v>
      </c>
      <c r="DQ137" s="70" t="e">
        <f aca="false">$DQ$7*$J$2*$J$5*$AB137</f>
        <v>#N/A</v>
      </c>
      <c r="DR137" s="70" t="e">
        <f aca="false">$DQ$7*$J$3*$J$5*$AC137</f>
        <v>#N/A</v>
      </c>
      <c r="DS137" s="134" t="e">
        <f aca="false">SUM(CI137:CR137,CW137:CX137,DG137:DH137)</f>
        <v>#N/A</v>
      </c>
      <c r="DT137" s="25" t="e">
        <f aca="false">SUM(CI137:CZ137,DC137:DL137)</f>
        <v>#N/A</v>
      </c>
      <c r="DU137" s="134" t="e">
        <f aca="false">SUM(CI137:DR137)</f>
        <v>#N/A</v>
      </c>
      <c r="DZ137" s="70" t="e">
        <f aca="false">$DZ$7*$J$2*$J$5*$AB137</f>
        <v>#N/A</v>
      </c>
      <c r="EA137" s="70" t="e">
        <f aca="false">$DZ$7*$J$3*$J$5*$AC137</f>
        <v>#N/A</v>
      </c>
      <c r="EB137" s="70" t="e">
        <f aca="false">$EB$7*$J$2*$J$5*$AB137</f>
        <v>#N/A</v>
      </c>
      <c r="EC137" s="70" t="e">
        <f aca="false">$EB$7*$J$3*$J$5*$AC137</f>
        <v>#N/A</v>
      </c>
      <c r="ED137" s="70" t="e">
        <f aca="false">$ED$7*$J$2*$J$5*$AB137</f>
        <v>#N/A</v>
      </c>
      <c r="EE137" s="70" t="e">
        <f aca="false">$ED$7*$J$3*$J$5*$AC137</f>
        <v>#N/A</v>
      </c>
      <c r="EF137" s="70" t="e">
        <f aca="false">$EF$7*$J$2*$J$5*$AB137</f>
        <v>#N/A</v>
      </c>
      <c r="EG137" s="70" t="e">
        <f aca="false">$EF$7*$J$3*$J$5*$AC137</f>
        <v>#N/A</v>
      </c>
      <c r="EH137" s="70" t="e">
        <f aca="false">$EH$7*$J$2*$J$5*$AB137</f>
        <v>#N/A</v>
      </c>
      <c r="EI137" s="70" t="e">
        <f aca="false">$EH$7*$J$3*$J$5*$AC137</f>
        <v>#N/A</v>
      </c>
      <c r="EJ137" s="70" t="e">
        <f aca="false">$EJ$7*$J$2*$J$5*$AB137</f>
        <v>#N/A</v>
      </c>
      <c r="EK137" s="70" t="e">
        <f aca="false">$EJ$7*$J$3*$J$5*$AC137</f>
        <v>#N/A</v>
      </c>
      <c r="EL137" s="70" t="e">
        <f aca="false">$EL$7*$J$2*$J$5*$AB137</f>
        <v>#N/A</v>
      </c>
      <c r="EM137" s="70" t="e">
        <f aca="false">$EL$7*$J$3*$J$5*$AC137</f>
        <v>#N/A</v>
      </c>
      <c r="EN137" s="134" t="e">
        <f aca="false">SUM(EB137:EC137)</f>
        <v>#N/A</v>
      </c>
      <c r="EO137" s="25" t="e">
        <f aca="false">SUM(EB137:EE137,EJ137:EM137)</f>
        <v>#N/A</v>
      </c>
      <c r="EP137" s="25" t="e">
        <f aca="false">SUM(DZ137:EM137)</f>
        <v>#N/A</v>
      </c>
    </row>
    <row r="138" customFormat="false" ht="11.25" hidden="false" customHeight="false" outlineLevel="0" collapsed="false">
      <c r="A138" s="51" t="e">
        <f aca="false">VLOOKUP($D138,Curves!$A$2:$I$1700,9)</f>
        <v>#N/A</v>
      </c>
      <c r="B138" s="85" t="e">
        <f aca="false">(1+($A138/2))^(-2*($D138-$A$1)/365.25)</f>
        <v>#N/A</v>
      </c>
      <c r="C138" s="85" t="n">
        <f aca="false">D139-D138</f>
        <v>30</v>
      </c>
      <c r="D138" s="377" t="n">
        <v>40848</v>
      </c>
      <c r="E138" s="378" t="e">
        <f aca="false">VLOOKUP($D138,Curves!$A$2:$H$1700,2)*$B138</f>
        <v>#N/A</v>
      </c>
      <c r="F138" s="51" t="e">
        <f aca="false">VLOOKUP($D138,Curves!$A$2:$H$1700,3)*$B138</f>
        <v>#N/A</v>
      </c>
      <c r="G138" s="51" t="e">
        <f aca="false">VLOOKUP($D138,Curves!$A$2:$H$1700,7)*$B138</f>
        <v>#N/A</v>
      </c>
      <c r="H138" s="51" t="e">
        <f aca="false">VLOOKUP($D138,Curves!$A$2:$H$1700,5)*$B138</f>
        <v>#N/A</v>
      </c>
      <c r="I138" s="51" t="e">
        <f aca="false">VLOOKUP($D138,Curves!$A$2:$H$1700,4)*$B138</f>
        <v>#N/A</v>
      </c>
      <c r="J138" s="379" t="e">
        <f aca="false">VLOOKUP($D138,Curves!$A$2:$H$1700,8)*$B138</f>
        <v>#N/A</v>
      </c>
      <c r="K138" s="51" t="e">
        <f aca="false">($E138+$I138)*$J$5+$J$4</f>
        <v>#N/A</v>
      </c>
      <c r="L138" s="380" t="e">
        <f aca="false">VLOOKUP($D138,Curves!$N$2:$T$2600,2)*$B138</f>
        <v>#N/A</v>
      </c>
      <c r="M138" s="244" t="e">
        <f aca="false">VLOOKUP($D138,Curves!$N$2:$T$2600,3)*$B138</f>
        <v>#N/A</v>
      </c>
      <c r="N138" s="381" t="e">
        <f aca="false">IF($K138&lt;$L138,1,0)</f>
        <v>#N/A</v>
      </c>
      <c r="O138" s="382" t="e">
        <f aca="false">IF($K138&lt;$M138,1,0)</f>
        <v>#N/A</v>
      </c>
      <c r="P138" s="378" t="e">
        <f aca="false">($E138+J138)*$J$5+$J$4</f>
        <v>#N/A</v>
      </c>
      <c r="Q138" s="380" t="e">
        <f aca="false">VLOOKUP($D138,Curves!$N$2:$T$2600,4)*$B138</f>
        <v>#N/A</v>
      </c>
      <c r="R138" s="244" t="e">
        <f aca="false">VLOOKUP($D138,Curves!$N$2:$T$2600,5)*$B138</f>
        <v>#N/A</v>
      </c>
      <c r="S138" s="381" t="e">
        <f aca="false">IF($P138&lt;$Q138,1,0)</f>
        <v>#N/A</v>
      </c>
      <c r="T138" s="382" t="e">
        <f aca="false">IF($P138&lt;$R138,1,0)</f>
        <v>#N/A</v>
      </c>
      <c r="U138" s="383" t="e">
        <f aca="false">($E138+G138)*$J$5+$J$4</f>
        <v>#N/A</v>
      </c>
      <c r="V138" s="383" t="e">
        <f aca="false">($E138+H138)*$J$5+$J$4</f>
        <v>#N/A</v>
      </c>
      <c r="W138" s="383" t="e">
        <f aca="false">($E138+I138)*$J$5+$J$4</f>
        <v>#N/A</v>
      </c>
      <c r="X138" s="272" t="e">
        <f aca="false">VLOOKUP($D138,[6]CurveFetch!$D$8:$S$13000,16,0)*$B138</f>
        <v>#N/A</v>
      </c>
      <c r="Y138" s="244" t="e">
        <f aca="false">VLOOKUP($D138,Curves!$N$2:$T$2600,7)*$B138</f>
        <v>#N/A</v>
      </c>
      <c r="Z138" s="384" t="e">
        <f aca="false">IF($U138&lt;$X138,1,0)</f>
        <v>#N/A</v>
      </c>
      <c r="AA138" s="381" t="e">
        <f aca="false">IF($U138&lt;$Y138,1,0)</f>
        <v>#N/A</v>
      </c>
      <c r="AB138" s="381" t="e">
        <f aca="false">IF($V138&lt;$X138,1,0)</f>
        <v>#N/A</v>
      </c>
      <c r="AC138" s="381" t="e">
        <f aca="false">IF($V138&lt;$X138,1,0)</f>
        <v>#N/A</v>
      </c>
      <c r="AD138" s="381" t="e">
        <f aca="false">IF($W138&lt;$X138,1,0)</f>
        <v>#N/A</v>
      </c>
      <c r="AE138" s="382" t="e">
        <f aca="false">IF($W138&lt;$Y138,1,0)</f>
        <v>#N/A</v>
      </c>
      <c r="AF138" s="70" t="e">
        <f aca="false">$AF$7*$J$2*$J$5*$N138</f>
        <v>#N/A</v>
      </c>
      <c r="AG138" s="70" t="e">
        <f aca="false">$AF$7*$J$2*$J$5*$O138</f>
        <v>#N/A</v>
      </c>
      <c r="AH138" s="70" t="e">
        <f aca="false">$AH$7*$J$2*$J$5*$N138</f>
        <v>#N/A</v>
      </c>
      <c r="AI138" s="70" t="e">
        <f aca="false">$AH$7*$J$2*$J$5*$O138</f>
        <v>#N/A</v>
      </c>
      <c r="AJ138" s="70" t="e">
        <f aca="false">$AJ$7*$J$2*$J$5*$N138</f>
        <v>#N/A</v>
      </c>
      <c r="AK138" s="70" t="e">
        <f aca="false">$AJ$7*$J$2*$J$5*$O138</f>
        <v>#N/A</v>
      </c>
      <c r="AL138" s="70" t="e">
        <f aca="false">$AL$7*$J$2*$J$5*$N138</f>
        <v>#N/A</v>
      </c>
      <c r="AM138" s="70" t="e">
        <f aca="false">$AL$7*$J$3*$J$5*$O138</f>
        <v>#N/A</v>
      </c>
      <c r="AN138" s="70" t="e">
        <f aca="false">$AN$7*$J$2*$J$5*$N138</f>
        <v>#N/A</v>
      </c>
      <c r="AO138" s="70" t="e">
        <f aca="false">$AN$7*$J$3*$J$5*$O138</f>
        <v>#N/A</v>
      </c>
      <c r="AP138" s="70" t="e">
        <f aca="false">$AP$7*$J$2*$J$5*$N138</f>
        <v>#N/A</v>
      </c>
      <c r="AQ138" s="70" t="e">
        <f aca="false">$AP$7*$J$3*$J$5*$O138</f>
        <v>#N/A</v>
      </c>
      <c r="AR138" s="70" t="e">
        <f aca="false">$AR$7*$J$2*$J$5*$N138</f>
        <v>#N/A</v>
      </c>
      <c r="AS138" s="70" t="e">
        <f aca="false">$AR$7*$J$3*$J$5*$O138</f>
        <v>#N/A</v>
      </c>
      <c r="AT138" s="134" t="e">
        <f aca="false">SUM(AF138:AG138,AL138:AM138)</f>
        <v>#N/A</v>
      </c>
      <c r="AU138" s="161" t="e">
        <f aca="false">SUM(AF138:AM138,AP138:AS138)</f>
        <v>#N/A</v>
      </c>
      <c r="AV138" s="134" t="e">
        <f aca="false">SUM(AF138:AS138)</f>
        <v>#N/A</v>
      </c>
      <c r="AW138" s="70" t="e">
        <f aca="false">$AW$7*$J$2*$J$5*$S138</f>
        <v>#N/A</v>
      </c>
      <c r="AX138" s="70" t="e">
        <f aca="false">$AW$7*$J$3*$J$5*$T138</f>
        <v>#N/A</v>
      </c>
      <c r="AY138" s="70" t="e">
        <f aca="false">$AY$7*$J$2*$J$5*$S138</f>
        <v>#N/A</v>
      </c>
      <c r="AZ138" s="70" t="e">
        <f aca="false">$AY$7*$J$3*$J$5*$T138</f>
        <v>#N/A</v>
      </c>
      <c r="BA138" s="70" t="e">
        <f aca="false">$BA$7*$J$2*$J$5*$S138</f>
        <v>#N/A</v>
      </c>
      <c r="BB138" s="70" t="e">
        <f aca="false">$BA$7*$J$3*$J$5*$T138</f>
        <v>#N/A</v>
      </c>
      <c r="BC138" s="70" t="e">
        <f aca="false">$BC$7*$J$2*$J$5*$S138</f>
        <v>#N/A</v>
      </c>
      <c r="BD138" s="70" t="e">
        <f aca="false">$BC$7*$J$3*$J$5*$T138</f>
        <v>#N/A</v>
      </c>
      <c r="BE138" s="70" t="e">
        <f aca="false">$BE$7*$J$2*$J$5*$S138</f>
        <v>#N/A</v>
      </c>
      <c r="BF138" s="70" t="e">
        <f aca="false">$BE$7*$J$3*$J$5*$T138</f>
        <v>#N/A</v>
      </c>
      <c r="BG138" s="70" t="e">
        <f aca="false">$BG$7*$J$2*$J$5*$S138</f>
        <v>#N/A</v>
      </c>
      <c r="BH138" s="70" t="e">
        <f aca="false">$BG$7*$J$3*$J$5*$T138</f>
        <v>#N/A</v>
      </c>
      <c r="BI138" s="70" t="e">
        <f aca="false">$BI$7*$J$2*$J$5*$S138</f>
        <v>#N/A</v>
      </c>
      <c r="BJ138" s="70" t="e">
        <f aca="false">$BI$7*$J$3*$J$5*$T138</f>
        <v>#N/A</v>
      </c>
      <c r="BK138" s="70" t="e">
        <f aca="false">$BK$7*$J$2*$J$5*$S138</f>
        <v>#N/A</v>
      </c>
      <c r="BL138" s="70" t="e">
        <f aca="false">$BK$7*$J$3*$J$5*$T138</f>
        <v>#N/A</v>
      </c>
      <c r="BM138" s="70" t="e">
        <f aca="false">$BM$7*$J$2*$J$5*$S138</f>
        <v>#N/A</v>
      </c>
      <c r="BN138" s="70" t="e">
        <f aca="false">$BM$7*$J$3*$J$5*$T138</f>
        <v>#N/A</v>
      </c>
      <c r="BO138" s="70" t="e">
        <f aca="false">$BO$7*$J$2*$J$5*$S138</f>
        <v>#N/A</v>
      </c>
      <c r="BP138" s="70" t="e">
        <f aca="false">$BO$7*$J$3*$J$5*$T138</f>
        <v>#N/A</v>
      </c>
      <c r="BQ138" s="70" t="e">
        <f aca="false">$BQ$7*$J$2*$J$5*$S138</f>
        <v>#N/A</v>
      </c>
      <c r="BR138" s="70" t="e">
        <f aca="false">$BQ$7*$J$3*$J$5*$T138</f>
        <v>#N/A</v>
      </c>
      <c r="BS138" s="70" t="e">
        <f aca="false">$BS$7*$J$2*$J$5*$S138</f>
        <v>#N/A</v>
      </c>
      <c r="BT138" s="70" t="e">
        <f aca="false">$BS$7*$J$3*$J$5*$T138</f>
        <v>#N/A</v>
      </c>
      <c r="BU138" s="70" t="e">
        <f aca="false">$BU$7*$J$2*$J$5*$S138</f>
        <v>#N/A</v>
      </c>
      <c r="BV138" s="70" t="e">
        <f aca="false">$BU$7*$J$3*$J$5*$T138</f>
        <v>#N/A</v>
      </c>
      <c r="BW138" s="385" t="e">
        <f aca="false">SUM(AW138:BD138,BG138:BJ138,BO138:BP138)</f>
        <v>#N/A</v>
      </c>
      <c r="BX138" s="386" t="e">
        <f aca="false">SUM(BS138:BV138)+BW138</f>
        <v>#N/A</v>
      </c>
      <c r="BY138" s="25" t="e">
        <f aca="false">SUM(AW138:BV138)</f>
        <v>#N/A</v>
      </c>
      <c r="BZ138" s="70" t="e">
        <f aca="false">$BZ$7*$J$2*$J$5*$N138</f>
        <v>#N/A</v>
      </c>
      <c r="CA138" s="70" t="e">
        <f aca="false">$BZ$7*$J$3*$J$5*$O138</f>
        <v>#N/A</v>
      </c>
      <c r="CB138" s="70" t="e">
        <f aca="false">$CB$7*$J$2*$J$5*$N138</f>
        <v>#N/A</v>
      </c>
      <c r="CC138" s="70" t="e">
        <f aca="false">$CB$7*$J$3*$J$5*$O138</f>
        <v>#N/A</v>
      </c>
      <c r="CD138" s="70" t="e">
        <f aca="false">$CD$7*$J$2*$J$5*$N138</f>
        <v>#N/A</v>
      </c>
      <c r="CE138" s="70" t="e">
        <f aca="false">$CD$7*$J$3*$J$5*$O138</f>
        <v>#N/A</v>
      </c>
      <c r="CF138" s="134" t="e">
        <f aca="false">SUM(BZ138:CA138)</f>
        <v>#N/A</v>
      </c>
      <c r="CG138" s="386" t="e">
        <f aca="false">SUM(BZ138:CC138)</f>
        <v>#N/A</v>
      </c>
      <c r="CH138" s="134" t="e">
        <f aca="false">SUM(BZ138:CE138)</f>
        <v>#N/A</v>
      </c>
      <c r="CI138" s="70" t="e">
        <f aca="false">$CI$7*$J$2*$J$5*$AB138</f>
        <v>#N/A</v>
      </c>
      <c r="CJ138" s="70" t="e">
        <f aca="false">$CI$7*$J$3*$J$5*$AC138</f>
        <v>#N/A</v>
      </c>
      <c r="CK138" s="70" t="e">
        <f aca="false">$CK$7*$J$2*$J$5*$AB138</f>
        <v>#N/A</v>
      </c>
      <c r="CL138" s="70" t="e">
        <f aca="false">$CK$7*$J$3*$J$5*$AC138</f>
        <v>#N/A</v>
      </c>
      <c r="CM138" s="70" t="e">
        <f aca="false">$CM$7*$J$2*$J$5*$AB138</f>
        <v>#N/A</v>
      </c>
      <c r="CN138" s="70" t="e">
        <f aca="false">$CM$7*$J$3*$J$5*$AC138</f>
        <v>#N/A</v>
      </c>
      <c r="CO138" s="70" t="e">
        <f aca="false">$CO$7*$J$2*$J$5*$AB138</f>
        <v>#N/A</v>
      </c>
      <c r="CP138" s="70" t="e">
        <f aca="false">$CO$7*$J$3*$J$5*$AC138</f>
        <v>#N/A</v>
      </c>
      <c r="CQ138" s="70" t="e">
        <f aca="false">$CQ$7*$J$2*$J$5*$AB138</f>
        <v>#N/A</v>
      </c>
      <c r="CR138" s="70" t="e">
        <f aca="false">$CQ$7*$J$3*$J$5*$AC138</f>
        <v>#N/A</v>
      </c>
      <c r="CS138" s="70" t="e">
        <f aca="false">$CS$7*$J$2*$J$5*$AB138</f>
        <v>#N/A</v>
      </c>
      <c r="CT138" s="70" t="e">
        <f aca="false">$CS$7*$J$3*$J$5*$AC138</f>
        <v>#N/A</v>
      </c>
      <c r="CU138" s="70" t="e">
        <f aca="false">$CU$7*$J$2*$J$5*$AB138</f>
        <v>#N/A</v>
      </c>
      <c r="CV138" s="70" t="e">
        <f aca="false">$CU$7*$J$3*$J$5*$AC138</f>
        <v>#N/A</v>
      </c>
      <c r="CW138" s="70" t="e">
        <f aca="false">$CW$7*$J$2*$J$5*$AB138</f>
        <v>#N/A</v>
      </c>
      <c r="CX138" s="70" t="e">
        <f aca="false">$CW$7*$J$3*$J$5*$AC138</f>
        <v>#N/A</v>
      </c>
      <c r="CY138" s="70" t="e">
        <f aca="false">$CY$7*$J$2*$J$5*$AB138</f>
        <v>#N/A</v>
      </c>
      <c r="CZ138" s="70" t="e">
        <f aca="false">$CY$7*$J$3*$J$5*$AC138</f>
        <v>#N/A</v>
      </c>
      <c r="DA138" s="70" t="e">
        <f aca="false">$DA$7*$J$2*$J$5*$AB138</f>
        <v>#N/A</v>
      </c>
      <c r="DB138" s="70" t="e">
        <f aca="false">$DA$7*$J$3*$J$5*$AC138</f>
        <v>#N/A</v>
      </c>
      <c r="DC138" s="70"/>
      <c r="DD138" s="70"/>
      <c r="DE138" s="70" t="e">
        <f aca="false">$DF$7*$J$2*$J$5*$AB138</f>
        <v>#N/A</v>
      </c>
      <c r="DF138" s="70" t="e">
        <f aca="false">$DF$7*$J$3*$J$5*$AC138</f>
        <v>#N/A</v>
      </c>
      <c r="DG138" s="70" t="e">
        <f aca="false">$DG$7*$J$2*$J$5*$AB138</f>
        <v>#N/A</v>
      </c>
      <c r="DH138" s="70" t="e">
        <f aca="false">$DG$7*$J$3*$J$5*$AC138</f>
        <v>#N/A</v>
      </c>
      <c r="DI138" s="70" t="e">
        <f aca="false">$DI$7*$J$2*$J$5*$AB138</f>
        <v>#N/A</v>
      </c>
      <c r="DJ138" s="70" t="e">
        <f aca="false">$DI$7*$J$3*$J$5*$AC138</f>
        <v>#N/A</v>
      </c>
      <c r="DK138" s="70" t="e">
        <f aca="false">$DK$7*$J$2*$J$5*$AB138</f>
        <v>#N/A</v>
      </c>
      <c r="DL138" s="70" t="e">
        <f aca="false">$DK$7*$J$3*$J$5*$AC138</f>
        <v>#N/A</v>
      </c>
      <c r="DM138" s="70" t="e">
        <f aca="false">$DM$7*$J$2*$J$5*$AB138</f>
        <v>#N/A</v>
      </c>
      <c r="DN138" s="70" t="e">
        <f aca="false">$DM$7*$J$3*$J$5*$AC138</f>
        <v>#N/A</v>
      </c>
      <c r="DO138" s="70" t="e">
        <f aca="false">$DO$7*$J$2*$J$5*$AB138</f>
        <v>#N/A</v>
      </c>
      <c r="DP138" s="70" t="e">
        <f aca="false">$DO$7*$J$3*$J$5*$AC138</f>
        <v>#N/A</v>
      </c>
      <c r="DQ138" s="70" t="e">
        <f aca="false">$DQ$7*$J$2*$J$5*$AB138</f>
        <v>#N/A</v>
      </c>
      <c r="DR138" s="70" t="e">
        <f aca="false">$DQ$7*$J$3*$J$5*$AC138</f>
        <v>#N/A</v>
      </c>
      <c r="DS138" s="134" t="e">
        <f aca="false">SUM(CI138:CR138,CW138:CX138,DG138:DH138)</f>
        <v>#N/A</v>
      </c>
      <c r="DT138" s="25" t="e">
        <f aca="false">SUM(CI138:CZ138,DC138:DL138)</f>
        <v>#N/A</v>
      </c>
      <c r="DU138" s="134" t="e">
        <f aca="false">SUM(CI138:DR138)</f>
        <v>#N/A</v>
      </c>
      <c r="DZ138" s="70" t="e">
        <f aca="false">$DZ$7*$J$2*$J$5*$AB138</f>
        <v>#N/A</v>
      </c>
      <c r="EA138" s="70" t="e">
        <f aca="false">$DZ$7*$J$3*$J$5*$AC138</f>
        <v>#N/A</v>
      </c>
      <c r="EB138" s="70" t="e">
        <f aca="false">$EB$7*$J$2*$J$5*$AB138</f>
        <v>#N/A</v>
      </c>
      <c r="EC138" s="70" t="e">
        <f aca="false">$EB$7*$J$3*$J$5*$AC138</f>
        <v>#N/A</v>
      </c>
      <c r="ED138" s="70" t="e">
        <f aca="false">$ED$7*$J$2*$J$5*$AB138</f>
        <v>#N/A</v>
      </c>
      <c r="EE138" s="70" t="e">
        <f aca="false">$ED$7*$J$3*$J$5*$AC138</f>
        <v>#N/A</v>
      </c>
      <c r="EF138" s="70" t="e">
        <f aca="false">$EF$7*$J$2*$J$5*$AB138</f>
        <v>#N/A</v>
      </c>
      <c r="EG138" s="70" t="e">
        <f aca="false">$EF$7*$J$3*$J$5*$AC138</f>
        <v>#N/A</v>
      </c>
      <c r="EH138" s="70" t="e">
        <f aca="false">$EH$7*$J$2*$J$5*$AB138</f>
        <v>#N/A</v>
      </c>
      <c r="EI138" s="70" t="e">
        <f aca="false">$EH$7*$J$3*$J$5*$AC138</f>
        <v>#N/A</v>
      </c>
      <c r="EJ138" s="70" t="e">
        <f aca="false">$EJ$7*$J$2*$J$5*$AB138</f>
        <v>#N/A</v>
      </c>
      <c r="EK138" s="70" t="e">
        <f aca="false">$EJ$7*$J$3*$J$5*$AC138</f>
        <v>#N/A</v>
      </c>
      <c r="EL138" s="70" t="e">
        <f aca="false">$EL$7*$J$2*$J$5*$AB138</f>
        <v>#N/A</v>
      </c>
      <c r="EM138" s="70" t="e">
        <f aca="false">$EL$7*$J$3*$J$5*$AC138</f>
        <v>#N/A</v>
      </c>
      <c r="EN138" s="134" t="e">
        <f aca="false">SUM(EB138:EC138)</f>
        <v>#N/A</v>
      </c>
      <c r="EO138" s="25" t="e">
        <f aca="false">SUM(EB138:EE138,EJ138:EM138)</f>
        <v>#N/A</v>
      </c>
      <c r="EP138" s="25" t="e">
        <f aca="false">SUM(DZ138:EM138)</f>
        <v>#N/A</v>
      </c>
    </row>
    <row r="139" customFormat="false" ht="11.25" hidden="false" customHeight="false" outlineLevel="0" collapsed="false">
      <c r="A139" s="51" t="e">
        <f aca="false">VLOOKUP($D139,Curves!$A$2:$I$1700,9)</f>
        <v>#N/A</v>
      </c>
      <c r="B139" s="85" t="e">
        <f aca="false">(1+($A139/2))^(-2*($D139-$A$1)/365.25)</f>
        <v>#N/A</v>
      </c>
      <c r="C139" s="85" t="n">
        <f aca="false">D140-D139</f>
        <v>31</v>
      </c>
      <c r="D139" s="377" t="n">
        <v>40878</v>
      </c>
      <c r="E139" s="378" t="e">
        <f aca="false">VLOOKUP($D139,Curves!$A$2:$H$1700,2)*$B139</f>
        <v>#N/A</v>
      </c>
      <c r="F139" s="51" t="e">
        <f aca="false">VLOOKUP($D139,Curves!$A$2:$H$1700,3)*$B139</f>
        <v>#N/A</v>
      </c>
      <c r="G139" s="51" t="e">
        <f aca="false">VLOOKUP($D139,Curves!$A$2:$H$1700,7)*$B139</f>
        <v>#N/A</v>
      </c>
      <c r="H139" s="51" t="e">
        <f aca="false">VLOOKUP($D139,Curves!$A$2:$H$1700,5)*$B139</f>
        <v>#N/A</v>
      </c>
      <c r="I139" s="51" t="e">
        <f aca="false">VLOOKUP($D139,Curves!$A$2:$H$1700,4)*$B139</f>
        <v>#N/A</v>
      </c>
      <c r="J139" s="379" t="e">
        <f aca="false">VLOOKUP($D139,Curves!$A$2:$H$1700,8)*$B139</f>
        <v>#N/A</v>
      </c>
      <c r="K139" s="51" t="e">
        <f aca="false">($E139+$I139)*$J$5+$J$4</f>
        <v>#N/A</v>
      </c>
      <c r="L139" s="380" t="e">
        <f aca="false">VLOOKUP($D139,Curves!$N$2:$T$2600,2)*$B139</f>
        <v>#N/A</v>
      </c>
      <c r="M139" s="244" t="e">
        <f aca="false">VLOOKUP($D139,Curves!$N$2:$T$2600,3)*$B139</f>
        <v>#N/A</v>
      </c>
      <c r="N139" s="381" t="e">
        <f aca="false">IF($K139&lt;$L139,1,0)</f>
        <v>#N/A</v>
      </c>
      <c r="O139" s="382" t="e">
        <f aca="false">IF($K139&lt;$M139,1,0)</f>
        <v>#N/A</v>
      </c>
      <c r="P139" s="378" t="e">
        <f aca="false">($E139+J139)*$J$5+$J$4</f>
        <v>#N/A</v>
      </c>
      <c r="Q139" s="380" t="e">
        <f aca="false">VLOOKUP($D139,Curves!$N$2:$T$2600,4)*$B139</f>
        <v>#N/A</v>
      </c>
      <c r="R139" s="244" t="e">
        <f aca="false">VLOOKUP($D139,Curves!$N$2:$T$2600,5)*$B139</f>
        <v>#N/A</v>
      </c>
      <c r="S139" s="381" t="e">
        <f aca="false">IF($P139&lt;$Q139,1,0)</f>
        <v>#N/A</v>
      </c>
      <c r="T139" s="382" t="e">
        <f aca="false">IF($P139&lt;$R139,1,0)</f>
        <v>#N/A</v>
      </c>
      <c r="U139" s="383" t="e">
        <f aca="false">($E139+G139)*$J$5+$J$4</f>
        <v>#N/A</v>
      </c>
      <c r="V139" s="383" t="e">
        <f aca="false">($E139+H139)*$J$5+$J$4</f>
        <v>#N/A</v>
      </c>
      <c r="W139" s="383" t="e">
        <f aca="false">($E139+I139)*$J$5+$J$4</f>
        <v>#N/A</v>
      </c>
      <c r="X139" s="272" t="e">
        <f aca="false">VLOOKUP($D139,[6]CurveFetch!$D$8:$S$13000,16,0)*$B139</f>
        <v>#N/A</v>
      </c>
      <c r="Y139" s="244" t="e">
        <f aca="false">VLOOKUP($D139,Curves!$N$2:$T$2600,7)*$B139</f>
        <v>#N/A</v>
      </c>
      <c r="Z139" s="384" t="e">
        <f aca="false">IF($U139&lt;$X139,1,0)</f>
        <v>#N/A</v>
      </c>
      <c r="AA139" s="381" t="e">
        <f aca="false">IF($U139&lt;$Y139,1,0)</f>
        <v>#N/A</v>
      </c>
      <c r="AB139" s="381" t="e">
        <f aca="false">IF($V139&lt;$X139,1,0)</f>
        <v>#N/A</v>
      </c>
      <c r="AC139" s="381" t="e">
        <f aca="false">IF($V139&lt;$X139,1,0)</f>
        <v>#N/A</v>
      </c>
      <c r="AD139" s="381" t="e">
        <f aca="false">IF($W139&lt;$X139,1,0)</f>
        <v>#N/A</v>
      </c>
      <c r="AE139" s="382" t="e">
        <f aca="false">IF($W139&lt;$Y139,1,0)</f>
        <v>#N/A</v>
      </c>
      <c r="AF139" s="70" t="e">
        <f aca="false">$AF$7*$J$2*$J$5*$N139</f>
        <v>#N/A</v>
      </c>
      <c r="AG139" s="70" t="e">
        <f aca="false">$AF$7*$J$2*$J$5*$O139</f>
        <v>#N/A</v>
      </c>
      <c r="AH139" s="70" t="e">
        <f aca="false">$AH$7*$J$2*$J$5*$N139</f>
        <v>#N/A</v>
      </c>
      <c r="AI139" s="70" t="e">
        <f aca="false">$AH$7*$J$2*$J$5*$O139</f>
        <v>#N/A</v>
      </c>
      <c r="AJ139" s="70" t="e">
        <f aca="false">$AJ$7*$J$2*$J$5*$N139</f>
        <v>#N/A</v>
      </c>
      <c r="AK139" s="70" t="e">
        <f aca="false">$AJ$7*$J$2*$J$5*$O139</f>
        <v>#N/A</v>
      </c>
      <c r="AL139" s="70" t="e">
        <f aca="false">$AL$7*$J$2*$J$5*$N139</f>
        <v>#N/A</v>
      </c>
      <c r="AM139" s="70" t="e">
        <f aca="false">$AL$7*$J$3*$J$5*$O139</f>
        <v>#N/A</v>
      </c>
      <c r="AN139" s="70" t="e">
        <f aca="false">$AN$7*$J$2*$J$5*$N139</f>
        <v>#N/A</v>
      </c>
      <c r="AO139" s="70" t="e">
        <f aca="false">$AN$7*$J$3*$J$5*$O139</f>
        <v>#N/A</v>
      </c>
      <c r="AP139" s="70" t="e">
        <f aca="false">$AP$7*$J$2*$J$5*$N139</f>
        <v>#N/A</v>
      </c>
      <c r="AQ139" s="70" t="e">
        <f aca="false">$AP$7*$J$3*$J$5*$O139</f>
        <v>#N/A</v>
      </c>
      <c r="AR139" s="70" t="e">
        <f aca="false">$AR$7*$J$2*$J$5*$N139</f>
        <v>#N/A</v>
      </c>
      <c r="AS139" s="70" t="e">
        <f aca="false">$AR$7*$J$3*$J$5*$O139</f>
        <v>#N/A</v>
      </c>
      <c r="AT139" s="134" t="e">
        <f aca="false">SUM(AF139:AG139,AL139:AM139)</f>
        <v>#N/A</v>
      </c>
      <c r="AU139" s="161" t="e">
        <f aca="false">SUM(AF139:AM139,AP139:AS139)</f>
        <v>#N/A</v>
      </c>
      <c r="AV139" s="134" t="e">
        <f aca="false">SUM(AF139:AS139)</f>
        <v>#N/A</v>
      </c>
      <c r="AW139" s="70" t="e">
        <f aca="false">$AW$7*$J$2*$J$5*$S139</f>
        <v>#N/A</v>
      </c>
      <c r="AX139" s="70" t="e">
        <f aca="false">$AW$7*$J$3*$J$5*$T139</f>
        <v>#N/A</v>
      </c>
      <c r="AY139" s="70" t="e">
        <f aca="false">$AY$7*$J$2*$J$5*$S139</f>
        <v>#N/A</v>
      </c>
      <c r="AZ139" s="70" t="e">
        <f aca="false">$AY$7*$J$3*$J$5*$T139</f>
        <v>#N/A</v>
      </c>
      <c r="BA139" s="70" t="e">
        <f aca="false">$BA$7*$J$2*$J$5*$S139</f>
        <v>#N/A</v>
      </c>
      <c r="BB139" s="70" t="e">
        <f aca="false">$BA$7*$J$3*$J$5*$T139</f>
        <v>#N/A</v>
      </c>
      <c r="BC139" s="70" t="e">
        <f aca="false">$BC$7*$J$2*$J$5*$S139</f>
        <v>#N/A</v>
      </c>
      <c r="BD139" s="70" t="e">
        <f aca="false">$BC$7*$J$3*$J$5*$T139</f>
        <v>#N/A</v>
      </c>
      <c r="BE139" s="70" t="e">
        <f aca="false">$BE$7*$J$2*$J$5*$S139</f>
        <v>#N/A</v>
      </c>
      <c r="BF139" s="70" t="e">
        <f aca="false">$BE$7*$J$3*$J$5*$T139</f>
        <v>#N/A</v>
      </c>
      <c r="BG139" s="70" t="e">
        <f aca="false">$BG$7*$J$2*$J$5*$S139</f>
        <v>#N/A</v>
      </c>
      <c r="BH139" s="70" t="e">
        <f aca="false">$BG$7*$J$3*$J$5*$T139</f>
        <v>#N/A</v>
      </c>
      <c r="BI139" s="70" t="e">
        <f aca="false">$BI$7*$J$2*$J$5*$S139</f>
        <v>#N/A</v>
      </c>
      <c r="BJ139" s="70" t="e">
        <f aca="false">$BI$7*$J$3*$J$5*$T139</f>
        <v>#N/A</v>
      </c>
      <c r="BK139" s="70" t="e">
        <f aca="false">$BK$7*$J$2*$J$5*$S139</f>
        <v>#N/A</v>
      </c>
      <c r="BL139" s="70" t="e">
        <f aca="false">$BK$7*$J$3*$J$5*$T139</f>
        <v>#N/A</v>
      </c>
      <c r="BM139" s="70" t="e">
        <f aca="false">$BM$7*$J$2*$J$5*$S139</f>
        <v>#N/A</v>
      </c>
      <c r="BN139" s="70" t="e">
        <f aca="false">$BM$7*$J$3*$J$5*$T139</f>
        <v>#N/A</v>
      </c>
      <c r="BO139" s="70" t="e">
        <f aca="false">$BO$7*$J$2*$J$5*$S139</f>
        <v>#N/A</v>
      </c>
      <c r="BP139" s="70" t="e">
        <f aca="false">$BO$7*$J$3*$J$5*$T139</f>
        <v>#N/A</v>
      </c>
      <c r="BQ139" s="70" t="e">
        <f aca="false">$BQ$7*$J$2*$J$5*$S139</f>
        <v>#N/A</v>
      </c>
      <c r="BR139" s="70" t="e">
        <f aca="false">$BQ$7*$J$3*$J$5*$T139</f>
        <v>#N/A</v>
      </c>
      <c r="BS139" s="70" t="e">
        <f aca="false">$BS$7*$J$2*$J$5*$S139</f>
        <v>#N/A</v>
      </c>
      <c r="BT139" s="70" t="e">
        <f aca="false">$BS$7*$J$3*$J$5*$T139</f>
        <v>#N/A</v>
      </c>
      <c r="BU139" s="70" t="e">
        <f aca="false">$BU$7*$J$2*$J$5*$S139</f>
        <v>#N/A</v>
      </c>
      <c r="BV139" s="70" t="e">
        <f aca="false">$BU$7*$J$3*$J$5*$T139</f>
        <v>#N/A</v>
      </c>
      <c r="BW139" s="385" t="e">
        <f aca="false">SUM(AW139:BD139,BG139:BJ139,BO139:BP139)</f>
        <v>#N/A</v>
      </c>
      <c r="BX139" s="386" t="e">
        <f aca="false">SUM(BS139:BV139)+BW139</f>
        <v>#N/A</v>
      </c>
      <c r="BY139" s="25" t="e">
        <f aca="false">SUM(AW139:BV139)</f>
        <v>#N/A</v>
      </c>
      <c r="BZ139" s="70" t="e">
        <f aca="false">$BZ$7*$J$2*$J$5*$N139</f>
        <v>#N/A</v>
      </c>
      <c r="CA139" s="70" t="e">
        <f aca="false">$BZ$7*$J$3*$J$5*$O139</f>
        <v>#N/A</v>
      </c>
      <c r="CB139" s="70" t="e">
        <f aca="false">$CB$7*$J$2*$J$5*$N139</f>
        <v>#N/A</v>
      </c>
      <c r="CC139" s="70" t="e">
        <f aca="false">$CB$7*$J$3*$J$5*$O139</f>
        <v>#N/A</v>
      </c>
      <c r="CD139" s="70" t="e">
        <f aca="false">$CD$7*$J$2*$J$5*$N139</f>
        <v>#N/A</v>
      </c>
      <c r="CE139" s="70" t="e">
        <f aca="false">$CD$7*$J$3*$J$5*$O139</f>
        <v>#N/A</v>
      </c>
      <c r="CF139" s="134" t="e">
        <f aca="false">SUM(BZ139:CA139)</f>
        <v>#N/A</v>
      </c>
      <c r="CG139" s="386" t="e">
        <f aca="false">SUM(BZ139:CC139)</f>
        <v>#N/A</v>
      </c>
      <c r="CH139" s="134" t="e">
        <f aca="false">SUM(BZ139:CE139)</f>
        <v>#N/A</v>
      </c>
      <c r="CI139" s="70" t="e">
        <f aca="false">$CI$7*$J$2*$J$5*$AB139</f>
        <v>#N/A</v>
      </c>
      <c r="CJ139" s="70" t="e">
        <f aca="false">$CI$7*$J$3*$J$5*$AC139</f>
        <v>#N/A</v>
      </c>
      <c r="CK139" s="70" t="e">
        <f aca="false">$CK$7*$J$2*$J$5*$AB139</f>
        <v>#N/A</v>
      </c>
      <c r="CL139" s="70" t="e">
        <f aca="false">$CK$7*$J$3*$J$5*$AC139</f>
        <v>#N/A</v>
      </c>
      <c r="CM139" s="70" t="e">
        <f aca="false">$CM$7*$J$2*$J$5*$AB139</f>
        <v>#N/A</v>
      </c>
      <c r="CN139" s="70" t="e">
        <f aca="false">$CM$7*$J$3*$J$5*$AC139</f>
        <v>#N/A</v>
      </c>
      <c r="CO139" s="70" t="e">
        <f aca="false">$CO$7*$J$2*$J$5*$AB139</f>
        <v>#N/A</v>
      </c>
      <c r="CP139" s="70" t="e">
        <f aca="false">$CO$7*$J$3*$J$5*$AC139</f>
        <v>#N/A</v>
      </c>
      <c r="CQ139" s="70" t="e">
        <f aca="false">$CQ$7*$J$2*$J$5*$AB139</f>
        <v>#N/A</v>
      </c>
      <c r="CR139" s="70" t="e">
        <f aca="false">$CQ$7*$J$3*$J$5*$AC139</f>
        <v>#N/A</v>
      </c>
      <c r="CS139" s="70" t="e">
        <f aca="false">$CS$7*$J$2*$J$5*$AB139</f>
        <v>#N/A</v>
      </c>
      <c r="CT139" s="70" t="e">
        <f aca="false">$CS$7*$J$3*$J$5*$AC139</f>
        <v>#N/A</v>
      </c>
      <c r="CU139" s="70" t="e">
        <f aca="false">$CU$7*$J$2*$J$5*$AB139</f>
        <v>#N/A</v>
      </c>
      <c r="CV139" s="70" t="e">
        <f aca="false">$CU$7*$J$3*$J$5*$AC139</f>
        <v>#N/A</v>
      </c>
      <c r="CW139" s="70" t="e">
        <f aca="false">$CW$7*$J$2*$J$5*$AB139</f>
        <v>#N/A</v>
      </c>
      <c r="CX139" s="70" t="e">
        <f aca="false">$CW$7*$J$3*$J$5*$AC139</f>
        <v>#N/A</v>
      </c>
      <c r="CY139" s="70" t="e">
        <f aca="false">$CY$7*$J$2*$J$5*$AB139</f>
        <v>#N/A</v>
      </c>
      <c r="CZ139" s="70" t="e">
        <f aca="false">$CY$7*$J$3*$J$5*$AC139</f>
        <v>#N/A</v>
      </c>
      <c r="DA139" s="70" t="e">
        <f aca="false">$DA$7*$J$2*$J$5*$AB139</f>
        <v>#N/A</v>
      </c>
      <c r="DB139" s="70" t="e">
        <f aca="false">$DA$7*$J$3*$J$5*$AC139</f>
        <v>#N/A</v>
      </c>
      <c r="DC139" s="70"/>
      <c r="DD139" s="70"/>
      <c r="DE139" s="70" t="e">
        <f aca="false">$DF$7*$J$2*$J$5*$AB139</f>
        <v>#N/A</v>
      </c>
      <c r="DF139" s="70" t="e">
        <f aca="false">$DF$7*$J$3*$J$5*$AC139</f>
        <v>#N/A</v>
      </c>
      <c r="DG139" s="70" t="e">
        <f aca="false">$DG$7*$J$2*$J$5*$AB139</f>
        <v>#N/A</v>
      </c>
      <c r="DH139" s="70" t="e">
        <f aca="false">$DG$7*$J$3*$J$5*$AC139</f>
        <v>#N/A</v>
      </c>
      <c r="DI139" s="70" t="e">
        <f aca="false">$DI$7*$J$2*$J$5*$AB139</f>
        <v>#N/A</v>
      </c>
      <c r="DJ139" s="70" t="e">
        <f aca="false">$DI$7*$J$3*$J$5*$AC139</f>
        <v>#N/A</v>
      </c>
      <c r="DK139" s="70" t="e">
        <f aca="false">$DK$7*$J$2*$J$5*$AB139</f>
        <v>#N/A</v>
      </c>
      <c r="DL139" s="70" t="e">
        <f aca="false">$DK$7*$J$3*$J$5*$AC139</f>
        <v>#N/A</v>
      </c>
      <c r="DM139" s="70" t="e">
        <f aca="false">$DM$7*$J$2*$J$5*$AB139</f>
        <v>#N/A</v>
      </c>
      <c r="DN139" s="70" t="e">
        <f aca="false">$DM$7*$J$3*$J$5*$AC139</f>
        <v>#N/A</v>
      </c>
      <c r="DO139" s="70" t="e">
        <f aca="false">$DO$7*$J$2*$J$5*$AB139</f>
        <v>#N/A</v>
      </c>
      <c r="DP139" s="70" t="e">
        <f aca="false">$DO$7*$J$3*$J$5*$AC139</f>
        <v>#N/A</v>
      </c>
      <c r="DQ139" s="70" t="e">
        <f aca="false">$DQ$7*$J$2*$J$5*$AB139</f>
        <v>#N/A</v>
      </c>
      <c r="DR139" s="70" t="e">
        <f aca="false">$DQ$7*$J$3*$J$5*$AC139</f>
        <v>#N/A</v>
      </c>
      <c r="DS139" s="134" t="e">
        <f aca="false">SUM(CI139:CR139,CW139:CX139,DG139:DH139)</f>
        <v>#N/A</v>
      </c>
      <c r="DT139" s="25" t="e">
        <f aca="false">SUM(CI139:CZ139,DC139:DL139)</f>
        <v>#N/A</v>
      </c>
      <c r="DU139" s="134" t="e">
        <f aca="false">SUM(CI139:DR139)</f>
        <v>#N/A</v>
      </c>
      <c r="DZ139" s="70" t="e">
        <f aca="false">$DZ$7*$J$2*$J$5*$AB139</f>
        <v>#N/A</v>
      </c>
      <c r="EA139" s="70" t="e">
        <f aca="false">$DZ$7*$J$3*$J$5*$AC139</f>
        <v>#N/A</v>
      </c>
      <c r="EB139" s="70" t="e">
        <f aca="false">$EB$7*$J$2*$J$5*$AB139</f>
        <v>#N/A</v>
      </c>
      <c r="EC139" s="70" t="e">
        <f aca="false">$EB$7*$J$3*$J$5*$AC139</f>
        <v>#N/A</v>
      </c>
      <c r="ED139" s="70" t="e">
        <f aca="false">$ED$7*$J$2*$J$5*$AB139</f>
        <v>#N/A</v>
      </c>
      <c r="EE139" s="70" t="e">
        <f aca="false">$ED$7*$J$3*$J$5*$AC139</f>
        <v>#N/A</v>
      </c>
      <c r="EF139" s="70" t="e">
        <f aca="false">$EF$7*$J$2*$J$5*$AB139</f>
        <v>#N/A</v>
      </c>
      <c r="EG139" s="70" t="e">
        <f aca="false">$EF$7*$J$3*$J$5*$AC139</f>
        <v>#N/A</v>
      </c>
      <c r="EH139" s="70" t="e">
        <f aca="false">$EH$7*$J$2*$J$5*$AB139</f>
        <v>#N/A</v>
      </c>
      <c r="EI139" s="70" t="e">
        <f aca="false">$EH$7*$J$3*$J$5*$AC139</f>
        <v>#N/A</v>
      </c>
      <c r="EJ139" s="70" t="e">
        <f aca="false">$EJ$7*$J$2*$J$5*$AB139</f>
        <v>#N/A</v>
      </c>
      <c r="EK139" s="70" t="e">
        <f aca="false">$EJ$7*$J$3*$J$5*$AC139</f>
        <v>#N/A</v>
      </c>
      <c r="EL139" s="70" t="e">
        <f aca="false">$EL$7*$J$2*$J$5*$AB139</f>
        <v>#N/A</v>
      </c>
      <c r="EM139" s="70" t="e">
        <f aca="false">$EL$7*$J$3*$J$5*$AC139</f>
        <v>#N/A</v>
      </c>
      <c r="EN139" s="134" t="e">
        <f aca="false">SUM(EB139:EC139)</f>
        <v>#N/A</v>
      </c>
      <c r="EO139" s="25" t="e">
        <f aca="false">SUM(EB139:EE139,EJ139:EM139)</f>
        <v>#N/A</v>
      </c>
      <c r="EP139" s="25" t="e">
        <f aca="false">SUM(DZ139:EM139)</f>
        <v>#N/A</v>
      </c>
    </row>
    <row r="140" customFormat="false" ht="11.25" hidden="false" customHeight="false" outlineLevel="0" collapsed="false">
      <c r="A140" s="51" t="e">
        <f aca="false">VLOOKUP($D140,Curves!$A$2:$I$1700,9)</f>
        <v>#N/A</v>
      </c>
      <c r="B140" s="85" t="e">
        <f aca="false">(1+($A140/2))^(-2*($D140-$A$1)/365.25)</f>
        <v>#N/A</v>
      </c>
      <c r="C140" s="85" t="n">
        <f aca="false">D141-D140</f>
        <v>31</v>
      </c>
      <c r="D140" s="377" t="n">
        <v>40909</v>
      </c>
      <c r="E140" s="378" t="e">
        <f aca="false">VLOOKUP($D140,Curves!$A$2:$H$1700,2)*$B140</f>
        <v>#N/A</v>
      </c>
      <c r="F140" s="51" t="e">
        <f aca="false">VLOOKUP($D140,Curves!$A$2:$H$1700,3)*$B140</f>
        <v>#N/A</v>
      </c>
      <c r="G140" s="51" t="e">
        <f aca="false">VLOOKUP($D140,Curves!$A$2:$H$1700,7)*$B140</f>
        <v>#N/A</v>
      </c>
      <c r="H140" s="51" t="e">
        <f aca="false">VLOOKUP($D140,Curves!$A$2:$H$1700,5)*$B140</f>
        <v>#N/A</v>
      </c>
      <c r="I140" s="51" t="e">
        <f aca="false">VLOOKUP($D140,Curves!$A$2:$H$1700,4)*$B140</f>
        <v>#N/A</v>
      </c>
      <c r="J140" s="379" t="e">
        <f aca="false">VLOOKUP($D140,Curves!$A$2:$H$1700,8)*$B140</f>
        <v>#N/A</v>
      </c>
      <c r="K140" s="51" t="e">
        <f aca="false">($E140+$I140)*$J$5+$J$4</f>
        <v>#N/A</v>
      </c>
      <c r="L140" s="380" t="e">
        <f aca="false">VLOOKUP($D140,Curves!$N$2:$T$2600,2)*$B140</f>
        <v>#N/A</v>
      </c>
      <c r="M140" s="244" t="e">
        <f aca="false">VLOOKUP($D140,Curves!$N$2:$T$2600,3)*$B140</f>
        <v>#N/A</v>
      </c>
      <c r="N140" s="381" t="e">
        <f aca="false">IF($K140&lt;$L140,1,0)</f>
        <v>#N/A</v>
      </c>
      <c r="O140" s="382" t="e">
        <f aca="false">IF($K140&lt;$M140,1,0)</f>
        <v>#N/A</v>
      </c>
      <c r="P140" s="378" t="e">
        <f aca="false">($E140+J140)*$J$5+$J$4</f>
        <v>#N/A</v>
      </c>
      <c r="Q140" s="380" t="e">
        <f aca="false">VLOOKUP($D140,Curves!$N$2:$T$2600,4)*$B140</f>
        <v>#N/A</v>
      </c>
      <c r="R140" s="244" t="e">
        <f aca="false">VLOOKUP($D140,Curves!$N$2:$T$2600,5)*$B140</f>
        <v>#N/A</v>
      </c>
      <c r="S140" s="381" t="e">
        <f aca="false">IF($P140&lt;$Q140,1,0)</f>
        <v>#N/A</v>
      </c>
      <c r="T140" s="382" t="e">
        <f aca="false">IF($P140&lt;$R140,1,0)</f>
        <v>#N/A</v>
      </c>
      <c r="U140" s="383" t="e">
        <f aca="false">($E140+G140)*$J$5+$J$4</f>
        <v>#N/A</v>
      </c>
      <c r="V140" s="383" t="e">
        <f aca="false">($E140+H140)*$J$5+$J$4</f>
        <v>#N/A</v>
      </c>
      <c r="W140" s="383" t="e">
        <f aca="false">($E140+I140)*$J$5+$J$4</f>
        <v>#N/A</v>
      </c>
      <c r="X140" s="272" t="e">
        <f aca="false">VLOOKUP($D140,[6]CurveFetch!$D$8:$S$13000,16,0)*$B140</f>
        <v>#N/A</v>
      </c>
      <c r="Y140" s="244" t="e">
        <f aca="false">VLOOKUP($D140,Curves!$N$2:$T$2600,7)*$B140</f>
        <v>#N/A</v>
      </c>
      <c r="Z140" s="384" t="e">
        <f aca="false">IF($U140&lt;$X140,1,0)</f>
        <v>#N/A</v>
      </c>
      <c r="AA140" s="381" t="e">
        <f aca="false">IF($U140&lt;$Y140,1,0)</f>
        <v>#N/A</v>
      </c>
      <c r="AB140" s="381" t="e">
        <f aca="false">IF($V140&lt;$X140,1,0)</f>
        <v>#N/A</v>
      </c>
      <c r="AC140" s="381" t="e">
        <f aca="false">IF($V140&lt;$X140,1,0)</f>
        <v>#N/A</v>
      </c>
      <c r="AD140" s="381" t="e">
        <f aca="false">IF($W140&lt;$X140,1,0)</f>
        <v>#N/A</v>
      </c>
      <c r="AE140" s="382" t="e">
        <f aca="false">IF($W140&lt;$Y140,1,0)</f>
        <v>#N/A</v>
      </c>
      <c r="AF140" s="70" t="e">
        <f aca="false">$AF$7*$J$2*$J$5*$N140</f>
        <v>#N/A</v>
      </c>
      <c r="AG140" s="70" t="e">
        <f aca="false">$AF$7*$J$2*$J$5*$O140</f>
        <v>#N/A</v>
      </c>
      <c r="AH140" s="70" t="e">
        <f aca="false">$AH$7*$J$2*$J$5*$N140</f>
        <v>#N/A</v>
      </c>
      <c r="AI140" s="70" t="e">
        <f aca="false">$AH$7*$J$2*$J$5*$O140</f>
        <v>#N/A</v>
      </c>
      <c r="AJ140" s="70" t="e">
        <f aca="false">$AJ$7*$J$2*$J$5*$N140</f>
        <v>#N/A</v>
      </c>
      <c r="AK140" s="70" t="e">
        <f aca="false">$AJ$7*$J$2*$J$5*$O140</f>
        <v>#N/A</v>
      </c>
      <c r="AL140" s="70" t="e">
        <f aca="false">$AL$7*$J$2*$J$5*$N140</f>
        <v>#N/A</v>
      </c>
      <c r="AM140" s="70" t="e">
        <f aca="false">$AL$7*$J$3*$J$5*$O140</f>
        <v>#N/A</v>
      </c>
      <c r="AN140" s="70" t="e">
        <f aca="false">$AN$7*$J$2*$J$5*$N140</f>
        <v>#N/A</v>
      </c>
      <c r="AO140" s="70" t="e">
        <f aca="false">$AN$7*$J$3*$J$5*$O140</f>
        <v>#N/A</v>
      </c>
      <c r="AP140" s="70" t="e">
        <f aca="false">$AP$7*$J$2*$J$5*$N140</f>
        <v>#N/A</v>
      </c>
      <c r="AQ140" s="70" t="e">
        <f aca="false">$AP$7*$J$3*$J$5*$O140</f>
        <v>#N/A</v>
      </c>
      <c r="AR140" s="70" t="e">
        <f aca="false">$AR$7*$J$2*$J$5*$N140</f>
        <v>#N/A</v>
      </c>
      <c r="AS140" s="70" t="e">
        <f aca="false">$AR$7*$J$3*$J$5*$O140</f>
        <v>#N/A</v>
      </c>
      <c r="AT140" s="134" t="e">
        <f aca="false">SUM(AF140:AG140,AL140:AM140)</f>
        <v>#N/A</v>
      </c>
      <c r="AU140" s="161" t="e">
        <f aca="false">SUM(AF140:AM140,AP140:AS140)</f>
        <v>#N/A</v>
      </c>
      <c r="AV140" s="134" t="e">
        <f aca="false">SUM(AF140:AS140)</f>
        <v>#N/A</v>
      </c>
      <c r="AW140" s="70" t="e">
        <f aca="false">$AW$7*$J$2*$J$5*$S140</f>
        <v>#N/A</v>
      </c>
      <c r="AX140" s="70" t="e">
        <f aca="false">$AW$7*$J$3*$J$5*$T140</f>
        <v>#N/A</v>
      </c>
      <c r="AY140" s="70" t="e">
        <f aca="false">$AY$7*$J$2*$J$5*$S140</f>
        <v>#N/A</v>
      </c>
      <c r="AZ140" s="70" t="e">
        <f aca="false">$AY$7*$J$3*$J$5*$T140</f>
        <v>#N/A</v>
      </c>
      <c r="BA140" s="70" t="e">
        <f aca="false">$BA$7*$J$2*$J$5*$S140</f>
        <v>#N/A</v>
      </c>
      <c r="BB140" s="70" t="e">
        <f aca="false">$BA$7*$J$3*$J$5*$T140</f>
        <v>#N/A</v>
      </c>
      <c r="BC140" s="70" t="e">
        <f aca="false">$BC$7*$J$2*$J$5*$S140</f>
        <v>#N/A</v>
      </c>
      <c r="BD140" s="70" t="e">
        <f aca="false">$BC$7*$J$3*$J$5*$T140</f>
        <v>#N/A</v>
      </c>
      <c r="BE140" s="70" t="e">
        <f aca="false">$BE$7*$J$2*$J$5*$S140</f>
        <v>#N/A</v>
      </c>
      <c r="BF140" s="70" t="e">
        <f aca="false">$BE$7*$J$3*$J$5*$T140</f>
        <v>#N/A</v>
      </c>
      <c r="BG140" s="70" t="e">
        <f aca="false">$BG$7*$J$2*$J$5*$S140</f>
        <v>#N/A</v>
      </c>
      <c r="BH140" s="70" t="e">
        <f aca="false">$BG$7*$J$3*$J$5*$T140</f>
        <v>#N/A</v>
      </c>
      <c r="BI140" s="70" t="e">
        <f aca="false">$BI$7*$J$2*$J$5*$S140</f>
        <v>#N/A</v>
      </c>
      <c r="BJ140" s="70" t="e">
        <f aca="false">$BI$7*$J$3*$J$5*$T140</f>
        <v>#N/A</v>
      </c>
      <c r="BK140" s="70" t="e">
        <f aca="false">$BK$7*$J$2*$J$5*$S140</f>
        <v>#N/A</v>
      </c>
      <c r="BL140" s="70" t="e">
        <f aca="false">$BK$7*$J$3*$J$5*$T140</f>
        <v>#N/A</v>
      </c>
      <c r="BM140" s="70" t="e">
        <f aca="false">$BM$7*$J$2*$J$5*$S140</f>
        <v>#N/A</v>
      </c>
      <c r="BN140" s="70" t="e">
        <f aca="false">$BM$7*$J$3*$J$5*$T140</f>
        <v>#N/A</v>
      </c>
      <c r="BO140" s="70" t="e">
        <f aca="false">$BO$7*$J$2*$J$5*$S140</f>
        <v>#N/A</v>
      </c>
      <c r="BP140" s="70" t="e">
        <f aca="false">$BO$7*$J$3*$J$5*$T140</f>
        <v>#N/A</v>
      </c>
      <c r="BQ140" s="70" t="e">
        <f aca="false">$BQ$7*$J$2*$J$5*$S140</f>
        <v>#N/A</v>
      </c>
      <c r="BR140" s="70" t="e">
        <f aca="false">$BQ$7*$J$3*$J$5*$T140</f>
        <v>#N/A</v>
      </c>
      <c r="BS140" s="70" t="e">
        <f aca="false">$BS$7*$J$2*$J$5*$S140</f>
        <v>#N/A</v>
      </c>
      <c r="BT140" s="70" t="e">
        <f aca="false">$BS$7*$J$3*$J$5*$T140</f>
        <v>#N/A</v>
      </c>
      <c r="BU140" s="70" t="e">
        <f aca="false">$BU$7*$J$2*$J$5*$S140</f>
        <v>#N/A</v>
      </c>
      <c r="BV140" s="70" t="e">
        <f aca="false">$BU$7*$J$3*$J$5*$T140</f>
        <v>#N/A</v>
      </c>
      <c r="BW140" s="385" t="e">
        <f aca="false">SUM(AW140:BD140,BG140:BJ140,BO140:BP140)</f>
        <v>#N/A</v>
      </c>
      <c r="BX140" s="386" t="e">
        <f aca="false">SUM(BS140:BV140)+BW140</f>
        <v>#N/A</v>
      </c>
      <c r="BY140" s="25" t="e">
        <f aca="false">SUM(AW140:BV140)</f>
        <v>#N/A</v>
      </c>
      <c r="BZ140" s="70" t="e">
        <f aca="false">$BZ$7*$J$2*$J$5*$N140</f>
        <v>#N/A</v>
      </c>
      <c r="CA140" s="70" t="e">
        <f aca="false">$BZ$7*$J$3*$J$5*$O140</f>
        <v>#N/A</v>
      </c>
      <c r="CB140" s="70" t="e">
        <f aca="false">$CB$7*$J$2*$J$5*$N140</f>
        <v>#N/A</v>
      </c>
      <c r="CC140" s="70" t="e">
        <f aca="false">$CB$7*$J$3*$J$5*$O140</f>
        <v>#N/A</v>
      </c>
      <c r="CD140" s="70" t="e">
        <f aca="false">$CD$7*$J$2*$J$5*$N140</f>
        <v>#N/A</v>
      </c>
      <c r="CE140" s="70" t="e">
        <f aca="false">$CD$7*$J$3*$J$5*$O140</f>
        <v>#N/A</v>
      </c>
      <c r="CF140" s="134" t="e">
        <f aca="false">SUM(BZ140:CA140)</f>
        <v>#N/A</v>
      </c>
      <c r="CG140" s="386" t="e">
        <f aca="false">SUM(BZ140:CC140)</f>
        <v>#N/A</v>
      </c>
      <c r="CH140" s="134" t="e">
        <f aca="false">SUM(BZ140:CE140)</f>
        <v>#N/A</v>
      </c>
      <c r="CI140" s="70" t="e">
        <f aca="false">$CI$7*$J$2*$J$5*$AB140</f>
        <v>#N/A</v>
      </c>
      <c r="CJ140" s="70" t="e">
        <f aca="false">$CI$7*$J$3*$J$5*$AC140</f>
        <v>#N/A</v>
      </c>
      <c r="CK140" s="70" t="e">
        <f aca="false">$CK$7*$J$2*$J$5*$AB140</f>
        <v>#N/A</v>
      </c>
      <c r="CL140" s="70" t="e">
        <f aca="false">$CK$7*$J$3*$J$5*$AC140</f>
        <v>#N/A</v>
      </c>
      <c r="CM140" s="70" t="e">
        <f aca="false">$CM$7*$J$2*$J$5*$AB140</f>
        <v>#N/A</v>
      </c>
      <c r="CN140" s="70" t="e">
        <f aca="false">$CM$7*$J$3*$J$5*$AC140</f>
        <v>#N/A</v>
      </c>
      <c r="CO140" s="70" t="e">
        <f aca="false">$CO$7*$J$2*$J$5*$AB140</f>
        <v>#N/A</v>
      </c>
      <c r="CP140" s="70" t="e">
        <f aca="false">$CO$7*$J$3*$J$5*$AC140</f>
        <v>#N/A</v>
      </c>
      <c r="CQ140" s="70" t="e">
        <f aca="false">$CQ$7*$J$2*$J$5*$AB140</f>
        <v>#N/A</v>
      </c>
      <c r="CR140" s="70" t="e">
        <f aca="false">$CQ$7*$J$3*$J$5*$AC140</f>
        <v>#N/A</v>
      </c>
      <c r="CS140" s="70" t="e">
        <f aca="false">$CS$7*$J$2*$J$5*$AB140</f>
        <v>#N/A</v>
      </c>
      <c r="CT140" s="70" t="e">
        <f aca="false">$CS$7*$J$3*$J$5*$AC140</f>
        <v>#N/A</v>
      </c>
      <c r="CU140" s="70" t="e">
        <f aca="false">$CU$7*$J$2*$J$5*$AB140</f>
        <v>#N/A</v>
      </c>
      <c r="CV140" s="70" t="e">
        <f aca="false">$CU$7*$J$3*$J$5*$AC140</f>
        <v>#N/A</v>
      </c>
      <c r="CW140" s="70" t="e">
        <f aca="false">$CW$7*$J$2*$J$5*$AB140</f>
        <v>#N/A</v>
      </c>
      <c r="CX140" s="70" t="e">
        <f aca="false">$CW$7*$J$3*$J$5*$AC140</f>
        <v>#N/A</v>
      </c>
      <c r="CY140" s="70" t="e">
        <f aca="false">$CY$7*$J$2*$J$5*$AB140</f>
        <v>#N/A</v>
      </c>
      <c r="CZ140" s="70" t="e">
        <f aca="false">$CY$7*$J$3*$J$5*$AC140</f>
        <v>#N/A</v>
      </c>
      <c r="DA140" s="70" t="e">
        <f aca="false">$DA$7*$J$2*$J$5*$AB140</f>
        <v>#N/A</v>
      </c>
      <c r="DB140" s="70" t="e">
        <f aca="false">$DA$7*$J$3*$J$5*$AC140</f>
        <v>#N/A</v>
      </c>
      <c r="DC140" s="70"/>
      <c r="DD140" s="70"/>
      <c r="DE140" s="70" t="e">
        <f aca="false">$DF$7*$J$2*$J$5*$AB140</f>
        <v>#N/A</v>
      </c>
      <c r="DF140" s="70" t="e">
        <f aca="false">$DF$7*$J$3*$J$5*$AC140</f>
        <v>#N/A</v>
      </c>
      <c r="DG140" s="70" t="e">
        <f aca="false">$DG$7*$J$2*$J$5*$AB140</f>
        <v>#N/A</v>
      </c>
      <c r="DH140" s="70" t="e">
        <f aca="false">$DG$7*$J$3*$J$5*$AC140</f>
        <v>#N/A</v>
      </c>
      <c r="DI140" s="70" t="e">
        <f aca="false">$DI$7*$J$2*$J$5*$AB140</f>
        <v>#N/A</v>
      </c>
      <c r="DJ140" s="70" t="e">
        <f aca="false">$DI$7*$J$3*$J$5*$AC140</f>
        <v>#N/A</v>
      </c>
      <c r="DK140" s="70" t="e">
        <f aca="false">$DK$7*$J$2*$J$5*$AB140</f>
        <v>#N/A</v>
      </c>
      <c r="DL140" s="70" t="e">
        <f aca="false">$DK$7*$J$3*$J$5*$AC140</f>
        <v>#N/A</v>
      </c>
      <c r="DM140" s="70" t="e">
        <f aca="false">$DM$7*$J$2*$J$5*$AB140</f>
        <v>#N/A</v>
      </c>
      <c r="DN140" s="70" t="e">
        <f aca="false">$DM$7*$J$3*$J$5*$AC140</f>
        <v>#N/A</v>
      </c>
      <c r="DO140" s="70" t="e">
        <f aca="false">$DO$7*$J$2*$J$5*$AB140</f>
        <v>#N/A</v>
      </c>
      <c r="DP140" s="70" t="e">
        <f aca="false">$DO$7*$J$3*$J$5*$AC140</f>
        <v>#N/A</v>
      </c>
      <c r="DQ140" s="70" t="e">
        <f aca="false">$DQ$7*$J$2*$J$5*$AB140</f>
        <v>#N/A</v>
      </c>
      <c r="DR140" s="70" t="e">
        <f aca="false">$DQ$7*$J$3*$J$5*$AC140</f>
        <v>#N/A</v>
      </c>
      <c r="DS140" s="134" t="e">
        <f aca="false">SUM(CI140:CR140,CW140:CX140,DG140:DH140)</f>
        <v>#N/A</v>
      </c>
      <c r="DT140" s="25" t="e">
        <f aca="false">SUM(CI140:CZ140,DC140:DL140)</f>
        <v>#N/A</v>
      </c>
      <c r="DU140" s="134" t="e">
        <f aca="false">SUM(CI140:DR140)</f>
        <v>#N/A</v>
      </c>
      <c r="DZ140" s="70" t="e">
        <f aca="false">$DZ$7*$J$2*$J$5*$AB140</f>
        <v>#N/A</v>
      </c>
      <c r="EA140" s="70" t="e">
        <f aca="false">$DZ$7*$J$3*$J$5*$AC140</f>
        <v>#N/A</v>
      </c>
      <c r="EB140" s="70" t="e">
        <f aca="false">$EB$7*$J$2*$J$5*$AB140</f>
        <v>#N/A</v>
      </c>
      <c r="EC140" s="70" t="e">
        <f aca="false">$EB$7*$J$3*$J$5*$AC140</f>
        <v>#N/A</v>
      </c>
      <c r="ED140" s="70" t="e">
        <f aca="false">$ED$7*$J$2*$J$5*$AB140</f>
        <v>#N/A</v>
      </c>
      <c r="EE140" s="70" t="e">
        <f aca="false">$ED$7*$J$3*$J$5*$AC140</f>
        <v>#N/A</v>
      </c>
      <c r="EF140" s="70" t="e">
        <f aca="false">$EF$7*$J$2*$J$5*$AB140</f>
        <v>#N/A</v>
      </c>
      <c r="EG140" s="70" t="e">
        <f aca="false">$EF$7*$J$3*$J$5*$AC140</f>
        <v>#N/A</v>
      </c>
      <c r="EH140" s="70" t="e">
        <f aca="false">$EH$7*$J$2*$J$5*$AB140</f>
        <v>#N/A</v>
      </c>
      <c r="EI140" s="70" t="e">
        <f aca="false">$EH$7*$J$3*$J$5*$AC140</f>
        <v>#N/A</v>
      </c>
      <c r="EJ140" s="70" t="e">
        <f aca="false">$EJ$7*$J$2*$J$5*$AB140</f>
        <v>#N/A</v>
      </c>
      <c r="EK140" s="70" t="e">
        <f aca="false">$EJ$7*$J$3*$J$5*$AC140</f>
        <v>#N/A</v>
      </c>
      <c r="EL140" s="70" t="e">
        <f aca="false">$EL$7*$J$2*$J$5*$AB140</f>
        <v>#N/A</v>
      </c>
      <c r="EM140" s="70" t="e">
        <f aca="false">$EL$7*$J$3*$J$5*$AC140</f>
        <v>#N/A</v>
      </c>
      <c r="EN140" s="134" t="e">
        <f aca="false">SUM(EB140:EC140)</f>
        <v>#N/A</v>
      </c>
      <c r="EO140" s="25" t="e">
        <f aca="false">SUM(EB140:EE140,EJ140:EM140)</f>
        <v>#N/A</v>
      </c>
      <c r="EP140" s="25" t="e">
        <f aca="false">SUM(DZ140:EM140)</f>
        <v>#N/A</v>
      </c>
    </row>
    <row r="141" customFormat="false" ht="11.25" hidden="false" customHeight="false" outlineLevel="0" collapsed="false">
      <c r="A141" s="51" t="e">
        <f aca="false">VLOOKUP($D141,Curves!$A$2:$I$1700,9)</f>
        <v>#N/A</v>
      </c>
      <c r="B141" s="85" t="e">
        <f aca="false">(1+($A141/2))^(-2*($D141-$A$1)/365.25)</f>
        <v>#N/A</v>
      </c>
      <c r="C141" s="85" t="n">
        <f aca="false">D142-D141</f>
        <v>29</v>
      </c>
      <c r="D141" s="377" t="n">
        <v>40940</v>
      </c>
      <c r="E141" s="378" t="e">
        <f aca="false">VLOOKUP($D141,Curves!$A$2:$H$1700,2)*$B141</f>
        <v>#N/A</v>
      </c>
      <c r="F141" s="51" t="e">
        <f aca="false">VLOOKUP($D141,Curves!$A$2:$H$1700,3)*$B141</f>
        <v>#N/A</v>
      </c>
      <c r="G141" s="51" t="e">
        <f aca="false">VLOOKUP($D141,Curves!$A$2:$H$1700,7)*$B141</f>
        <v>#N/A</v>
      </c>
      <c r="H141" s="51" t="e">
        <f aca="false">VLOOKUP($D141,Curves!$A$2:$H$1700,5)*$B141</f>
        <v>#N/A</v>
      </c>
      <c r="I141" s="51" t="e">
        <f aca="false">VLOOKUP($D141,Curves!$A$2:$H$1700,4)*$B141</f>
        <v>#N/A</v>
      </c>
      <c r="J141" s="379" t="e">
        <f aca="false">VLOOKUP($D141,Curves!$A$2:$H$1700,8)*$B141</f>
        <v>#N/A</v>
      </c>
      <c r="K141" s="51" t="e">
        <f aca="false">($E141+$I141)*$J$5+$J$4</f>
        <v>#N/A</v>
      </c>
      <c r="L141" s="380" t="e">
        <f aca="false">VLOOKUP($D141,Curves!$N$2:$T$2600,2)*$B141</f>
        <v>#N/A</v>
      </c>
      <c r="M141" s="244" t="e">
        <f aca="false">VLOOKUP($D141,Curves!$N$2:$T$2600,3)*$B141</f>
        <v>#N/A</v>
      </c>
      <c r="N141" s="381" t="e">
        <f aca="false">IF($K141&lt;$L141,1,0)</f>
        <v>#N/A</v>
      </c>
      <c r="O141" s="382" t="e">
        <f aca="false">IF($K141&lt;$M141,1,0)</f>
        <v>#N/A</v>
      </c>
      <c r="P141" s="378" t="e">
        <f aca="false">($E141+J141)*$J$5+$J$4</f>
        <v>#N/A</v>
      </c>
      <c r="Q141" s="380" t="e">
        <f aca="false">VLOOKUP($D141,Curves!$N$2:$T$2600,4)*$B141</f>
        <v>#N/A</v>
      </c>
      <c r="R141" s="244" t="e">
        <f aca="false">VLOOKUP($D141,Curves!$N$2:$T$2600,5)*$B141</f>
        <v>#N/A</v>
      </c>
      <c r="S141" s="381" t="e">
        <f aca="false">IF($P141&lt;$Q141,1,0)</f>
        <v>#N/A</v>
      </c>
      <c r="T141" s="382" t="e">
        <f aca="false">IF($P141&lt;$R141,1,0)</f>
        <v>#N/A</v>
      </c>
      <c r="U141" s="383" t="e">
        <f aca="false">($E141+G141)*$J$5+$J$4</f>
        <v>#N/A</v>
      </c>
      <c r="V141" s="383" t="e">
        <f aca="false">($E141+H141)*$J$5+$J$4</f>
        <v>#N/A</v>
      </c>
      <c r="W141" s="383" t="e">
        <f aca="false">($E141+I141)*$J$5+$J$4</f>
        <v>#N/A</v>
      </c>
      <c r="X141" s="272" t="e">
        <f aca="false">VLOOKUP($D141,[6]CurveFetch!$D$8:$S$13000,16,0)*$B141</f>
        <v>#N/A</v>
      </c>
      <c r="Y141" s="244" t="e">
        <f aca="false">VLOOKUP($D141,Curves!$N$2:$T$2600,7)*$B141</f>
        <v>#N/A</v>
      </c>
      <c r="Z141" s="384" t="e">
        <f aca="false">IF($U141&lt;$X141,1,0)</f>
        <v>#N/A</v>
      </c>
      <c r="AA141" s="381" t="e">
        <f aca="false">IF($U141&lt;$Y141,1,0)</f>
        <v>#N/A</v>
      </c>
      <c r="AB141" s="381" t="e">
        <f aca="false">IF($V141&lt;$X141,1,0)</f>
        <v>#N/A</v>
      </c>
      <c r="AC141" s="381" t="e">
        <f aca="false">IF($V141&lt;$X141,1,0)</f>
        <v>#N/A</v>
      </c>
      <c r="AD141" s="381" t="e">
        <f aca="false">IF($W141&lt;$X141,1,0)</f>
        <v>#N/A</v>
      </c>
      <c r="AE141" s="382" t="e">
        <f aca="false">IF($W141&lt;$Y141,1,0)</f>
        <v>#N/A</v>
      </c>
      <c r="AF141" s="70" t="e">
        <f aca="false">$AF$7*$J$2*$J$5*$N141</f>
        <v>#N/A</v>
      </c>
      <c r="AG141" s="70" t="e">
        <f aca="false">$AF$7*$J$2*$J$5*$O141</f>
        <v>#N/A</v>
      </c>
      <c r="AH141" s="70" t="e">
        <f aca="false">$AH$7*$J$2*$J$5*$N141</f>
        <v>#N/A</v>
      </c>
      <c r="AI141" s="70" t="e">
        <f aca="false">$AH$7*$J$2*$J$5*$O141</f>
        <v>#N/A</v>
      </c>
      <c r="AJ141" s="70" t="e">
        <f aca="false">$AJ$7*$J$2*$J$5*$N141</f>
        <v>#N/A</v>
      </c>
      <c r="AK141" s="70" t="e">
        <f aca="false">$AJ$7*$J$2*$J$5*$O141</f>
        <v>#N/A</v>
      </c>
      <c r="AL141" s="70" t="e">
        <f aca="false">$AL$7*$J$2*$J$5*$N141</f>
        <v>#N/A</v>
      </c>
      <c r="AM141" s="70" t="e">
        <f aca="false">$AL$7*$J$3*$J$5*$O141</f>
        <v>#N/A</v>
      </c>
      <c r="AN141" s="70" t="e">
        <f aca="false">$AN$7*$J$2*$J$5*$N141</f>
        <v>#N/A</v>
      </c>
      <c r="AO141" s="70" t="e">
        <f aca="false">$AN$7*$J$3*$J$5*$O141</f>
        <v>#N/A</v>
      </c>
      <c r="AP141" s="70" t="e">
        <f aca="false">$AP$7*$J$2*$J$5*$N141</f>
        <v>#N/A</v>
      </c>
      <c r="AQ141" s="70" t="e">
        <f aca="false">$AP$7*$J$3*$J$5*$O141</f>
        <v>#N/A</v>
      </c>
      <c r="AR141" s="70" t="e">
        <f aca="false">$AR$7*$J$2*$J$5*$N141</f>
        <v>#N/A</v>
      </c>
      <c r="AS141" s="70" t="e">
        <f aca="false">$AR$7*$J$3*$J$5*$O141</f>
        <v>#N/A</v>
      </c>
      <c r="AT141" s="134" t="e">
        <f aca="false">SUM(AF141:AG141,AL141:AM141)</f>
        <v>#N/A</v>
      </c>
      <c r="AU141" s="161" t="e">
        <f aca="false">SUM(AF141:AM141,AP141:AS141)</f>
        <v>#N/A</v>
      </c>
      <c r="AV141" s="134" t="e">
        <f aca="false">SUM(AF141:AS141)</f>
        <v>#N/A</v>
      </c>
      <c r="AW141" s="70" t="e">
        <f aca="false">$AW$7*$J$2*$J$5*$S141</f>
        <v>#N/A</v>
      </c>
      <c r="AX141" s="70" t="e">
        <f aca="false">$AW$7*$J$3*$J$5*$T141</f>
        <v>#N/A</v>
      </c>
      <c r="AY141" s="70" t="e">
        <f aca="false">$AY$7*$J$2*$J$5*$S141</f>
        <v>#N/A</v>
      </c>
      <c r="AZ141" s="70" t="e">
        <f aca="false">$AY$7*$J$3*$J$5*$T141</f>
        <v>#N/A</v>
      </c>
      <c r="BA141" s="70" t="e">
        <f aca="false">$BA$7*$J$2*$J$5*$S141</f>
        <v>#N/A</v>
      </c>
      <c r="BB141" s="70" t="e">
        <f aca="false">$BA$7*$J$3*$J$5*$T141</f>
        <v>#N/A</v>
      </c>
      <c r="BC141" s="70" t="e">
        <f aca="false">$BC$7*$J$2*$J$5*$S141</f>
        <v>#N/A</v>
      </c>
      <c r="BD141" s="70" t="e">
        <f aca="false">$BC$7*$J$3*$J$5*$T141</f>
        <v>#N/A</v>
      </c>
      <c r="BE141" s="70" t="e">
        <f aca="false">$BE$7*$J$2*$J$5*$S141</f>
        <v>#N/A</v>
      </c>
      <c r="BF141" s="70" t="e">
        <f aca="false">$BE$7*$J$3*$J$5*$T141</f>
        <v>#N/A</v>
      </c>
      <c r="BG141" s="70" t="e">
        <f aca="false">$BG$7*$J$2*$J$5*$S141</f>
        <v>#N/A</v>
      </c>
      <c r="BH141" s="70" t="e">
        <f aca="false">$BG$7*$J$3*$J$5*$T141</f>
        <v>#N/A</v>
      </c>
      <c r="BI141" s="70" t="e">
        <f aca="false">$BI$7*$J$2*$J$5*$S141</f>
        <v>#N/A</v>
      </c>
      <c r="BJ141" s="70" t="e">
        <f aca="false">$BI$7*$J$3*$J$5*$T141</f>
        <v>#N/A</v>
      </c>
      <c r="BK141" s="70" t="e">
        <f aca="false">$BK$7*$J$2*$J$5*$S141</f>
        <v>#N/A</v>
      </c>
      <c r="BL141" s="70" t="e">
        <f aca="false">$BK$7*$J$3*$J$5*$T141</f>
        <v>#N/A</v>
      </c>
      <c r="BM141" s="70" t="e">
        <f aca="false">$BM$7*$J$2*$J$5*$S141</f>
        <v>#N/A</v>
      </c>
      <c r="BN141" s="70" t="e">
        <f aca="false">$BM$7*$J$3*$J$5*$T141</f>
        <v>#N/A</v>
      </c>
      <c r="BO141" s="70" t="e">
        <f aca="false">$BO$7*$J$2*$J$5*$S141</f>
        <v>#N/A</v>
      </c>
      <c r="BP141" s="70" t="e">
        <f aca="false">$BO$7*$J$3*$J$5*$T141</f>
        <v>#N/A</v>
      </c>
      <c r="BQ141" s="70" t="e">
        <f aca="false">$BQ$7*$J$2*$J$5*$S141</f>
        <v>#N/A</v>
      </c>
      <c r="BR141" s="70" t="e">
        <f aca="false">$BQ$7*$J$3*$J$5*$T141</f>
        <v>#N/A</v>
      </c>
      <c r="BS141" s="70" t="e">
        <f aca="false">$BS$7*$J$2*$J$5*$S141</f>
        <v>#N/A</v>
      </c>
      <c r="BT141" s="70" t="e">
        <f aca="false">$BS$7*$J$3*$J$5*$T141</f>
        <v>#N/A</v>
      </c>
      <c r="BU141" s="70" t="e">
        <f aca="false">$BU$7*$J$2*$J$5*$S141</f>
        <v>#N/A</v>
      </c>
      <c r="BV141" s="70" t="e">
        <f aca="false">$BU$7*$J$3*$J$5*$T141</f>
        <v>#N/A</v>
      </c>
      <c r="BW141" s="385" t="e">
        <f aca="false">SUM(AW141:BD141,BG141:BJ141,BO141:BP141)</f>
        <v>#N/A</v>
      </c>
      <c r="BX141" s="386" t="e">
        <f aca="false">SUM(BS141:BV141)+BW141</f>
        <v>#N/A</v>
      </c>
      <c r="BY141" s="25" t="e">
        <f aca="false">SUM(AW141:BV141)</f>
        <v>#N/A</v>
      </c>
      <c r="BZ141" s="70" t="e">
        <f aca="false">$BZ$7*$J$2*$J$5*$N141</f>
        <v>#N/A</v>
      </c>
      <c r="CA141" s="70" t="e">
        <f aca="false">$BZ$7*$J$3*$J$5*$O141</f>
        <v>#N/A</v>
      </c>
      <c r="CB141" s="70" t="e">
        <f aca="false">$CB$7*$J$2*$J$5*$N141</f>
        <v>#N/A</v>
      </c>
      <c r="CC141" s="70" t="e">
        <f aca="false">$CB$7*$J$3*$J$5*$O141</f>
        <v>#N/A</v>
      </c>
      <c r="CD141" s="70" t="e">
        <f aca="false">$CD$7*$J$2*$J$5*$N141</f>
        <v>#N/A</v>
      </c>
      <c r="CE141" s="70" t="e">
        <f aca="false">$CD$7*$J$3*$J$5*$O141</f>
        <v>#N/A</v>
      </c>
      <c r="CF141" s="134" t="e">
        <f aca="false">SUM(BZ141:CA141)</f>
        <v>#N/A</v>
      </c>
      <c r="CG141" s="386" t="e">
        <f aca="false">SUM(BZ141:CC141)</f>
        <v>#N/A</v>
      </c>
      <c r="CH141" s="134" t="e">
        <f aca="false">SUM(BZ141:CE141)</f>
        <v>#N/A</v>
      </c>
      <c r="CI141" s="70" t="e">
        <f aca="false">$CI$7*$J$2*$J$5*$AB141</f>
        <v>#N/A</v>
      </c>
      <c r="CJ141" s="70" t="e">
        <f aca="false">$CI$7*$J$3*$J$5*$AC141</f>
        <v>#N/A</v>
      </c>
      <c r="CK141" s="70" t="e">
        <f aca="false">$CK$7*$J$2*$J$5*$AB141</f>
        <v>#N/A</v>
      </c>
      <c r="CL141" s="70" t="e">
        <f aca="false">$CK$7*$J$3*$J$5*$AC141</f>
        <v>#N/A</v>
      </c>
      <c r="CM141" s="70" t="e">
        <f aca="false">$CM$7*$J$2*$J$5*$AB141</f>
        <v>#N/A</v>
      </c>
      <c r="CN141" s="70" t="e">
        <f aca="false">$CM$7*$J$3*$J$5*$AC141</f>
        <v>#N/A</v>
      </c>
      <c r="CO141" s="70" t="e">
        <f aca="false">$CO$7*$J$2*$J$5*$AB141</f>
        <v>#N/A</v>
      </c>
      <c r="CP141" s="70" t="e">
        <f aca="false">$CO$7*$J$3*$J$5*$AC141</f>
        <v>#N/A</v>
      </c>
      <c r="CQ141" s="70" t="e">
        <f aca="false">$CQ$7*$J$2*$J$5*$AB141</f>
        <v>#N/A</v>
      </c>
      <c r="CR141" s="70" t="e">
        <f aca="false">$CQ$7*$J$3*$J$5*$AC141</f>
        <v>#N/A</v>
      </c>
      <c r="CS141" s="70" t="e">
        <f aca="false">$CS$7*$J$2*$J$5*$AB141</f>
        <v>#N/A</v>
      </c>
      <c r="CT141" s="70" t="e">
        <f aca="false">$CS$7*$J$3*$J$5*$AC141</f>
        <v>#N/A</v>
      </c>
      <c r="CU141" s="70" t="e">
        <f aca="false">$CU$7*$J$2*$J$5*$AB141</f>
        <v>#N/A</v>
      </c>
      <c r="CV141" s="70" t="e">
        <f aca="false">$CU$7*$J$3*$J$5*$AC141</f>
        <v>#N/A</v>
      </c>
      <c r="CW141" s="70" t="e">
        <f aca="false">$CW$7*$J$2*$J$5*$AB141</f>
        <v>#N/A</v>
      </c>
      <c r="CX141" s="70" t="e">
        <f aca="false">$CW$7*$J$3*$J$5*$AC141</f>
        <v>#N/A</v>
      </c>
      <c r="CY141" s="70" t="e">
        <f aca="false">$CY$7*$J$2*$J$5*$AB141</f>
        <v>#N/A</v>
      </c>
      <c r="CZ141" s="70" t="e">
        <f aca="false">$CY$7*$J$3*$J$5*$AC141</f>
        <v>#N/A</v>
      </c>
      <c r="DA141" s="70" t="e">
        <f aca="false">$DA$7*$J$2*$J$5*$AB141</f>
        <v>#N/A</v>
      </c>
      <c r="DB141" s="70" t="e">
        <f aca="false">$DA$7*$J$3*$J$5*$AC141</f>
        <v>#N/A</v>
      </c>
      <c r="DC141" s="70"/>
      <c r="DD141" s="70"/>
      <c r="DE141" s="70" t="e">
        <f aca="false">$DF$7*$J$2*$J$5*$AB141</f>
        <v>#N/A</v>
      </c>
      <c r="DF141" s="70" t="e">
        <f aca="false">$DF$7*$J$3*$J$5*$AC141</f>
        <v>#N/A</v>
      </c>
      <c r="DG141" s="70" t="e">
        <f aca="false">$DG$7*$J$2*$J$5*$AB141</f>
        <v>#N/A</v>
      </c>
      <c r="DH141" s="70" t="e">
        <f aca="false">$DG$7*$J$3*$J$5*$AC141</f>
        <v>#N/A</v>
      </c>
      <c r="DI141" s="70" t="e">
        <f aca="false">$DI$7*$J$2*$J$5*$AB141</f>
        <v>#N/A</v>
      </c>
      <c r="DJ141" s="70" t="e">
        <f aca="false">$DI$7*$J$3*$J$5*$AC141</f>
        <v>#N/A</v>
      </c>
      <c r="DK141" s="70" t="e">
        <f aca="false">$DK$7*$J$2*$J$5*$AB141</f>
        <v>#N/A</v>
      </c>
      <c r="DL141" s="70" t="e">
        <f aca="false">$DK$7*$J$3*$J$5*$AC141</f>
        <v>#N/A</v>
      </c>
      <c r="DM141" s="70" t="e">
        <f aca="false">$DM$7*$J$2*$J$5*$AB141</f>
        <v>#N/A</v>
      </c>
      <c r="DN141" s="70" t="e">
        <f aca="false">$DM$7*$J$3*$J$5*$AC141</f>
        <v>#N/A</v>
      </c>
      <c r="DO141" s="70" t="e">
        <f aca="false">$DO$7*$J$2*$J$5*$AB141</f>
        <v>#N/A</v>
      </c>
      <c r="DP141" s="70" t="e">
        <f aca="false">$DO$7*$J$3*$J$5*$AC141</f>
        <v>#N/A</v>
      </c>
      <c r="DQ141" s="70" t="e">
        <f aca="false">$DQ$7*$J$2*$J$5*$AB141</f>
        <v>#N/A</v>
      </c>
      <c r="DR141" s="70" t="e">
        <f aca="false">$DQ$7*$J$3*$J$5*$AC141</f>
        <v>#N/A</v>
      </c>
      <c r="DS141" s="134" t="e">
        <f aca="false">SUM(CI141:CR141,CW141:CX141,DG141:DH141)</f>
        <v>#N/A</v>
      </c>
      <c r="DT141" s="25" t="e">
        <f aca="false">SUM(CI141:CZ141,DC141:DL141)</f>
        <v>#N/A</v>
      </c>
      <c r="DU141" s="134" t="e">
        <f aca="false">SUM(CI141:DR141)</f>
        <v>#N/A</v>
      </c>
      <c r="DZ141" s="70" t="e">
        <f aca="false">$DZ$7*$J$2*$J$5*$AB141</f>
        <v>#N/A</v>
      </c>
      <c r="EA141" s="70" t="e">
        <f aca="false">$DZ$7*$J$3*$J$5*$AC141</f>
        <v>#N/A</v>
      </c>
      <c r="EB141" s="70" t="e">
        <f aca="false">$EB$7*$J$2*$J$5*$AB141</f>
        <v>#N/A</v>
      </c>
      <c r="EC141" s="70" t="e">
        <f aca="false">$EB$7*$J$3*$J$5*$AC141</f>
        <v>#N/A</v>
      </c>
      <c r="ED141" s="70" t="e">
        <f aca="false">$ED$7*$J$2*$J$5*$AB141</f>
        <v>#N/A</v>
      </c>
      <c r="EE141" s="70" t="e">
        <f aca="false">$ED$7*$J$3*$J$5*$AC141</f>
        <v>#N/A</v>
      </c>
      <c r="EF141" s="70" t="e">
        <f aca="false">$EF$7*$J$2*$J$5*$AB141</f>
        <v>#N/A</v>
      </c>
      <c r="EG141" s="70" t="e">
        <f aca="false">$EF$7*$J$3*$J$5*$AC141</f>
        <v>#N/A</v>
      </c>
      <c r="EH141" s="70" t="e">
        <f aca="false">$EH$7*$J$2*$J$5*$AB141</f>
        <v>#N/A</v>
      </c>
      <c r="EI141" s="70" t="e">
        <f aca="false">$EH$7*$J$3*$J$5*$AC141</f>
        <v>#N/A</v>
      </c>
      <c r="EJ141" s="70" t="e">
        <f aca="false">$EJ$7*$J$2*$J$5*$AB141</f>
        <v>#N/A</v>
      </c>
      <c r="EK141" s="70" t="e">
        <f aca="false">$EJ$7*$J$3*$J$5*$AC141</f>
        <v>#N/A</v>
      </c>
      <c r="EL141" s="70" t="e">
        <f aca="false">$EL$7*$J$2*$J$5*$AB141</f>
        <v>#N/A</v>
      </c>
      <c r="EM141" s="70" t="e">
        <f aca="false">$EL$7*$J$3*$J$5*$AC141</f>
        <v>#N/A</v>
      </c>
      <c r="EN141" s="134" t="e">
        <f aca="false">SUM(EB141:EC141)</f>
        <v>#N/A</v>
      </c>
      <c r="EO141" s="25" t="e">
        <f aca="false">SUM(EB141:EE141,EJ141:EM141)</f>
        <v>#N/A</v>
      </c>
      <c r="EP141" s="25" t="e">
        <f aca="false">SUM(DZ141:EM141)</f>
        <v>#N/A</v>
      </c>
    </row>
    <row r="142" customFormat="false" ht="11.25" hidden="false" customHeight="false" outlineLevel="0" collapsed="false">
      <c r="A142" s="51" t="e">
        <f aca="false">VLOOKUP($D142,Curves!$A$2:$I$1700,9)</f>
        <v>#N/A</v>
      </c>
      <c r="B142" s="85" t="e">
        <f aca="false">(1+($A142/2))^(-2*($D142-$A$1)/365.25)</f>
        <v>#N/A</v>
      </c>
      <c r="C142" s="85" t="n">
        <f aca="false">D143-D142</f>
        <v>31</v>
      </c>
      <c r="D142" s="377" t="n">
        <v>40969</v>
      </c>
      <c r="E142" s="378" t="e">
        <f aca="false">VLOOKUP($D142,Curves!$A$2:$H$1700,2)*$B142</f>
        <v>#N/A</v>
      </c>
      <c r="F142" s="51" t="e">
        <f aca="false">VLOOKUP($D142,Curves!$A$2:$H$1700,3)*$B142</f>
        <v>#N/A</v>
      </c>
      <c r="G142" s="51" t="e">
        <f aca="false">VLOOKUP($D142,Curves!$A$2:$H$1700,7)*$B142</f>
        <v>#N/A</v>
      </c>
      <c r="H142" s="51" t="e">
        <f aca="false">VLOOKUP($D142,Curves!$A$2:$H$1700,5)*$B142</f>
        <v>#N/A</v>
      </c>
      <c r="I142" s="51" t="e">
        <f aca="false">VLOOKUP($D142,Curves!$A$2:$H$1700,4)*$B142</f>
        <v>#N/A</v>
      </c>
      <c r="J142" s="379" t="e">
        <f aca="false">VLOOKUP($D142,Curves!$A$2:$H$1700,8)*$B142</f>
        <v>#N/A</v>
      </c>
      <c r="K142" s="51" t="e">
        <f aca="false">($E142+$I142)*$J$5+$J$4</f>
        <v>#N/A</v>
      </c>
      <c r="L142" s="380" t="e">
        <f aca="false">VLOOKUP($D142,Curves!$N$2:$T$2600,2)*$B142</f>
        <v>#N/A</v>
      </c>
      <c r="M142" s="244" t="e">
        <f aca="false">VLOOKUP($D142,Curves!$N$2:$T$2600,3)*$B142</f>
        <v>#N/A</v>
      </c>
      <c r="N142" s="381" t="e">
        <f aca="false">IF($K142&lt;$L142,1,0)</f>
        <v>#N/A</v>
      </c>
      <c r="O142" s="382" t="e">
        <f aca="false">IF($K142&lt;$M142,1,0)</f>
        <v>#N/A</v>
      </c>
      <c r="P142" s="378" t="e">
        <f aca="false">($E142+J142)*$J$5+$J$4</f>
        <v>#N/A</v>
      </c>
      <c r="Q142" s="380" t="e">
        <f aca="false">VLOOKUP($D142,Curves!$N$2:$T$2600,4)*$B142</f>
        <v>#N/A</v>
      </c>
      <c r="R142" s="244" t="e">
        <f aca="false">VLOOKUP($D142,Curves!$N$2:$T$2600,5)*$B142</f>
        <v>#N/A</v>
      </c>
      <c r="S142" s="381" t="e">
        <f aca="false">IF($P142&lt;$Q142,1,0)</f>
        <v>#N/A</v>
      </c>
      <c r="T142" s="382" t="e">
        <f aca="false">IF($P142&lt;$R142,1,0)</f>
        <v>#N/A</v>
      </c>
      <c r="U142" s="383" t="e">
        <f aca="false">($E142+G142)*$J$5+$J$4</f>
        <v>#N/A</v>
      </c>
      <c r="V142" s="383" t="e">
        <f aca="false">($E142+H142)*$J$5+$J$4</f>
        <v>#N/A</v>
      </c>
      <c r="W142" s="383" t="e">
        <f aca="false">($E142+I142)*$J$5+$J$4</f>
        <v>#N/A</v>
      </c>
      <c r="X142" s="272" t="e">
        <f aca="false">VLOOKUP($D142,[6]CurveFetch!$D$8:$S$13000,16,0)*$B142</f>
        <v>#N/A</v>
      </c>
      <c r="Y142" s="244" t="e">
        <f aca="false">VLOOKUP($D142,Curves!$N$2:$T$2600,7)*$B142</f>
        <v>#N/A</v>
      </c>
      <c r="Z142" s="384" t="e">
        <f aca="false">IF($U142&lt;$X142,1,0)</f>
        <v>#N/A</v>
      </c>
      <c r="AA142" s="381" t="e">
        <f aca="false">IF($U142&lt;$Y142,1,0)</f>
        <v>#N/A</v>
      </c>
      <c r="AB142" s="381" t="e">
        <f aca="false">IF($V142&lt;$X142,1,0)</f>
        <v>#N/A</v>
      </c>
      <c r="AC142" s="381" t="e">
        <f aca="false">IF($V142&lt;$X142,1,0)</f>
        <v>#N/A</v>
      </c>
      <c r="AD142" s="381" t="e">
        <f aca="false">IF($W142&lt;$X142,1,0)</f>
        <v>#N/A</v>
      </c>
      <c r="AE142" s="382" t="e">
        <f aca="false">IF($W142&lt;$Y142,1,0)</f>
        <v>#N/A</v>
      </c>
      <c r="AF142" s="70" t="e">
        <f aca="false">$AF$7*$J$2*$J$5*$N142</f>
        <v>#N/A</v>
      </c>
      <c r="AG142" s="70" t="e">
        <f aca="false">$AF$7*$J$2*$J$5*$O142</f>
        <v>#N/A</v>
      </c>
      <c r="AH142" s="70" t="e">
        <f aca="false">$AH$7*$J$2*$J$5*$N142</f>
        <v>#N/A</v>
      </c>
      <c r="AI142" s="70" t="e">
        <f aca="false">$AH$7*$J$2*$J$5*$O142</f>
        <v>#N/A</v>
      </c>
      <c r="AJ142" s="70" t="e">
        <f aca="false">$AJ$7*$J$2*$J$5*$N142</f>
        <v>#N/A</v>
      </c>
      <c r="AK142" s="70" t="e">
        <f aca="false">$AJ$7*$J$2*$J$5*$O142</f>
        <v>#N/A</v>
      </c>
      <c r="AL142" s="70" t="e">
        <f aca="false">$AL$7*$J$2*$J$5*$N142</f>
        <v>#N/A</v>
      </c>
      <c r="AM142" s="70" t="e">
        <f aca="false">$AL$7*$J$3*$J$5*$O142</f>
        <v>#N/A</v>
      </c>
      <c r="AN142" s="70" t="e">
        <f aca="false">$AN$7*$J$2*$J$5*$N142</f>
        <v>#N/A</v>
      </c>
      <c r="AO142" s="70" t="e">
        <f aca="false">$AN$7*$J$3*$J$5*$O142</f>
        <v>#N/A</v>
      </c>
      <c r="AP142" s="70" t="e">
        <f aca="false">$AP$7*$J$2*$J$5*$N142</f>
        <v>#N/A</v>
      </c>
      <c r="AQ142" s="70" t="e">
        <f aca="false">$AP$7*$J$3*$J$5*$O142</f>
        <v>#N/A</v>
      </c>
      <c r="AR142" s="70" t="e">
        <f aca="false">$AR$7*$J$2*$J$5*$N142</f>
        <v>#N/A</v>
      </c>
      <c r="AS142" s="70" t="e">
        <f aca="false">$AR$7*$J$3*$J$5*$O142</f>
        <v>#N/A</v>
      </c>
      <c r="AT142" s="134" t="e">
        <f aca="false">SUM(AF142:AG142,AL142:AM142)</f>
        <v>#N/A</v>
      </c>
      <c r="AU142" s="161" t="e">
        <f aca="false">SUM(AF142:AM142,AP142:AS142)</f>
        <v>#N/A</v>
      </c>
      <c r="AV142" s="134" t="e">
        <f aca="false">SUM(AF142:AS142)</f>
        <v>#N/A</v>
      </c>
      <c r="AW142" s="70" t="e">
        <f aca="false">$AW$7*$J$2*$J$5*$S142</f>
        <v>#N/A</v>
      </c>
      <c r="AX142" s="70" t="e">
        <f aca="false">$AW$7*$J$3*$J$5*$T142</f>
        <v>#N/A</v>
      </c>
      <c r="AY142" s="70" t="e">
        <f aca="false">$AY$7*$J$2*$J$5*$S142</f>
        <v>#N/A</v>
      </c>
      <c r="AZ142" s="70" t="e">
        <f aca="false">$AY$7*$J$3*$J$5*$T142</f>
        <v>#N/A</v>
      </c>
      <c r="BA142" s="70" t="e">
        <f aca="false">$BA$7*$J$2*$J$5*$S142</f>
        <v>#N/A</v>
      </c>
      <c r="BB142" s="70" t="e">
        <f aca="false">$BA$7*$J$3*$J$5*$T142</f>
        <v>#N/A</v>
      </c>
      <c r="BC142" s="70" t="e">
        <f aca="false">$BC$7*$J$2*$J$5*$S142</f>
        <v>#N/A</v>
      </c>
      <c r="BD142" s="70" t="e">
        <f aca="false">$BC$7*$J$3*$J$5*$T142</f>
        <v>#N/A</v>
      </c>
      <c r="BE142" s="70" t="e">
        <f aca="false">$BE$7*$J$2*$J$5*$S142</f>
        <v>#N/A</v>
      </c>
      <c r="BF142" s="70" t="e">
        <f aca="false">$BE$7*$J$3*$J$5*$T142</f>
        <v>#N/A</v>
      </c>
      <c r="BG142" s="70" t="e">
        <f aca="false">$BG$7*$J$2*$J$5*$S142</f>
        <v>#N/A</v>
      </c>
      <c r="BH142" s="70" t="e">
        <f aca="false">$BG$7*$J$3*$J$5*$T142</f>
        <v>#N/A</v>
      </c>
      <c r="BI142" s="70" t="e">
        <f aca="false">$BI$7*$J$2*$J$5*$S142</f>
        <v>#N/A</v>
      </c>
      <c r="BJ142" s="70" t="e">
        <f aca="false">$BI$7*$J$3*$J$5*$T142</f>
        <v>#N/A</v>
      </c>
      <c r="BK142" s="70" t="e">
        <f aca="false">$BK$7*$J$2*$J$5*$S142</f>
        <v>#N/A</v>
      </c>
      <c r="BL142" s="70" t="e">
        <f aca="false">$BK$7*$J$3*$J$5*$T142</f>
        <v>#N/A</v>
      </c>
      <c r="BM142" s="70" t="e">
        <f aca="false">$BM$7*$J$2*$J$5*$S142</f>
        <v>#N/A</v>
      </c>
      <c r="BN142" s="70" t="e">
        <f aca="false">$BM$7*$J$3*$J$5*$T142</f>
        <v>#N/A</v>
      </c>
      <c r="BO142" s="70" t="e">
        <f aca="false">$BO$7*$J$2*$J$5*$S142</f>
        <v>#N/A</v>
      </c>
      <c r="BP142" s="70" t="e">
        <f aca="false">$BO$7*$J$3*$J$5*$T142</f>
        <v>#N/A</v>
      </c>
      <c r="BQ142" s="70" t="e">
        <f aca="false">$BQ$7*$J$2*$J$5*$S142</f>
        <v>#N/A</v>
      </c>
      <c r="BR142" s="70" t="e">
        <f aca="false">$BQ$7*$J$3*$J$5*$T142</f>
        <v>#N/A</v>
      </c>
      <c r="BS142" s="70" t="e">
        <f aca="false">$BS$7*$J$2*$J$5*$S142</f>
        <v>#N/A</v>
      </c>
      <c r="BT142" s="70" t="e">
        <f aca="false">$BS$7*$J$3*$J$5*$T142</f>
        <v>#N/A</v>
      </c>
      <c r="BU142" s="70" t="e">
        <f aca="false">$BU$7*$J$2*$J$5*$S142</f>
        <v>#N/A</v>
      </c>
      <c r="BV142" s="70" t="e">
        <f aca="false">$BU$7*$J$3*$J$5*$T142</f>
        <v>#N/A</v>
      </c>
      <c r="BW142" s="385" t="e">
        <f aca="false">SUM(AW142:BD142,BG142:BJ142,BO142:BP142)</f>
        <v>#N/A</v>
      </c>
      <c r="BX142" s="386" t="e">
        <f aca="false">SUM(BS142:BV142)+BW142</f>
        <v>#N/A</v>
      </c>
      <c r="BY142" s="25" t="e">
        <f aca="false">SUM(AW142:BV142)</f>
        <v>#N/A</v>
      </c>
      <c r="BZ142" s="70" t="e">
        <f aca="false">$BZ$7*$J$2*$J$5*$N142</f>
        <v>#N/A</v>
      </c>
      <c r="CA142" s="70" t="e">
        <f aca="false">$BZ$7*$J$3*$J$5*$O142</f>
        <v>#N/A</v>
      </c>
      <c r="CB142" s="70" t="e">
        <f aca="false">$CB$7*$J$2*$J$5*$N142</f>
        <v>#N/A</v>
      </c>
      <c r="CC142" s="70" t="e">
        <f aca="false">$CB$7*$J$3*$J$5*$O142</f>
        <v>#N/A</v>
      </c>
      <c r="CD142" s="70" t="e">
        <f aca="false">$CD$7*$J$2*$J$5*$N142</f>
        <v>#N/A</v>
      </c>
      <c r="CE142" s="70" t="e">
        <f aca="false">$CD$7*$J$3*$J$5*$O142</f>
        <v>#N/A</v>
      </c>
      <c r="CF142" s="134" t="e">
        <f aca="false">SUM(BZ142:CA142)</f>
        <v>#N/A</v>
      </c>
      <c r="CG142" s="386" t="e">
        <f aca="false">SUM(BZ142:CC142)</f>
        <v>#N/A</v>
      </c>
      <c r="CH142" s="134" t="e">
        <f aca="false">SUM(BZ142:CE142)</f>
        <v>#N/A</v>
      </c>
      <c r="CI142" s="70" t="e">
        <f aca="false">$CI$7*$J$2*$J$5*$AB142</f>
        <v>#N/A</v>
      </c>
      <c r="CJ142" s="70" t="e">
        <f aca="false">$CI$7*$J$3*$J$5*$AC142</f>
        <v>#N/A</v>
      </c>
      <c r="CK142" s="70" t="e">
        <f aca="false">$CK$7*$J$2*$J$5*$AB142</f>
        <v>#N/A</v>
      </c>
      <c r="CL142" s="70" t="e">
        <f aca="false">$CK$7*$J$3*$J$5*$AC142</f>
        <v>#N/A</v>
      </c>
      <c r="CM142" s="70" t="e">
        <f aca="false">$CM$7*$J$2*$J$5*$AB142</f>
        <v>#N/A</v>
      </c>
      <c r="CN142" s="70" t="e">
        <f aca="false">$CM$7*$J$3*$J$5*$AC142</f>
        <v>#N/A</v>
      </c>
      <c r="CO142" s="70" t="e">
        <f aca="false">$CO$7*$J$2*$J$5*$AB142</f>
        <v>#N/A</v>
      </c>
      <c r="CP142" s="70" t="e">
        <f aca="false">$CO$7*$J$3*$J$5*$AC142</f>
        <v>#N/A</v>
      </c>
      <c r="CQ142" s="70" t="e">
        <f aca="false">$CQ$7*$J$2*$J$5*$AB142</f>
        <v>#N/A</v>
      </c>
      <c r="CR142" s="70" t="e">
        <f aca="false">$CQ$7*$J$3*$J$5*$AC142</f>
        <v>#N/A</v>
      </c>
      <c r="CS142" s="70" t="e">
        <f aca="false">$CS$7*$J$2*$J$5*$AB142</f>
        <v>#N/A</v>
      </c>
      <c r="CT142" s="70" t="e">
        <f aca="false">$CS$7*$J$3*$J$5*$AC142</f>
        <v>#N/A</v>
      </c>
      <c r="CU142" s="70" t="e">
        <f aca="false">$CU$7*$J$2*$J$5*$AB142</f>
        <v>#N/A</v>
      </c>
      <c r="CV142" s="70" t="e">
        <f aca="false">$CU$7*$J$3*$J$5*$AC142</f>
        <v>#N/A</v>
      </c>
      <c r="CW142" s="70" t="e">
        <f aca="false">$CW$7*$J$2*$J$5*$AB142</f>
        <v>#N/A</v>
      </c>
      <c r="CX142" s="70" t="e">
        <f aca="false">$CW$7*$J$3*$J$5*$AC142</f>
        <v>#N/A</v>
      </c>
      <c r="CY142" s="70" t="e">
        <f aca="false">$CY$7*$J$2*$J$5*$AB142</f>
        <v>#N/A</v>
      </c>
      <c r="CZ142" s="70" t="e">
        <f aca="false">$CY$7*$J$3*$J$5*$AC142</f>
        <v>#N/A</v>
      </c>
      <c r="DA142" s="70" t="e">
        <f aca="false">$DA$7*$J$2*$J$5*$AB142</f>
        <v>#N/A</v>
      </c>
      <c r="DB142" s="70" t="e">
        <f aca="false">$DA$7*$J$3*$J$5*$AC142</f>
        <v>#N/A</v>
      </c>
      <c r="DC142" s="70"/>
      <c r="DD142" s="70"/>
      <c r="DE142" s="70" t="e">
        <f aca="false">$DF$7*$J$2*$J$5*$AB142</f>
        <v>#N/A</v>
      </c>
      <c r="DF142" s="70" t="e">
        <f aca="false">$DF$7*$J$3*$J$5*$AC142</f>
        <v>#N/A</v>
      </c>
      <c r="DG142" s="70" t="e">
        <f aca="false">$DG$7*$J$2*$J$5*$AB142</f>
        <v>#N/A</v>
      </c>
      <c r="DH142" s="70" t="e">
        <f aca="false">$DG$7*$J$3*$J$5*$AC142</f>
        <v>#N/A</v>
      </c>
      <c r="DI142" s="70" t="e">
        <f aca="false">$DI$7*$J$2*$J$5*$AB142</f>
        <v>#N/A</v>
      </c>
      <c r="DJ142" s="70" t="e">
        <f aca="false">$DI$7*$J$3*$J$5*$AC142</f>
        <v>#N/A</v>
      </c>
      <c r="DK142" s="70" t="e">
        <f aca="false">$DK$7*$J$2*$J$5*$AB142</f>
        <v>#N/A</v>
      </c>
      <c r="DL142" s="70" t="e">
        <f aca="false">$DK$7*$J$3*$J$5*$AC142</f>
        <v>#N/A</v>
      </c>
      <c r="DM142" s="70" t="e">
        <f aca="false">$DM$7*$J$2*$J$5*$AB142</f>
        <v>#N/A</v>
      </c>
      <c r="DN142" s="70" t="e">
        <f aca="false">$DM$7*$J$3*$J$5*$AC142</f>
        <v>#N/A</v>
      </c>
      <c r="DO142" s="70" t="e">
        <f aca="false">$DO$7*$J$2*$J$5*$AB142</f>
        <v>#N/A</v>
      </c>
      <c r="DP142" s="70" t="e">
        <f aca="false">$DO$7*$J$3*$J$5*$AC142</f>
        <v>#N/A</v>
      </c>
      <c r="DQ142" s="70" t="e">
        <f aca="false">$DQ$7*$J$2*$J$5*$AB142</f>
        <v>#N/A</v>
      </c>
      <c r="DR142" s="70" t="e">
        <f aca="false">$DQ$7*$J$3*$J$5*$AC142</f>
        <v>#N/A</v>
      </c>
      <c r="DS142" s="134" t="e">
        <f aca="false">SUM(CI142:CR142,CW142:CX142,DG142:DH142)</f>
        <v>#N/A</v>
      </c>
      <c r="DT142" s="25" t="e">
        <f aca="false">SUM(CI142:CZ142,DC142:DL142)</f>
        <v>#N/A</v>
      </c>
      <c r="DU142" s="134" t="e">
        <f aca="false">SUM(CI142:DR142)</f>
        <v>#N/A</v>
      </c>
      <c r="DZ142" s="70" t="e">
        <f aca="false">$DZ$7*$J$2*$J$5*$AB142</f>
        <v>#N/A</v>
      </c>
      <c r="EA142" s="70" t="e">
        <f aca="false">$DZ$7*$J$3*$J$5*$AC142</f>
        <v>#N/A</v>
      </c>
      <c r="EB142" s="70" t="e">
        <f aca="false">$EB$7*$J$2*$J$5*$AB142</f>
        <v>#N/A</v>
      </c>
      <c r="EC142" s="70" t="e">
        <f aca="false">$EB$7*$J$3*$J$5*$AC142</f>
        <v>#N/A</v>
      </c>
      <c r="ED142" s="70" t="e">
        <f aca="false">$ED$7*$J$2*$J$5*$AB142</f>
        <v>#N/A</v>
      </c>
      <c r="EE142" s="70" t="e">
        <f aca="false">$ED$7*$J$3*$J$5*$AC142</f>
        <v>#N/A</v>
      </c>
      <c r="EF142" s="70" t="e">
        <f aca="false">$EF$7*$J$2*$J$5*$AB142</f>
        <v>#N/A</v>
      </c>
      <c r="EG142" s="70" t="e">
        <f aca="false">$EF$7*$J$3*$J$5*$AC142</f>
        <v>#N/A</v>
      </c>
      <c r="EH142" s="70" t="e">
        <f aca="false">$EH$7*$J$2*$J$5*$AB142</f>
        <v>#N/A</v>
      </c>
      <c r="EI142" s="70" t="e">
        <f aca="false">$EH$7*$J$3*$J$5*$AC142</f>
        <v>#N/A</v>
      </c>
      <c r="EJ142" s="70" t="e">
        <f aca="false">$EJ$7*$J$2*$J$5*$AB142</f>
        <v>#N/A</v>
      </c>
      <c r="EK142" s="70" t="e">
        <f aca="false">$EJ$7*$J$3*$J$5*$AC142</f>
        <v>#N/A</v>
      </c>
      <c r="EL142" s="70" t="e">
        <f aca="false">$EL$7*$J$2*$J$5*$AB142</f>
        <v>#N/A</v>
      </c>
      <c r="EM142" s="70" t="e">
        <f aca="false">$EL$7*$J$3*$J$5*$AC142</f>
        <v>#N/A</v>
      </c>
      <c r="EN142" s="134" t="e">
        <f aca="false">SUM(EB142:EC142)</f>
        <v>#N/A</v>
      </c>
      <c r="EO142" s="25" t="e">
        <f aca="false">SUM(EB142:EE142,EJ142:EM142)</f>
        <v>#N/A</v>
      </c>
      <c r="EP142" s="25" t="e">
        <f aca="false">SUM(DZ142:EM142)</f>
        <v>#N/A</v>
      </c>
    </row>
    <row r="143" customFormat="false" ht="11.25" hidden="false" customHeight="false" outlineLevel="0" collapsed="false">
      <c r="A143" s="51" t="e">
        <f aca="false">VLOOKUP($D143,Curves!$A$2:$I$1700,9)</f>
        <v>#N/A</v>
      </c>
      <c r="B143" s="85" t="e">
        <f aca="false">(1+($A143/2))^(-2*($D143-$A$1)/365.25)</f>
        <v>#N/A</v>
      </c>
      <c r="C143" s="85" t="n">
        <f aca="false">D144-D143</f>
        <v>30</v>
      </c>
      <c r="D143" s="377" t="n">
        <v>41000</v>
      </c>
      <c r="E143" s="378" t="e">
        <f aca="false">VLOOKUP($D143,Curves!$A$2:$H$1700,2)*$B143</f>
        <v>#N/A</v>
      </c>
      <c r="F143" s="51" t="e">
        <f aca="false">VLOOKUP($D143,Curves!$A$2:$H$1700,3)*$B143</f>
        <v>#N/A</v>
      </c>
      <c r="G143" s="51" t="e">
        <f aca="false">VLOOKUP($D143,Curves!$A$2:$H$1700,7)*$B143</f>
        <v>#N/A</v>
      </c>
      <c r="H143" s="51" t="e">
        <f aca="false">VLOOKUP($D143,Curves!$A$2:$H$1700,5)*$B143</f>
        <v>#N/A</v>
      </c>
      <c r="I143" s="51" t="e">
        <f aca="false">VLOOKUP($D143,Curves!$A$2:$H$1700,4)*$B143</f>
        <v>#N/A</v>
      </c>
      <c r="J143" s="379" t="e">
        <f aca="false">VLOOKUP($D143,Curves!$A$2:$H$1700,8)*$B143</f>
        <v>#N/A</v>
      </c>
      <c r="K143" s="51" t="e">
        <f aca="false">($E143+$I143)*$J$5+$J$4</f>
        <v>#N/A</v>
      </c>
      <c r="L143" s="380" t="e">
        <f aca="false">VLOOKUP($D143,Curves!$N$2:$T$2600,2)*$B143</f>
        <v>#N/A</v>
      </c>
      <c r="M143" s="244" t="e">
        <f aca="false">VLOOKUP($D143,Curves!$N$2:$T$2600,3)*$B143</f>
        <v>#N/A</v>
      </c>
      <c r="N143" s="381" t="e">
        <f aca="false">IF($K143&lt;$L143,1,0)</f>
        <v>#N/A</v>
      </c>
      <c r="O143" s="382" t="e">
        <f aca="false">IF($K143&lt;$M143,1,0)</f>
        <v>#N/A</v>
      </c>
      <c r="P143" s="378" t="e">
        <f aca="false">($E143+J143)*$J$5+$J$4</f>
        <v>#N/A</v>
      </c>
      <c r="Q143" s="380" t="e">
        <f aca="false">VLOOKUP($D143,Curves!$N$2:$T$2600,4)*$B143</f>
        <v>#N/A</v>
      </c>
      <c r="R143" s="244" t="e">
        <f aca="false">VLOOKUP($D143,Curves!$N$2:$T$2600,5)*$B143</f>
        <v>#N/A</v>
      </c>
      <c r="S143" s="381" t="e">
        <f aca="false">IF($P143&lt;$Q143,1,0)</f>
        <v>#N/A</v>
      </c>
      <c r="T143" s="382" t="e">
        <f aca="false">IF($P143&lt;$R143,1,0)</f>
        <v>#N/A</v>
      </c>
      <c r="U143" s="383" t="e">
        <f aca="false">($E143+G143)*$J$5+$J$4</f>
        <v>#N/A</v>
      </c>
      <c r="V143" s="383" t="e">
        <f aca="false">($E143+H143)*$J$5+$J$4</f>
        <v>#N/A</v>
      </c>
      <c r="W143" s="383" t="e">
        <f aca="false">($E143+I143)*$J$5+$J$4</f>
        <v>#N/A</v>
      </c>
      <c r="X143" s="272" t="e">
        <f aca="false">VLOOKUP($D143,[6]CurveFetch!$D$8:$S$13000,16,0)*$B143</f>
        <v>#N/A</v>
      </c>
      <c r="Y143" s="244" t="e">
        <f aca="false">VLOOKUP($D143,Curves!$N$2:$T$2600,7)*$B143</f>
        <v>#N/A</v>
      </c>
      <c r="Z143" s="384" t="e">
        <f aca="false">IF($U143&lt;$X143,1,0)</f>
        <v>#N/A</v>
      </c>
      <c r="AA143" s="381" t="e">
        <f aca="false">IF($U143&lt;$Y143,1,0)</f>
        <v>#N/A</v>
      </c>
      <c r="AB143" s="381" t="e">
        <f aca="false">IF($V143&lt;$X143,1,0)</f>
        <v>#N/A</v>
      </c>
      <c r="AC143" s="381" t="e">
        <f aca="false">IF($V143&lt;$X143,1,0)</f>
        <v>#N/A</v>
      </c>
      <c r="AD143" s="381" t="e">
        <f aca="false">IF($W143&lt;$X143,1,0)</f>
        <v>#N/A</v>
      </c>
      <c r="AE143" s="382" t="e">
        <f aca="false">IF($W143&lt;$Y143,1,0)</f>
        <v>#N/A</v>
      </c>
      <c r="AF143" s="70" t="e">
        <f aca="false">$AF$7*$J$2*$J$5*$N143</f>
        <v>#N/A</v>
      </c>
      <c r="AG143" s="70" t="e">
        <f aca="false">$AF$7*$J$2*$J$5*$O143</f>
        <v>#N/A</v>
      </c>
      <c r="AH143" s="70" t="e">
        <f aca="false">$AH$7*$J$2*$J$5*$N143</f>
        <v>#N/A</v>
      </c>
      <c r="AI143" s="70" t="e">
        <f aca="false">$AH$7*$J$2*$J$5*$O143</f>
        <v>#N/A</v>
      </c>
      <c r="AJ143" s="70" t="e">
        <f aca="false">$AJ$7*$J$2*$J$5*$N143</f>
        <v>#N/A</v>
      </c>
      <c r="AK143" s="70" t="e">
        <f aca="false">$AJ$7*$J$2*$J$5*$O143</f>
        <v>#N/A</v>
      </c>
      <c r="AL143" s="70" t="e">
        <f aca="false">$AL$7*$J$2*$J$5*$N143</f>
        <v>#N/A</v>
      </c>
      <c r="AM143" s="70" t="e">
        <f aca="false">$AL$7*$J$3*$J$5*$O143</f>
        <v>#N/A</v>
      </c>
      <c r="AN143" s="70" t="e">
        <f aca="false">$AN$7*$J$2*$J$5*$N143</f>
        <v>#N/A</v>
      </c>
      <c r="AO143" s="70" t="e">
        <f aca="false">$AN$7*$J$3*$J$5*$O143</f>
        <v>#N/A</v>
      </c>
      <c r="AP143" s="70" t="e">
        <f aca="false">$AP$7*$J$2*$J$5*$N143</f>
        <v>#N/A</v>
      </c>
      <c r="AQ143" s="70" t="e">
        <f aca="false">$AP$7*$J$3*$J$5*$O143</f>
        <v>#N/A</v>
      </c>
      <c r="AR143" s="70" t="e">
        <f aca="false">$AR$7*$J$2*$J$5*$N143</f>
        <v>#N/A</v>
      </c>
      <c r="AS143" s="70" t="e">
        <f aca="false">$AR$7*$J$3*$J$5*$O143</f>
        <v>#N/A</v>
      </c>
      <c r="AT143" s="134" t="e">
        <f aca="false">SUM(AF143:AG143,AL143:AM143)</f>
        <v>#N/A</v>
      </c>
      <c r="AU143" s="161" t="e">
        <f aca="false">SUM(AF143:AM143,AP143:AS143)</f>
        <v>#N/A</v>
      </c>
      <c r="AV143" s="134" t="e">
        <f aca="false">SUM(AF143:AS143)</f>
        <v>#N/A</v>
      </c>
      <c r="AW143" s="70" t="e">
        <f aca="false">$AW$7*$J$2*$J$5*$S143</f>
        <v>#N/A</v>
      </c>
      <c r="AX143" s="70" t="e">
        <f aca="false">$AW$7*$J$3*$J$5*$T143</f>
        <v>#N/A</v>
      </c>
      <c r="AY143" s="70" t="e">
        <f aca="false">$AY$7*$J$2*$J$5*$S143</f>
        <v>#N/A</v>
      </c>
      <c r="AZ143" s="70" t="e">
        <f aca="false">$AY$7*$J$3*$J$5*$T143</f>
        <v>#N/A</v>
      </c>
      <c r="BA143" s="70" t="e">
        <f aca="false">$BA$7*$J$2*$J$5*$S143</f>
        <v>#N/A</v>
      </c>
      <c r="BB143" s="70" t="e">
        <f aca="false">$BA$7*$J$3*$J$5*$T143</f>
        <v>#N/A</v>
      </c>
      <c r="BC143" s="70" t="e">
        <f aca="false">$BC$7*$J$2*$J$5*$S143</f>
        <v>#N/A</v>
      </c>
      <c r="BD143" s="70" t="e">
        <f aca="false">$BC$7*$J$3*$J$5*$T143</f>
        <v>#N/A</v>
      </c>
      <c r="BE143" s="70" t="e">
        <f aca="false">$BE$7*$J$2*$J$5*$S143</f>
        <v>#N/A</v>
      </c>
      <c r="BF143" s="70" t="e">
        <f aca="false">$BE$7*$J$3*$J$5*$T143</f>
        <v>#N/A</v>
      </c>
      <c r="BG143" s="70" t="e">
        <f aca="false">$BG$7*$J$2*$J$5*$S143</f>
        <v>#N/A</v>
      </c>
      <c r="BH143" s="70" t="e">
        <f aca="false">$BG$7*$J$3*$J$5*$T143</f>
        <v>#N/A</v>
      </c>
      <c r="BI143" s="70" t="e">
        <f aca="false">$BI$7*$J$2*$J$5*$S143</f>
        <v>#N/A</v>
      </c>
      <c r="BJ143" s="70" t="e">
        <f aca="false">$BI$7*$J$3*$J$5*$T143</f>
        <v>#N/A</v>
      </c>
      <c r="BK143" s="70" t="e">
        <f aca="false">$BK$7*$J$2*$J$5*$S143</f>
        <v>#N/A</v>
      </c>
      <c r="BL143" s="70" t="e">
        <f aca="false">$BK$7*$J$3*$J$5*$T143</f>
        <v>#N/A</v>
      </c>
      <c r="BM143" s="70" t="e">
        <f aca="false">$BM$7*$J$2*$J$5*$S143</f>
        <v>#N/A</v>
      </c>
      <c r="BN143" s="70" t="e">
        <f aca="false">$BM$7*$J$3*$J$5*$T143</f>
        <v>#N/A</v>
      </c>
      <c r="BO143" s="70" t="e">
        <f aca="false">$BO$7*$J$2*$J$5*$S143</f>
        <v>#N/A</v>
      </c>
      <c r="BP143" s="70" t="e">
        <f aca="false">$BO$7*$J$3*$J$5*$T143</f>
        <v>#N/A</v>
      </c>
      <c r="BQ143" s="70" t="e">
        <f aca="false">$BQ$7*$J$2*$J$5*$S143</f>
        <v>#N/A</v>
      </c>
      <c r="BR143" s="70" t="e">
        <f aca="false">$BQ$7*$J$3*$J$5*$T143</f>
        <v>#N/A</v>
      </c>
      <c r="BS143" s="70" t="e">
        <f aca="false">$BS$7*$J$2*$J$5*$S143</f>
        <v>#N/A</v>
      </c>
      <c r="BT143" s="70" t="e">
        <f aca="false">$BS$7*$J$3*$J$5*$T143</f>
        <v>#N/A</v>
      </c>
      <c r="BU143" s="70" t="e">
        <f aca="false">$BU$7*$J$2*$J$5*$S143</f>
        <v>#N/A</v>
      </c>
      <c r="BV143" s="70" t="e">
        <f aca="false">$BU$7*$J$3*$J$5*$T143</f>
        <v>#N/A</v>
      </c>
      <c r="BW143" s="385" t="e">
        <f aca="false">SUM(AW143:BD143,BG143:BJ143,BO143:BP143)</f>
        <v>#N/A</v>
      </c>
      <c r="BX143" s="386" t="e">
        <f aca="false">SUM(BS143:BV143)+BW143</f>
        <v>#N/A</v>
      </c>
      <c r="BY143" s="25" t="e">
        <f aca="false">SUM(AW143:BV143)</f>
        <v>#N/A</v>
      </c>
      <c r="BZ143" s="70" t="e">
        <f aca="false">$BZ$7*$J$2*$J$5*$N143</f>
        <v>#N/A</v>
      </c>
      <c r="CA143" s="70" t="e">
        <f aca="false">$BZ$7*$J$3*$J$5*$O143</f>
        <v>#N/A</v>
      </c>
      <c r="CB143" s="70" t="e">
        <f aca="false">$CB$7*$J$2*$J$5*$N143</f>
        <v>#N/A</v>
      </c>
      <c r="CC143" s="70" t="e">
        <f aca="false">$CB$7*$J$3*$J$5*$O143</f>
        <v>#N/A</v>
      </c>
      <c r="CD143" s="70" t="e">
        <f aca="false">$CD$7*$J$2*$J$5*$N143</f>
        <v>#N/A</v>
      </c>
      <c r="CE143" s="70" t="e">
        <f aca="false">$CD$7*$J$3*$J$5*$O143</f>
        <v>#N/A</v>
      </c>
      <c r="CF143" s="134" t="e">
        <f aca="false">SUM(BZ143:CA143)</f>
        <v>#N/A</v>
      </c>
      <c r="CG143" s="386" t="e">
        <f aca="false">SUM(BZ143:CC143)</f>
        <v>#N/A</v>
      </c>
      <c r="CH143" s="134" t="e">
        <f aca="false">SUM(BZ143:CE143)</f>
        <v>#N/A</v>
      </c>
      <c r="CI143" s="70" t="e">
        <f aca="false">$CI$7*$J$2*$J$5*$AB143</f>
        <v>#N/A</v>
      </c>
      <c r="CJ143" s="70" t="e">
        <f aca="false">$CI$7*$J$3*$J$5*$AC143</f>
        <v>#N/A</v>
      </c>
      <c r="CK143" s="70" t="e">
        <f aca="false">$CK$7*$J$2*$J$5*$AB143</f>
        <v>#N/A</v>
      </c>
      <c r="CL143" s="70" t="e">
        <f aca="false">$CK$7*$J$3*$J$5*$AC143</f>
        <v>#N/A</v>
      </c>
      <c r="CM143" s="70" t="e">
        <f aca="false">$CM$7*$J$2*$J$5*$AB143</f>
        <v>#N/A</v>
      </c>
      <c r="CN143" s="70" t="e">
        <f aca="false">$CM$7*$J$3*$J$5*$AC143</f>
        <v>#N/A</v>
      </c>
      <c r="CO143" s="70" t="e">
        <f aca="false">$CO$7*$J$2*$J$5*$AB143</f>
        <v>#N/A</v>
      </c>
      <c r="CP143" s="70" t="e">
        <f aca="false">$CO$7*$J$3*$J$5*$AC143</f>
        <v>#N/A</v>
      </c>
      <c r="CQ143" s="70" t="e">
        <f aca="false">$CQ$7*$J$2*$J$5*$AB143</f>
        <v>#N/A</v>
      </c>
      <c r="CR143" s="70" t="e">
        <f aca="false">$CQ$7*$J$3*$J$5*$AC143</f>
        <v>#N/A</v>
      </c>
      <c r="CS143" s="70" t="e">
        <f aca="false">$CS$7*$J$2*$J$5*$AB143</f>
        <v>#N/A</v>
      </c>
      <c r="CT143" s="70" t="e">
        <f aca="false">$CS$7*$J$3*$J$5*$AC143</f>
        <v>#N/A</v>
      </c>
      <c r="CU143" s="70" t="e">
        <f aca="false">$CU$7*$J$2*$J$5*$AB143</f>
        <v>#N/A</v>
      </c>
      <c r="CV143" s="70" t="e">
        <f aca="false">$CU$7*$J$3*$J$5*$AC143</f>
        <v>#N/A</v>
      </c>
      <c r="CW143" s="70" t="e">
        <f aca="false">$CW$7*$J$2*$J$5*$AB143</f>
        <v>#N/A</v>
      </c>
      <c r="CX143" s="70" t="e">
        <f aca="false">$CW$7*$J$3*$J$5*$AC143</f>
        <v>#N/A</v>
      </c>
      <c r="CY143" s="70" t="e">
        <f aca="false">$CY$7*$J$2*$J$5*$AB143</f>
        <v>#N/A</v>
      </c>
      <c r="CZ143" s="70" t="e">
        <f aca="false">$CY$7*$J$3*$J$5*$AC143</f>
        <v>#N/A</v>
      </c>
      <c r="DA143" s="70" t="e">
        <f aca="false">$DA$7*$J$2*$J$5*$AB143</f>
        <v>#N/A</v>
      </c>
      <c r="DB143" s="70" t="e">
        <f aca="false">$DA$7*$J$3*$J$5*$AC143</f>
        <v>#N/A</v>
      </c>
      <c r="DC143" s="70"/>
      <c r="DD143" s="70"/>
      <c r="DE143" s="70" t="e">
        <f aca="false">$DF$7*$J$2*$J$5*$AB143</f>
        <v>#N/A</v>
      </c>
      <c r="DF143" s="70" t="e">
        <f aca="false">$DF$7*$J$3*$J$5*$AC143</f>
        <v>#N/A</v>
      </c>
      <c r="DG143" s="70" t="e">
        <f aca="false">$DG$7*$J$2*$J$5*$AB143</f>
        <v>#N/A</v>
      </c>
      <c r="DH143" s="70" t="e">
        <f aca="false">$DG$7*$J$3*$J$5*$AC143</f>
        <v>#N/A</v>
      </c>
      <c r="DI143" s="70" t="e">
        <f aca="false">$DI$7*$J$2*$J$5*$AB143</f>
        <v>#N/A</v>
      </c>
      <c r="DJ143" s="70" t="e">
        <f aca="false">$DI$7*$J$3*$J$5*$AC143</f>
        <v>#N/A</v>
      </c>
      <c r="DK143" s="70" t="e">
        <f aca="false">$DK$7*$J$2*$J$5*$AB143</f>
        <v>#N/A</v>
      </c>
      <c r="DL143" s="70" t="e">
        <f aca="false">$DK$7*$J$3*$J$5*$AC143</f>
        <v>#N/A</v>
      </c>
      <c r="DM143" s="70" t="e">
        <f aca="false">$DM$7*$J$2*$J$5*$AB143</f>
        <v>#N/A</v>
      </c>
      <c r="DN143" s="70" t="e">
        <f aca="false">$DM$7*$J$3*$J$5*$AC143</f>
        <v>#N/A</v>
      </c>
      <c r="DO143" s="70" t="e">
        <f aca="false">$DO$7*$J$2*$J$5*$AB143</f>
        <v>#N/A</v>
      </c>
      <c r="DP143" s="70" t="e">
        <f aca="false">$DO$7*$J$3*$J$5*$AC143</f>
        <v>#N/A</v>
      </c>
      <c r="DQ143" s="70" t="e">
        <f aca="false">$DQ$7*$J$2*$J$5*$AB143</f>
        <v>#N/A</v>
      </c>
      <c r="DR143" s="70" t="e">
        <f aca="false">$DQ$7*$J$3*$J$5*$AC143</f>
        <v>#N/A</v>
      </c>
      <c r="DS143" s="134" t="e">
        <f aca="false">SUM(CI143:CR143,CW143:CX143,DG143:DH143)</f>
        <v>#N/A</v>
      </c>
      <c r="DT143" s="25" t="e">
        <f aca="false">SUM(CI143:CZ143,DC143:DL143)</f>
        <v>#N/A</v>
      </c>
      <c r="DU143" s="134" t="e">
        <f aca="false">SUM(CI143:DR143)</f>
        <v>#N/A</v>
      </c>
      <c r="DZ143" s="70" t="e">
        <f aca="false">$DZ$7*$J$2*$J$5*$AB143</f>
        <v>#N/A</v>
      </c>
      <c r="EA143" s="70" t="e">
        <f aca="false">$DZ$7*$J$3*$J$5*$AC143</f>
        <v>#N/A</v>
      </c>
      <c r="EB143" s="70" t="e">
        <f aca="false">$EB$7*$J$2*$J$5*$AB143</f>
        <v>#N/A</v>
      </c>
      <c r="EC143" s="70" t="e">
        <f aca="false">$EB$7*$J$3*$J$5*$AC143</f>
        <v>#N/A</v>
      </c>
      <c r="ED143" s="70" t="e">
        <f aca="false">$ED$7*$J$2*$J$5*$AB143</f>
        <v>#N/A</v>
      </c>
      <c r="EE143" s="70" t="e">
        <f aca="false">$ED$7*$J$3*$J$5*$AC143</f>
        <v>#N/A</v>
      </c>
      <c r="EF143" s="70" t="e">
        <f aca="false">$EF$7*$J$2*$J$5*$AB143</f>
        <v>#N/A</v>
      </c>
      <c r="EG143" s="70" t="e">
        <f aca="false">$EF$7*$J$3*$J$5*$AC143</f>
        <v>#N/A</v>
      </c>
      <c r="EH143" s="70" t="e">
        <f aca="false">$EH$7*$J$2*$J$5*$AB143</f>
        <v>#N/A</v>
      </c>
      <c r="EI143" s="70" t="e">
        <f aca="false">$EH$7*$J$3*$J$5*$AC143</f>
        <v>#N/A</v>
      </c>
      <c r="EJ143" s="70" t="e">
        <f aca="false">$EJ$7*$J$2*$J$5*$AB143</f>
        <v>#N/A</v>
      </c>
      <c r="EK143" s="70" t="e">
        <f aca="false">$EJ$7*$J$3*$J$5*$AC143</f>
        <v>#N/A</v>
      </c>
      <c r="EL143" s="70" t="e">
        <f aca="false">$EL$7*$J$2*$J$5*$AB143</f>
        <v>#N/A</v>
      </c>
      <c r="EM143" s="70" t="e">
        <f aca="false">$EL$7*$J$3*$J$5*$AC143</f>
        <v>#N/A</v>
      </c>
      <c r="EN143" s="134" t="e">
        <f aca="false">SUM(EB143:EC143)</f>
        <v>#N/A</v>
      </c>
      <c r="EO143" s="25" t="e">
        <f aca="false">SUM(EB143:EE143,EJ143:EM143)</f>
        <v>#N/A</v>
      </c>
      <c r="EP143" s="25" t="e">
        <f aca="false">SUM(DZ143:EM143)</f>
        <v>#N/A</v>
      </c>
    </row>
    <row r="144" customFormat="false" ht="11.25" hidden="false" customHeight="false" outlineLevel="0" collapsed="false">
      <c r="A144" s="51" t="e">
        <f aca="false">VLOOKUP($D144,Curves!$A$2:$I$1700,9)</f>
        <v>#N/A</v>
      </c>
      <c r="B144" s="85" t="e">
        <f aca="false">(1+($A144/2))^(-2*($D144-$A$1)/365.25)</f>
        <v>#N/A</v>
      </c>
      <c r="C144" s="85" t="n">
        <f aca="false">D145-D144</f>
        <v>31</v>
      </c>
      <c r="D144" s="377" t="n">
        <v>41030</v>
      </c>
      <c r="E144" s="378" t="e">
        <f aca="false">VLOOKUP($D144,Curves!$A$2:$H$1700,2)*$B144</f>
        <v>#N/A</v>
      </c>
      <c r="F144" s="51" t="e">
        <f aca="false">VLOOKUP($D144,Curves!$A$2:$H$1700,3)*$B144</f>
        <v>#N/A</v>
      </c>
      <c r="G144" s="51" t="e">
        <f aca="false">VLOOKUP($D144,Curves!$A$2:$H$1700,7)*$B144</f>
        <v>#N/A</v>
      </c>
      <c r="H144" s="51" t="e">
        <f aca="false">VLOOKUP($D144,Curves!$A$2:$H$1700,5)*$B144</f>
        <v>#N/A</v>
      </c>
      <c r="I144" s="51" t="e">
        <f aca="false">VLOOKUP($D144,Curves!$A$2:$H$1700,4)*$B144</f>
        <v>#N/A</v>
      </c>
      <c r="J144" s="379" t="e">
        <f aca="false">VLOOKUP($D144,Curves!$A$2:$H$1700,8)*$B144</f>
        <v>#N/A</v>
      </c>
      <c r="K144" s="51" t="e">
        <f aca="false">($E144+$I144)*$J$5+$J$4</f>
        <v>#N/A</v>
      </c>
      <c r="L144" s="380" t="e">
        <f aca="false">VLOOKUP($D144,Curves!$N$2:$T$2600,2)*$B144</f>
        <v>#N/A</v>
      </c>
      <c r="M144" s="244" t="e">
        <f aca="false">VLOOKUP($D144,Curves!$N$2:$T$2600,3)*$B144</f>
        <v>#N/A</v>
      </c>
      <c r="N144" s="381" t="e">
        <f aca="false">IF($K144&lt;$L144,1,0)</f>
        <v>#N/A</v>
      </c>
      <c r="O144" s="382" t="e">
        <f aca="false">IF($K144&lt;$M144,1,0)</f>
        <v>#N/A</v>
      </c>
      <c r="P144" s="378" t="e">
        <f aca="false">($E144+J144)*$J$5+$J$4</f>
        <v>#N/A</v>
      </c>
      <c r="Q144" s="380" t="e">
        <f aca="false">VLOOKUP($D144,Curves!$N$2:$T$2600,4)*$B144</f>
        <v>#N/A</v>
      </c>
      <c r="R144" s="244" t="e">
        <f aca="false">VLOOKUP($D144,Curves!$N$2:$T$2600,5)*$B144</f>
        <v>#N/A</v>
      </c>
      <c r="S144" s="381" t="e">
        <f aca="false">IF($P144&lt;$Q144,1,0)</f>
        <v>#N/A</v>
      </c>
      <c r="T144" s="382" t="e">
        <f aca="false">IF($P144&lt;$R144,1,0)</f>
        <v>#N/A</v>
      </c>
      <c r="U144" s="383" t="e">
        <f aca="false">($E144+G144)*$J$5+$J$4</f>
        <v>#N/A</v>
      </c>
      <c r="V144" s="383" t="e">
        <f aca="false">($E144+H144)*$J$5+$J$4</f>
        <v>#N/A</v>
      </c>
      <c r="W144" s="383" t="e">
        <f aca="false">($E144+I144)*$J$5+$J$4</f>
        <v>#N/A</v>
      </c>
      <c r="X144" s="272" t="e">
        <f aca="false">VLOOKUP($D144,[6]CurveFetch!$D$8:$S$13000,16,0)*$B144</f>
        <v>#N/A</v>
      </c>
      <c r="Y144" s="244" t="e">
        <f aca="false">VLOOKUP($D144,Curves!$N$2:$T$2600,7)*$B144</f>
        <v>#N/A</v>
      </c>
      <c r="Z144" s="384" t="e">
        <f aca="false">IF($U144&lt;$X144,1,0)</f>
        <v>#N/A</v>
      </c>
      <c r="AA144" s="381" t="e">
        <f aca="false">IF($U144&lt;$Y144,1,0)</f>
        <v>#N/A</v>
      </c>
      <c r="AB144" s="381" t="e">
        <f aca="false">IF($V144&lt;$X144,1,0)</f>
        <v>#N/A</v>
      </c>
      <c r="AC144" s="381" t="e">
        <f aca="false">IF($V144&lt;$X144,1,0)</f>
        <v>#N/A</v>
      </c>
      <c r="AD144" s="381" t="e">
        <f aca="false">IF($W144&lt;$X144,1,0)</f>
        <v>#N/A</v>
      </c>
      <c r="AE144" s="382" t="e">
        <f aca="false">IF($W144&lt;$Y144,1,0)</f>
        <v>#N/A</v>
      </c>
      <c r="AF144" s="70" t="e">
        <f aca="false">$AF$7*$J$2*$J$5*$N144</f>
        <v>#N/A</v>
      </c>
      <c r="AG144" s="70" t="e">
        <f aca="false">$AF$7*$J$2*$J$5*$O144</f>
        <v>#N/A</v>
      </c>
      <c r="AH144" s="70" t="e">
        <f aca="false">$AH$7*$J$2*$J$5*$N144</f>
        <v>#N/A</v>
      </c>
      <c r="AI144" s="70" t="e">
        <f aca="false">$AH$7*$J$2*$J$5*$O144</f>
        <v>#N/A</v>
      </c>
      <c r="AJ144" s="70" t="e">
        <f aca="false">$AJ$7*$J$2*$J$5*$N144</f>
        <v>#N/A</v>
      </c>
      <c r="AK144" s="70" t="e">
        <f aca="false">$AJ$7*$J$2*$J$5*$O144</f>
        <v>#N/A</v>
      </c>
      <c r="AL144" s="70" t="e">
        <f aca="false">$AL$7*$J$2*$J$5*$N144</f>
        <v>#N/A</v>
      </c>
      <c r="AM144" s="70" t="e">
        <f aca="false">$AL$7*$J$3*$J$5*$O144</f>
        <v>#N/A</v>
      </c>
      <c r="AN144" s="70" t="e">
        <f aca="false">$AN$7*$J$2*$J$5*$N144</f>
        <v>#N/A</v>
      </c>
      <c r="AO144" s="70" t="e">
        <f aca="false">$AN$7*$J$3*$J$5*$O144</f>
        <v>#N/A</v>
      </c>
      <c r="AP144" s="70" t="e">
        <f aca="false">$AP$7*$J$2*$J$5*$N144</f>
        <v>#N/A</v>
      </c>
      <c r="AQ144" s="70" t="e">
        <f aca="false">$AP$7*$J$3*$J$5*$O144</f>
        <v>#N/A</v>
      </c>
      <c r="AR144" s="70" t="e">
        <f aca="false">$AR$7*$J$2*$J$5*$N144</f>
        <v>#N/A</v>
      </c>
      <c r="AS144" s="70" t="e">
        <f aca="false">$AR$7*$J$3*$J$5*$O144</f>
        <v>#N/A</v>
      </c>
      <c r="AT144" s="134" t="e">
        <f aca="false">SUM(AF144:AG144,AL144:AM144)</f>
        <v>#N/A</v>
      </c>
      <c r="AU144" s="161" t="e">
        <f aca="false">SUM(AF144:AM144,AP144:AS144)</f>
        <v>#N/A</v>
      </c>
      <c r="AV144" s="134" t="e">
        <f aca="false">SUM(AF144:AS144)</f>
        <v>#N/A</v>
      </c>
      <c r="AW144" s="70" t="e">
        <f aca="false">$AW$7*$J$2*$J$5*$S144</f>
        <v>#N/A</v>
      </c>
      <c r="AX144" s="70" t="e">
        <f aca="false">$AW$7*$J$3*$J$5*$T144</f>
        <v>#N/A</v>
      </c>
      <c r="AY144" s="70" t="e">
        <f aca="false">$AY$7*$J$2*$J$5*$S144</f>
        <v>#N/A</v>
      </c>
      <c r="AZ144" s="70" t="e">
        <f aca="false">$AY$7*$J$3*$J$5*$T144</f>
        <v>#N/A</v>
      </c>
      <c r="BA144" s="70" t="e">
        <f aca="false">$BA$7*$J$2*$J$5*$S144</f>
        <v>#N/A</v>
      </c>
      <c r="BB144" s="70" t="e">
        <f aca="false">$BA$7*$J$3*$J$5*$T144</f>
        <v>#N/A</v>
      </c>
      <c r="BC144" s="70" t="e">
        <f aca="false">$BC$7*$J$2*$J$5*$S144</f>
        <v>#N/A</v>
      </c>
      <c r="BD144" s="70" t="e">
        <f aca="false">$BC$7*$J$3*$J$5*$T144</f>
        <v>#N/A</v>
      </c>
      <c r="BE144" s="70" t="e">
        <f aca="false">$BE$7*$J$2*$J$5*$S144</f>
        <v>#N/A</v>
      </c>
      <c r="BF144" s="70" t="e">
        <f aca="false">$BE$7*$J$3*$J$5*$T144</f>
        <v>#N/A</v>
      </c>
      <c r="BG144" s="70" t="e">
        <f aca="false">$BG$7*$J$2*$J$5*$S144</f>
        <v>#N/A</v>
      </c>
      <c r="BH144" s="70" t="e">
        <f aca="false">$BG$7*$J$3*$J$5*$T144</f>
        <v>#N/A</v>
      </c>
      <c r="BI144" s="70" t="e">
        <f aca="false">$BI$7*$J$2*$J$5*$S144</f>
        <v>#N/A</v>
      </c>
      <c r="BJ144" s="70" t="e">
        <f aca="false">$BI$7*$J$3*$J$5*$T144</f>
        <v>#N/A</v>
      </c>
      <c r="BK144" s="70" t="e">
        <f aca="false">$BK$7*$J$2*$J$5*$S144</f>
        <v>#N/A</v>
      </c>
      <c r="BL144" s="70" t="e">
        <f aca="false">$BK$7*$J$3*$J$5*$T144</f>
        <v>#N/A</v>
      </c>
      <c r="BM144" s="70" t="e">
        <f aca="false">$BM$7*$J$2*$J$5*$S144</f>
        <v>#N/A</v>
      </c>
      <c r="BN144" s="70" t="e">
        <f aca="false">$BM$7*$J$3*$J$5*$T144</f>
        <v>#N/A</v>
      </c>
      <c r="BO144" s="70" t="e">
        <f aca="false">$BO$7*$J$2*$J$5*$S144</f>
        <v>#N/A</v>
      </c>
      <c r="BP144" s="70" t="e">
        <f aca="false">$BO$7*$J$3*$J$5*$T144</f>
        <v>#N/A</v>
      </c>
      <c r="BQ144" s="70" t="e">
        <f aca="false">$BQ$7*$J$2*$J$5*$S144</f>
        <v>#N/A</v>
      </c>
      <c r="BR144" s="70" t="e">
        <f aca="false">$BQ$7*$J$3*$J$5*$T144</f>
        <v>#N/A</v>
      </c>
      <c r="BS144" s="70" t="e">
        <f aca="false">$BS$7*$J$2*$J$5*$S144</f>
        <v>#N/A</v>
      </c>
      <c r="BT144" s="70" t="e">
        <f aca="false">$BS$7*$J$3*$J$5*$T144</f>
        <v>#N/A</v>
      </c>
      <c r="BU144" s="70" t="e">
        <f aca="false">$BU$7*$J$2*$J$5*$S144</f>
        <v>#N/A</v>
      </c>
      <c r="BV144" s="70" t="e">
        <f aca="false">$BU$7*$J$3*$J$5*$T144</f>
        <v>#N/A</v>
      </c>
      <c r="BW144" s="385" t="e">
        <f aca="false">SUM(AW144:BD144,BG144:BJ144,BO144:BP144)</f>
        <v>#N/A</v>
      </c>
      <c r="BX144" s="386" t="e">
        <f aca="false">SUM(BS144:BV144)+BW144</f>
        <v>#N/A</v>
      </c>
      <c r="BY144" s="25" t="e">
        <f aca="false">SUM(AW144:BV144)</f>
        <v>#N/A</v>
      </c>
      <c r="BZ144" s="70" t="e">
        <f aca="false">$BZ$7*$J$2*$J$5*$N144</f>
        <v>#N/A</v>
      </c>
      <c r="CA144" s="70" t="e">
        <f aca="false">$BZ$7*$J$3*$J$5*$O144</f>
        <v>#N/A</v>
      </c>
      <c r="CB144" s="70" t="e">
        <f aca="false">$CB$7*$J$2*$J$5*$N144</f>
        <v>#N/A</v>
      </c>
      <c r="CC144" s="70" t="e">
        <f aca="false">$CB$7*$J$3*$J$5*$O144</f>
        <v>#N/A</v>
      </c>
      <c r="CD144" s="70" t="e">
        <f aca="false">$CD$7*$J$2*$J$5*$N144</f>
        <v>#N/A</v>
      </c>
      <c r="CE144" s="70" t="e">
        <f aca="false">$CD$7*$J$3*$J$5*$O144</f>
        <v>#N/A</v>
      </c>
      <c r="CF144" s="134" t="e">
        <f aca="false">SUM(BZ144:CA144)</f>
        <v>#N/A</v>
      </c>
      <c r="CG144" s="386" t="e">
        <f aca="false">SUM(BZ144:CC144)</f>
        <v>#N/A</v>
      </c>
      <c r="CH144" s="134" t="e">
        <f aca="false">SUM(BZ144:CE144)</f>
        <v>#N/A</v>
      </c>
      <c r="CI144" s="70" t="e">
        <f aca="false">$CI$7*$J$2*$J$5*$AB144</f>
        <v>#N/A</v>
      </c>
      <c r="CJ144" s="70" t="e">
        <f aca="false">$CI$7*$J$3*$J$5*$AC144</f>
        <v>#N/A</v>
      </c>
      <c r="CK144" s="70" t="e">
        <f aca="false">$CK$7*$J$2*$J$5*$AB144</f>
        <v>#N/A</v>
      </c>
      <c r="CL144" s="70" t="e">
        <f aca="false">$CK$7*$J$3*$J$5*$AC144</f>
        <v>#N/A</v>
      </c>
      <c r="CM144" s="70" t="e">
        <f aca="false">$CM$7*$J$2*$J$5*$AB144</f>
        <v>#N/A</v>
      </c>
      <c r="CN144" s="70" t="e">
        <f aca="false">$CM$7*$J$3*$J$5*$AC144</f>
        <v>#N/A</v>
      </c>
      <c r="CO144" s="70" t="e">
        <f aca="false">$CO$7*$J$2*$J$5*$AB144</f>
        <v>#N/A</v>
      </c>
      <c r="CP144" s="70" t="e">
        <f aca="false">$CO$7*$J$3*$J$5*$AC144</f>
        <v>#N/A</v>
      </c>
      <c r="CQ144" s="70" t="e">
        <f aca="false">$CQ$7*$J$2*$J$5*$AB144</f>
        <v>#N/A</v>
      </c>
      <c r="CR144" s="70" t="e">
        <f aca="false">$CQ$7*$J$3*$J$5*$AC144</f>
        <v>#N/A</v>
      </c>
      <c r="CS144" s="70" t="e">
        <f aca="false">$CS$7*$J$2*$J$5*$AB144</f>
        <v>#N/A</v>
      </c>
      <c r="CT144" s="70" t="e">
        <f aca="false">$CS$7*$J$3*$J$5*$AC144</f>
        <v>#N/A</v>
      </c>
      <c r="CU144" s="70" t="e">
        <f aca="false">$CU$7*$J$2*$J$5*$AB144</f>
        <v>#N/A</v>
      </c>
      <c r="CV144" s="70" t="e">
        <f aca="false">$CU$7*$J$3*$J$5*$AC144</f>
        <v>#N/A</v>
      </c>
      <c r="CW144" s="70" t="e">
        <f aca="false">$CW$7*$J$2*$J$5*$AB144</f>
        <v>#N/A</v>
      </c>
      <c r="CX144" s="70" t="e">
        <f aca="false">$CW$7*$J$3*$J$5*$AC144</f>
        <v>#N/A</v>
      </c>
      <c r="CY144" s="70" t="e">
        <f aca="false">$CY$7*$J$2*$J$5*$AB144</f>
        <v>#N/A</v>
      </c>
      <c r="CZ144" s="70" t="e">
        <f aca="false">$CY$7*$J$3*$J$5*$AC144</f>
        <v>#N/A</v>
      </c>
      <c r="DA144" s="70" t="e">
        <f aca="false">$DA$7*$J$2*$J$5*$AB144</f>
        <v>#N/A</v>
      </c>
      <c r="DB144" s="70" t="e">
        <f aca="false">$DA$7*$J$3*$J$5*$AC144</f>
        <v>#N/A</v>
      </c>
      <c r="DC144" s="70"/>
      <c r="DD144" s="70"/>
      <c r="DE144" s="70" t="e">
        <f aca="false">$DF$7*$J$2*$J$5*$AB144</f>
        <v>#N/A</v>
      </c>
      <c r="DF144" s="70" t="e">
        <f aca="false">$DF$7*$J$3*$J$5*$AC144</f>
        <v>#N/A</v>
      </c>
      <c r="DG144" s="70" t="e">
        <f aca="false">$DG$7*$J$2*$J$5*$AB144</f>
        <v>#N/A</v>
      </c>
      <c r="DH144" s="70" t="e">
        <f aca="false">$DG$7*$J$3*$J$5*$AC144</f>
        <v>#N/A</v>
      </c>
      <c r="DI144" s="70" t="e">
        <f aca="false">$DI$7*$J$2*$J$5*$AB144</f>
        <v>#N/A</v>
      </c>
      <c r="DJ144" s="70" t="e">
        <f aca="false">$DI$7*$J$3*$J$5*$AC144</f>
        <v>#N/A</v>
      </c>
      <c r="DK144" s="70" t="e">
        <f aca="false">$DK$7*$J$2*$J$5*$AB144</f>
        <v>#N/A</v>
      </c>
      <c r="DL144" s="70" t="e">
        <f aca="false">$DK$7*$J$3*$J$5*$AC144</f>
        <v>#N/A</v>
      </c>
      <c r="DM144" s="70" t="e">
        <f aca="false">$DM$7*$J$2*$J$5*$AB144</f>
        <v>#N/A</v>
      </c>
      <c r="DN144" s="70" t="e">
        <f aca="false">$DM$7*$J$3*$J$5*$AC144</f>
        <v>#N/A</v>
      </c>
      <c r="DO144" s="70" t="e">
        <f aca="false">$DO$7*$J$2*$J$5*$AB144</f>
        <v>#N/A</v>
      </c>
      <c r="DP144" s="70" t="e">
        <f aca="false">$DO$7*$J$3*$J$5*$AC144</f>
        <v>#N/A</v>
      </c>
      <c r="DQ144" s="70" t="e">
        <f aca="false">$DQ$7*$J$2*$J$5*$AB144</f>
        <v>#N/A</v>
      </c>
      <c r="DR144" s="70" t="e">
        <f aca="false">$DQ$7*$J$3*$J$5*$AC144</f>
        <v>#N/A</v>
      </c>
      <c r="DS144" s="134" t="e">
        <f aca="false">SUM(CI144:CR144,CW144:CX144,DG144:DH144)</f>
        <v>#N/A</v>
      </c>
      <c r="DT144" s="25" t="e">
        <f aca="false">SUM(CI144:CZ144,DC144:DL144)</f>
        <v>#N/A</v>
      </c>
      <c r="DU144" s="134" t="e">
        <f aca="false">SUM(CI144:DR144)</f>
        <v>#N/A</v>
      </c>
      <c r="DZ144" s="70" t="e">
        <f aca="false">$DZ$7*$J$2*$J$5*$AB144</f>
        <v>#N/A</v>
      </c>
      <c r="EA144" s="70" t="e">
        <f aca="false">$DZ$7*$J$3*$J$5*$AC144</f>
        <v>#N/A</v>
      </c>
      <c r="EB144" s="70" t="e">
        <f aca="false">$EB$7*$J$2*$J$5*$AB144</f>
        <v>#N/A</v>
      </c>
      <c r="EC144" s="70" t="e">
        <f aca="false">$EB$7*$J$3*$J$5*$AC144</f>
        <v>#N/A</v>
      </c>
      <c r="ED144" s="70" t="e">
        <f aca="false">$ED$7*$J$2*$J$5*$AB144</f>
        <v>#N/A</v>
      </c>
      <c r="EE144" s="70" t="e">
        <f aca="false">$ED$7*$J$3*$J$5*$AC144</f>
        <v>#N/A</v>
      </c>
      <c r="EF144" s="70" t="e">
        <f aca="false">$EF$7*$J$2*$J$5*$AB144</f>
        <v>#N/A</v>
      </c>
      <c r="EG144" s="70" t="e">
        <f aca="false">$EF$7*$J$3*$J$5*$AC144</f>
        <v>#N/A</v>
      </c>
      <c r="EH144" s="70" t="e">
        <f aca="false">$EH$7*$J$2*$J$5*$AB144</f>
        <v>#N/A</v>
      </c>
      <c r="EI144" s="70" t="e">
        <f aca="false">$EH$7*$J$3*$J$5*$AC144</f>
        <v>#N/A</v>
      </c>
      <c r="EJ144" s="70" t="e">
        <f aca="false">$EJ$7*$J$2*$J$5*$AB144</f>
        <v>#N/A</v>
      </c>
      <c r="EK144" s="70" t="e">
        <f aca="false">$EJ$7*$J$3*$J$5*$AC144</f>
        <v>#N/A</v>
      </c>
      <c r="EL144" s="70" t="e">
        <f aca="false">$EL$7*$J$2*$J$5*$AB144</f>
        <v>#N/A</v>
      </c>
      <c r="EM144" s="70" t="e">
        <f aca="false">$EL$7*$J$3*$J$5*$AC144</f>
        <v>#N/A</v>
      </c>
      <c r="EN144" s="134" t="e">
        <f aca="false">SUM(EB144:EC144)</f>
        <v>#N/A</v>
      </c>
      <c r="EO144" s="25" t="e">
        <f aca="false">SUM(EB144:EE144,EJ144:EM144)</f>
        <v>#N/A</v>
      </c>
      <c r="EP144" s="25" t="e">
        <f aca="false">SUM(DZ144:EM144)</f>
        <v>#N/A</v>
      </c>
    </row>
    <row r="145" customFormat="false" ht="11.25" hidden="false" customHeight="false" outlineLevel="0" collapsed="false">
      <c r="A145" s="51" t="e">
        <f aca="false">VLOOKUP($D145,Curves!$A$2:$I$1700,9)</f>
        <v>#N/A</v>
      </c>
      <c r="B145" s="85" t="e">
        <f aca="false">(1+($A145/2))^(-2*($D145-$A$1)/365.25)</f>
        <v>#N/A</v>
      </c>
      <c r="C145" s="85" t="n">
        <f aca="false">D146-D145</f>
        <v>30</v>
      </c>
      <c r="D145" s="377" t="n">
        <v>41061</v>
      </c>
      <c r="E145" s="378" t="e">
        <f aca="false">VLOOKUP($D145,Curves!$A$2:$H$1700,2)*$B145</f>
        <v>#N/A</v>
      </c>
      <c r="F145" s="51" t="e">
        <f aca="false">VLOOKUP($D145,Curves!$A$2:$H$1700,3)*$B145</f>
        <v>#N/A</v>
      </c>
      <c r="G145" s="51" t="e">
        <f aca="false">VLOOKUP($D145,Curves!$A$2:$H$1700,7)*$B145</f>
        <v>#N/A</v>
      </c>
      <c r="H145" s="51" t="e">
        <f aca="false">VLOOKUP($D145,Curves!$A$2:$H$1700,5)*$B145</f>
        <v>#N/A</v>
      </c>
      <c r="I145" s="51" t="e">
        <f aca="false">VLOOKUP($D145,Curves!$A$2:$H$1700,4)*$B145</f>
        <v>#N/A</v>
      </c>
      <c r="J145" s="379" t="e">
        <f aca="false">VLOOKUP($D145,Curves!$A$2:$H$1700,8)*$B145</f>
        <v>#N/A</v>
      </c>
      <c r="K145" s="51" t="e">
        <f aca="false">($E145+$I145)*$J$5+$J$4</f>
        <v>#N/A</v>
      </c>
      <c r="L145" s="380" t="e">
        <f aca="false">VLOOKUP($D145,Curves!$N$2:$T$2600,2)*$B145</f>
        <v>#N/A</v>
      </c>
      <c r="M145" s="244" t="e">
        <f aca="false">VLOOKUP($D145,Curves!$N$2:$T$2600,3)*$B145</f>
        <v>#N/A</v>
      </c>
      <c r="N145" s="381" t="e">
        <f aca="false">IF($K145&lt;$L145,1,0)</f>
        <v>#N/A</v>
      </c>
      <c r="O145" s="382" t="e">
        <f aca="false">IF($K145&lt;$M145,1,0)</f>
        <v>#N/A</v>
      </c>
      <c r="P145" s="378" t="e">
        <f aca="false">($E145+J145)*$J$5+$J$4</f>
        <v>#N/A</v>
      </c>
      <c r="Q145" s="380" t="e">
        <f aca="false">VLOOKUP($D145,Curves!$N$2:$T$2600,4)*$B145</f>
        <v>#N/A</v>
      </c>
      <c r="R145" s="244" t="e">
        <f aca="false">VLOOKUP($D145,Curves!$N$2:$T$2600,5)*$B145</f>
        <v>#N/A</v>
      </c>
      <c r="S145" s="381" t="e">
        <f aca="false">IF($P145&lt;$Q145,1,0)</f>
        <v>#N/A</v>
      </c>
      <c r="T145" s="382" t="e">
        <f aca="false">IF($P145&lt;$R145,1,0)</f>
        <v>#N/A</v>
      </c>
      <c r="U145" s="383" t="e">
        <f aca="false">($E145+G145)*$J$5+$J$4</f>
        <v>#N/A</v>
      </c>
      <c r="V145" s="383" t="e">
        <f aca="false">($E145+H145)*$J$5+$J$4</f>
        <v>#N/A</v>
      </c>
      <c r="W145" s="383" t="e">
        <f aca="false">($E145+I145)*$J$5+$J$4</f>
        <v>#N/A</v>
      </c>
      <c r="X145" s="272" t="e">
        <f aca="false">VLOOKUP($D145,[6]CurveFetch!$D$8:$S$13000,16,0)*$B145</f>
        <v>#N/A</v>
      </c>
      <c r="Y145" s="244" t="e">
        <f aca="false">VLOOKUP($D145,Curves!$N$2:$T$2600,7)*$B145</f>
        <v>#N/A</v>
      </c>
      <c r="Z145" s="384" t="e">
        <f aca="false">IF($U145&lt;$X145,1,0)</f>
        <v>#N/A</v>
      </c>
      <c r="AA145" s="381" t="e">
        <f aca="false">IF($U145&lt;$Y145,1,0)</f>
        <v>#N/A</v>
      </c>
      <c r="AB145" s="381" t="e">
        <f aca="false">IF($V145&lt;$X145,1,0)</f>
        <v>#N/A</v>
      </c>
      <c r="AC145" s="381" t="e">
        <f aca="false">IF($V145&lt;$X145,1,0)</f>
        <v>#N/A</v>
      </c>
      <c r="AD145" s="381" t="e">
        <f aca="false">IF($W145&lt;$X145,1,0)</f>
        <v>#N/A</v>
      </c>
      <c r="AE145" s="382" t="e">
        <f aca="false">IF($W145&lt;$Y145,1,0)</f>
        <v>#N/A</v>
      </c>
      <c r="AF145" s="70" t="e">
        <f aca="false">$AF$7*$J$2*$J$5*$N145</f>
        <v>#N/A</v>
      </c>
      <c r="AG145" s="70" t="e">
        <f aca="false">$AF$7*$J$2*$J$5*$O145</f>
        <v>#N/A</v>
      </c>
      <c r="AH145" s="70" t="e">
        <f aca="false">$AH$7*$J$2*$J$5*$N145</f>
        <v>#N/A</v>
      </c>
      <c r="AI145" s="70" t="e">
        <f aca="false">$AH$7*$J$2*$J$5*$O145</f>
        <v>#N/A</v>
      </c>
      <c r="AJ145" s="70" t="e">
        <f aca="false">$AJ$7*$J$2*$J$5*$N145</f>
        <v>#N/A</v>
      </c>
      <c r="AK145" s="70" t="e">
        <f aca="false">$AJ$7*$J$2*$J$5*$O145</f>
        <v>#N/A</v>
      </c>
      <c r="AL145" s="70" t="e">
        <f aca="false">$AL$7*$J$2*$J$5*$N145</f>
        <v>#N/A</v>
      </c>
      <c r="AM145" s="70" t="e">
        <f aca="false">$AL$7*$J$3*$J$5*$O145</f>
        <v>#N/A</v>
      </c>
      <c r="AN145" s="70" t="e">
        <f aca="false">$AN$7*$J$2*$J$5*$N145</f>
        <v>#N/A</v>
      </c>
      <c r="AO145" s="70" t="e">
        <f aca="false">$AN$7*$J$3*$J$5*$O145</f>
        <v>#N/A</v>
      </c>
      <c r="AP145" s="70" t="e">
        <f aca="false">$AP$7*$J$2*$J$5*$N145</f>
        <v>#N/A</v>
      </c>
      <c r="AQ145" s="70" t="e">
        <f aca="false">$AP$7*$J$3*$J$5*$O145</f>
        <v>#N/A</v>
      </c>
      <c r="AR145" s="70" t="e">
        <f aca="false">$AR$7*$J$2*$J$5*$N145</f>
        <v>#N/A</v>
      </c>
      <c r="AS145" s="70" t="e">
        <f aca="false">$AR$7*$J$3*$J$5*$O145</f>
        <v>#N/A</v>
      </c>
      <c r="AT145" s="134" t="e">
        <f aca="false">SUM(AF145:AG145,AL145:AM145)</f>
        <v>#N/A</v>
      </c>
      <c r="AU145" s="161" t="e">
        <f aca="false">SUM(AF145:AM145,AP145:AS145)</f>
        <v>#N/A</v>
      </c>
      <c r="AV145" s="134" t="e">
        <f aca="false">SUM(AF145:AS145)</f>
        <v>#N/A</v>
      </c>
      <c r="AW145" s="70" t="e">
        <f aca="false">$AW$7*$J$2*$J$5*$S145</f>
        <v>#N/A</v>
      </c>
      <c r="AX145" s="70" t="e">
        <f aca="false">$AW$7*$J$3*$J$5*$T145</f>
        <v>#N/A</v>
      </c>
      <c r="AY145" s="70" t="e">
        <f aca="false">$AY$7*$J$2*$J$5*$S145</f>
        <v>#N/A</v>
      </c>
      <c r="AZ145" s="70" t="e">
        <f aca="false">$AY$7*$J$3*$J$5*$T145</f>
        <v>#N/A</v>
      </c>
      <c r="BA145" s="70" t="e">
        <f aca="false">$BA$7*$J$2*$J$5*$S145</f>
        <v>#N/A</v>
      </c>
      <c r="BB145" s="70" t="e">
        <f aca="false">$BA$7*$J$3*$J$5*$T145</f>
        <v>#N/A</v>
      </c>
      <c r="BC145" s="70" t="e">
        <f aca="false">$BC$7*$J$2*$J$5*$S145</f>
        <v>#N/A</v>
      </c>
      <c r="BD145" s="70" t="e">
        <f aca="false">$BC$7*$J$3*$J$5*$T145</f>
        <v>#N/A</v>
      </c>
      <c r="BE145" s="70" t="e">
        <f aca="false">$BE$7*$J$2*$J$5*$S145</f>
        <v>#N/A</v>
      </c>
      <c r="BF145" s="70" t="e">
        <f aca="false">$BE$7*$J$3*$J$5*$T145</f>
        <v>#N/A</v>
      </c>
      <c r="BG145" s="70" t="e">
        <f aca="false">$BG$7*$J$2*$J$5*$S145</f>
        <v>#N/A</v>
      </c>
      <c r="BH145" s="70" t="e">
        <f aca="false">$BG$7*$J$3*$J$5*$T145</f>
        <v>#N/A</v>
      </c>
      <c r="BI145" s="70" t="e">
        <f aca="false">$BI$7*$J$2*$J$5*$S145</f>
        <v>#N/A</v>
      </c>
      <c r="BJ145" s="70" t="e">
        <f aca="false">$BI$7*$J$3*$J$5*$T145</f>
        <v>#N/A</v>
      </c>
      <c r="BK145" s="70" t="e">
        <f aca="false">$BK$7*$J$2*$J$5*$S145</f>
        <v>#N/A</v>
      </c>
      <c r="BL145" s="70" t="e">
        <f aca="false">$BK$7*$J$3*$J$5*$T145</f>
        <v>#N/A</v>
      </c>
      <c r="BM145" s="70" t="e">
        <f aca="false">$BM$7*$J$2*$J$5*$S145</f>
        <v>#N/A</v>
      </c>
      <c r="BN145" s="70" t="e">
        <f aca="false">$BM$7*$J$3*$J$5*$T145</f>
        <v>#N/A</v>
      </c>
      <c r="BO145" s="70" t="e">
        <f aca="false">$BO$7*$J$2*$J$5*$S145</f>
        <v>#N/A</v>
      </c>
      <c r="BP145" s="70" t="e">
        <f aca="false">$BO$7*$J$3*$J$5*$T145</f>
        <v>#N/A</v>
      </c>
      <c r="BQ145" s="70" t="e">
        <f aca="false">$BQ$7*$J$2*$J$5*$S145</f>
        <v>#N/A</v>
      </c>
      <c r="BR145" s="70" t="e">
        <f aca="false">$BQ$7*$J$3*$J$5*$T145</f>
        <v>#N/A</v>
      </c>
      <c r="BS145" s="70" t="e">
        <f aca="false">$BS$7*$J$2*$J$5*$S145</f>
        <v>#N/A</v>
      </c>
      <c r="BT145" s="70" t="e">
        <f aca="false">$BS$7*$J$3*$J$5*$T145</f>
        <v>#N/A</v>
      </c>
      <c r="BU145" s="70" t="e">
        <f aca="false">$BU$7*$J$2*$J$5*$S145</f>
        <v>#N/A</v>
      </c>
      <c r="BV145" s="70" t="e">
        <f aca="false">$BU$7*$J$3*$J$5*$T145</f>
        <v>#N/A</v>
      </c>
      <c r="BW145" s="385" t="e">
        <f aca="false">SUM(AW145:BD145,BG145:BJ145,BO145:BP145)</f>
        <v>#N/A</v>
      </c>
      <c r="BX145" s="386" t="e">
        <f aca="false">SUM(BS145:BV145)+BW145</f>
        <v>#N/A</v>
      </c>
      <c r="BY145" s="25" t="e">
        <f aca="false">SUM(AW145:BV145)</f>
        <v>#N/A</v>
      </c>
      <c r="BZ145" s="70" t="e">
        <f aca="false">$BZ$7*$J$2*$J$5*$N145</f>
        <v>#N/A</v>
      </c>
      <c r="CA145" s="70" t="e">
        <f aca="false">$BZ$7*$J$3*$J$5*$O145</f>
        <v>#N/A</v>
      </c>
      <c r="CB145" s="70" t="e">
        <f aca="false">$CB$7*$J$2*$J$5*$N145</f>
        <v>#N/A</v>
      </c>
      <c r="CC145" s="70" t="e">
        <f aca="false">$CB$7*$J$3*$J$5*$O145</f>
        <v>#N/A</v>
      </c>
      <c r="CD145" s="70" t="e">
        <f aca="false">$CD$7*$J$2*$J$5*$N145</f>
        <v>#N/A</v>
      </c>
      <c r="CE145" s="70" t="e">
        <f aca="false">$CD$7*$J$3*$J$5*$O145</f>
        <v>#N/A</v>
      </c>
      <c r="CF145" s="134" t="e">
        <f aca="false">SUM(BZ145:CA145)</f>
        <v>#N/A</v>
      </c>
      <c r="CG145" s="386" t="e">
        <f aca="false">SUM(BZ145:CC145)</f>
        <v>#N/A</v>
      </c>
      <c r="CH145" s="134" t="e">
        <f aca="false">SUM(BZ145:CE145)</f>
        <v>#N/A</v>
      </c>
      <c r="CI145" s="70" t="e">
        <f aca="false">$CI$7*$J$2*$J$5*$AB145</f>
        <v>#N/A</v>
      </c>
      <c r="CJ145" s="70" t="e">
        <f aca="false">$CI$7*$J$3*$J$5*$AC145</f>
        <v>#N/A</v>
      </c>
      <c r="CK145" s="70" t="e">
        <f aca="false">$CK$7*$J$2*$J$5*$AB145</f>
        <v>#N/A</v>
      </c>
      <c r="CL145" s="70" t="e">
        <f aca="false">$CK$7*$J$3*$J$5*$AC145</f>
        <v>#N/A</v>
      </c>
      <c r="CM145" s="70" t="e">
        <f aca="false">$CM$7*$J$2*$J$5*$AB145</f>
        <v>#N/A</v>
      </c>
      <c r="CN145" s="70" t="e">
        <f aca="false">$CM$7*$J$3*$J$5*$AC145</f>
        <v>#N/A</v>
      </c>
      <c r="CO145" s="70" t="e">
        <f aca="false">$CO$7*$J$2*$J$5*$AB145</f>
        <v>#N/A</v>
      </c>
      <c r="CP145" s="70" t="e">
        <f aca="false">$CO$7*$J$3*$J$5*$AC145</f>
        <v>#N/A</v>
      </c>
      <c r="CQ145" s="70" t="e">
        <f aca="false">$CQ$7*$J$2*$J$5*$AB145</f>
        <v>#N/A</v>
      </c>
      <c r="CR145" s="70" t="e">
        <f aca="false">$CQ$7*$J$3*$J$5*$AC145</f>
        <v>#N/A</v>
      </c>
      <c r="CS145" s="70" t="e">
        <f aca="false">$CS$7*$J$2*$J$5*$AB145</f>
        <v>#N/A</v>
      </c>
      <c r="CT145" s="70" t="e">
        <f aca="false">$CS$7*$J$3*$J$5*$AC145</f>
        <v>#N/A</v>
      </c>
      <c r="CU145" s="70" t="e">
        <f aca="false">$CU$7*$J$2*$J$5*$AB145</f>
        <v>#N/A</v>
      </c>
      <c r="CV145" s="70" t="e">
        <f aca="false">$CU$7*$J$3*$J$5*$AC145</f>
        <v>#N/A</v>
      </c>
      <c r="CW145" s="70" t="e">
        <f aca="false">$CW$7*$J$2*$J$5*$AB145</f>
        <v>#N/A</v>
      </c>
      <c r="CX145" s="70" t="e">
        <f aca="false">$CW$7*$J$3*$J$5*$AC145</f>
        <v>#N/A</v>
      </c>
      <c r="CY145" s="70" t="e">
        <f aca="false">$CY$7*$J$2*$J$5*$AB145</f>
        <v>#N/A</v>
      </c>
      <c r="CZ145" s="70" t="e">
        <f aca="false">$CY$7*$J$3*$J$5*$AC145</f>
        <v>#N/A</v>
      </c>
      <c r="DA145" s="70" t="e">
        <f aca="false">$DA$7*$J$2*$J$5*$AB145</f>
        <v>#N/A</v>
      </c>
      <c r="DB145" s="70" t="e">
        <f aca="false">$DA$7*$J$3*$J$5*$AC145</f>
        <v>#N/A</v>
      </c>
      <c r="DC145" s="70"/>
      <c r="DD145" s="70"/>
      <c r="DE145" s="70" t="e">
        <f aca="false">$DF$7*$J$2*$J$5*$AB145</f>
        <v>#N/A</v>
      </c>
      <c r="DF145" s="70" t="e">
        <f aca="false">$DF$7*$J$3*$J$5*$AC145</f>
        <v>#N/A</v>
      </c>
      <c r="DG145" s="70" t="e">
        <f aca="false">$DG$7*$J$2*$J$5*$AB145</f>
        <v>#N/A</v>
      </c>
      <c r="DH145" s="70" t="e">
        <f aca="false">$DG$7*$J$3*$J$5*$AC145</f>
        <v>#N/A</v>
      </c>
      <c r="DI145" s="70" t="e">
        <f aca="false">$DI$7*$J$2*$J$5*$AB145</f>
        <v>#N/A</v>
      </c>
      <c r="DJ145" s="70" t="e">
        <f aca="false">$DI$7*$J$3*$J$5*$AC145</f>
        <v>#N/A</v>
      </c>
      <c r="DK145" s="70" t="e">
        <f aca="false">$DK$7*$J$2*$J$5*$AB145</f>
        <v>#N/A</v>
      </c>
      <c r="DL145" s="70" t="e">
        <f aca="false">$DK$7*$J$3*$J$5*$AC145</f>
        <v>#N/A</v>
      </c>
      <c r="DM145" s="70" t="e">
        <f aca="false">$DM$7*$J$2*$J$5*$AB145</f>
        <v>#N/A</v>
      </c>
      <c r="DN145" s="70" t="e">
        <f aca="false">$DM$7*$J$3*$J$5*$AC145</f>
        <v>#N/A</v>
      </c>
      <c r="DO145" s="70" t="e">
        <f aca="false">$DO$7*$J$2*$J$5*$AB145</f>
        <v>#N/A</v>
      </c>
      <c r="DP145" s="70" t="e">
        <f aca="false">$DO$7*$J$3*$J$5*$AC145</f>
        <v>#N/A</v>
      </c>
      <c r="DQ145" s="70" t="e">
        <f aca="false">$DQ$7*$J$2*$J$5*$AB145</f>
        <v>#N/A</v>
      </c>
      <c r="DR145" s="70" t="e">
        <f aca="false">$DQ$7*$J$3*$J$5*$AC145</f>
        <v>#N/A</v>
      </c>
      <c r="DS145" s="134" t="e">
        <f aca="false">SUM(CI145:CR145,CW145:CX145,DG145:DH145)</f>
        <v>#N/A</v>
      </c>
      <c r="DT145" s="25" t="e">
        <f aca="false">SUM(CI145:CZ145,DC145:DL145)</f>
        <v>#N/A</v>
      </c>
      <c r="DU145" s="134" t="e">
        <f aca="false">SUM(CI145:DR145)</f>
        <v>#N/A</v>
      </c>
      <c r="DZ145" s="70" t="e">
        <f aca="false">$DZ$7*$J$2*$J$5*$AB145</f>
        <v>#N/A</v>
      </c>
      <c r="EA145" s="70" t="e">
        <f aca="false">$DZ$7*$J$3*$J$5*$AC145</f>
        <v>#N/A</v>
      </c>
      <c r="EB145" s="70" t="e">
        <f aca="false">$EB$7*$J$2*$J$5*$AB145</f>
        <v>#N/A</v>
      </c>
      <c r="EC145" s="70" t="e">
        <f aca="false">$EB$7*$J$3*$J$5*$AC145</f>
        <v>#N/A</v>
      </c>
      <c r="ED145" s="70" t="e">
        <f aca="false">$ED$7*$J$2*$J$5*$AB145</f>
        <v>#N/A</v>
      </c>
      <c r="EE145" s="70" t="e">
        <f aca="false">$ED$7*$J$3*$J$5*$AC145</f>
        <v>#N/A</v>
      </c>
      <c r="EF145" s="70" t="e">
        <f aca="false">$EF$7*$J$2*$J$5*$AB145</f>
        <v>#N/A</v>
      </c>
      <c r="EG145" s="70" t="e">
        <f aca="false">$EF$7*$J$3*$J$5*$AC145</f>
        <v>#N/A</v>
      </c>
      <c r="EH145" s="70" t="e">
        <f aca="false">$EH$7*$J$2*$J$5*$AB145</f>
        <v>#N/A</v>
      </c>
      <c r="EI145" s="70" t="e">
        <f aca="false">$EH$7*$J$3*$J$5*$AC145</f>
        <v>#N/A</v>
      </c>
      <c r="EJ145" s="70" t="e">
        <f aca="false">$EJ$7*$J$2*$J$5*$AB145</f>
        <v>#N/A</v>
      </c>
      <c r="EK145" s="70" t="e">
        <f aca="false">$EJ$7*$J$3*$J$5*$AC145</f>
        <v>#N/A</v>
      </c>
      <c r="EL145" s="70" t="e">
        <f aca="false">$EL$7*$J$2*$J$5*$AB145</f>
        <v>#N/A</v>
      </c>
      <c r="EM145" s="70" t="e">
        <f aca="false">$EL$7*$J$3*$J$5*$AC145</f>
        <v>#N/A</v>
      </c>
      <c r="EN145" s="134" t="e">
        <f aca="false">SUM(EB145:EC145)</f>
        <v>#N/A</v>
      </c>
      <c r="EO145" s="25" t="e">
        <f aca="false">SUM(EB145:EE145,EJ145:EM145)</f>
        <v>#N/A</v>
      </c>
      <c r="EP145" s="25" t="e">
        <f aca="false">SUM(DZ145:EM145)</f>
        <v>#N/A</v>
      </c>
    </row>
    <row r="146" customFormat="false" ht="11.25" hidden="false" customHeight="false" outlineLevel="0" collapsed="false">
      <c r="A146" s="51" t="e">
        <f aca="false">VLOOKUP($D146,Curves!$A$2:$I$1700,9)</f>
        <v>#N/A</v>
      </c>
      <c r="B146" s="85" t="e">
        <f aca="false">(1+($A146/2))^(-2*($D146-$A$1)/365.25)</f>
        <v>#N/A</v>
      </c>
      <c r="C146" s="85" t="n">
        <f aca="false">D147-D146</f>
        <v>31</v>
      </c>
      <c r="D146" s="377" t="n">
        <v>41091</v>
      </c>
      <c r="E146" s="378" t="e">
        <f aca="false">VLOOKUP($D146,Curves!$A$2:$H$1700,2)*$B146</f>
        <v>#N/A</v>
      </c>
      <c r="F146" s="51" t="e">
        <f aca="false">VLOOKUP($D146,Curves!$A$2:$H$1700,3)*$B146</f>
        <v>#N/A</v>
      </c>
      <c r="G146" s="51" t="e">
        <f aca="false">VLOOKUP($D146,Curves!$A$2:$H$1700,7)*$B146</f>
        <v>#N/A</v>
      </c>
      <c r="H146" s="51" t="e">
        <f aca="false">VLOOKUP($D146,Curves!$A$2:$H$1700,5)*$B146</f>
        <v>#N/A</v>
      </c>
      <c r="I146" s="51" t="e">
        <f aca="false">VLOOKUP($D146,Curves!$A$2:$H$1700,4)*$B146</f>
        <v>#N/A</v>
      </c>
      <c r="J146" s="379" t="e">
        <f aca="false">VLOOKUP($D146,Curves!$A$2:$H$1700,8)*$B146</f>
        <v>#N/A</v>
      </c>
      <c r="K146" s="51" t="e">
        <f aca="false">($E146+$I146)*$J$5+$J$4</f>
        <v>#N/A</v>
      </c>
      <c r="L146" s="380" t="e">
        <f aca="false">VLOOKUP($D146,Curves!$N$2:$T$2600,2)*$B146</f>
        <v>#N/A</v>
      </c>
      <c r="M146" s="244" t="e">
        <f aca="false">VLOOKUP($D146,Curves!$N$2:$T$2600,3)*$B146</f>
        <v>#N/A</v>
      </c>
      <c r="N146" s="381" t="e">
        <f aca="false">IF($K146&lt;$L146,1,0)</f>
        <v>#N/A</v>
      </c>
      <c r="O146" s="382" t="e">
        <f aca="false">IF($K146&lt;$M146,1,0)</f>
        <v>#N/A</v>
      </c>
      <c r="P146" s="378" t="e">
        <f aca="false">($E146+J146)*$J$5+$J$4</f>
        <v>#N/A</v>
      </c>
      <c r="Q146" s="380" t="e">
        <f aca="false">VLOOKUP($D146,Curves!$N$2:$T$2600,4)*$B146</f>
        <v>#N/A</v>
      </c>
      <c r="R146" s="244" t="e">
        <f aca="false">VLOOKUP($D146,Curves!$N$2:$T$2600,5)*$B146</f>
        <v>#N/A</v>
      </c>
      <c r="S146" s="381" t="e">
        <f aca="false">IF($P146&lt;$Q146,1,0)</f>
        <v>#N/A</v>
      </c>
      <c r="T146" s="382" t="e">
        <f aca="false">IF($P146&lt;$R146,1,0)</f>
        <v>#N/A</v>
      </c>
      <c r="U146" s="383" t="e">
        <f aca="false">($E146+G146)*$J$5+$J$4</f>
        <v>#N/A</v>
      </c>
      <c r="V146" s="383" t="e">
        <f aca="false">($E146+H146)*$J$5+$J$4</f>
        <v>#N/A</v>
      </c>
      <c r="W146" s="383" t="e">
        <f aca="false">($E146+I146)*$J$5+$J$4</f>
        <v>#N/A</v>
      </c>
      <c r="X146" s="272" t="e">
        <f aca="false">VLOOKUP($D146,[6]CurveFetch!$D$8:$S$13000,16,0)*$B146</f>
        <v>#N/A</v>
      </c>
      <c r="Y146" s="244" t="e">
        <f aca="false">VLOOKUP($D146,Curves!$N$2:$T$2600,7)*$B146</f>
        <v>#N/A</v>
      </c>
      <c r="Z146" s="384" t="e">
        <f aca="false">IF($U146&lt;$X146,1,0)</f>
        <v>#N/A</v>
      </c>
      <c r="AA146" s="381" t="e">
        <f aca="false">IF($U146&lt;$Y146,1,0)</f>
        <v>#N/A</v>
      </c>
      <c r="AB146" s="381" t="e">
        <f aca="false">IF($V146&lt;$X146,1,0)</f>
        <v>#N/A</v>
      </c>
      <c r="AC146" s="381" t="e">
        <f aca="false">IF($V146&lt;$X146,1,0)</f>
        <v>#N/A</v>
      </c>
      <c r="AD146" s="381" t="e">
        <f aca="false">IF($W146&lt;$X146,1,0)</f>
        <v>#N/A</v>
      </c>
      <c r="AE146" s="382" t="e">
        <f aca="false">IF($W146&lt;$Y146,1,0)</f>
        <v>#N/A</v>
      </c>
      <c r="AF146" s="70" t="e">
        <f aca="false">$AF$7*$J$2*$J$5*$N146</f>
        <v>#N/A</v>
      </c>
      <c r="AG146" s="70" t="e">
        <f aca="false">$AF$7*$J$2*$J$5*$O146</f>
        <v>#N/A</v>
      </c>
      <c r="AH146" s="70" t="e">
        <f aca="false">$AH$7*$J$2*$J$5*$N146</f>
        <v>#N/A</v>
      </c>
      <c r="AI146" s="70" t="e">
        <f aca="false">$AH$7*$J$2*$J$5*$O146</f>
        <v>#N/A</v>
      </c>
      <c r="AJ146" s="70" t="e">
        <f aca="false">$AJ$7*$J$2*$J$5*$N146</f>
        <v>#N/A</v>
      </c>
      <c r="AK146" s="70" t="e">
        <f aca="false">$AJ$7*$J$2*$J$5*$O146</f>
        <v>#N/A</v>
      </c>
      <c r="AL146" s="70" t="e">
        <f aca="false">$AL$7*$J$2*$J$5*$N146</f>
        <v>#N/A</v>
      </c>
      <c r="AM146" s="70" t="e">
        <f aca="false">$AL$7*$J$3*$J$5*$O146</f>
        <v>#N/A</v>
      </c>
      <c r="AN146" s="70" t="e">
        <f aca="false">$AN$7*$J$2*$J$5*$N146</f>
        <v>#N/A</v>
      </c>
      <c r="AO146" s="70" t="e">
        <f aca="false">$AN$7*$J$3*$J$5*$O146</f>
        <v>#N/A</v>
      </c>
      <c r="AP146" s="70" t="e">
        <f aca="false">$AP$7*$J$2*$J$5*$N146</f>
        <v>#N/A</v>
      </c>
      <c r="AQ146" s="70" t="e">
        <f aca="false">$AP$7*$J$3*$J$5*$O146</f>
        <v>#N/A</v>
      </c>
      <c r="AR146" s="70" t="e">
        <f aca="false">$AR$7*$J$2*$J$5*$N146</f>
        <v>#N/A</v>
      </c>
      <c r="AS146" s="70" t="e">
        <f aca="false">$AR$7*$J$3*$J$5*$O146</f>
        <v>#N/A</v>
      </c>
      <c r="AT146" s="134" t="e">
        <f aca="false">SUM(AF146:AG146,AL146:AM146)</f>
        <v>#N/A</v>
      </c>
      <c r="AU146" s="161" t="e">
        <f aca="false">SUM(AF146:AM146,AP146:AS146)</f>
        <v>#N/A</v>
      </c>
      <c r="AV146" s="134" t="e">
        <f aca="false">SUM(AF146:AS146)</f>
        <v>#N/A</v>
      </c>
      <c r="AW146" s="70" t="e">
        <f aca="false">$AW$7*$J$2*$J$5*$S146</f>
        <v>#N/A</v>
      </c>
      <c r="AX146" s="70" t="e">
        <f aca="false">$AW$7*$J$3*$J$5*$T146</f>
        <v>#N/A</v>
      </c>
      <c r="AY146" s="70" t="e">
        <f aca="false">$AY$7*$J$2*$J$5*$S146</f>
        <v>#N/A</v>
      </c>
      <c r="AZ146" s="70" t="e">
        <f aca="false">$AY$7*$J$3*$J$5*$T146</f>
        <v>#N/A</v>
      </c>
      <c r="BA146" s="70" t="e">
        <f aca="false">$BA$7*$J$2*$J$5*$S146</f>
        <v>#N/A</v>
      </c>
      <c r="BB146" s="70" t="e">
        <f aca="false">$BA$7*$J$3*$J$5*$T146</f>
        <v>#N/A</v>
      </c>
      <c r="BC146" s="70" t="e">
        <f aca="false">$BC$7*$J$2*$J$5*$S146</f>
        <v>#N/A</v>
      </c>
      <c r="BD146" s="70" t="e">
        <f aca="false">$BC$7*$J$3*$J$5*$T146</f>
        <v>#N/A</v>
      </c>
      <c r="BE146" s="70" t="e">
        <f aca="false">$BE$7*$J$2*$J$5*$S146</f>
        <v>#N/A</v>
      </c>
      <c r="BF146" s="70" t="e">
        <f aca="false">$BE$7*$J$3*$J$5*$T146</f>
        <v>#N/A</v>
      </c>
      <c r="BG146" s="70" t="e">
        <f aca="false">$BG$7*$J$2*$J$5*$S146</f>
        <v>#N/A</v>
      </c>
      <c r="BH146" s="70" t="e">
        <f aca="false">$BG$7*$J$3*$J$5*$T146</f>
        <v>#N/A</v>
      </c>
      <c r="BI146" s="70" t="e">
        <f aca="false">$BI$7*$J$2*$J$5*$S146</f>
        <v>#N/A</v>
      </c>
      <c r="BJ146" s="70" t="e">
        <f aca="false">$BI$7*$J$3*$J$5*$T146</f>
        <v>#N/A</v>
      </c>
      <c r="BK146" s="70" t="e">
        <f aca="false">$BK$7*$J$2*$J$5*$S146</f>
        <v>#N/A</v>
      </c>
      <c r="BL146" s="70" t="e">
        <f aca="false">$BK$7*$J$3*$J$5*$T146</f>
        <v>#N/A</v>
      </c>
      <c r="BM146" s="70" t="e">
        <f aca="false">$BM$7*$J$2*$J$5*$S146</f>
        <v>#N/A</v>
      </c>
      <c r="BN146" s="70" t="e">
        <f aca="false">$BM$7*$J$3*$J$5*$T146</f>
        <v>#N/A</v>
      </c>
      <c r="BO146" s="70" t="e">
        <f aca="false">$BO$7*$J$2*$J$5*$S146</f>
        <v>#N/A</v>
      </c>
      <c r="BP146" s="70" t="e">
        <f aca="false">$BO$7*$J$3*$J$5*$T146</f>
        <v>#N/A</v>
      </c>
      <c r="BQ146" s="70" t="e">
        <f aca="false">$BQ$7*$J$2*$J$5*$S146</f>
        <v>#N/A</v>
      </c>
      <c r="BR146" s="70" t="e">
        <f aca="false">$BQ$7*$J$3*$J$5*$T146</f>
        <v>#N/A</v>
      </c>
      <c r="BS146" s="70" t="e">
        <f aca="false">$BS$7*$J$2*$J$5*$S146</f>
        <v>#N/A</v>
      </c>
      <c r="BT146" s="70" t="e">
        <f aca="false">$BS$7*$J$3*$J$5*$T146</f>
        <v>#N/A</v>
      </c>
      <c r="BU146" s="70" t="e">
        <f aca="false">$BU$7*$J$2*$J$5*$S146</f>
        <v>#N/A</v>
      </c>
      <c r="BV146" s="70" t="e">
        <f aca="false">$BU$7*$J$3*$J$5*$T146</f>
        <v>#N/A</v>
      </c>
      <c r="BW146" s="385" t="e">
        <f aca="false">SUM(AW146:BD146,BG146:BJ146,BO146:BP146)</f>
        <v>#N/A</v>
      </c>
      <c r="BX146" s="386" t="e">
        <f aca="false">SUM(BS146:BV146)+BW146</f>
        <v>#N/A</v>
      </c>
      <c r="BY146" s="25" t="e">
        <f aca="false">SUM(AW146:BV146)</f>
        <v>#N/A</v>
      </c>
      <c r="BZ146" s="70" t="e">
        <f aca="false">$BZ$7*$J$2*$J$5*$N146</f>
        <v>#N/A</v>
      </c>
      <c r="CA146" s="70" t="e">
        <f aca="false">$BZ$7*$J$3*$J$5*$O146</f>
        <v>#N/A</v>
      </c>
      <c r="CB146" s="70" t="e">
        <f aca="false">$CB$7*$J$2*$J$5*$N146</f>
        <v>#N/A</v>
      </c>
      <c r="CC146" s="70" t="e">
        <f aca="false">$CB$7*$J$3*$J$5*$O146</f>
        <v>#N/A</v>
      </c>
      <c r="CD146" s="70" t="e">
        <f aca="false">$CD$7*$J$2*$J$5*$N146</f>
        <v>#N/A</v>
      </c>
      <c r="CE146" s="70" t="e">
        <f aca="false">$CD$7*$J$3*$J$5*$O146</f>
        <v>#N/A</v>
      </c>
      <c r="CF146" s="134" t="e">
        <f aca="false">SUM(BZ146:CA146)</f>
        <v>#N/A</v>
      </c>
      <c r="CG146" s="386" t="e">
        <f aca="false">SUM(BZ146:CC146)</f>
        <v>#N/A</v>
      </c>
      <c r="CH146" s="134" t="e">
        <f aca="false">SUM(BZ146:CE146)</f>
        <v>#N/A</v>
      </c>
      <c r="CI146" s="70" t="e">
        <f aca="false">$CI$7*$J$2*$J$5*$AB146</f>
        <v>#N/A</v>
      </c>
      <c r="CJ146" s="70" t="e">
        <f aca="false">$CI$7*$J$3*$J$5*$AC146</f>
        <v>#N/A</v>
      </c>
      <c r="CK146" s="70" t="e">
        <f aca="false">$CK$7*$J$2*$J$5*$AB146</f>
        <v>#N/A</v>
      </c>
      <c r="CL146" s="70" t="e">
        <f aca="false">$CK$7*$J$3*$J$5*$AC146</f>
        <v>#N/A</v>
      </c>
      <c r="CM146" s="70" t="e">
        <f aca="false">$CM$7*$J$2*$J$5*$AB146</f>
        <v>#N/A</v>
      </c>
      <c r="CN146" s="70" t="e">
        <f aca="false">$CM$7*$J$3*$J$5*$AC146</f>
        <v>#N/A</v>
      </c>
      <c r="CO146" s="70" t="e">
        <f aca="false">$CO$7*$J$2*$J$5*$AB146</f>
        <v>#N/A</v>
      </c>
      <c r="CP146" s="70" t="e">
        <f aca="false">$CO$7*$J$3*$J$5*$AC146</f>
        <v>#N/A</v>
      </c>
      <c r="CQ146" s="70" t="e">
        <f aca="false">$CQ$7*$J$2*$J$5*$AB146</f>
        <v>#N/A</v>
      </c>
      <c r="CR146" s="70" t="e">
        <f aca="false">$CQ$7*$J$3*$J$5*$AC146</f>
        <v>#N/A</v>
      </c>
      <c r="CS146" s="70" t="e">
        <f aca="false">$CS$7*$J$2*$J$5*$AB146</f>
        <v>#N/A</v>
      </c>
      <c r="CT146" s="70" t="e">
        <f aca="false">$CS$7*$J$3*$J$5*$AC146</f>
        <v>#N/A</v>
      </c>
      <c r="CU146" s="70" t="e">
        <f aca="false">$CU$7*$J$2*$J$5*$AB146</f>
        <v>#N/A</v>
      </c>
      <c r="CV146" s="70" t="e">
        <f aca="false">$CU$7*$J$3*$J$5*$AC146</f>
        <v>#N/A</v>
      </c>
      <c r="CW146" s="70" t="e">
        <f aca="false">$CW$7*$J$2*$J$5*$AB146</f>
        <v>#N/A</v>
      </c>
      <c r="CX146" s="70" t="e">
        <f aca="false">$CW$7*$J$3*$J$5*$AC146</f>
        <v>#N/A</v>
      </c>
      <c r="CY146" s="70" t="e">
        <f aca="false">$CY$7*$J$2*$J$5*$AB146</f>
        <v>#N/A</v>
      </c>
      <c r="CZ146" s="70" t="e">
        <f aca="false">$CY$7*$J$3*$J$5*$AC146</f>
        <v>#N/A</v>
      </c>
      <c r="DA146" s="70" t="e">
        <f aca="false">$DA$7*$J$2*$J$5*$AB146</f>
        <v>#N/A</v>
      </c>
      <c r="DB146" s="70" t="e">
        <f aca="false">$DA$7*$J$3*$J$5*$AC146</f>
        <v>#N/A</v>
      </c>
      <c r="DC146" s="70"/>
      <c r="DD146" s="70"/>
      <c r="DE146" s="70" t="e">
        <f aca="false">$DF$7*$J$2*$J$5*$AB146</f>
        <v>#N/A</v>
      </c>
      <c r="DF146" s="70" t="e">
        <f aca="false">$DF$7*$J$3*$J$5*$AC146</f>
        <v>#N/A</v>
      </c>
      <c r="DG146" s="70" t="e">
        <f aca="false">$DG$7*$J$2*$J$5*$AB146</f>
        <v>#N/A</v>
      </c>
      <c r="DH146" s="70" t="e">
        <f aca="false">$DG$7*$J$3*$J$5*$AC146</f>
        <v>#N/A</v>
      </c>
      <c r="DI146" s="70" t="e">
        <f aca="false">$DI$7*$J$2*$J$5*$AB146</f>
        <v>#N/A</v>
      </c>
      <c r="DJ146" s="70" t="e">
        <f aca="false">$DI$7*$J$3*$J$5*$AC146</f>
        <v>#N/A</v>
      </c>
      <c r="DK146" s="70" t="e">
        <f aca="false">$DK$7*$J$2*$J$5*$AB146</f>
        <v>#N/A</v>
      </c>
      <c r="DL146" s="70" t="e">
        <f aca="false">$DK$7*$J$3*$J$5*$AC146</f>
        <v>#N/A</v>
      </c>
      <c r="DM146" s="70" t="e">
        <f aca="false">$DM$7*$J$2*$J$5*$AB146</f>
        <v>#N/A</v>
      </c>
      <c r="DN146" s="70" t="e">
        <f aca="false">$DM$7*$J$3*$J$5*$AC146</f>
        <v>#N/A</v>
      </c>
      <c r="DO146" s="70" t="e">
        <f aca="false">$DO$7*$J$2*$J$5*$AB146</f>
        <v>#N/A</v>
      </c>
      <c r="DP146" s="70" t="e">
        <f aca="false">$DO$7*$J$3*$J$5*$AC146</f>
        <v>#N/A</v>
      </c>
      <c r="DQ146" s="70" t="e">
        <f aca="false">$DQ$7*$J$2*$J$5*$AB146</f>
        <v>#N/A</v>
      </c>
      <c r="DR146" s="70" t="e">
        <f aca="false">$DQ$7*$J$3*$J$5*$AC146</f>
        <v>#N/A</v>
      </c>
      <c r="DS146" s="134" t="e">
        <f aca="false">SUM(CI146:CR146,CW146:CX146,DG146:DH146)</f>
        <v>#N/A</v>
      </c>
      <c r="DT146" s="25" t="e">
        <f aca="false">SUM(CI146:CZ146,DC146:DL146)</f>
        <v>#N/A</v>
      </c>
      <c r="DU146" s="134" t="e">
        <f aca="false">SUM(CI146:DR146)</f>
        <v>#N/A</v>
      </c>
      <c r="DZ146" s="70" t="e">
        <f aca="false">$DZ$7*$J$2*$J$5*$AB146</f>
        <v>#N/A</v>
      </c>
      <c r="EA146" s="70" t="e">
        <f aca="false">$DZ$7*$J$3*$J$5*$AC146</f>
        <v>#N/A</v>
      </c>
      <c r="EB146" s="70" t="e">
        <f aca="false">$EB$7*$J$2*$J$5*$AB146</f>
        <v>#N/A</v>
      </c>
      <c r="EC146" s="70" t="e">
        <f aca="false">$EB$7*$J$3*$J$5*$AC146</f>
        <v>#N/A</v>
      </c>
      <c r="ED146" s="70" t="e">
        <f aca="false">$ED$7*$J$2*$J$5*$AB146</f>
        <v>#N/A</v>
      </c>
      <c r="EE146" s="70" t="e">
        <f aca="false">$ED$7*$J$3*$J$5*$AC146</f>
        <v>#N/A</v>
      </c>
      <c r="EF146" s="70" t="e">
        <f aca="false">$EF$7*$J$2*$J$5*$AB146</f>
        <v>#N/A</v>
      </c>
      <c r="EG146" s="70" t="e">
        <f aca="false">$EF$7*$J$3*$J$5*$AC146</f>
        <v>#N/A</v>
      </c>
      <c r="EH146" s="70" t="e">
        <f aca="false">$EH$7*$J$2*$J$5*$AB146</f>
        <v>#N/A</v>
      </c>
      <c r="EI146" s="70" t="e">
        <f aca="false">$EH$7*$J$3*$J$5*$AC146</f>
        <v>#N/A</v>
      </c>
      <c r="EJ146" s="70" t="e">
        <f aca="false">$EJ$7*$J$2*$J$5*$AB146</f>
        <v>#N/A</v>
      </c>
      <c r="EK146" s="70" t="e">
        <f aca="false">$EJ$7*$J$3*$J$5*$AC146</f>
        <v>#N/A</v>
      </c>
      <c r="EL146" s="70" t="e">
        <f aca="false">$EL$7*$J$2*$J$5*$AB146</f>
        <v>#N/A</v>
      </c>
      <c r="EM146" s="70" t="e">
        <f aca="false">$EL$7*$J$3*$J$5*$AC146</f>
        <v>#N/A</v>
      </c>
      <c r="EN146" s="134" t="e">
        <f aca="false">SUM(EB146:EC146)</f>
        <v>#N/A</v>
      </c>
      <c r="EO146" s="25" t="e">
        <f aca="false">SUM(EB146:EE146,EJ146:EM146)</f>
        <v>#N/A</v>
      </c>
      <c r="EP146" s="25" t="e">
        <f aca="false">SUM(DZ146:EM146)</f>
        <v>#N/A</v>
      </c>
    </row>
    <row r="147" customFormat="false" ht="11.25" hidden="false" customHeight="false" outlineLevel="0" collapsed="false">
      <c r="A147" s="51" t="e">
        <f aca="false">VLOOKUP($D147,Curves!$A$2:$I$1700,9)</f>
        <v>#N/A</v>
      </c>
      <c r="B147" s="85" t="e">
        <f aca="false">(1+($A147/2))^(-2*($D147-$A$1)/365.25)</f>
        <v>#N/A</v>
      </c>
      <c r="C147" s="85" t="n">
        <f aca="false">D148-D147</f>
        <v>31</v>
      </c>
      <c r="D147" s="377" t="n">
        <v>41122</v>
      </c>
      <c r="E147" s="378" t="e">
        <f aca="false">VLOOKUP($D147,Curves!$A$2:$H$1700,2)*$B147</f>
        <v>#N/A</v>
      </c>
      <c r="F147" s="51" t="e">
        <f aca="false">VLOOKUP($D147,Curves!$A$2:$H$1700,3)*$B147</f>
        <v>#N/A</v>
      </c>
      <c r="G147" s="51" t="e">
        <f aca="false">VLOOKUP($D147,Curves!$A$2:$H$1700,7)*$B147</f>
        <v>#N/A</v>
      </c>
      <c r="H147" s="51" t="e">
        <f aca="false">VLOOKUP($D147,Curves!$A$2:$H$1700,5)*$B147</f>
        <v>#N/A</v>
      </c>
      <c r="I147" s="51" t="e">
        <f aca="false">VLOOKUP($D147,Curves!$A$2:$H$1700,4)*$B147</f>
        <v>#N/A</v>
      </c>
      <c r="J147" s="379" t="e">
        <f aca="false">VLOOKUP($D147,Curves!$A$2:$H$1700,8)*$B147</f>
        <v>#N/A</v>
      </c>
      <c r="K147" s="51" t="e">
        <f aca="false">($E147+$I147)*$J$5+$J$4</f>
        <v>#N/A</v>
      </c>
      <c r="L147" s="380" t="e">
        <f aca="false">VLOOKUP($D147,Curves!$N$2:$T$2600,2)*$B147</f>
        <v>#N/A</v>
      </c>
      <c r="M147" s="244" t="e">
        <f aca="false">VLOOKUP($D147,Curves!$N$2:$T$2600,3)*$B147</f>
        <v>#N/A</v>
      </c>
      <c r="N147" s="381" t="e">
        <f aca="false">IF($K147&lt;$L147,1,0)</f>
        <v>#N/A</v>
      </c>
      <c r="O147" s="382" t="e">
        <f aca="false">IF($K147&lt;$M147,1,0)</f>
        <v>#N/A</v>
      </c>
      <c r="P147" s="378" t="e">
        <f aca="false">($E147+J147)*$J$5+$J$4</f>
        <v>#N/A</v>
      </c>
      <c r="Q147" s="380" t="e">
        <f aca="false">VLOOKUP($D147,Curves!$N$2:$T$2600,4)*$B147</f>
        <v>#N/A</v>
      </c>
      <c r="R147" s="244" t="e">
        <f aca="false">VLOOKUP($D147,Curves!$N$2:$T$2600,5)*$B147</f>
        <v>#N/A</v>
      </c>
      <c r="S147" s="381" t="e">
        <f aca="false">IF($P147&lt;$Q147,1,0)</f>
        <v>#N/A</v>
      </c>
      <c r="T147" s="382" t="e">
        <f aca="false">IF($P147&lt;$R147,1,0)</f>
        <v>#N/A</v>
      </c>
      <c r="U147" s="383" t="e">
        <f aca="false">($E147+G147)*$J$5+$J$4</f>
        <v>#N/A</v>
      </c>
      <c r="V147" s="383" t="e">
        <f aca="false">($E147+H147)*$J$5+$J$4</f>
        <v>#N/A</v>
      </c>
      <c r="W147" s="383" t="e">
        <f aca="false">($E147+I147)*$J$5+$J$4</f>
        <v>#N/A</v>
      </c>
      <c r="X147" s="272" t="e">
        <f aca="false">VLOOKUP($D147,[6]CurveFetch!$D$8:$S$13000,16,0)*$B147</f>
        <v>#N/A</v>
      </c>
      <c r="Y147" s="244" t="e">
        <f aca="false">VLOOKUP($D147,Curves!$N$2:$T$2600,7)*$B147</f>
        <v>#N/A</v>
      </c>
      <c r="Z147" s="384" t="e">
        <f aca="false">IF($U147&lt;$X147,1,0)</f>
        <v>#N/A</v>
      </c>
      <c r="AA147" s="381" t="e">
        <f aca="false">IF($U147&lt;$Y147,1,0)</f>
        <v>#N/A</v>
      </c>
      <c r="AB147" s="381" t="e">
        <f aca="false">IF($V147&lt;$X147,1,0)</f>
        <v>#N/A</v>
      </c>
      <c r="AC147" s="381" t="e">
        <f aca="false">IF($V147&lt;$X147,1,0)</f>
        <v>#N/A</v>
      </c>
      <c r="AD147" s="381" t="e">
        <f aca="false">IF($W147&lt;$X147,1,0)</f>
        <v>#N/A</v>
      </c>
      <c r="AE147" s="382" t="e">
        <f aca="false">IF($W147&lt;$Y147,1,0)</f>
        <v>#N/A</v>
      </c>
      <c r="AF147" s="70" t="e">
        <f aca="false">$AF$7*$J$2*$J$5*$N147</f>
        <v>#N/A</v>
      </c>
      <c r="AG147" s="70" t="e">
        <f aca="false">$AF$7*$J$2*$J$5*$O147</f>
        <v>#N/A</v>
      </c>
      <c r="AH147" s="70" t="e">
        <f aca="false">$AH$7*$J$2*$J$5*$N147</f>
        <v>#N/A</v>
      </c>
      <c r="AI147" s="70" t="e">
        <f aca="false">$AH$7*$J$2*$J$5*$O147</f>
        <v>#N/A</v>
      </c>
      <c r="AJ147" s="70" t="e">
        <f aca="false">$AJ$7*$J$2*$J$5*$N147</f>
        <v>#N/A</v>
      </c>
      <c r="AK147" s="70" t="e">
        <f aca="false">$AJ$7*$J$2*$J$5*$O147</f>
        <v>#N/A</v>
      </c>
      <c r="AL147" s="70" t="e">
        <f aca="false">$AL$7*$J$2*$J$5*$N147</f>
        <v>#N/A</v>
      </c>
      <c r="AM147" s="70" t="e">
        <f aca="false">$AL$7*$J$3*$J$5*$O147</f>
        <v>#N/A</v>
      </c>
      <c r="AN147" s="70" t="e">
        <f aca="false">$AN$7*$J$2*$J$5*$N147</f>
        <v>#N/A</v>
      </c>
      <c r="AO147" s="70" t="e">
        <f aca="false">$AN$7*$J$3*$J$5*$O147</f>
        <v>#N/A</v>
      </c>
      <c r="AP147" s="70" t="e">
        <f aca="false">$AP$7*$J$2*$J$5*$N147</f>
        <v>#N/A</v>
      </c>
      <c r="AQ147" s="70" t="e">
        <f aca="false">$AP$7*$J$3*$J$5*$O147</f>
        <v>#N/A</v>
      </c>
      <c r="AR147" s="70" t="e">
        <f aca="false">$AR$7*$J$2*$J$5*$N147</f>
        <v>#N/A</v>
      </c>
      <c r="AS147" s="70" t="e">
        <f aca="false">$AR$7*$J$3*$J$5*$O147</f>
        <v>#N/A</v>
      </c>
      <c r="AT147" s="134" t="e">
        <f aca="false">SUM(AF147:AG147,AL147:AM147)</f>
        <v>#N/A</v>
      </c>
      <c r="AU147" s="161" t="e">
        <f aca="false">SUM(AF147:AM147,AP147:AS147)</f>
        <v>#N/A</v>
      </c>
      <c r="AV147" s="134" t="e">
        <f aca="false">SUM(AF147:AS147)</f>
        <v>#N/A</v>
      </c>
      <c r="AW147" s="70" t="e">
        <f aca="false">$AW$7*$J$2*$J$5*$S147</f>
        <v>#N/A</v>
      </c>
      <c r="AX147" s="70" t="e">
        <f aca="false">$AW$7*$J$3*$J$5*$T147</f>
        <v>#N/A</v>
      </c>
      <c r="AY147" s="70" t="e">
        <f aca="false">$AY$7*$J$2*$J$5*$S147</f>
        <v>#N/A</v>
      </c>
      <c r="AZ147" s="70" t="e">
        <f aca="false">$AY$7*$J$3*$J$5*$T147</f>
        <v>#N/A</v>
      </c>
      <c r="BA147" s="70" t="e">
        <f aca="false">$BA$7*$J$2*$J$5*$S147</f>
        <v>#N/A</v>
      </c>
      <c r="BB147" s="70" t="e">
        <f aca="false">$BA$7*$J$3*$J$5*$T147</f>
        <v>#N/A</v>
      </c>
      <c r="BC147" s="70" t="e">
        <f aca="false">$BC$7*$J$2*$J$5*$S147</f>
        <v>#N/A</v>
      </c>
      <c r="BD147" s="70" t="e">
        <f aca="false">$BC$7*$J$3*$J$5*$T147</f>
        <v>#N/A</v>
      </c>
      <c r="BE147" s="70" t="e">
        <f aca="false">$BE$7*$J$2*$J$5*$S147</f>
        <v>#N/A</v>
      </c>
      <c r="BF147" s="70" t="e">
        <f aca="false">$BE$7*$J$3*$J$5*$T147</f>
        <v>#N/A</v>
      </c>
      <c r="BG147" s="70" t="e">
        <f aca="false">$BG$7*$J$2*$J$5*$S147</f>
        <v>#N/A</v>
      </c>
      <c r="BH147" s="70" t="e">
        <f aca="false">$BG$7*$J$3*$J$5*$T147</f>
        <v>#N/A</v>
      </c>
      <c r="BI147" s="70" t="e">
        <f aca="false">$BI$7*$J$2*$J$5*$S147</f>
        <v>#N/A</v>
      </c>
      <c r="BJ147" s="70" t="e">
        <f aca="false">$BI$7*$J$3*$J$5*$T147</f>
        <v>#N/A</v>
      </c>
      <c r="BK147" s="70" t="e">
        <f aca="false">$BK$7*$J$2*$J$5*$S147</f>
        <v>#N/A</v>
      </c>
      <c r="BL147" s="70" t="e">
        <f aca="false">$BK$7*$J$3*$J$5*$T147</f>
        <v>#N/A</v>
      </c>
      <c r="BM147" s="70" t="e">
        <f aca="false">$BM$7*$J$2*$J$5*$S147</f>
        <v>#N/A</v>
      </c>
      <c r="BN147" s="70" t="e">
        <f aca="false">$BM$7*$J$3*$J$5*$T147</f>
        <v>#N/A</v>
      </c>
      <c r="BO147" s="70" t="e">
        <f aca="false">$BO$7*$J$2*$J$5*$S147</f>
        <v>#N/A</v>
      </c>
      <c r="BP147" s="70" t="e">
        <f aca="false">$BO$7*$J$3*$J$5*$T147</f>
        <v>#N/A</v>
      </c>
      <c r="BQ147" s="70" t="e">
        <f aca="false">$BQ$7*$J$2*$J$5*$S147</f>
        <v>#N/A</v>
      </c>
      <c r="BR147" s="70" t="e">
        <f aca="false">$BQ$7*$J$3*$J$5*$T147</f>
        <v>#N/A</v>
      </c>
      <c r="BS147" s="70" t="e">
        <f aca="false">$BS$7*$J$2*$J$5*$S147</f>
        <v>#N/A</v>
      </c>
      <c r="BT147" s="70" t="e">
        <f aca="false">$BS$7*$J$3*$J$5*$T147</f>
        <v>#N/A</v>
      </c>
      <c r="BU147" s="70" t="e">
        <f aca="false">$BU$7*$J$2*$J$5*$S147</f>
        <v>#N/A</v>
      </c>
      <c r="BV147" s="70" t="e">
        <f aca="false">$BU$7*$J$3*$J$5*$T147</f>
        <v>#N/A</v>
      </c>
      <c r="BW147" s="385" t="e">
        <f aca="false">SUM(AW147:BD147,BG147:BJ147,BO147:BP147)</f>
        <v>#N/A</v>
      </c>
      <c r="BX147" s="386" t="e">
        <f aca="false">SUM(BS147:BV147)+BW147</f>
        <v>#N/A</v>
      </c>
      <c r="BY147" s="25" t="e">
        <f aca="false">SUM(AW147:BV147)</f>
        <v>#N/A</v>
      </c>
      <c r="BZ147" s="70" t="e">
        <f aca="false">$BZ$7*$J$2*$J$5*$N147</f>
        <v>#N/A</v>
      </c>
      <c r="CA147" s="70" t="e">
        <f aca="false">$BZ$7*$J$3*$J$5*$O147</f>
        <v>#N/A</v>
      </c>
      <c r="CB147" s="70" t="e">
        <f aca="false">$CB$7*$J$2*$J$5*$N147</f>
        <v>#N/A</v>
      </c>
      <c r="CC147" s="70" t="e">
        <f aca="false">$CB$7*$J$3*$J$5*$O147</f>
        <v>#N/A</v>
      </c>
      <c r="CD147" s="70" t="e">
        <f aca="false">$CD$7*$J$2*$J$5*$N147</f>
        <v>#N/A</v>
      </c>
      <c r="CE147" s="70" t="e">
        <f aca="false">$CD$7*$J$3*$J$5*$O147</f>
        <v>#N/A</v>
      </c>
      <c r="CF147" s="134" t="e">
        <f aca="false">SUM(BZ147:CA147)</f>
        <v>#N/A</v>
      </c>
      <c r="CG147" s="386" t="e">
        <f aca="false">SUM(BZ147:CC147)</f>
        <v>#N/A</v>
      </c>
      <c r="CH147" s="134" t="e">
        <f aca="false">SUM(BZ147:CE147)</f>
        <v>#N/A</v>
      </c>
      <c r="CI147" s="70" t="e">
        <f aca="false">$CI$7*$J$2*$J$5*$AB147</f>
        <v>#N/A</v>
      </c>
      <c r="CJ147" s="70" t="e">
        <f aca="false">$CI$7*$J$3*$J$5*$AC147</f>
        <v>#N/A</v>
      </c>
      <c r="CK147" s="70" t="e">
        <f aca="false">$CK$7*$J$2*$J$5*$AB147</f>
        <v>#N/A</v>
      </c>
      <c r="CL147" s="70" t="e">
        <f aca="false">$CK$7*$J$3*$J$5*$AC147</f>
        <v>#N/A</v>
      </c>
      <c r="CM147" s="70" t="e">
        <f aca="false">$CM$7*$J$2*$J$5*$AB147</f>
        <v>#N/A</v>
      </c>
      <c r="CN147" s="70" t="e">
        <f aca="false">$CM$7*$J$3*$J$5*$AC147</f>
        <v>#N/A</v>
      </c>
      <c r="CO147" s="70" t="e">
        <f aca="false">$CO$7*$J$2*$J$5*$AB147</f>
        <v>#N/A</v>
      </c>
      <c r="CP147" s="70" t="e">
        <f aca="false">$CO$7*$J$3*$J$5*$AC147</f>
        <v>#N/A</v>
      </c>
      <c r="CQ147" s="70" t="e">
        <f aca="false">$CQ$7*$J$2*$J$5*$AB147</f>
        <v>#N/A</v>
      </c>
      <c r="CR147" s="70" t="e">
        <f aca="false">$CQ$7*$J$3*$J$5*$AC147</f>
        <v>#N/A</v>
      </c>
      <c r="CS147" s="70" t="e">
        <f aca="false">$CS$7*$J$2*$J$5*$AB147</f>
        <v>#N/A</v>
      </c>
      <c r="CT147" s="70" t="e">
        <f aca="false">$CS$7*$J$3*$J$5*$AC147</f>
        <v>#N/A</v>
      </c>
      <c r="CU147" s="70" t="e">
        <f aca="false">$CU$7*$J$2*$J$5*$AB147</f>
        <v>#N/A</v>
      </c>
      <c r="CV147" s="70" t="e">
        <f aca="false">$CU$7*$J$3*$J$5*$AC147</f>
        <v>#N/A</v>
      </c>
      <c r="CW147" s="70" t="e">
        <f aca="false">$CW$7*$J$2*$J$5*$AB147</f>
        <v>#N/A</v>
      </c>
      <c r="CX147" s="70" t="e">
        <f aca="false">$CW$7*$J$3*$J$5*$AC147</f>
        <v>#N/A</v>
      </c>
      <c r="CY147" s="70" t="e">
        <f aca="false">$CY$7*$J$2*$J$5*$AB147</f>
        <v>#N/A</v>
      </c>
      <c r="CZ147" s="70" t="e">
        <f aca="false">$CY$7*$J$3*$J$5*$AC147</f>
        <v>#N/A</v>
      </c>
      <c r="DA147" s="70" t="e">
        <f aca="false">$DA$7*$J$2*$J$5*$AB147</f>
        <v>#N/A</v>
      </c>
      <c r="DB147" s="70" t="e">
        <f aca="false">$DA$7*$J$3*$J$5*$AC147</f>
        <v>#N/A</v>
      </c>
      <c r="DC147" s="70"/>
      <c r="DD147" s="70"/>
      <c r="DE147" s="70" t="e">
        <f aca="false">$DF$7*$J$2*$J$5*$AB147</f>
        <v>#N/A</v>
      </c>
      <c r="DF147" s="70" t="e">
        <f aca="false">$DF$7*$J$3*$J$5*$AC147</f>
        <v>#N/A</v>
      </c>
      <c r="DG147" s="70" t="e">
        <f aca="false">$DG$7*$J$2*$J$5*$AB147</f>
        <v>#N/A</v>
      </c>
      <c r="DH147" s="70" t="e">
        <f aca="false">$DG$7*$J$3*$J$5*$AC147</f>
        <v>#N/A</v>
      </c>
      <c r="DI147" s="70" t="e">
        <f aca="false">$DI$7*$J$2*$J$5*$AB147</f>
        <v>#N/A</v>
      </c>
      <c r="DJ147" s="70" t="e">
        <f aca="false">$DI$7*$J$3*$J$5*$AC147</f>
        <v>#N/A</v>
      </c>
      <c r="DK147" s="70" t="e">
        <f aca="false">$DK$7*$J$2*$J$5*$AB147</f>
        <v>#N/A</v>
      </c>
      <c r="DL147" s="70" t="e">
        <f aca="false">$DK$7*$J$3*$J$5*$AC147</f>
        <v>#N/A</v>
      </c>
      <c r="DM147" s="70" t="e">
        <f aca="false">$DM$7*$J$2*$J$5*$AB147</f>
        <v>#N/A</v>
      </c>
      <c r="DN147" s="70" t="e">
        <f aca="false">$DM$7*$J$3*$J$5*$AC147</f>
        <v>#N/A</v>
      </c>
      <c r="DO147" s="70" t="e">
        <f aca="false">$DO$7*$J$2*$J$5*$AB147</f>
        <v>#N/A</v>
      </c>
      <c r="DP147" s="70" t="e">
        <f aca="false">$DO$7*$J$3*$J$5*$AC147</f>
        <v>#N/A</v>
      </c>
      <c r="DQ147" s="70" t="e">
        <f aca="false">$DQ$7*$J$2*$J$5*$AB147</f>
        <v>#N/A</v>
      </c>
      <c r="DR147" s="70" t="e">
        <f aca="false">$DQ$7*$J$3*$J$5*$AC147</f>
        <v>#N/A</v>
      </c>
      <c r="DS147" s="134" t="e">
        <f aca="false">SUM(CI147:CR147,CW147:CX147,DG147:DH147)</f>
        <v>#N/A</v>
      </c>
      <c r="DT147" s="25" t="e">
        <f aca="false">SUM(CI147:CZ147,DC147:DL147)</f>
        <v>#N/A</v>
      </c>
      <c r="DU147" s="134" t="e">
        <f aca="false">SUM(CI147:DR147)</f>
        <v>#N/A</v>
      </c>
      <c r="DZ147" s="70" t="e">
        <f aca="false">$DZ$7*$J$2*$J$5*$AB147</f>
        <v>#N/A</v>
      </c>
      <c r="EA147" s="70" t="e">
        <f aca="false">$DZ$7*$J$3*$J$5*$AC147</f>
        <v>#N/A</v>
      </c>
      <c r="EB147" s="70" t="e">
        <f aca="false">$EB$7*$J$2*$J$5*$AB147</f>
        <v>#N/A</v>
      </c>
      <c r="EC147" s="70" t="e">
        <f aca="false">$EB$7*$J$3*$J$5*$AC147</f>
        <v>#N/A</v>
      </c>
      <c r="ED147" s="70" t="e">
        <f aca="false">$ED$7*$J$2*$J$5*$AB147</f>
        <v>#N/A</v>
      </c>
      <c r="EE147" s="70" t="e">
        <f aca="false">$ED$7*$J$3*$J$5*$AC147</f>
        <v>#N/A</v>
      </c>
      <c r="EF147" s="70" t="e">
        <f aca="false">$EF$7*$J$2*$J$5*$AB147</f>
        <v>#N/A</v>
      </c>
      <c r="EG147" s="70" t="e">
        <f aca="false">$EF$7*$J$3*$J$5*$AC147</f>
        <v>#N/A</v>
      </c>
      <c r="EH147" s="70" t="e">
        <f aca="false">$EH$7*$J$2*$J$5*$AB147</f>
        <v>#N/A</v>
      </c>
      <c r="EI147" s="70" t="e">
        <f aca="false">$EH$7*$J$3*$J$5*$AC147</f>
        <v>#N/A</v>
      </c>
      <c r="EJ147" s="70" t="e">
        <f aca="false">$EJ$7*$J$2*$J$5*$AB147</f>
        <v>#N/A</v>
      </c>
      <c r="EK147" s="70" t="e">
        <f aca="false">$EJ$7*$J$3*$J$5*$AC147</f>
        <v>#N/A</v>
      </c>
      <c r="EL147" s="70" t="e">
        <f aca="false">$EL$7*$J$2*$J$5*$AB147</f>
        <v>#N/A</v>
      </c>
      <c r="EM147" s="70" t="e">
        <f aca="false">$EL$7*$J$3*$J$5*$AC147</f>
        <v>#N/A</v>
      </c>
      <c r="EN147" s="134" t="e">
        <f aca="false">SUM(EB147:EC147)</f>
        <v>#N/A</v>
      </c>
      <c r="EO147" s="25" t="e">
        <f aca="false">SUM(EB147:EE147,EJ147:EM147)</f>
        <v>#N/A</v>
      </c>
      <c r="EP147" s="25" t="e">
        <f aca="false">SUM(DZ147:EM147)</f>
        <v>#N/A</v>
      </c>
    </row>
    <row r="148" customFormat="false" ht="11.25" hidden="false" customHeight="false" outlineLevel="0" collapsed="false">
      <c r="A148" s="51" t="e">
        <f aca="false">VLOOKUP($D148,Curves!$A$2:$I$1700,9)</f>
        <v>#N/A</v>
      </c>
      <c r="B148" s="85" t="e">
        <f aca="false">(1+($A148/2))^(-2*($D148-$A$1)/365.25)</f>
        <v>#N/A</v>
      </c>
      <c r="C148" s="85" t="n">
        <f aca="false">D149-D148</f>
        <v>30</v>
      </c>
      <c r="D148" s="377" t="n">
        <v>41153</v>
      </c>
      <c r="E148" s="378" t="e">
        <f aca="false">VLOOKUP($D148,Curves!$A$2:$H$1700,2)*$B148</f>
        <v>#N/A</v>
      </c>
      <c r="F148" s="51" t="e">
        <f aca="false">VLOOKUP($D148,Curves!$A$2:$H$1700,3)*$B148</f>
        <v>#N/A</v>
      </c>
      <c r="G148" s="51" t="e">
        <f aca="false">VLOOKUP($D148,Curves!$A$2:$H$1700,7)*$B148</f>
        <v>#N/A</v>
      </c>
      <c r="H148" s="51" t="e">
        <f aca="false">VLOOKUP($D148,Curves!$A$2:$H$1700,5)*$B148</f>
        <v>#N/A</v>
      </c>
      <c r="I148" s="51" t="e">
        <f aca="false">VLOOKUP($D148,Curves!$A$2:$H$1700,4)*$B148</f>
        <v>#N/A</v>
      </c>
      <c r="J148" s="379" t="e">
        <f aca="false">VLOOKUP($D148,Curves!$A$2:$H$1700,8)*$B148</f>
        <v>#N/A</v>
      </c>
      <c r="K148" s="51" t="e">
        <f aca="false">($E148+$I148)*$J$5+$J$4</f>
        <v>#N/A</v>
      </c>
      <c r="L148" s="380" t="e">
        <f aca="false">VLOOKUP($D148,Curves!$N$2:$T$2600,2)*$B148</f>
        <v>#N/A</v>
      </c>
      <c r="M148" s="244" t="e">
        <f aca="false">VLOOKUP($D148,Curves!$N$2:$T$2600,3)*$B148</f>
        <v>#N/A</v>
      </c>
      <c r="N148" s="381" t="e">
        <f aca="false">IF($K148&lt;$L148,1,0)</f>
        <v>#N/A</v>
      </c>
      <c r="O148" s="382" t="e">
        <f aca="false">IF($K148&lt;$M148,1,0)</f>
        <v>#N/A</v>
      </c>
      <c r="P148" s="378" t="e">
        <f aca="false">($E148+J148)*$J$5+$J$4</f>
        <v>#N/A</v>
      </c>
      <c r="Q148" s="380" t="e">
        <f aca="false">VLOOKUP($D148,Curves!$N$2:$T$2600,4)*$B148</f>
        <v>#N/A</v>
      </c>
      <c r="R148" s="244" t="e">
        <f aca="false">VLOOKUP($D148,Curves!$N$2:$T$2600,5)*$B148</f>
        <v>#N/A</v>
      </c>
      <c r="S148" s="381" t="e">
        <f aca="false">IF($P148&lt;$Q148,1,0)</f>
        <v>#N/A</v>
      </c>
      <c r="T148" s="382" t="e">
        <f aca="false">IF($P148&lt;$R148,1,0)</f>
        <v>#N/A</v>
      </c>
      <c r="U148" s="383" t="e">
        <f aca="false">($E148+G148)*$J$5+$J$4</f>
        <v>#N/A</v>
      </c>
      <c r="V148" s="383" t="e">
        <f aca="false">($E148+H148)*$J$5+$J$4</f>
        <v>#N/A</v>
      </c>
      <c r="W148" s="383" t="e">
        <f aca="false">($E148+I148)*$J$5+$J$4</f>
        <v>#N/A</v>
      </c>
      <c r="X148" s="272" t="e">
        <f aca="false">VLOOKUP($D148,[6]CurveFetch!$D$8:$S$13000,16,0)*$B148</f>
        <v>#N/A</v>
      </c>
      <c r="Y148" s="244" t="e">
        <f aca="false">VLOOKUP($D148,Curves!$N$2:$T$2600,7)*$B148</f>
        <v>#N/A</v>
      </c>
      <c r="Z148" s="384" t="e">
        <f aca="false">IF($U148&lt;$X148,1,0)</f>
        <v>#N/A</v>
      </c>
      <c r="AA148" s="381" t="e">
        <f aca="false">IF($U148&lt;$Y148,1,0)</f>
        <v>#N/A</v>
      </c>
      <c r="AB148" s="381" t="e">
        <f aca="false">IF($V148&lt;$X148,1,0)</f>
        <v>#N/A</v>
      </c>
      <c r="AC148" s="381" t="e">
        <f aca="false">IF($V148&lt;$X148,1,0)</f>
        <v>#N/A</v>
      </c>
      <c r="AD148" s="381" t="e">
        <f aca="false">IF($W148&lt;$X148,1,0)</f>
        <v>#N/A</v>
      </c>
      <c r="AE148" s="382" t="e">
        <f aca="false">IF($W148&lt;$Y148,1,0)</f>
        <v>#N/A</v>
      </c>
      <c r="AF148" s="70" t="e">
        <f aca="false">$AF$7*$J$2*$J$5*$N148</f>
        <v>#N/A</v>
      </c>
      <c r="AG148" s="70" t="e">
        <f aca="false">$AF$7*$J$2*$J$5*$O148</f>
        <v>#N/A</v>
      </c>
      <c r="AH148" s="70" t="e">
        <f aca="false">$AH$7*$J$2*$J$5*$N148</f>
        <v>#N/A</v>
      </c>
      <c r="AI148" s="70" t="e">
        <f aca="false">$AH$7*$J$2*$J$5*$O148</f>
        <v>#N/A</v>
      </c>
      <c r="AJ148" s="70" t="e">
        <f aca="false">$AJ$7*$J$2*$J$5*$N148</f>
        <v>#N/A</v>
      </c>
      <c r="AK148" s="70" t="e">
        <f aca="false">$AJ$7*$J$2*$J$5*$O148</f>
        <v>#N/A</v>
      </c>
      <c r="AL148" s="70" t="e">
        <f aca="false">$AL$7*$J$2*$J$5*$N148</f>
        <v>#N/A</v>
      </c>
      <c r="AM148" s="70" t="e">
        <f aca="false">$AL$7*$J$3*$J$5*$O148</f>
        <v>#N/A</v>
      </c>
      <c r="AN148" s="70" t="e">
        <f aca="false">$AN$7*$J$2*$J$5*$N148</f>
        <v>#N/A</v>
      </c>
      <c r="AO148" s="70" t="e">
        <f aca="false">$AN$7*$J$3*$J$5*$O148</f>
        <v>#N/A</v>
      </c>
      <c r="AP148" s="70" t="e">
        <f aca="false">$AP$7*$J$2*$J$5*$N148</f>
        <v>#N/A</v>
      </c>
      <c r="AQ148" s="70" t="e">
        <f aca="false">$AP$7*$J$3*$J$5*$O148</f>
        <v>#N/A</v>
      </c>
      <c r="AR148" s="70" t="e">
        <f aca="false">$AR$7*$J$2*$J$5*$N148</f>
        <v>#N/A</v>
      </c>
      <c r="AS148" s="70" t="e">
        <f aca="false">$AR$7*$J$3*$J$5*$O148</f>
        <v>#N/A</v>
      </c>
      <c r="AT148" s="134" t="e">
        <f aca="false">SUM(AF148:AG148,AL148:AM148)</f>
        <v>#N/A</v>
      </c>
      <c r="AU148" s="161" t="e">
        <f aca="false">SUM(AF148:AM148,AP148:AS148)</f>
        <v>#N/A</v>
      </c>
      <c r="AV148" s="134" t="e">
        <f aca="false">SUM(AF148:AS148)</f>
        <v>#N/A</v>
      </c>
      <c r="AW148" s="70" t="e">
        <f aca="false">$AW$7*$J$2*$J$5*$S148</f>
        <v>#N/A</v>
      </c>
      <c r="AX148" s="70" t="e">
        <f aca="false">$AW$7*$J$3*$J$5*$T148</f>
        <v>#N/A</v>
      </c>
      <c r="AY148" s="70" t="e">
        <f aca="false">$AY$7*$J$2*$J$5*$S148</f>
        <v>#N/A</v>
      </c>
      <c r="AZ148" s="70" t="e">
        <f aca="false">$AY$7*$J$3*$J$5*$T148</f>
        <v>#N/A</v>
      </c>
      <c r="BA148" s="70" t="e">
        <f aca="false">$BA$7*$J$2*$J$5*$S148</f>
        <v>#N/A</v>
      </c>
      <c r="BB148" s="70" t="e">
        <f aca="false">$BA$7*$J$3*$J$5*$T148</f>
        <v>#N/A</v>
      </c>
      <c r="BC148" s="70" t="e">
        <f aca="false">$BC$7*$J$2*$J$5*$S148</f>
        <v>#N/A</v>
      </c>
      <c r="BD148" s="70" t="e">
        <f aca="false">$BC$7*$J$3*$J$5*$T148</f>
        <v>#N/A</v>
      </c>
      <c r="BE148" s="70" t="e">
        <f aca="false">$BE$7*$J$2*$J$5*$S148</f>
        <v>#N/A</v>
      </c>
      <c r="BF148" s="70" t="e">
        <f aca="false">$BE$7*$J$3*$J$5*$T148</f>
        <v>#N/A</v>
      </c>
      <c r="BG148" s="70" t="e">
        <f aca="false">$BG$7*$J$2*$J$5*$S148</f>
        <v>#N/A</v>
      </c>
      <c r="BH148" s="70" t="e">
        <f aca="false">$BG$7*$J$3*$J$5*$T148</f>
        <v>#N/A</v>
      </c>
      <c r="BI148" s="70" t="e">
        <f aca="false">$BI$7*$J$2*$J$5*$S148</f>
        <v>#N/A</v>
      </c>
      <c r="BJ148" s="70" t="e">
        <f aca="false">$BI$7*$J$3*$J$5*$T148</f>
        <v>#N/A</v>
      </c>
      <c r="BK148" s="70" t="e">
        <f aca="false">$BK$7*$J$2*$J$5*$S148</f>
        <v>#N/A</v>
      </c>
      <c r="BL148" s="70" t="e">
        <f aca="false">$BK$7*$J$3*$J$5*$T148</f>
        <v>#N/A</v>
      </c>
      <c r="BM148" s="70" t="e">
        <f aca="false">$BM$7*$J$2*$J$5*$S148</f>
        <v>#N/A</v>
      </c>
      <c r="BN148" s="70" t="e">
        <f aca="false">$BM$7*$J$3*$J$5*$T148</f>
        <v>#N/A</v>
      </c>
      <c r="BO148" s="70" t="e">
        <f aca="false">$BO$7*$J$2*$J$5*$S148</f>
        <v>#N/A</v>
      </c>
      <c r="BP148" s="70" t="e">
        <f aca="false">$BO$7*$J$3*$J$5*$T148</f>
        <v>#N/A</v>
      </c>
      <c r="BQ148" s="70" t="e">
        <f aca="false">$BQ$7*$J$2*$J$5*$S148</f>
        <v>#N/A</v>
      </c>
      <c r="BR148" s="70" t="e">
        <f aca="false">$BQ$7*$J$3*$J$5*$T148</f>
        <v>#N/A</v>
      </c>
      <c r="BS148" s="70" t="e">
        <f aca="false">$BS$7*$J$2*$J$5*$S148</f>
        <v>#N/A</v>
      </c>
      <c r="BT148" s="70" t="e">
        <f aca="false">$BS$7*$J$3*$J$5*$T148</f>
        <v>#N/A</v>
      </c>
      <c r="BU148" s="70" t="e">
        <f aca="false">$BU$7*$J$2*$J$5*$S148</f>
        <v>#N/A</v>
      </c>
      <c r="BV148" s="70" t="e">
        <f aca="false">$BU$7*$J$3*$J$5*$T148</f>
        <v>#N/A</v>
      </c>
      <c r="BW148" s="385" t="e">
        <f aca="false">SUM(AW148:BD148,BG148:BJ148,BO148:BP148)</f>
        <v>#N/A</v>
      </c>
      <c r="BX148" s="386" t="e">
        <f aca="false">SUM(BS148:BV148)+BW148</f>
        <v>#N/A</v>
      </c>
      <c r="BY148" s="25" t="e">
        <f aca="false">SUM(AW148:BV148)</f>
        <v>#N/A</v>
      </c>
      <c r="BZ148" s="70" t="e">
        <f aca="false">$BZ$7*$J$2*$J$5*$N148</f>
        <v>#N/A</v>
      </c>
      <c r="CA148" s="70" t="e">
        <f aca="false">$BZ$7*$J$3*$J$5*$O148</f>
        <v>#N/A</v>
      </c>
      <c r="CB148" s="70" t="e">
        <f aca="false">$CB$7*$J$2*$J$5*$N148</f>
        <v>#N/A</v>
      </c>
      <c r="CC148" s="70" t="e">
        <f aca="false">$CB$7*$J$3*$J$5*$O148</f>
        <v>#N/A</v>
      </c>
      <c r="CD148" s="70" t="e">
        <f aca="false">$CD$7*$J$2*$J$5*$N148</f>
        <v>#N/A</v>
      </c>
      <c r="CE148" s="70" t="e">
        <f aca="false">$CD$7*$J$3*$J$5*$O148</f>
        <v>#N/A</v>
      </c>
      <c r="CF148" s="134" t="e">
        <f aca="false">SUM(BZ148:CA148)</f>
        <v>#N/A</v>
      </c>
      <c r="CG148" s="386" t="e">
        <f aca="false">SUM(BZ148:CC148)</f>
        <v>#N/A</v>
      </c>
      <c r="CH148" s="134" t="e">
        <f aca="false">SUM(BZ148:CE148)</f>
        <v>#N/A</v>
      </c>
      <c r="CI148" s="70" t="e">
        <f aca="false">$CI$7*$J$2*$J$5*$AB148</f>
        <v>#N/A</v>
      </c>
      <c r="CJ148" s="70" t="e">
        <f aca="false">$CI$7*$J$3*$J$5*$AC148</f>
        <v>#N/A</v>
      </c>
      <c r="CK148" s="70" t="e">
        <f aca="false">$CK$7*$J$2*$J$5*$AB148</f>
        <v>#N/A</v>
      </c>
      <c r="CL148" s="70" t="e">
        <f aca="false">$CK$7*$J$3*$J$5*$AC148</f>
        <v>#N/A</v>
      </c>
      <c r="CM148" s="70" t="e">
        <f aca="false">$CM$7*$J$2*$J$5*$AB148</f>
        <v>#N/A</v>
      </c>
      <c r="CN148" s="70" t="e">
        <f aca="false">$CM$7*$J$3*$J$5*$AC148</f>
        <v>#N/A</v>
      </c>
      <c r="CO148" s="70" t="e">
        <f aca="false">$CO$7*$J$2*$J$5*$AB148</f>
        <v>#N/A</v>
      </c>
      <c r="CP148" s="70" t="e">
        <f aca="false">$CO$7*$J$3*$J$5*$AC148</f>
        <v>#N/A</v>
      </c>
      <c r="CQ148" s="70" t="e">
        <f aca="false">$CQ$7*$J$2*$J$5*$AB148</f>
        <v>#N/A</v>
      </c>
      <c r="CR148" s="70" t="e">
        <f aca="false">$CQ$7*$J$3*$J$5*$AC148</f>
        <v>#N/A</v>
      </c>
      <c r="CS148" s="70" t="e">
        <f aca="false">$CS$7*$J$2*$J$5*$AB148</f>
        <v>#N/A</v>
      </c>
      <c r="CT148" s="70" t="e">
        <f aca="false">$CS$7*$J$3*$J$5*$AC148</f>
        <v>#N/A</v>
      </c>
      <c r="CU148" s="70" t="e">
        <f aca="false">$CU$7*$J$2*$J$5*$AB148</f>
        <v>#N/A</v>
      </c>
      <c r="CV148" s="70" t="e">
        <f aca="false">$CU$7*$J$3*$J$5*$AC148</f>
        <v>#N/A</v>
      </c>
      <c r="CW148" s="70" t="e">
        <f aca="false">$CW$7*$J$2*$J$5*$AB148</f>
        <v>#N/A</v>
      </c>
      <c r="CX148" s="70" t="e">
        <f aca="false">$CW$7*$J$3*$J$5*$AC148</f>
        <v>#N/A</v>
      </c>
      <c r="CY148" s="70" t="e">
        <f aca="false">$CY$7*$J$2*$J$5*$AB148</f>
        <v>#N/A</v>
      </c>
      <c r="CZ148" s="70" t="e">
        <f aca="false">$CY$7*$J$3*$J$5*$AC148</f>
        <v>#N/A</v>
      </c>
      <c r="DA148" s="70" t="e">
        <f aca="false">$DA$7*$J$2*$J$5*$AB148</f>
        <v>#N/A</v>
      </c>
      <c r="DB148" s="70" t="e">
        <f aca="false">$DA$7*$J$3*$J$5*$AC148</f>
        <v>#N/A</v>
      </c>
      <c r="DC148" s="70"/>
      <c r="DD148" s="70"/>
      <c r="DE148" s="70" t="e">
        <f aca="false">$DF$7*$J$2*$J$5*$AB148</f>
        <v>#N/A</v>
      </c>
      <c r="DF148" s="70" t="e">
        <f aca="false">$DF$7*$J$3*$J$5*$AC148</f>
        <v>#N/A</v>
      </c>
      <c r="DG148" s="70" t="e">
        <f aca="false">$DG$7*$J$2*$J$5*$AB148</f>
        <v>#N/A</v>
      </c>
      <c r="DH148" s="70" t="e">
        <f aca="false">$DG$7*$J$3*$J$5*$AC148</f>
        <v>#N/A</v>
      </c>
      <c r="DI148" s="70" t="e">
        <f aca="false">$DI$7*$J$2*$J$5*$AB148</f>
        <v>#N/A</v>
      </c>
      <c r="DJ148" s="70" t="e">
        <f aca="false">$DI$7*$J$3*$J$5*$AC148</f>
        <v>#N/A</v>
      </c>
      <c r="DK148" s="70" t="e">
        <f aca="false">$DK$7*$J$2*$J$5*$AB148</f>
        <v>#N/A</v>
      </c>
      <c r="DL148" s="70" t="e">
        <f aca="false">$DK$7*$J$3*$J$5*$AC148</f>
        <v>#N/A</v>
      </c>
      <c r="DM148" s="70" t="e">
        <f aca="false">$DM$7*$J$2*$J$5*$AB148</f>
        <v>#N/A</v>
      </c>
      <c r="DN148" s="70" t="e">
        <f aca="false">$DM$7*$J$3*$J$5*$AC148</f>
        <v>#N/A</v>
      </c>
      <c r="DO148" s="70" t="e">
        <f aca="false">$DO$7*$J$2*$J$5*$AB148</f>
        <v>#N/A</v>
      </c>
      <c r="DP148" s="70" t="e">
        <f aca="false">$DO$7*$J$3*$J$5*$AC148</f>
        <v>#N/A</v>
      </c>
      <c r="DQ148" s="70" t="e">
        <f aca="false">$DQ$7*$J$2*$J$5*$AB148</f>
        <v>#N/A</v>
      </c>
      <c r="DR148" s="70" t="e">
        <f aca="false">$DQ$7*$J$3*$J$5*$AC148</f>
        <v>#N/A</v>
      </c>
      <c r="DS148" s="134" t="e">
        <f aca="false">SUM(CI148:CR148,CW148:CX148,DG148:DH148)</f>
        <v>#N/A</v>
      </c>
      <c r="DT148" s="25" t="e">
        <f aca="false">SUM(CI148:CZ148,DC148:DL148)</f>
        <v>#N/A</v>
      </c>
      <c r="DU148" s="134" t="e">
        <f aca="false">SUM(CI148:DR148)</f>
        <v>#N/A</v>
      </c>
      <c r="DZ148" s="70" t="e">
        <f aca="false">$DZ$7*$J$2*$J$5*$AB148</f>
        <v>#N/A</v>
      </c>
      <c r="EA148" s="70" t="e">
        <f aca="false">$DZ$7*$J$3*$J$5*$AC148</f>
        <v>#N/A</v>
      </c>
      <c r="EB148" s="70" t="e">
        <f aca="false">$EB$7*$J$2*$J$5*$AB148</f>
        <v>#N/A</v>
      </c>
      <c r="EC148" s="70" t="e">
        <f aca="false">$EB$7*$J$3*$J$5*$AC148</f>
        <v>#N/A</v>
      </c>
      <c r="ED148" s="70" t="e">
        <f aca="false">$ED$7*$J$2*$J$5*$AB148</f>
        <v>#N/A</v>
      </c>
      <c r="EE148" s="70" t="e">
        <f aca="false">$ED$7*$J$3*$J$5*$AC148</f>
        <v>#N/A</v>
      </c>
      <c r="EF148" s="70" t="e">
        <f aca="false">$EF$7*$J$2*$J$5*$AB148</f>
        <v>#N/A</v>
      </c>
      <c r="EG148" s="70" t="e">
        <f aca="false">$EF$7*$J$3*$J$5*$AC148</f>
        <v>#N/A</v>
      </c>
      <c r="EH148" s="70" t="e">
        <f aca="false">$EH$7*$J$2*$J$5*$AB148</f>
        <v>#N/A</v>
      </c>
      <c r="EI148" s="70" t="e">
        <f aca="false">$EH$7*$J$3*$J$5*$AC148</f>
        <v>#N/A</v>
      </c>
      <c r="EJ148" s="70" t="e">
        <f aca="false">$EJ$7*$J$2*$J$5*$AB148</f>
        <v>#N/A</v>
      </c>
      <c r="EK148" s="70" t="e">
        <f aca="false">$EJ$7*$J$3*$J$5*$AC148</f>
        <v>#N/A</v>
      </c>
      <c r="EL148" s="70" t="e">
        <f aca="false">$EL$7*$J$2*$J$5*$AB148</f>
        <v>#N/A</v>
      </c>
      <c r="EM148" s="70" t="e">
        <f aca="false">$EL$7*$J$3*$J$5*$AC148</f>
        <v>#N/A</v>
      </c>
      <c r="EN148" s="134" t="e">
        <f aca="false">SUM(EB148:EC148)</f>
        <v>#N/A</v>
      </c>
      <c r="EO148" s="25" t="e">
        <f aca="false">SUM(EB148:EE148,EJ148:EM148)</f>
        <v>#N/A</v>
      </c>
      <c r="EP148" s="25" t="e">
        <f aca="false">SUM(DZ148:EM148)</f>
        <v>#N/A</v>
      </c>
    </row>
    <row r="149" customFormat="false" ht="11.25" hidden="false" customHeight="false" outlineLevel="0" collapsed="false">
      <c r="A149" s="51" t="e">
        <f aca="false">VLOOKUP($D149,Curves!$A$2:$I$1700,9)</f>
        <v>#N/A</v>
      </c>
      <c r="B149" s="85" t="e">
        <f aca="false">(1+($A149/2))^(-2*($D149-$A$1)/365.25)</f>
        <v>#N/A</v>
      </c>
      <c r="C149" s="85" t="n">
        <f aca="false">D150-D149</f>
        <v>31</v>
      </c>
      <c r="D149" s="377" t="n">
        <v>41183</v>
      </c>
      <c r="E149" s="378" t="e">
        <f aca="false">VLOOKUP($D149,Curves!$A$2:$H$1700,2)*$B149</f>
        <v>#N/A</v>
      </c>
      <c r="F149" s="51" t="e">
        <f aca="false">VLOOKUP($D149,Curves!$A$2:$H$1700,3)*$B149</f>
        <v>#N/A</v>
      </c>
      <c r="G149" s="51" t="e">
        <f aca="false">VLOOKUP($D149,Curves!$A$2:$H$1700,7)*$B149</f>
        <v>#N/A</v>
      </c>
      <c r="H149" s="51" t="e">
        <f aca="false">VLOOKUP($D149,Curves!$A$2:$H$1700,5)*$B149</f>
        <v>#N/A</v>
      </c>
      <c r="I149" s="51" t="e">
        <f aca="false">VLOOKUP($D149,Curves!$A$2:$H$1700,4)*$B149</f>
        <v>#N/A</v>
      </c>
      <c r="J149" s="379" t="e">
        <f aca="false">VLOOKUP($D149,Curves!$A$2:$H$1700,8)*$B149</f>
        <v>#N/A</v>
      </c>
      <c r="K149" s="51" t="e">
        <f aca="false">($E149+$I149)*$J$5+$J$4</f>
        <v>#N/A</v>
      </c>
      <c r="L149" s="380" t="e">
        <f aca="false">VLOOKUP($D149,Curves!$N$2:$T$2600,2)*$B149</f>
        <v>#N/A</v>
      </c>
      <c r="M149" s="244" t="e">
        <f aca="false">VLOOKUP($D149,Curves!$N$2:$T$2600,3)*$B149</f>
        <v>#N/A</v>
      </c>
      <c r="N149" s="381" t="e">
        <f aca="false">IF($K149&lt;$L149,1,0)</f>
        <v>#N/A</v>
      </c>
      <c r="O149" s="382" t="e">
        <f aca="false">IF($K149&lt;$M149,1,0)</f>
        <v>#N/A</v>
      </c>
      <c r="P149" s="378" t="e">
        <f aca="false">($E149+J149)*$J$5+$J$4</f>
        <v>#N/A</v>
      </c>
      <c r="Q149" s="380" t="e">
        <f aca="false">VLOOKUP($D149,Curves!$N$2:$T$2600,4)*$B149</f>
        <v>#N/A</v>
      </c>
      <c r="R149" s="244" t="e">
        <f aca="false">VLOOKUP($D149,Curves!$N$2:$T$2600,5)*$B149</f>
        <v>#N/A</v>
      </c>
      <c r="S149" s="381" t="e">
        <f aca="false">IF($P149&lt;$Q149,1,0)</f>
        <v>#N/A</v>
      </c>
      <c r="T149" s="382" t="e">
        <f aca="false">IF($P149&lt;$R149,1,0)</f>
        <v>#N/A</v>
      </c>
      <c r="U149" s="383" t="e">
        <f aca="false">($E149+G149)*$J$5+$J$4</f>
        <v>#N/A</v>
      </c>
      <c r="V149" s="383" t="e">
        <f aca="false">($E149+H149)*$J$5+$J$4</f>
        <v>#N/A</v>
      </c>
      <c r="W149" s="383" t="e">
        <f aca="false">($E149+I149)*$J$5+$J$4</f>
        <v>#N/A</v>
      </c>
      <c r="X149" s="272" t="e">
        <f aca="false">VLOOKUP($D149,[6]CurveFetch!$D$8:$S$13000,16,0)*$B149</f>
        <v>#N/A</v>
      </c>
      <c r="Y149" s="244" t="e">
        <f aca="false">VLOOKUP($D149,Curves!$N$2:$T$2600,7)*$B149</f>
        <v>#N/A</v>
      </c>
      <c r="Z149" s="384" t="e">
        <f aca="false">IF($U149&lt;$X149,1,0)</f>
        <v>#N/A</v>
      </c>
      <c r="AA149" s="381" t="e">
        <f aca="false">IF($U149&lt;$Y149,1,0)</f>
        <v>#N/A</v>
      </c>
      <c r="AB149" s="381" t="e">
        <f aca="false">IF($V149&lt;$X149,1,0)</f>
        <v>#N/A</v>
      </c>
      <c r="AC149" s="381" t="e">
        <f aca="false">IF($V149&lt;$X149,1,0)</f>
        <v>#N/A</v>
      </c>
      <c r="AD149" s="381" t="e">
        <f aca="false">IF($W149&lt;$X149,1,0)</f>
        <v>#N/A</v>
      </c>
      <c r="AE149" s="382" t="e">
        <f aca="false">IF($W149&lt;$Y149,1,0)</f>
        <v>#N/A</v>
      </c>
      <c r="AF149" s="70" t="e">
        <f aca="false">$AF$7*$J$2*$J$5*$N149</f>
        <v>#N/A</v>
      </c>
      <c r="AG149" s="70" t="e">
        <f aca="false">$AF$7*$J$2*$J$5*$O149</f>
        <v>#N/A</v>
      </c>
      <c r="AH149" s="70" t="e">
        <f aca="false">$AH$7*$J$2*$J$5*$N149</f>
        <v>#N/A</v>
      </c>
      <c r="AI149" s="70" t="e">
        <f aca="false">$AH$7*$J$2*$J$5*$O149</f>
        <v>#N/A</v>
      </c>
      <c r="AJ149" s="70" t="e">
        <f aca="false">$AJ$7*$J$2*$J$5*$N149</f>
        <v>#N/A</v>
      </c>
      <c r="AK149" s="70" t="e">
        <f aca="false">$AJ$7*$J$2*$J$5*$O149</f>
        <v>#N/A</v>
      </c>
      <c r="AL149" s="70" t="e">
        <f aca="false">$AL$7*$J$2*$J$5*$N149</f>
        <v>#N/A</v>
      </c>
      <c r="AM149" s="70" t="e">
        <f aca="false">$AL$7*$J$3*$J$5*$O149</f>
        <v>#N/A</v>
      </c>
      <c r="AN149" s="70" t="e">
        <f aca="false">$AN$7*$J$2*$J$5*$N149</f>
        <v>#N/A</v>
      </c>
      <c r="AO149" s="70" t="e">
        <f aca="false">$AN$7*$J$3*$J$5*$O149</f>
        <v>#N/A</v>
      </c>
      <c r="AP149" s="70" t="e">
        <f aca="false">$AP$7*$J$2*$J$5*$N149</f>
        <v>#N/A</v>
      </c>
      <c r="AQ149" s="70" t="e">
        <f aca="false">$AP$7*$J$3*$J$5*$O149</f>
        <v>#N/A</v>
      </c>
      <c r="AR149" s="70" t="e">
        <f aca="false">$AR$7*$J$2*$J$5*$N149</f>
        <v>#N/A</v>
      </c>
      <c r="AS149" s="70" t="e">
        <f aca="false">$AR$7*$J$3*$J$5*$O149</f>
        <v>#N/A</v>
      </c>
      <c r="AT149" s="134" t="e">
        <f aca="false">SUM(AF149:AG149,AL149:AM149)</f>
        <v>#N/A</v>
      </c>
      <c r="AU149" s="161" t="e">
        <f aca="false">SUM(AF149:AM149,AP149:AS149)</f>
        <v>#N/A</v>
      </c>
      <c r="AV149" s="134" t="e">
        <f aca="false">SUM(AF149:AS149)</f>
        <v>#N/A</v>
      </c>
      <c r="AW149" s="70" t="e">
        <f aca="false">$AW$7*$J$2*$J$5*$S149</f>
        <v>#N/A</v>
      </c>
      <c r="AX149" s="70" t="e">
        <f aca="false">$AW$7*$J$3*$J$5*$T149</f>
        <v>#N/A</v>
      </c>
      <c r="AY149" s="70" t="e">
        <f aca="false">$AY$7*$J$2*$J$5*$S149</f>
        <v>#N/A</v>
      </c>
      <c r="AZ149" s="70" t="e">
        <f aca="false">$AY$7*$J$3*$J$5*$T149</f>
        <v>#N/A</v>
      </c>
      <c r="BA149" s="70" t="e">
        <f aca="false">$BA$7*$J$2*$J$5*$S149</f>
        <v>#N/A</v>
      </c>
      <c r="BB149" s="70" t="e">
        <f aca="false">$BA$7*$J$3*$J$5*$T149</f>
        <v>#N/A</v>
      </c>
      <c r="BC149" s="70" t="e">
        <f aca="false">$BC$7*$J$2*$J$5*$S149</f>
        <v>#N/A</v>
      </c>
      <c r="BD149" s="70" t="e">
        <f aca="false">$BC$7*$J$3*$J$5*$T149</f>
        <v>#N/A</v>
      </c>
      <c r="BE149" s="70" t="e">
        <f aca="false">$BE$7*$J$2*$J$5*$S149</f>
        <v>#N/A</v>
      </c>
      <c r="BF149" s="70" t="e">
        <f aca="false">$BE$7*$J$3*$J$5*$T149</f>
        <v>#N/A</v>
      </c>
      <c r="BG149" s="70" t="e">
        <f aca="false">$BG$7*$J$2*$J$5*$S149</f>
        <v>#N/A</v>
      </c>
      <c r="BH149" s="70" t="e">
        <f aca="false">$BG$7*$J$3*$J$5*$T149</f>
        <v>#N/A</v>
      </c>
      <c r="BI149" s="70" t="e">
        <f aca="false">$BI$7*$J$2*$J$5*$S149</f>
        <v>#N/A</v>
      </c>
      <c r="BJ149" s="70" t="e">
        <f aca="false">$BI$7*$J$3*$J$5*$T149</f>
        <v>#N/A</v>
      </c>
      <c r="BK149" s="70" t="e">
        <f aca="false">$BK$7*$J$2*$J$5*$S149</f>
        <v>#N/A</v>
      </c>
      <c r="BL149" s="70" t="e">
        <f aca="false">$BK$7*$J$3*$J$5*$T149</f>
        <v>#N/A</v>
      </c>
      <c r="BM149" s="70" t="e">
        <f aca="false">$BM$7*$J$2*$J$5*$S149</f>
        <v>#N/A</v>
      </c>
      <c r="BN149" s="70" t="e">
        <f aca="false">$BM$7*$J$3*$J$5*$T149</f>
        <v>#N/A</v>
      </c>
      <c r="BO149" s="70" t="e">
        <f aca="false">$BO$7*$J$2*$J$5*$S149</f>
        <v>#N/A</v>
      </c>
      <c r="BP149" s="70" t="e">
        <f aca="false">$BO$7*$J$3*$J$5*$T149</f>
        <v>#N/A</v>
      </c>
      <c r="BQ149" s="70" t="e">
        <f aca="false">$BQ$7*$J$2*$J$5*$S149</f>
        <v>#N/A</v>
      </c>
      <c r="BR149" s="70" t="e">
        <f aca="false">$BQ$7*$J$3*$J$5*$T149</f>
        <v>#N/A</v>
      </c>
      <c r="BS149" s="70" t="e">
        <f aca="false">$BS$7*$J$2*$J$5*$S149</f>
        <v>#N/A</v>
      </c>
      <c r="BT149" s="70" t="e">
        <f aca="false">$BS$7*$J$3*$J$5*$T149</f>
        <v>#N/A</v>
      </c>
      <c r="BU149" s="70" t="e">
        <f aca="false">$BU$7*$J$2*$J$5*$S149</f>
        <v>#N/A</v>
      </c>
      <c r="BV149" s="70" t="e">
        <f aca="false">$BU$7*$J$3*$J$5*$T149</f>
        <v>#N/A</v>
      </c>
      <c r="BW149" s="385" t="e">
        <f aca="false">SUM(AW149:BD149,BG149:BJ149,BO149:BP149)</f>
        <v>#N/A</v>
      </c>
      <c r="BX149" s="386" t="e">
        <f aca="false">SUM(BS149:BV149)+BW149</f>
        <v>#N/A</v>
      </c>
      <c r="BY149" s="25" t="e">
        <f aca="false">SUM(AW149:BV149)</f>
        <v>#N/A</v>
      </c>
      <c r="BZ149" s="70" t="e">
        <f aca="false">$BZ$7*$J$2*$J$5*$N149</f>
        <v>#N/A</v>
      </c>
      <c r="CA149" s="70" t="e">
        <f aca="false">$BZ$7*$J$3*$J$5*$O149</f>
        <v>#N/A</v>
      </c>
      <c r="CB149" s="70" t="e">
        <f aca="false">$CB$7*$J$2*$J$5*$N149</f>
        <v>#N/A</v>
      </c>
      <c r="CC149" s="70" t="e">
        <f aca="false">$CB$7*$J$3*$J$5*$O149</f>
        <v>#N/A</v>
      </c>
      <c r="CD149" s="70" t="e">
        <f aca="false">$CD$7*$J$2*$J$5*$N149</f>
        <v>#N/A</v>
      </c>
      <c r="CE149" s="70" t="e">
        <f aca="false">$CD$7*$J$3*$J$5*$O149</f>
        <v>#N/A</v>
      </c>
      <c r="CF149" s="134" t="e">
        <f aca="false">SUM(BZ149:CA149)</f>
        <v>#N/A</v>
      </c>
      <c r="CG149" s="386" t="e">
        <f aca="false">SUM(BZ149:CC149)</f>
        <v>#N/A</v>
      </c>
      <c r="CH149" s="134" t="e">
        <f aca="false">SUM(BZ149:CE149)</f>
        <v>#N/A</v>
      </c>
      <c r="CI149" s="70" t="e">
        <f aca="false">$CI$7*$J$2*$J$5*$AB149</f>
        <v>#N/A</v>
      </c>
      <c r="CJ149" s="70" t="e">
        <f aca="false">$CI$7*$J$3*$J$5*$AC149</f>
        <v>#N/A</v>
      </c>
      <c r="CK149" s="70" t="e">
        <f aca="false">$CK$7*$J$2*$J$5*$AB149</f>
        <v>#N/A</v>
      </c>
      <c r="CL149" s="70" t="e">
        <f aca="false">$CK$7*$J$3*$J$5*$AC149</f>
        <v>#N/A</v>
      </c>
      <c r="CM149" s="70" t="e">
        <f aca="false">$CM$7*$J$2*$J$5*$AB149</f>
        <v>#N/A</v>
      </c>
      <c r="CN149" s="70" t="e">
        <f aca="false">$CM$7*$J$3*$J$5*$AC149</f>
        <v>#N/A</v>
      </c>
      <c r="CO149" s="70" t="e">
        <f aca="false">$CO$7*$J$2*$J$5*$AB149</f>
        <v>#N/A</v>
      </c>
      <c r="CP149" s="70" t="e">
        <f aca="false">$CO$7*$J$3*$J$5*$AC149</f>
        <v>#N/A</v>
      </c>
      <c r="CQ149" s="70" t="e">
        <f aca="false">$CQ$7*$J$2*$J$5*$AB149</f>
        <v>#N/A</v>
      </c>
      <c r="CR149" s="70" t="e">
        <f aca="false">$CQ$7*$J$3*$J$5*$AC149</f>
        <v>#N/A</v>
      </c>
      <c r="CS149" s="70" t="e">
        <f aca="false">$CS$7*$J$2*$J$5*$AB149</f>
        <v>#N/A</v>
      </c>
      <c r="CT149" s="70" t="e">
        <f aca="false">$CS$7*$J$3*$J$5*$AC149</f>
        <v>#N/A</v>
      </c>
      <c r="CU149" s="70" t="e">
        <f aca="false">$CU$7*$J$2*$J$5*$AB149</f>
        <v>#N/A</v>
      </c>
      <c r="CV149" s="70" t="e">
        <f aca="false">$CU$7*$J$3*$J$5*$AC149</f>
        <v>#N/A</v>
      </c>
      <c r="CW149" s="70" t="e">
        <f aca="false">$CW$7*$J$2*$J$5*$AB149</f>
        <v>#N/A</v>
      </c>
      <c r="CX149" s="70" t="e">
        <f aca="false">$CW$7*$J$3*$J$5*$AC149</f>
        <v>#N/A</v>
      </c>
      <c r="CY149" s="70" t="e">
        <f aca="false">$CY$7*$J$2*$J$5*$AB149</f>
        <v>#N/A</v>
      </c>
      <c r="CZ149" s="70" t="e">
        <f aca="false">$CY$7*$J$3*$J$5*$AC149</f>
        <v>#N/A</v>
      </c>
      <c r="DA149" s="70" t="e">
        <f aca="false">$DA$7*$J$2*$J$5*$AB149</f>
        <v>#N/A</v>
      </c>
      <c r="DB149" s="70" t="e">
        <f aca="false">$DA$7*$J$3*$J$5*$AC149</f>
        <v>#N/A</v>
      </c>
      <c r="DC149" s="70"/>
      <c r="DD149" s="70"/>
      <c r="DE149" s="70" t="e">
        <f aca="false">$DF$7*$J$2*$J$5*$AB149</f>
        <v>#N/A</v>
      </c>
      <c r="DF149" s="70" t="e">
        <f aca="false">$DF$7*$J$3*$J$5*$AC149</f>
        <v>#N/A</v>
      </c>
      <c r="DG149" s="70" t="e">
        <f aca="false">$DG$7*$J$2*$J$5*$AB149</f>
        <v>#N/A</v>
      </c>
      <c r="DH149" s="70" t="e">
        <f aca="false">$DG$7*$J$3*$J$5*$AC149</f>
        <v>#N/A</v>
      </c>
      <c r="DI149" s="70" t="e">
        <f aca="false">$DI$7*$J$2*$J$5*$AB149</f>
        <v>#N/A</v>
      </c>
      <c r="DJ149" s="70" t="e">
        <f aca="false">$DI$7*$J$3*$J$5*$AC149</f>
        <v>#N/A</v>
      </c>
      <c r="DK149" s="70" t="e">
        <f aca="false">$DK$7*$J$2*$J$5*$AB149</f>
        <v>#N/A</v>
      </c>
      <c r="DL149" s="70" t="e">
        <f aca="false">$DK$7*$J$3*$J$5*$AC149</f>
        <v>#N/A</v>
      </c>
      <c r="DM149" s="70" t="e">
        <f aca="false">$DM$7*$J$2*$J$5*$AB149</f>
        <v>#N/A</v>
      </c>
      <c r="DN149" s="70" t="e">
        <f aca="false">$DM$7*$J$3*$J$5*$AC149</f>
        <v>#N/A</v>
      </c>
      <c r="DO149" s="70" t="e">
        <f aca="false">$DO$7*$J$2*$J$5*$AB149</f>
        <v>#N/A</v>
      </c>
      <c r="DP149" s="70" t="e">
        <f aca="false">$DO$7*$J$3*$J$5*$AC149</f>
        <v>#N/A</v>
      </c>
      <c r="DQ149" s="70" t="e">
        <f aca="false">$DQ$7*$J$2*$J$5*$AB149</f>
        <v>#N/A</v>
      </c>
      <c r="DR149" s="70" t="e">
        <f aca="false">$DQ$7*$J$3*$J$5*$AC149</f>
        <v>#N/A</v>
      </c>
      <c r="DS149" s="134" t="e">
        <f aca="false">SUM(CI149:CR149,CW149:CX149,DG149:DH149)</f>
        <v>#N/A</v>
      </c>
      <c r="DT149" s="25" t="e">
        <f aca="false">SUM(CI149:CZ149,DC149:DL149)</f>
        <v>#N/A</v>
      </c>
      <c r="DU149" s="134" t="e">
        <f aca="false">SUM(CI149:DR149)</f>
        <v>#N/A</v>
      </c>
      <c r="DZ149" s="70" t="e">
        <f aca="false">$DZ$7*$J$2*$J$5*$AB149</f>
        <v>#N/A</v>
      </c>
      <c r="EA149" s="70" t="e">
        <f aca="false">$DZ$7*$J$3*$J$5*$AC149</f>
        <v>#N/A</v>
      </c>
      <c r="EB149" s="70" t="e">
        <f aca="false">$EB$7*$J$2*$J$5*$AB149</f>
        <v>#N/A</v>
      </c>
      <c r="EC149" s="70" t="e">
        <f aca="false">$EB$7*$J$3*$J$5*$AC149</f>
        <v>#N/A</v>
      </c>
      <c r="ED149" s="70" t="e">
        <f aca="false">$ED$7*$J$2*$J$5*$AB149</f>
        <v>#N/A</v>
      </c>
      <c r="EE149" s="70" t="e">
        <f aca="false">$ED$7*$J$3*$J$5*$AC149</f>
        <v>#N/A</v>
      </c>
      <c r="EF149" s="70" t="e">
        <f aca="false">$EF$7*$J$2*$J$5*$AB149</f>
        <v>#N/A</v>
      </c>
      <c r="EG149" s="70" t="e">
        <f aca="false">$EF$7*$J$3*$J$5*$AC149</f>
        <v>#N/A</v>
      </c>
      <c r="EH149" s="70" t="e">
        <f aca="false">$EH$7*$J$2*$J$5*$AB149</f>
        <v>#N/A</v>
      </c>
      <c r="EI149" s="70" t="e">
        <f aca="false">$EH$7*$J$3*$J$5*$AC149</f>
        <v>#N/A</v>
      </c>
      <c r="EJ149" s="70" t="e">
        <f aca="false">$EJ$7*$J$2*$J$5*$AB149</f>
        <v>#N/A</v>
      </c>
      <c r="EK149" s="70" t="e">
        <f aca="false">$EJ$7*$J$3*$J$5*$AC149</f>
        <v>#N/A</v>
      </c>
      <c r="EL149" s="70" t="e">
        <f aca="false">$EL$7*$J$2*$J$5*$AB149</f>
        <v>#N/A</v>
      </c>
      <c r="EM149" s="70" t="e">
        <f aca="false">$EL$7*$J$3*$J$5*$AC149</f>
        <v>#N/A</v>
      </c>
      <c r="EN149" s="134" t="e">
        <f aca="false">SUM(EB149:EC149)</f>
        <v>#N/A</v>
      </c>
      <c r="EO149" s="25" t="e">
        <f aca="false">SUM(EB149:EE149,EJ149:EM149)</f>
        <v>#N/A</v>
      </c>
      <c r="EP149" s="25" t="e">
        <f aca="false">SUM(DZ149:EM149)</f>
        <v>#N/A</v>
      </c>
    </row>
    <row r="150" customFormat="false" ht="11.25" hidden="false" customHeight="false" outlineLevel="0" collapsed="false">
      <c r="A150" s="51" t="e">
        <f aca="false">VLOOKUP($D150,Curves!$A$2:$I$1700,9)</f>
        <v>#N/A</v>
      </c>
      <c r="B150" s="85" t="e">
        <f aca="false">(1+($A150/2))^(-2*($D150-$A$1)/365.25)</f>
        <v>#N/A</v>
      </c>
      <c r="C150" s="85" t="n">
        <f aca="false">D151-D150</f>
        <v>30</v>
      </c>
      <c r="D150" s="377" t="n">
        <v>41214</v>
      </c>
      <c r="E150" s="378" t="e">
        <f aca="false">VLOOKUP($D150,Curves!$A$2:$H$1700,2)*$B150</f>
        <v>#N/A</v>
      </c>
      <c r="F150" s="51" t="e">
        <f aca="false">VLOOKUP($D150,Curves!$A$2:$H$1700,3)*$B150</f>
        <v>#N/A</v>
      </c>
      <c r="G150" s="51" t="e">
        <f aca="false">VLOOKUP($D150,Curves!$A$2:$H$1700,7)*$B150</f>
        <v>#N/A</v>
      </c>
      <c r="H150" s="51" t="e">
        <f aca="false">VLOOKUP($D150,Curves!$A$2:$H$1700,5)*$B150</f>
        <v>#N/A</v>
      </c>
      <c r="I150" s="51" t="e">
        <f aca="false">VLOOKUP($D150,Curves!$A$2:$H$1700,4)*$B150</f>
        <v>#N/A</v>
      </c>
      <c r="J150" s="379" t="e">
        <f aca="false">VLOOKUP($D150,Curves!$A$2:$H$1700,8)*$B150</f>
        <v>#N/A</v>
      </c>
      <c r="K150" s="51" t="e">
        <f aca="false">($E150+$I150)*$J$5+$J$4</f>
        <v>#N/A</v>
      </c>
      <c r="L150" s="380" t="e">
        <f aca="false">VLOOKUP($D150,Curves!$N$2:$T$2600,2)*$B150</f>
        <v>#N/A</v>
      </c>
      <c r="M150" s="244" t="e">
        <f aca="false">VLOOKUP($D150,Curves!$N$2:$T$2600,3)*$B150</f>
        <v>#N/A</v>
      </c>
      <c r="N150" s="381" t="e">
        <f aca="false">IF($K150&lt;$L150,1,0)</f>
        <v>#N/A</v>
      </c>
      <c r="O150" s="382" t="e">
        <f aca="false">IF($K150&lt;$M150,1,0)</f>
        <v>#N/A</v>
      </c>
      <c r="P150" s="378" t="e">
        <f aca="false">($E150+J150)*$J$5+$J$4</f>
        <v>#N/A</v>
      </c>
      <c r="Q150" s="380" t="e">
        <f aca="false">VLOOKUP($D150,Curves!$N$2:$T$2600,4)*$B150</f>
        <v>#N/A</v>
      </c>
      <c r="R150" s="244" t="e">
        <f aca="false">VLOOKUP($D150,Curves!$N$2:$T$2600,5)*$B150</f>
        <v>#N/A</v>
      </c>
      <c r="S150" s="381" t="e">
        <f aca="false">IF($P150&lt;$Q150,1,0)</f>
        <v>#N/A</v>
      </c>
      <c r="T150" s="382" t="e">
        <f aca="false">IF($P150&lt;$R150,1,0)</f>
        <v>#N/A</v>
      </c>
      <c r="U150" s="383" t="e">
        <f aca="false">($E150+G150)*$J$5+$J$4</f>
        <v>#N/A</v>
      </c>
      <c r="V150" s="383" t="e">
        <f aca="false">($E150+H150)*$J$5+$J$4</f>
        <v>#N/A</v>
      </c>
      <c r="W150" s="383" t="e">
        <f aca="false">($E150+I150)*$J$5+$J$4</f>
        <v>#N/A</v>
      </c>
      <c r="X150" s="272" t="e">
        <f aca="false">VLOOKUP($D150,[6]CurveFetch!$D$8:$S$13000,16,0)*$B150</f>
        <v>#N/A</v>
      </c>
      <c r="Y150" s="244" t="e">
        <f aca="false">VLOOKUP($D150,Curves!$N$2:$T$2600,7)*$B150</f>
        <v>#N/A</v>
      </c>
      <c r="Z150" s="384" t="e">
        <f aca="false">IF($U150&lt;$X150,1,0)</f>
        <v>#N/A</v>
      </c>
      <c r="AA150" s="381" t="e">
        <f aca="false">IF($U150&lt;$Y150,1,0)</f>
        <v>#N/A</v>
      </c>
      <c r="AB150" s="381" t="e">
        <f aca="false">IF($V150&lt;$X150,1,0)</f>
        <v>#N/A</v>
      </c>
      <c r="AC150" s="381" t="e">
        <f aca="false">IF($V150&lt;$X150,1,0)</f>
        <v>#N/A</v>
      </c>
      <c r="AD150" s="381" t="e">
        <f aca="false">IF($W150&lt;$X150,1,0)</f>
        <v>#N/A</v>
      </c>
      <c r="AE150" s="382" t="e">
        <f aca="false">IF($W150&lt;$Y150,1,0)</f>
        <v>#N/A</v>
      </c>
      <c r="AF150" s="70" t="e">
        <f aca="false">$AF$7*$J$2*$J$5*$N150</f>
        <v>#N/A</v>
      </c>
      <c r="AG150" s="70" t="e">
        <f aca="false">$AF$7*$J$2*$J$5*$O150</f>
        <v>#N/A</v>
      </c>
      <c r="AH150" s="70" t="e">
        <f aca="false">$AH$7*$J$2*$J$5*$N150</f>
        <v>#N/A</v>
      </c>
      <c r="AI150" s="70" t="e">
        <f aca="false">$AH$7*$J$2*$J$5*$O150</f>
        <v>#N/A</v>
      </c>
      <c r="AJ150" s="70" t="e">
        <f aca="false">$AJ$7*$J$2*$J$5*$N150</f>
        <v>#N/A</v>
      </c>
      <c r="AK150" s="70" t="e">
        <f aca="false">$AJ$7*$J$2*$J$5*$O150</f>
        <v>#N/A</v>
      </c>
      <c r="AL150" s="70" t="e">
        <f aca="false">$AL$7*$J$2*$J$5*$N150</f>
        <v>#N/A</v>
      </c>
      <c r="AM150" s="70" t="e">
        <f aca="false">$AL$7*$J$3*$J$5*$O150</f>
        <v>#N/A</v>
      </c>
      <c r="AN150" s="70" t="e">
        <f aca="false">$AN$7*$J$2*$J$5*$N150</f>
        <v>#N/A</v>
      </c>
      <c r="AO150" s="70" t="e">
        <f aca="false">$AN$7*$J$3*$J$5*$O150</f>
        <v>#N/A</v>
      </c>
      <c r="AP150" s="70" t="e">
        <f aca="false">$AP$7*$J$2*$J$5*$N150</f>
        <v>#N/A</v>
      </c>
      <c r="AQ150" s="70" t="e">
        <f aca="false">$AP$7*$J$3*$J$5*$O150</f>
        <v>#N/A</v>
      </c>
      <c r="AR150" s="70" t="e">
        <f aca="false">$AR$7*$J$2*$J$5*$N150</f>
        <v>#N/A</v>
      </c>
      <c r="AS150" s="70" t="e">
        <f aca="false">$AR$7*$J$3*$J$5*$O150</f>
        <v>#N/A</v>
      </c>
      <c r="AT150" s="134" t="e">
        <f aca="false">SUM(AF150:AG150,AL150:AM150)</f>
        <v>#N/A</v>
      </c>
      <c r="AU150" s="161" t="e">
        <f aca="false">SUM(AF150:AM150,AP150:AS150)</f>
        <v>#N/A</v>
      </c>
      <c r="AV150" s="134" t="e">
        <f aca="false">SUM(AF150:AS150)</f>
        <v>#N/A</v>
      </c>
      <c r="AW150" s="70" t="e">
        <f aca="false">$AW$7*$J$2*$J$5*$S150</f>
        <v>#N/A</v>
      </c>
      <c r="AX150" s="70" t="e">
        <f aca="false">$AW$7*$J$3*$J$5*$T150</f>
        <v>#N/A</v>
      </c>
      <c r="AY150" s="70" t="e">
        <f aca="false">$AY$7*$J$2*$J$5*$S150</f>
        <v>#N/A</v>
      </c>
      <c r="AZ150" s="70" t="e">
        <f aca="false">$AY$7*$J$3*$J$5*$T150</f>
        <v>#N/A</v>
      </c>
      <c r="BA150" s="70" t="e">
        <f aca="false">$BA$7*$J$2*$J$5*$S150</f>
        <v>#N/A</v>
      </c>
      <c r="BB150" s="70" t="e">
        <f aca="false">$BA$7*$J$3*$J$5*$T150</f>
        <v>#N/A</v>
      </c>
      <c r="BC150" s="70" t="e">
        <f aca="false">$BC$7*$J$2*$J$5*$S150</f>
        <v>#N/A</v>
      </c>
      <c r="BD150" s="70" t="e">
        <f aca="false">$BC$7*$J$3*$J$5*$T150</f>
        <v>#N/A</v>
      </c>
      <c r="BE150" s="70" t="e">
        <f aca="false">$BE$7*$J$2*$J$5*$S150</f>
        <v>#N/A</v>
      </c>
      <c r="BF150" s="70" t="e">
        <f aca="false">$BE$7*$J$3*$J$5*$T150</f>
        <v>#N/A</v>
      </c>
      <c r="BG150" s="70" t="e">
        <f aca="false">$BG$7*$J$2*$J$5*$S150</f>
        <v>#N/A</v>
      </c>
      <c r="BH150" s="70" t="e">
        <f aca="false">$BG$7*$J$3*$J$5*$T150</f>
        <v>#N/A</v>
      </c>
      <c r="BI150" s="70" t="e">
        <f aca="false">$BI$7*$J$2*$J$5*$S150</f>
        <v>#N/A</v>
      </c>
      <c r="BJ150" s="70" t="e">
        <f aca="false">$BI$7*$J$3*$J$5*$T150</f>
        <v>#N/A</v>
      </c>
      <c r="BK150" s="70" t="e">
        <f aca="false">$BK$7*$J$2*$J$5*$S150</f>
        <v>#N/A</v>
      </c>
      <c r="BL150" s="70" t="e">
        <f aca="false">$BK$7*$J$3*$J$5*$T150</f>
        <v>#N/A</v>
      </c>
      <c r="BM150" s="70" t="e">
        <f aca="false">$BM$7*$J$2*$J$5*$S150</f>
        <v>#N/A</v>
      </c>
      <c r="BN150" s="70" t="e">
        <f aca="false">$BM$7*$J$3*$J$5*$T150</f>
        <v>#N/A</v>
      </c>
      <c r="BO150" s="70" t="e">
        <f aca="false">$BO$7*$J$2*$J$5*$S150</f>
        <v>#N/A</v>
      </c>
      <c r="BP150" s="70" t="e">
        <f aca="false">$BO$7*$J$3*$J$5*$T150</f>
        <v>#N/A</v>
      </c>
      <c r="BQ150" s="70" t="e">
        <f aca="false">$BQ$7*$J$2*$J$5*$S150</f>
        <v>#N/A</v>
      </c>
      <c r="BR150" s="70" t="e">
        <f aca="false">$BQ$7*$J$3*$J$5*$T150</f>
        <v>#N/A</v>
      </c>
      <c r="BS150" s="70" t="e">
        <f aca="false">$BS$7*$J$2*$J$5*$S150</f>
        <v>#N/A</v>
      </c>
      <c r="BT150" s="70" t="e">
        <f aca="false">$BS$7*$J$3*$J$5*$T150</f>
        <v>#N/A</v>
      </c>
      <c r="BU150" s="70" t="e">
        <f aca="false">$BU$7*$J$2*$J$5*$S150</f>
        <v>#N/A</v>
      </c>
      <c r="BV150" s="70" t="e">
        <f aca="false">$BU$7*$J$3*$J$5*$T150</f>
        <v>#N/A</v>
      </c>
      <c r="BW150" s="385" t="e">
        <f aca="false">SUM(AW150:BD150,BG150:BJ150,BO150:BP150)</f>
        <v>#N/A</v>
      </c>
      <c r="BX150" s="386" t="e">
        <f aca="false">SUM(BS150:BV150)+BW150</f>
        <v>#N/A</v>
      </c>
      <c r="BY150" s="25" t="e">
        <f aca="false">SUM(AW150:BV150)</f>
        <v>#N/A</v>
      </c>
      <c r="BZ150" s="70" t="e">
        <f aca="false">$BZ$7*$J$2*$J$5*$N150</f>
        <v>#N/A</v>
      </c>
      <c r="CA150" s="70" t="e">
        <f aca="false">$BZ$7*$J$3*$J$5*$O150</f>
        <v>#N/A</v>
      </c>
      <c r="CB150" s="70" t="e">
        <f aca="false">$CB$7*$J$2*$J$5*$N150</f>
        <v>#N/A</v>
      </c>
      <c r="CC150" s="70" t="e">
        <f aca="false">$CB$7*$J$3*$J$5*$O150</f>
        <v>#N/A</v>
      </c>
      <c r="CD150" s="70" t="e">
        <f aca="false">$CD$7*$J$2*$J$5*$N150</f>
        <v>#N/A</v>
      </c>
      <c r="CE150" s="70" t="e">
        <f aca="false">$CD$7*$J$3*$J$5*$O150</f>
        <v>#N/A</v>
      </c>
      <c r="CF150" s="134" t="e">
        <f aca="false">SUM(BZ150:CA150)</f>
        <v>#N/A</v>
      </c>
      <c r="CG150" s="386" t="e">
        <f aca="false">SUM(BZ150:CC150)</f>
        <v>#N/A</v>
      </c>
      <c r="CH150" s="134" t="e">
        <f aca="false">SUM(BZ150:CE150)</f>
        <v>#N/A</v>
      </c>
      <c r="CI150" s="70" t="e">
        <f aca="false">$CI$7*$J$2*$J$5*$AB150</f>
        <v>#N/A</v>
      </c>
      <c r="CJ150" s="70" t="e">
        <f aca="false">$CI$7*$J$3*$J$5*$AC150</f>
        <v>#N/A</v>
      </c>
      <c r="CK150" s="70" t="e">
        <f aca="false">$CK$7*$J$2*$J$5*$AB150</f>
        <v>#N/A</v>
      </c>
      <c r="CL150" s="70" t="e">
        <f aca="false">$CK$7*$J$3*$J$5*$AC150</f>
        <v>#N/A</v>
      </c>
      <c r="CM150" s="70" t="e">
        <f aca="false">$CM$7*$J$2*$J$5*$AB150</f>
        <v>#N/A</v>
      </c>
      <c r="CN150" s="70" t="e">
        <f aca="false">$CM$7*$J$3*$J$5*$AC150</f>
        <v>#N/A</v>
      </c>
      <c r="CO150" s="70" t="e">
        <f aca="false">$CO$7*$J$2*$J$5*$AB150</f>
        <v>#N/A</v>
      </c>
      <c r="CP150" s="70" t="e">
        <f aca="false">$CO$7*$J$3*$J$5*$AC150</f>
        <v>#N/A</v>
      </c>
      <c r="CQ150" s="70" t="e">
        <f aca="false">$CQ$7*$J$2*$J$5*$AB150</f>
        <v>#N/A</v>
      </c>
      <c r="CR150" s="70" t="e">
        <f aca="false">$CQ$7*$J$3*$J$5*$AC150</f>
        <v>#N/A</v>
      </c>
      <c r="CS150" s="70" t="e">
        <f aca="false">$CS$7*$J$2*$J$5*$AB150</f>
        <v>#N/A</v>
      </c>
      <c r="CT150" s="70" t="e">
        <f aca="false">$CS$7*$J$3*$J$5*$AC150</f>
        <v>#N/A</v>
      </c>
      <c r="CU150" s="70" t="e">
        <f aca="false">$CU$7*$J$2*$J$5*$AB150</f>
        <v>#N/A</v>
      </c>
      <c r="CV150" s="70" t="e">
        <f aca="false">$CU$7*$J$3*$J$5*$AC150</f>
        <v>#N/A</v>
      </c>
      <c r="CW150" s="70" t="e">
        <f aca="false">$CW$7*$J$2*$J$5*$AB150</f>
        <v>#N/A</v>
      </c>
      <c r="CX150" s="70" t="e">
        <f aca="false">$CW$7*$J$3*$J$5*$AC150</f>
        <v>#N/A</v>
      </c>
      <c r="CY150" s="70" t="e">
        <f aca="false">$CY$7*$J$2*$J$5*$AB150</f>
        <v>#N/A</v>
      </c>
      <c r="CZ150" s="70" t="e">
        <f aca="false">$CY$7*$J$3*$J$5*$AC150</f>
        <v>#N/A</v>
      </c>
      <c r="DA150" s="70" t="e">
        <f aca="false">$DA$7*$J$2*$J$5*$AB150</f>
        <v>#N/A</v>
      </c>
      <c r="DB150" s="70" t="e">
        <f aca="false">$DA$7*$J$3*$J$5*$AC150</f>
        <v>#N/A</v>
      </c>
      <c r="DC150" s="70"/>
      <c r="DD150" s="70"/>
      <c r="DE150" s="70" t="e">
        <f aca="false">$DF$7*$J$2*$J$5*$AB150</f>
        <v>#N/A</v>
      </c>
      <c r="DF150" s="70" t="e">
        <f aca="false">$DF$7*$J$3*$J$5*$AC150</f>
        <v>#N/A</v>
      </c>
      <c r="DG150" s="70" t="e">
        <f aca="false">$DG$7*$J$2*$J$5*$AB150</f>
        <v>#N/A</v>
      </c>
      <c r="DH150" s="70" t="e">
        <f aca="false">$DG$7*$J$3*$J$5*$AC150</f>
        <v>#N/A</v>
      </c>
      <c r="DI150" s="70" t="e">
        <f aca="false">$DI$7*$J$2*$J$5*$AB150</f>
        <v>#N/A</v>
      </c>
      <c r="DJ150" s="70" t="e">
        <f aca="false">$DI$7*$J$3*$J$5*$AC150</f>
        <v>#N/A</v>
      </c>
      <c r="DK150" s="70" t="e">
        <f aca="false">$DK$7*$J$2*$J$5*$AB150</f>
        <v>#N/A</v>
      </c>
      <c r="DL150" s="70" t="e">
        <f aca="false">$DK$7*$J$3*$J$5*$AC150</f>
        <v>#N/A</v>
      </c>
      <c r="DM150" s="70" t="e">
        <f aca="false">$DM$7*$J$2*$J$5*$AB150</f>
        <v>#N/A</v>
      </c>
      <c r="DN150" s="70" t="e">
        <f aca="false">$DM$7*$J$3*$J$5*$AC150</f>
        <v>#N/A</v>
      </c>
      <c r="DO150" s="70" t="e">
        <f aca="false">$DO$7*$J$2*$J$5*$AB150</f>
        <v>#N/A</v>
      </c>
      <c r="DP150" s="70" t="e">
        <f aca="false">$DO$7*$J$3*$J$5*$AC150</f>
        <v>#N/A</v>
      </c>
      <c r="DQ150" s="70" t="e">
        <f aca="false">$DQ$7*$J$2*$J$5*$AB150</f>
        <v>#N/A</v>
      </c>
      <c r="DR150" s="70" t="e">
        <f aca="false">$DQ$7*$J$3*$J$5*$AC150</f>
        <v>#N/A</v>
      </c>
      <c r="DS150" s="134" t="e">
        <f aca="false">SUM(CI150:CR150,CW150:CX150,DG150:DH150)</f>
        <v>#N/A</v>
      </c>
      <c r="DT150" s="25" t="e">
        <f aca="false">SUM(CI150:CZ150,DC150:DL150)</f>
        <v>#N/A</v>
      </c>
      <c r="DU150" s="134" t="e">
        <f aca="false">SUM(CI150:DR150)</f>
        <v>#N/A</v>
      </c>
      <c r="DZ150" s="70" t="e">
        <f aca="false">$DZ$7*$J$2*$J$5*$AB150</f>
        <v>#N/A</v>
      </c>
      <c r="EA150" s="70" t="e">
        <f aca="false">$DZ$7*$J$3*$J$5*$AC150</f>
        <v>#N/A</v>
      </c>
      <c r="EB150" s="70" t="e">
        <f aca="false">$EB$7*$J$2*$J$5*$AB150</f>
        <v>#N/A</v>
      </c>
      <c r="EC150" s="70" t="e">
        <f aca="false">$EB$7*$J$3*$J$5*$AC150</f>
        <v>#N/A</v>
      </c>
      <c r="ED150" s="70" t="e">
        <f aca="false">$ED$7*$J$2*$J$5*$AB150</f>
        <v>#N/A</v>
      </c>
      <c r="EE150" s="70" t="e">
        <f aca="false">$ED$7*$J$3*$J$5*$AC150</f>
        <v>#N/A</v>
      </c>
      <c r="EF150" s="70" t="e">
        <f aca="false">$EF$7*$J$2*$J$5*$AB150</f>
        <v>#N/A</v>
      </c>
      <c r="EG150" s="70" t="e">
        <f aca="false">$EF$7*$J$3*$J$5*$AC150</f>
        <v>#N/A</v>
      </c>
      <c r="EH150" s="70" t="e">
        <f aca="false">$EH$7*$J$2*$J$5*$AB150</f>
        <v>#N/A</v>
      </c>
      <c r="EI150" s="70" t="e">
        <f aca="false">$EH$7*$J$3*$J$5*$AC150</f>
        <v>#N/A</v>
      </c>
      <c r="EJ150" s="70" t="e">
        <f aca="false">$EJ$7*$J$2*$J$5*$AB150</f>
        <v>#N/A</v>
      </c>
      <c r="EK150" s="70" t="e">
        <f aca="false">$EJ$7*$J$3*$J$5*$AC150</f>
        <v>#N/A</v>
      </c>
      <c r="EL150" s="70" t="e">
        <f aca="false">$EL$7*$J$2*$J$5*$AB150</f>
        <v>#N/A</v>
      </c>
      <c r="EM150" s="70" t="e">
        <f aca="false">$EL$7*$J$3*$J$5*$AC150</f>
        <v>#N/A</v>
      </c>
      <c r="EN150" s="134" t="e">
        <f aca="false">SUM(EB150:EC150)</f>
        <v>#N/A</v>
      </c>
      <c r="EO150" s="25" t="e">
        <f aca="false">SUM(EB150:EE150,EJ150:EM150)</f>
        <v>#N/A</v>
      </c>
      <c r="EP150" s="25" t="e">
        <f aca="false">SUM(DZ150:EM150)</f>
        <v>#N/A</v>
      </c>
    </row>
    <row r="151" customFormat="false" ht="11.25" hidden="false" customHeight="false" outlineLevel="0" collapsed="false">
      <c r="A151" s="51" t="e">
        <f aca="false">VLOOKUP($D151,Curves!$A$2:$I$1700,9)</f>
        <v>#N/A</v>
      </c>
      <c r="B151" s="85" t="e">
        <f aca="false">(1+($A151/2))^(-2*($D151-$A$1)/365.25)</f>
        <v>#N/A</v>
      </c>
      <c r="C151" s="85" t="n">
        <f aca="false">D152-D151</f>
        <v>31</v>
      </c>
      <c r="D151" s="377" t="n">
        <v>41244</v>
      </c>
      <c r="E151" s="378" t="e">
        <f aca="false">VLOOKUP($D151,Curves!$A$2:$H$1700,2)*$B151</f>
        <v>#N/A</v>
      </c>
      <c r="F151" s="51" t="e">
        <f aca="false">VLOOKUP($D151,Curves!$A$2:$H$1700,3)*$B151</f>
        <v>#N/A</v>
      </c>
      <c r="G151" s="51" t="e">
        <f aca="false">VLOOKUP($D151,Curves!$A$2:$H$1700,7)*$B151</f>
        <v>#N/A</v>
      </c>
      <c r="H151" s="51" t="e">
        <f aca="false">VLOOKUP($D151,Curves!$A$2:$H$1700,5)*$B151</f>
        <v>#N/A</v>
      </c>
      <c r="I151" s="51" t="e">
        <f aca="false">VLOOKUP($D151,Curves!$A$2:$H$1700,4)*$B151</f>
        <v>#N/A</v>
      </c>
      <c r="J151" s="379" t="e">
        <f aca="false">VLOOKUP($D151,Curves!$A$2:$H$1700,8)*$B151</f>
        <v>#N/A</v>
      </c>
      <c r="K151" s="51" t="e">
        <f aca="false">($E151+$I151)*$J$5+$J$4</f>
        <v>#N/A</v>
      </c>
      <c r="L151" s="380" t="e">
        <f aca="false">VLOOKUP($D151,Curves!$N$2:$T$2600,2)*$B151</f>
        <v>#N/A</v>
      </c>
      <c r="M151" s="244" t="e">
        <f aca="false">VLOOKUP($D151,Curves!$N$2:$T$2600,3)*$B151</f>
        <v>#N/A</v>
      </c>
      <c r="N151" s="381" t="e">
        <f aca="false">IF($K151&lt;$L151,1,0)</f>
        <v>#N/A</v>
      </c>
      <c r="O151" s="382" t="e">
        <f aca="false">IF($K151&lt;$M151,1,0)</f>
        <v>#N/A</v>
      </c>
      <c r="P151" s="378" t="e">
        <f aca="false">($E151+J151)*$J$5+$J$4</f>
        <v>#N/A</v>
      </c>
      <c r="Q151" s="380" t="e">
        <f aca="false">VLOOKUP($D151,Curves!$N$2:$T$2600,4)*$B151</f>
        <v>#N/A</v>
      </c>
      <c r="R151" s="244" t="e">
        <f aca="false">VLOOKUP($D151,Curves!$N$2:$T$2600,5)*$B151</f>
        <v>#N/A</v>
      </c>
      <c r="S151" s="381" t="e">
        <f aca="false">IF($P151&lt;$Q151,1,0)</f>
        <v>#N/A</v>
      </c>
      <c r="T151" s="382" t="e">
        <f aca="false">IF($P151&lt;$R151,1,0)</f>
        <v>#N/A</v>
      </c>
      <c r="U151" s="383" t="e">
        <f aca="false">($E151+G151)*$J$5+$J$4</f>
        <v>#N/A</v>
      </c>
      <c r="V151" s="383" t="e">
        <f aca="false">($E151+H151)*$J$5+$J$4</f>
        <v>#N/A</v>
      </c>
      <c r="W151" s="383" t="e">
        <f aca="false">($E151+I151)*$J$5+$J$4</f>
        <v>#N/A</v>
      </c>
      <c r="X151" s="272" t="e">
        <f aca="false">VLOOKUP($D151,[6]CurveFetch!$D$8:$S$13000,16,0)*$B151</f>
        <v>#N/A</v>
      </c>
      <c r="Y151" s="244" t="e">
        <f aca="false">VLOOKUP($D151,Curves!$N$2:$T$2600,7)*$B151</f>
        <v>#N/A</v>
      </c>
      <c r="Z151" s="384" t="e">
        <f aca="false">IF($U151&lt;$X151,1,0)</f>
        <v>#N/A</v>
      </c>
      <c r="AA151" s="381" t="e">
        <f aca="false">IF($U151&lt;$Y151,1,0)</f>
        <v>#N/A</v>
      </c>
      <c r="AB151" s="381" t="e">
        <f aca="false">IF($V151&lt;$X151,1,0)</f>
        <v>#N/A</v>
      </c>
      <c r="AC151" s="381" t="e">
        <f aca="false">IF($V151&lt;$X151,1,0)</f>
        <v>#N/A</v>
      </c>
      <c r="AD151" s="381" t="e">
        <f aca="false">IF($W151&lt;$X151,1,0)</f>
        <v>#N/A</v>
      </c>
      <c r="AE151" s="382" t="e">
        <f aca="false">IF($W151&lt;$Y151,1,0)</f>
        <v>#N/A</v>
      </c>
      <c r="AF151" s="70" t="e">
        <f aca="false">$AF$7*$J$2*$J$5*$N151</f>
        <v>#N/A</v>
      </c>
      <c r="AG151" s="70" t="e">
        <f aca="false">$AF$7*$J$2*$J$5*$O151</f>
        <v>#N/A</v>
      </c>
      <c r="AH151" s="70" t="e">
        <f aca="false">$AH$7*$J$2*$J$5*$N151</f>
        <v>#N/A</v>
      </c>
      <c r="AI151" s="70" t="e">
        <f aca="false">$AH$7*$J$2*$J$5*$O151</f>
        <v>#N/A</v>
      </c>
      <c r="AJ151" s="70" t="e">
        <f aca="false">$AJ$7*$J$2*$J$5*$N151</f>
        <v>#N/A</v>
      </c>
      <c r="AK151" s="70" t="e">
        <f aca="false">$AJ$7*$J$2*$J$5*$O151</f>
        <v>#N/A</v>
      </c>
      <c r="AL151" s="70" t="e">
        <f aca="false">$AL$7*$J$2*$J$5*$N151</f>
        <v>#N/A</v>
      </c>
      <c r="AM151" s="70" t="e">
        <f aca="false">$AL$7*$J$3*$J$5*$O151</f>
        <v>#N/A</v>
      </c>
      <c r="AN151" s="70" t="e">
        <f aca="false">$AN$7*$J$2*$J$5*$N151</f>
        <v>#N/A</v>
      </c>
      <c r="AO151" s="70" t="e">
        <f aca="false">$AN$7*$J$3*$J$5*$O151</f>
        <v>#N/A</v>
      </c>
      <c r="AP151" s="70" t="e">
        <f aca="false">$AP$7*$J$2*$J$5*$N151</f>
        <v>#N/A</v>
      </c>
      <c r="AQ151" s="70" t="e">
        <f aca="false">$AP$7*$J$3*$J$5*$O151</f>
        <v>#N/A</v>
      </c>
      <c r="AR151" s="70" t="e">
        <f aca="false">$AR$7*$J$2*$J$5*$N151</f>
        <v>#N/A</v>
      </c>
      <c r="AS151" s="70" t="e">
        <f aca="false">$AR$7*$J$3*$J$5*$O151</f>
        <v>#N/A</v>
      </c>
      <c r="AT151" s="134" t="e">
        <f aca="false">SUM(AF151:AG151,AL151:AM151)</f>
        <v>#N/A</v>
      </c>
      <c r="AU151" s="161" t="e">
        <f aca="false">SUM(AF151:AM151,AP151:AS151)</f>
        <v>#N/A</v>
      </c>
      <c r="AV151" s="134" t="e">
        <f aca="false">SUM(AF151:AS151)</f>
        <v>#N/A</v>
      </c>
      <c r="AW151" s="70" t="e">
        <f aca="false">$AW$7*$J$2*$J$5*$S151</f>
        <v>#N/A</v>
      </c>
      <c r="AX151" s="70" t="e">
        <f aca="false">$AW$7*$J$3*$J$5*$T151</f>
        <v>#N/A</v>
      </c>
      <c r="AY151" s="70" t="e">
        <f aca="false">$AY$7*$J$2*$J$5*$S151</f>
        <v>#N/A</v>
      </c>
      <c r="AZ151" s="70" t="e">
        <f aca="false">$AY$7*$J$3*$J$5*$T151</f>
        <v>#N/A</v>
      </c>
      <c r="BA151" s="70" t="e">
        <f aca="false">$BA$7*$J$2*$J$5*$S151</f>
        <v>#N/A</v>
      </c>
      <c r="BB151" s="70" t="e">
        <f aca="false">$BA$7*$J$3*$J$5*$T151</f>
        <v>#N/A</v>
      </c>
      <c r="BC151" s="70" t="e">
        <f aca="false">$BC$7*$J$2*$J$5*$S151</f>
        <v>#N/A</v>
      </c>
      <c r="BD151" s="70" t="e">
        <f aca="false">$BC$7*$J$3*$J$5*$T151</f>
        <v>#N/A</v>
      </c>
      <c r="BE151" s="70" t="e">
        <f aca="false">$BE$7*$J$2*$J$5*$S151</f>
        <v>#N/A</v>
      </c>
      <c r="BF151" s="70" t="e">
        <f aca="false">$BE$7*$J$3*$J$5*$T151</f>
        <v>#N/A</v>
      </c>
      <c r="BG151" s="70" t="e">
        <f aca="false">$BG$7*$J$2*$J$5*$S151</f>
        <v>#N/A</v>
      </c>
      <c r="BH151" s="70" t="e">
        <f aca="false">$BG$7*$J$3*$J$5*$T151</f>
        <v>#N/A</v>
      </c>
      <c r="BI151" s="70" t="e">
        <f aca="false">$BI$7*$J$2*$J$5*$S151</f>
        <v>#N/A</v>
      </c>
      <c r="BJ151" s="70" t="e">
        <f aca="false">$BI$7*$J$3*$J$5*$T151</f>
        <v>#N/A</v>
      </c>
      <c r="BK151" s="70" t="e">
        <f aca="false">$BK$7*$J$2*$J$5*$S151</f>
        <v>#N/A</v>
      </c>
      <c r="BL151" s="70" t="e">
        <f aca="false">$BK$7*$J$3*$J$5*$T151</f>
        <v>#N/A</v>
      </c>
      <c r="BM151" s="70" t="e">
        <f aca="false">$BM$7*$J$2*$J$5*$S151</f>
        <v>#N/A</v>
      </c>
      <c r="BN151" s="70" t="e">
        <f aca="false">$BM$7*$J$3*$J$5*$T151</f>
        <v>#N/A</v>
      </c>
      <c r="BO151" s="70" t="e">
        <f aca="false">$BO$7*$J$2*$J$5*$S151</f>
        <v>#N/A</v>
      </c>
      <c r="BP151" s="70" t="e">
        <f aca="false">$BO$7*$J$3*$J$5*$T151</f>
        <v>#N/A</v>
      </c>
      <c r="BQ151" s="70" t="e">
        <f aca="false">$BQ$7*$J$2*$J$5*$S151</f>
        <v>#N/A</v>
      </c>
      <c r="BR151" s="70" t="e">
        <f aca="false">$BQ$7*$J$3*$J$5*$T151</f>
        <v>#N/A</v>
      </c>
      <c r="BS151" s="70" t="e">
        <f aca="false">$BS$7*$J$2*$J$5*$S151</f>
        <v>#N/A</v>
      </c>
      <c r="BT151" s="70" t="e">
        <f aca="false">$BS$7*$J$3*$J$5*$T151</f>
        <v>#N/A</v>
      </c>
      <c r="BU151" s="70" t="e">
        <f aca="false">$BU$7*$J$2*$J$5*$S151</f>
        <v>#N/A</v>
      </c>
      <c r="BV151" s="70" t="e">
        <f aca="false">$BU$7*$J$3*$J$5*$T151</f>
        <v>#N/A</v>
      </c>
      <c r="BW151" s="385" t="e">
        <f aca="false">SUM(AW151:BD151,BG151:BJ151,BO151:BP151)</f>
        <v>#N/A</v>
      </c>
      <c r="BX151" s="386" t="e">
        <f aca="false">SUM(BS151:BV151)+BW151</f>
        <v>#N/A</v>
      </c>
      <c r="BY151" s="25" t="e">
        <f aca="false">SUM(AW151:BV151)</f>
        <v>#N/A</v>
      </c>
      <c r="BZ151" s="70" t="e">
        <f aca="false">$BZ$7*$J$2*$J$5*$N151</f>
        <v>#N/A</v>
      </c>
      <c r="CA151" s="70" t="e">
        <f aca="false">$BZ$7*$J$3*$J$5*$O151</f>
        <v>#N/A</v>
      </c>
      <c r="CB151" s="70" t="e">
        <f aca="false">$CB$7*$J$2*$J$5*$N151</f>
        <v>#N/A</v>
      </c>
      <c r="CC151" s="70" t="e">
        <f aca="false">$CB$7*$J$3*$J$5*$O151</f>
        <v>#N/A</v>
      </c>
      <c r="CD151" s="70" t="e">
        <f aca="false">$CD$7*$J$2*$J$5*$N151</f>
        <v>#N/A</v>
      </c>
      <c r="CE151" s="70" t="e">
        <f aca="false">$CD$7*$J$3*$J$5*$O151</f>
        <v>#N/A</v>
      </c>
      <c r="CF151" s="134" t="e">
        <f aca="false">SUM(BZ151:CA151)</f>
        <v>#N/A</v>
      </c>
      <c r="CG151" s="386" t="e">
        <f aca="false">SUM(BZ151:CC151)</f>
        <v>#N/A</v>
      </c>
      <c r="CH151" s="134" t="e">
        <f aca="false">SUM(BZ151:CE151)</f>
        <v>#N/A</v>
      </c>
      <c r="CI151" s="70" t="e">
        <f aca="false">$CI$7*$J$2*$J$5*$AB151</f>
        <v>#N/A</v>
      </c>
      <c r="CJ151" s="70" t="e">
        <f aca="false">$CI$7*$J$3*$J$5*$AC151</f>
        <v>#N/A</v>
      </c>
      <c r="CK151" s="70" t="e">
        <f aca="false">$CK$7*$J$2*$J$5*$AB151</f>
        <v>#N/A</v>
      </c>
      <c r="CL151" s="70" t="e">
        <f aca="false">$CK$7*$J$3*$J$5*$AC151</f>
        <v>#N/A</v>
      </c>
      <c r="CM151" s="70" t="e">
        <f aca="false">$CM$7*$J$2*$J$5*$AB151</f>
        <v>#N/A</v>
      </c>
      <c r="CN151" s="70" t="e">
        <f aca="false">$CM$7*$J$3*$J$5*$AC151</f>
        <v>#N/A</v>
      </c>
      <c r="CO151" s="70" t="e">
        <f aca="false">$CO$7*$J$2*$J$5*$AB151</f>
        <v>#N/A</v>
      </c>
      <c r="CP151" s="70" t="e">
        <f aca="false">$CO$7*$J$3*$J$5*$AC151</f>
        <v>#N/A</v>
      </c>
      <c r="CQ151" s="70" t="e">
        <f aca="false">$CQ$7*$J$2*$J$5*$AB151</f>
        <v>#N/A</v>
      </c>
      <c r="CR151" s="70" t="e">
        <f aca="false">$CQ$7*$J$3*$J$5*$AC151</f>
        <v>#N/A</v>
      </c>
      <c r="CS151" s="70" t="e">
        <f aca="false">$CS$7*$J$2*$J$5*$AB151</f>
        <v>#N/A</v>
      </c>
      <c r="CT151" s="70" t="e">
        <f aca="false">$CS$7*$J$3*$J$5*$AC151</f>
        <v>#N/A</v>
      </c>
      <c r="CU151" s="70" t="e">
        <f aca="false">$CU$7*$J$2*$J$5*$AB151</f>
        <v>#N/A</v>
      </c>
      <c r="CV151" s="70" t="e">
        <f aca="false">$CU$7*$J$3*$J$5*$AC151</f>
        <v>#N/A</v>
      </c>
      <c r="CW151" s="70" t="e">
        <f aca="false">$CW$7*$J$2*$J$5*$AB151</f>
        <v>#N/A</v>
      </c>
      <c r="CX151" s="70" t="e">
        <f aca="false">$CW$7*$J$3*$J$5*$AC151</f>
        <v>#N/A</v>
      </c>
      <c r="CY151" s="70" t="e">
        <f aca="false">$CY$7*$J$2*$J$5*$AB151</f>
        <v>#N/A</v>
      </c>
      <c r="CZ151" s="70" t="e">
        <f aca="false">$CY$7*$J$3*$J$5*$AC151</f>
        <v>#N/A</v>
      </c>
      <c r="DA151" s="70" t="e">
        <f aca="false">$DA$7*$J$2*$J$5*$AB151</f>
        <v>#N/A</v>
      </c>
      <c r="DB151" s="70" t="e">
        <f aca="false">$DA$7*$J$3*$J$5*$AC151</f>
        <v>#N/A</v>
      </c>
      <c r="DC151" s="70"/>
      <c r="DD151" s="70"/>
      <c r="DE151" s="70" t="e">
        <f aca="false">$DF$7*$J$2*$J$5*$AB151</f>
        <v>#N/A</v>
      </c>
      <c r="DF151" s="70" t="e">
        <f aca="false">$DF$7*$J$3*$J$5*$AC151</f>
        <v>#N/A</v>
      </c>
      <c r="DG151" s="70" t="e">
        <f aca="false">$DG$7*$J$2*$J$5*$AB151</f>
        <v>#N/A</v>
      </c>
      <c r="DH151" s="70" t="e">
        <f aca="false">$DG$7*$J$3*$J$5*$AC151</f>
        <v>#N/A</v>
      </c>
      <c r="DI151" s="70" t="e">
        <f aca="false">$DI$7*$J$2*$J$5*$AB151</f>
        <v>#N/A</v>
      </c>
      <c r="DJ151" s="70" t="e">
        <f aca="false">$DI$7*$J$3*$J$5*$AC151</f>
        <v>#N/A</v>
      </c>
      <c r="DK151" s="70" t="e">
        <f aca="false">$DK$7*$J$2*$J$5*$AB151</f>
        <v>#N/A</v>
      </c>
      <c r="DL151" s="70" t="e">
        <f aca="false">$DK$7*$J$3*$J$5*$AC151</f>
        <v>#N/A</v>
      </c>
      <c r="DM151" s="70" t="e">
        <f aca="false">$DM$7*$J$2*$J$5*$AB151</f>
        <v>#N/A</v>
      </c>
      <c r="DN151" s="70" t="e">
        <f aca="false">$DM$7*$J$3*$J$5*$AC151</f>
        <v>#N/A</v>
      </c>
      <c r="DO151" s="70" t="e">
        <f aca="false">$DO$7*$J$2*$J$5*$AB151</f>
        <v>#N/A</v>
      </c>
      <c r="DP151" s="70" t="e">
        <f aca="false">$DO$7*$J$3*$J$5*$AC151</f>
        <v>#N/A</v>
      </c>
      <c r="DQ151" s="70" t="e">
        <f aca="false">$DQ$7*$J$2*$J$5*$AB151</f>
        <v>#N/A</v>
      </c>
      <c r="DR151" s="70" t="e">
        <f aca="false">$DQ$7*$J$3*$J$5*$AC151</f>
        <v>#N/A</v>
      </c>
      <c r="DS151" s="134" t="e">
        <f aca="false">SUM(CI151:CR151,CW151:CX151,DG151:DH151)</f>
        <v>#N/A</v>
      </c>
      <c r="DT151" s="25" t="e">
        <f aca="false">SUM(CI151:CZ151,DC151:DL151)</f>
        <v>#N/A</v>
      </c>
      <c r="DU151" s="134" t="e">
        <f aca="false">SUM(CI151:DR151)</f>
        <v>#N/A</v>
      </c>
      <c r="DZ151" s="70" t="e">
        <f aca="false">$DZ$7*$J$2*$J$5*$AB151</f>
        <v>#N/A</v>
      </c>
      <c r="EA151" s="70" t="e">
        <f aca="false">$DZ$7*$J$3*$J$5*$AC151</f>
        <v>#N/A</v>
      </c>
      <c r="EB151" s="70" t="e">
        <f aca="false">$EB$7*$J$2*$J$5*$AB151</f>
        <v>#N/A</v>
      </c>
      <c r="EC151" s="70" t="e">
        <f aca="false">$EB$7*$J$3*$J$5*$AC151</f>
        <v>#N/A</v>
      </c>
      <c r="ED151" s="70" t="e">
        <f aca="false">$ED$7*$J$2*$J$5*$AB151</f>
        <v>#N/A</v>
      </c>
      <c r="EE151" s="70" t="e">
        <f aca="false">$ED$7*$J$3*$J$5*$AC151</f>
        <v>#N/A</v>
      </c>
      <c r="EF151" s="70" t="e">
        <f aca="false">$EF$7*$J$2*$J$5*$AB151</f>
        <v>#N/A</v>
      </c>
      <c r="EG151" s="70" t="e">
        <f aca="false">$EF$7*$J$3*$J$5*$AC151</f>
        <v>#N/A</v>
      </c>
      <c r="EH151" s="70" t="e">
        <f aca="false">$EH$7*$J$2*$J$5*$AB151</f>
        <v>#N/A</v>
      </c>
      <c r="EI151" s="70" t="e">
        <f aca="false">$EH$7*$J$3*$J$5*$AC151</f>
        <v>#N/A</v>
      </c>
      <c r="EJ151" s="70" t="e">
        <f aca="false">$EJ$7*$J$2*$J$5*$AB151</f>
        <v>#N/A</v>
      </c>
      <c r="EK151" s="70" t="e">
        <f aca="false">$EJ$7*$J$3*$J$5*$AC151</f>
        <v>#N/A</v>
      </c>
      <c r="EL151" s="70" t="e">
        <f aca="false">$EL$7*$J$2*$J$5*$AB151</f>
        <v>#N/A</v>
      </c>
      <c r="EM151" s="70" t="e">
        <f aca="false">$EL$7*$J$3*$J$5*$AC151</f>
        <v>#N/A</v>
      </c>
      <c r="EN151" s="134" t="e">
        <f aca="false">SUM(EB151:EC151)</f>
        <v>#N/A</v>
      </c>
      <c r="EO151" s="25" t="e">
        <f aca="false">SUM(EB151:EE151,EJ151:EM151)</f>
        <v>#N/A</v>
      </c>
      <c r="EP151" s="25" t="e">
        <f aca="false">SUM(DZ151:EM151)</f>
        <v>#N/A</v>
      </c>
    </row>
    <row r="152" customFormat="false" ht="11.25" hidden="false" customHeight="false" outlineLevel="0" collapsed="false">
      <c r="A152" s="51" t="e">
        <f aca="false">VLOOKUP($D152,Curves!$A$2:$I$1700,9)</f>
        <v>#N/A</v>
      </c>
      <c r="B152" s="85" t="e">
        <f aca="false">(1+($A152/2))^(-2*($D152-$A$1)/365.25)</f>
        <v>#N/A</v>
      </c>
      <c r="C152" s="85" t="n">
        <f aca="false">D153-D152</f>
        <v>31</v>
      </c>
      <c r="D152" s="377" t="n">
        <v>41275</v>
      </c>
      <c r="E152" s="378" t="e">
        <f aca="false">VLOOKUP($D152,Curves!$A$2:$H$1700,2)*$B152</f>
        <v>#N/A</v>
      </c>
      <c r="F152" s="51" t="e">
        <f aca="false">VLOOKUP($D152,Curves!$A$2:$H$1700,3)*$B152</f>
        <v>#N/A</v>
      </c>
      <c r="G152" s="51" t="e">
        <f aca="false">VLOOKUP($D152,Curves!$A$2:$H$1700,7)*$B152</f>
        <v>#N/A</v>
      </c>
      <c r="H152" s="51" t="e">
        <f aca="false">VLOOKUP($D152,Curves!$A$2:$H$1700,5)*$B152</f>
        <v>#N/A</v>
      </c>
      <c r="I152" s="51" t="e">
        <f aca="false">VLOOKUP($D152,Curves!$A$2:$H$1700,4)*$B152</f>
        <v>#N/A</v>
      </c>
      <c r="J152" s="379" t="e">
        <f aca="false">VLOOKUP($D152,Curves!$A$2:$H$1700,8)*$B152</f>
        <v>#N/A</v>
      </c>
      <c r="K152" s="51" t="e">
        <f aca="false">($E152+$I152)*$J$5+$J$4</f>
        <v>#N/A</v>
      </c>
      <c r="L152" s="380" t="e">
        <f aca="false">VLOOKUP($D152,Curves!$N$2:$T$2600,2)*$B152</f>
        <v>#N/A</v>
      </c>
      <c r="M152" s="244" t="e">
        <f aca="false">VLOOKUP($D152,Curves!$N$2:$T$2600,3)*$B152</f>
        <v>#N/A</v>
      </c>
      <c r="N152" s="381" t="e">
        <f aca="false">IF($K152&lt;$L152,1,0)</f>
        <v>#N/A</v>
      </c>
      <c r="O152" s="382" t="e">
        <f aca="false">IF($K152&lt;$M152,1,0)</f>
        <v>#N/A</v>
      </c>
      <c r="P152" s="378" t="e">
        <f aca="false">($E152+J152)*$J$5+$J$4</f>
        <v>#N/A</v>
      </c>
      <c r="Q152" s="380" t="e">
        <f aca="false">VLOOKUP($D152,Curves!$N$2:$T$2600,4)*$B152</f>
        <v>#N/A</v>
      </c>
      <c r="R152" s="244" t="e">
        <f aca="false">VLOOKUP($D152,Curves!$N$2:$T$2600,5)*$B152</f>
        <v>#N/A</v>
      </c>
      <c r="S152" s="381" t="e">
        <f aca="false">IF($P152&lt;$Q152,1,0)</f>
        <v>#N/A</v>
      </c>
      <c r="T152" s="382" t="e">
        <f aca="false">IF($P152&lt;$R152,1,0)</f>
        <v>#N/A</v>
      </c>
      <c r="U152" s="383" t="e">
        <f aca="false">($E152+G152)*$J$5+$J$4</f>
        <v>#N/A</v>
      </c>
      <c r="V152" s="383" t="e">
        <f aca="false">($E152+H152)*$J$5+$J$4</f>
        <v>#N/A</v>
      </c>
      <c r="W152" s="383" t="e">
        <f aca="false">($E152+I152)*$J$5+$J$4</f>
        <v>#N/A</v>
      </c>
      <c r="X152" s="272" t="e">
        <f aca="false">VLOOKUP($D152,[6]CurveFetch!$D$8:$S$13000,16,0)*$B152</f>
        <v>#N/A</v>
      </c>
      <c r="Y152" s="244" t="e">
        <f aca="false">VLOOKUP($D152,Curves!$N$2:$T$2600,7)*$B152</f>
        <v>#N/A</v>
      </c>
      <c r="Z152" s="384" t="e">
        <f aca="false">IF($U152&lt;$X152,1,0)</f>
        <v>#N/A</v>
      </c>
      <c r="AA152" s="381" t="e">
        <f aca="false">IF($U152&lt;$Y152,1,0)</f>
        <v>#N/A</v>
      </c>
      <c r="AB152" s="381" t="e">
        <f aca="false">IF($V152&lt;$X152,1,0)</f>
        <v>#N/A</v>
      </c>
      <c r="AC152" s="381" t="e">
        <f aca="false">IF($V152&lt;$X152,1,0)</f>
        <v>#N/A</v>
      </c>
      <c r="AD152" s="381" t="e">
        <f aca="false">IF($W152&lt;$X152,1,0)</f>
        <v>#N/A</v>
      </c>
      <c r="AE152" s="382" t="e">
        <f aca="false">IF($W152&lt;$Y152,1,0)</f>
        <v>#N/A</v>
      </c>
      <c r="AF152" s="70" t="e">
        <f aca="false">$AF$7*$J$2*$J$5*$N152</f>
        <v>#N/A</v>
      </c>
      <c r="AG152" s="70" t="e">
        <f aca="false">$AF$7*$J$2*$J$5*$O152</f>
        <v>#N/A</v>
      </c>
      <c r="AH152" s="70" t="e">
        <f aca="false">$AH$7*$J$2*$J$5*$N152</f>
        <v>#N/A</v>
      </c>
      <c r="AI152" s="70" t="e">
        <f aca="false">$AH$7*$J$2*$J$5*$O152</f>
        <v>#N/A</v>
      </c>
      <c r="AJ152" s="70" t="e">
        <f aca="false">$AJ$7*$J$2*$J$5*$N152</f>
        <v>#N/A</v>
      </c>
      <c r="AK152" s="70" t="e">
        <f aca="false">$AJ$7*$J$2*$J$5*$O152</f>
        <v>#N/A</v>
      </c>
      <c r="AL152" s="70" t="e">
        <f aca="false">$AL$7*$J$2*$J$5*$N152</f>
        <v>#N/A</v>
      </c>
      <c r="AM152" s="70" t="e">
        <f aca="false">$AL$7*$J$3*$J$5*$O152</f>
        <v>#N/A</v>
      </c>
      <c r="AN152" s="70" t="e">
        <f aca="false">$AN$7*$J$2*$J$5*$N152</f>
        <v>#N/A</v>
      </c>
      <c r="AO152" s="70" t="e">
        <f aca="false">$AN$7*$J$3*$J$5*$O152</f>
        <v>#N/A</v>
      </c>
      <c r="AP152" s="70" t="e">
        <f aca="false">$AP$7*$J$2*$J$5*$N152</f>
        <v>#N/A</v>
      </c>
      <c r="AQ152" s="70" t="e">
        <f aca="false">$AP$7*$J$3*$J$5*$O152</f>
        <v>#N/A</v>
      </c>
      <c r="AR152" s="70" t="e">
        <f aca="false">$AR$7*$J$2*$J$5*$N152</f>
        <v>#N/A</v>
      </c>
      <c r="AS152" s="70" t="e">
        <f aca="false">$AR$7*$J$3*$J$5*$O152</f>
        <v>#N/A</v>
      </c>
      <c r="AT152" s="134" t="e">
        <f aca="false">SUM(AF152:AG152,AL152:AM152)</f>
        <v>#N/A</v>
      </c>
      <c r="AU152" s="161" t="e">
        <f aca="false">SUM(AF152:AM152,AP152:AS152)</f>
        <v>#N/A</v>
      </c>
      <c r="AV152" s="134" t="e">
        <f aca="false">SUM(AF152:AS152)</f>
        <v>#N/A</v>
      </c>
      <c r="AW152" s="70" t="e">
        <f aca="false">$AW$7*$J$2*$J$5*$S152</f>
        <v>#N/A</v>
      </c>
      <c r="AX152" s="70" t="e">
        <f aca="false">$AW$7*$J$3*$J$5*$T152</f>
        <v>#N/A</v>
      </c>
      <c r="AY152" s="70" t="e">
        <f aca="false">$AY$7*$J$2*$J$5*$S152</f>
        <v>#N/A</v>
      </c>
      <c r="AZ152" s="70" t="e">
        <f aca="false">$AY$7*$J$3*$J$5*$T152</f>
        <v>#N/A</v>
      </c>
      <c r="BA152" s="70" t="e">
        <f aca="false">$BA$7*$J$2*$J$5*$S152</f>
        <v>#N/A</v>
      </c>
      <c r="BB152" s="70" t="e">
        <f aca="false">$BA$7*$J$3*$J$5*$T152</f>
        <v>#N/A</v>
      </c>
      <c r="BC152" s="70" t="e">
        <f aca="false">$BC$7*$J$2*$J$5*$S152</f>
        <v>#N/A</v>
      </c>
      <c r="BD152" s="70" t="e">
        <f aca="false">$BC$7*$J$3*$J$5*$T152</f>
        <v>#N/A</v>
      </c>
      <c r="BE152" s="70" t="e">
        <f aca="false">$BE$7*$J$2*$J$5*$S152</f>
        <v>#N/A</v>
      </c>
      <c r="BF152" s="70" t="e">
        <f aca="false">$BE$7*$J$3*$J$5*$T152</f>
        <v>#N/A</v>
      </c>
      <c r="BG152" s="70" t="e">
        <f aca="false">$BG$7*$J$2*$J$5*$S152</f>
        <v>#N/A</v>
      </c>
      <c r="BH152" s="70" t="e">
        <f aca="false">$BG$7*$J$3*$J$5*$T152</f>
        <v>#N/A</v>
      </c>
      <c r="BI152" s="70" t="e">
        <f aca="false">$BI$7*$J$2*$J$5*$S152</f>
        <v>#N/A</v>
      </c>
      <c r="BJ152" s="70" t="e">
        <f aca="false">$BI$7*$J$3*$J$5*$T152</f>
        <v>#N/A</v>
      </c>
      <c r="BK152" s="70" t="e">
        <f aca="false">$BK$7*$J$2*$J$5*$S152</f>
        <v>#N/A</v>
      </c>
      <c r="BL152" s="70" t="e">
        <f aca="false">$BK$7*$J$3*$J$5*$T152</f>
        <v>#N/A</v>
      </c>
      <c r="BM152" s="70" t="e">
        <f aca="false">$BM$7*$J$2*$J$5*$S152</f>
        <v>#N/A</v>
      </c>
      <c r="BN152" s="70" t="e">
        <f aca="false">$BM$7*$J$3*$J$5*$T152</f>
        <v>#N/A</v>
      </c>
      <c r="BO152" s="70" t="e">
        <f aca="false">$BO$7*$J$2*$J$5*$S152</f>
        <v>#N/A</v>
      </c>
      <c r="BP152" s="70" t="e">
        <f aca="false">$BO$7*$J$3*$J$5*$T152</f>
        <v>#N/A</v>
      </c>
      <c r="BQ152" s="70" t="e">
        <f aca="false">$BQ$7*$J$2*$J$5*$S152</f>
        <v>#N/A</v>
      </c>
      <c r="BR152" s="70" t="e">
        <f aca="false">$BQ$7*$J$3*$J$5*$T152</f>
        <v>#N/A</v>
      </c>
      <c r="BS152" s="70" t="e">
        <f aca="false">$BS$7*$J$2*$J$5*$S152</f>
        <v>#N/A</v>
      </c>
      <c r="BT152" s="70" t="e">
        <f aca="false">$BS$7*$J$3*$J$5*$T152</f>
        <v>#N/A</v>
      </c>
      <c r="BU152" s="70" t="e">
        <f aca="false">$BU$7*$J$2*$J$5*$S152</f>
        <v>#N/A</v>
      </c>
      <c r="BV152" s="70" t="e">
        <f aca="false">$BU$7*$J$3*$J$5*$T152</f>
        <v>#N/A</v>
      </c>
      <c r="BW152" s="385" t="e">
        <f aca="false">SUM(AW152:BD152,BG152:BJ152,BO152:BP152)</f>
        <v>#N/A</v>
      </c>
      <c r="BX152" s="386" t="e">
        <f aca="false">SUM(BS152:BV152)+BW152</f>
        <v>#N/A</v>
      </c>
      <c r="BY152" s="25" t="e">
        <f aca="false">SUM(AW152:BV152)</f>
        <v>#N/A</v>
      </c>
      <c r="BZ152" s="70" t="e">
        <f aca="false">$BZ$7*$J$2*$J$5*$N152</f>
        <v>#N/A</v>
      </c>
      <c r="CA152" s="70" t="e">
        <f aca="false">$BZ$7*$J$3*$J$5*$O152</f>
        <v>#N/A</v>
      </c>
      <c r="CB152" s="70" t="e">
        <f aca="false">$CB$7*$J$2*$J$5*$N152</f>
        <v>#N/A</v>
      </c>
      <c r="CC152" s="70" t="e">
        <f aca="false">$CB$7*$J$3*$J$5*$O152</f>
        <v>#N/A</v>
      </c>
      <c r="CD152" s="70" t="e">
        <f aca="false">$CD$7*$J$2*$J$5*$N152</f>
        <v>#N/A</v>
      </c>
      <c r="CE152" s="70" t="e">
        <f aca="false">$CD$7*$J$3*$J$5*$O152</f>
        <v>#N/A</v>
      </c>
      <c r="CF152" s="134" t="e">
        <f aca="false">SUM(BZ152:CA152)</f>
        <v>#N/A</v>
      </c>
      <c r="CG152" s="386" t="e">
        <f aca="false">SUM(BZ152:CC152)</f>
        <v>#N/A</v>
      </c>
      <c r="CH152" s="134" t="e">
        <f aca="false">SUM(BZ152:CE152)</f>
        <v>#N/A</v>
      </c>
      <c r="CI152" s="70" t="e">
        <f aca="false">$CI$7*$J$2*$J$5*$AB152</f>
        <v>#N/A</v>
      </c>
      <c r="CJ152" s="70" t="e">
        <f aca="false">$CI$7*$J$3*$J$5*$AC152</f>
        <v>#N/A</v>
      </c>
      <c r="CK152" s="70" t="e">
        <f aca="false">$CK$7*$J$2*$J$5*$AB152</f>
        <v>#N/A</v>
      </c>
      <c r="CL152" s="70" t="e">
        <f aca="false">$CK$7*$J$3*$J$5*$AC152</f>
        <v>#N/A</v>
      </c>
      <c r="CM152" s="70" t="e">
        <f aca="false">$CM$7*$J$2*$J$5*$AB152</f>
        <v>#N/A</v>
      </c>
      <c r="CN152" s="70" t="e">
        <f aca="false">$CM$7*$J$3*$J$5*$AC152</f>
        <v>#N/A</v>
      </c>
      <c r="CO152" s="70" t="e">
        <f aca="false">$CO$7*$J$2*$J$5*$AB152</f>
        <v>#N/A</v>
      </c>
      <c r="CP152" s="70" t="e">
        <f aca="false">$CO$7*$J$3*$J$5*$AC152</f>
        <v>#N/A</v>
      </c>
      <c r="CQ152" s="70" t="e">
        <f aca="false">$CQ$7*$J$2*$J$5*$AB152</f>
        <v>#N/A</v>
      </c>
      <c r="CR152" s="70" t="e">
        <f aca="false">$CQ$7*$J$3*$J$5*$AC152</f>
        <v>#N/A</v>
      </c>
      <c r="CS152" s="70" t="e">
        <f aca="false">$CS$7*$J$2*$J$5*$AB152</f>
        <v>#N/A</v>
      </c>
      <c r="CT152" s="70" t="e">
        <f aca="false">$CS$7*$J$3*$J$5*$AC152</f>
        <v>#N/A</v>
      </c>
      <c r="CU152" s="70" t="e">
        <f aca="false">$CU$7*$J$2*$J$5*$AB152</f>
        <v>#N/A</v>
      </c>
      <c r="CV152" s="70" t="e">
        <f aca="false">$CU$7*$J$3*$J$5*$AC152</f>
        <v>#N/A</v>
      </c>
      <c r="CW152" s="70" t="e">
        <f aca="false">$CW$7*$J$2*$J$5*$AB152</f>
        <v>#N/A</v>
      </c>
      <c r="CX152" s="70" t="e">
        <f aca="false">$CW$7*$J$3*$J$5*$AC152</f>
        <v>#N/A</v>
      </c>
      <c r="CY152" s="70" t="e">
        <f aca="false">$CY$7*$J$2*$J$5*$AB152</f>
        <v>#N/A</v>
      </c>
      <c r="CZ152" s="70" t="e">
        <f aca="false">$CY$7*$J$3*$J$5*$AC152</f>
        <v>#N/A</v>
      </c>
      <c r="DA152" s="70" t="e">
        <f aca="false">$DA$7*$J$2*$J$5*$AB152</f>
        <v>#N/A</v>
      </c>
      <c r="DB152" s="70" t="e">
        <f aca="false">$DA$7*$J$3*$J$5*$AC152</f>
        <v>#N/A</v>
      </c>
      <c r="DC152" s="70"/>
      <c r="DD152" s="70"/>
      <c r="DE152" s="70" t="e">
        <f aca="false">$DF$7*$J$2*$J$5*$AB152</f>
        <v>#N/A</v>
      </c>
      <c r="DF152" s="70" t="e">
        <f aca="false">$DF$7*$J$3*$J$5*$AC152</f>
        <v>#N/A</v>
      </c>
      <c r="DG152" s="70" t="e">
        <f aca="false">$DG$7*$J$2*$J$5*$AB152</f>
        <v>#N/A</v>
      </c>
      <c r="DH152" s="70" t="e">
        <f aca="false">$DG$7*$J$3*$J$5*$AC152</f>
        <v>#N/A</v>
      </c>
      <c r="DI152" s="70" t="e">
        <f aca="false">$DI$7*$J$2*$J$5*$AB152</f>
        <v>#N/A</v>
      </c>
      <c r="DJ152" s="70" t="e">
        <f aca="false">$DI$7*$J$3*$J$5*$AC152</f>
        <v>#N/A</v>
      </c>
      <c r="DK152" s="70" t="e">
        <f aca="false">$DK$7*$J$2*$J$5*$AB152</f>
        <v>#N/A</v>
      </c>
      <c r="DL152" s="70" t="e">
        <f aca="false">$DK$7*$J$3*$J$5*$AC152</f>
        <v>#N/A</v>
      </c>
      <c r="DM152" s="70" t="e">
        <f aca="false">$DM$7*$J$2*$J$5*$AB152</f>
        <v>#N/A</v>
      </c>
      <c r="DN152" s="70" t="e">
        <f aca="false">$DM$7*$J$3*$J$5*$AC152</f>
        <v>#N/A</v>
      </c>
      <c r="DO152" s="70" t="e">
        <f aca="false">$DO$7*$J$2*$J$5*$AB152</f>
        <v>#N/A</v>
      </c>
      <c r="DP152" s="70" t="e">
        <f aca="false">$DO$7*$J$3*$J$5*$AC152</f>
        <v>#N/A</v>
      </c>
      <c r="DQ152" s="70" t="e">
        <f aca="false">$DQ$7*$J$2*$J$5*$AB152</f>
        <v>#N/A</v>
      </c>
      <c r="DR152" s="70" t="e">
        <f aca="false">$DQ$7*$J$3*$J$5*$AC152</f>
        <v>#N/A</v>
      </c>
      <c r="DS152" s="134" t="e">
        <f aca="false">SUM(CI152:CR152,CW152:CX152,DG152:DH152)</f>
        <v>#N/A</v>
      </c>
      <c r="DT152" s="25" t="e">
        <f aca="false">SUM(CI152:CZ152,DC152:DL152)</f>
        <v>#N/A</v>
      </c>
      <c r="DU152" s="134" t="e">
        <f aca="false">SUM(CI152:DR152)</f>
        <v>#N/A</v>
      </c>
      <c r="DZ152" s="70" t="e">
        <f aca="false">$DZ$7*$J$2*$J$5*$AB152</f>
        <v>#N/A</v>
      </c>
      <c r="EA152" s="70" t="e">
        <f aca="false">$DZ$7*$J$3*$J$5*$AC152</f>
        <v>#N/A</v>
      </c>
      <c r="EB152" s="70" t="e">
        <f aca="false">$EB$7*$J$2*$J$5*$AB152</f>
        <v>#N/A</v>
      </c>
      <c r="EC152" s="70" t="e">
        <f aca="false">$EB$7*$J$3*$J$5*$AC152</f>
        <v>#N/A</v>
      </c>
      <c r="ED152" s="70" t="e">
        <f aca="false">$ED$7*$J$2*$J$5*$AB152</f>
        <v>#N/A</v>
      </c>
      <c r="EE152" s="70" t="e">
        <f aca="false">$ED$7*$J$3*$J$5*$AC152</f>
        <v>#N/A</v>
      </c>
      <c r="EF152" s="70" t="e">
        <f aca="false">$EF$7*$J$2*$J$5*$AB152</f>
        <v>#N/A</v>
      </c>
      <c r="EG152" s="70" t="e">
        <f aca="false">$EF$7*$J$3*$J$5*$AC152</f>
        <v>#N/A</v>
      </c>
      <c r="EH152" s="70" t="e">
        <f aca="false">$EH$7*$J$2*$J$5*$AB152</f>
        <v>#N/A</v>
      </c>
      <c r="EI152" s="70" t="e">
        <f aca="false">$EH$7*$J$3*$J$5*$AC152</f>
        <v>#N/A</v>
      </c>
      <c r="EJ152" s="70" t="e">
        <f aca="false">$EJ$7*$J$2*$J$5*$AB152</f>
        <v>#N/A</v>
      </c>
      <c r="EK152" s="70" t="e">
        <f aca="false">$EJ$7*$J$3*$J$5*$AC152</f>
        <v>#N/A</v>
      </c>
      <c r="EL152" s="70" t="e">
        <f aca="false">$EL$7*$J$2*$J$5*$AB152</f>
        <v>#N/A</v>
      </c>
      <c r="EM152" s="70" t="e">
        <f aca="false">$EL$7*$J$3*$J$5*$AC152</f>
        <v>#N/A</v>
      </c>
      <c r="EN152" s="134" t="e">
        <f aca="false">SUM(EB152:EC152)</f>
        <v>#N/A</v>
      </c>
      <c r="EO152" s="25" t="e">
        <f aca="false">SUM(EB152:EE152,EJ152:EM152)</f>
        <v>#N/A</v>
      </c>
      <c r="EP152" s="25" t="e">
        <f aca="false">SUM(DZ152:EM152)</f>
        <v>#N/A</v>
      </c>
    </row>
    <row r="153" customFormat="false" ht="11.25" hidden="false" customHeight="false" outlineLevel="0" collapsed="false">
      <c r="A153" s="51" t="e">
        <f aca="false">VLOOKUP($D153,Curves!$A$2:$I$1700,9)</f>
        <v>#N/A</v>
      </c>
      <c r="B153" s="85" t="e">
        <f aca="false">(1+($A153/2))^(-2*($D153-$A$1)/365.25)</f>
        <v>#N/A</v>
      </c>
      <c r="C153" s="85" t="n">
        <f aca="false">D154-D153</f>
        <v>28</v>
      </c>
      <c r="D153" s="377" t="n">
        <v>41306</v>
      </c>
      <c r="E153" s="378" t="e">
        <f aca="false">VLOOKUP($D153,Curves!$A$2:$H$1700,2)*$B153</f>
        <v>#N/A</v>
      </c>
      <c r="F153" s="51" t="e">
        <f aca="false">VLOOKUP($D153,Curves!$A$2:$H$1700,3)*$B153</f>
        <v>#N/A</v>
      </c>
      <c r="G153" s="51" t="e">
        <f aca="false">VLOOKUP($D153,Curves!$A$2:$H$1700,7)*$B153</f>
        <v>#N/A</v>
      </c>
      <c r="H153" s="51" t="e">
        <f aca="false">VLOOKUP($D153,Curves!$A$2:$H$1700,5)*$B153</f>
        <v>#N/A</v>
      </c>
      <c r="I153" s="51" t="e">
        <f aca="false">VLOOKUP($D153,Curves!$A$2:$H$1700,4)*$B153</f>
        <v>#N/A</v>
      </c>
      <c r="J153" s="379" t="e">
        <f aca="false">VLOOKUP($D153,Curves!$A$2:$H$1700,8)*$B153</f>
        <v>#N/A</v>
      </c>
      <c r="K153" s="51" t="e">
        <f aca="false">($E153+$I153)*$J$5+$J$4</f>
        <v>#N/A</v>
      </c>
      <c r="L153" s="380" t="e">
        <f aca="false">VLOOKUP($D153,Curves!$N$2:$T$2600,2)*$B153</f>
        <v>#N/A</v>
      </c>
      <c r="M153" s="244" t="e">
        <f aca="false">VLOOKUP($D153,Curves!$N$2:$T$2600,3)*$B153</f>
        <v>#N/A</v>
      </c>
      <c r="N153" s="381" t="e">
        <f aca="false">IF($K153&lt;$L153,1,0)</f>
        <v>#N/A</v>
      </c>
      <c r="O153" s="382" t="e">
        <f aca="false">IF($K153&lt;$M153,1,0)</f>
        <v>#N/A</v>
      </c>
      <c r="P153" s="378" t="e">
        <f aca="false">($E153+J153)*$J$5+$J$4</f>
        <v>#N/A</v>
      </c>
      <c r="Q153" s="380" t="e">
        <f aca="false">VLOOKUP($D153,Curves!$N$2:$T$2600,4)*$B153</f>
        <v>#N/A</v>
      </c>
      <c r="R153" s="244" t="e">
        <f aca="false">VLOOKUP($D153,Curves!$N$2:$T$2600,5)*$B153</f>
        <v>#N/A</v>
      </c>
      <c r="S153" s="381" t="e">
        <f aca="false">IF($P153&lt;$Q153,1,0)</f>
        <v>#N/A</v>
      </c>
      <c r="T153" s="382" t="e">
        <f aca="false">IF($P153&lt;$R153,1,0)</f>
        <v>#N/A</v>
      </c>
      <c r="U153" s="383" t="e">
        <f aca="false">($E153+G153)*$J$5+$J$4</f>
        <v>#N/A</v>
      </c>
      <c r="V153" s="383" t="e">
        <f aca="false">($E153+H153)*$J$5+$J$4</f>
        <v>#N/A</v>
      </c>
      <c r="W153" s="383" t="e">
        <f aca="false">($E153+I153)*$J$5+$J$4</f>
        <v>#N/A</v>
      </c>
      <c r="X153" s="272" t="e">
        <f aca="false">VLOOKUP($D153,[6]CurveFetch!$D$8:$S$13000,16,0)*$B153</f>
        <v>#N/A</v>
      </c>
      <c r="Y153" s="244" t="e">
        <f aca="false">VLOOKUP($D153,Curves!$N$2:$T$2600,7)*$B153</f>
        <v>#N/A</v>
      </c>
      <c r="Z153" s="384" t="e">
        <f aca="false">IF($U153&lt;$X153,1,0)</f>
        <v>#N/A</v>
      </c>
      <c r="AA153" s="381" t="e">
        <f aca="false">IF($U153&lt;$Y153,1,0)</f>
        <v>#N/A</v>
      </c>
      <c r="AB153" s="381" t="e">
        <f aca="false">IF($V153&lt;$X153,1,0)</f>
        <v>#N/A</v>
      </c>
      <c r="AC153" s="381" t="e">
        <f aca="false">IF($V153&lt;$X153,1,0)</f>
        <v>#N/A</v>
      </c>
      <c r="AD153" s="381" t="e">
        <f aca="false">IF($W153&lt;$X153,1,0)</f>
        <v>#N/A</v>
      </c>
      <c r="AE153" s="382" t="e">
        <f aca="false">IF($W153&lt;$Y153,1,0)</f>
        <v>#N/A</v>
      </c>
      <c r="AF153" s="70" t="e">
        <f aca="false">$AF$7*$J$2*$J$5*$N153</f>
        <v>#N/A</v>
      </c>
      <c r="AG153" s="70" t="e">
        <f aca="false">$AF$7*$J$2*$J$5*$O153</f>
        <v>#N/A</v>
      </c>
      <c r="AH153" s="70" t="e">
        <f aca="false">$AH$7*$J$2*$J$5*$N153</f>
        <v>#N/A</v>
      </c>
      <c r="AI153" s="70" t="e">
        <f aca="false">$AH$7*$J$2*$J$5*$O153</f>
        <v>#N/A</v>
      </c>
      <c r="AJ153" s="70" t="e">
        <f aca="false">$AJ$7*$J$2*$J$5*$N153</f>
        <v>#N/A</v>
      </c>
      <c r="AK153" s="70" t="e">
        <f aca="false">$AJ$7*$J$2*$J$5*$O153</f>
        <v>#N/A</v>
      </c>
      <c r="AL153" s="70" t="e">
        <f aca="false">$AL$7*$J$2*$J$5*$N153</f>
        <v>#N/A</v>
      </c>
      <c r="AM153" s="70" t="e">
        <f aca="false">$AL$7*$J$3*$J$5*$O153</f>
        <v>#N/A</v>
      </c>
      <c r="AN153" s="70" t="e">
        <f aca="false">$AN$7*$J$2*$J$5*$N153</f>
        <v>#N/A</v>
      </c>
      <c r="AO153" s="70" t="e">
        <f aca="false">$AN$7*$J$3*$J$5*$O153</f>
        <v>#N/A</v>
      </c>
      <c r="AP153" s="70" t="e">
        <f aca="false">$AP$7*$J$2*$J$5*$N153</f>
        <v>#N/A</v>
      </c>
      <c r="AQ153" s="70" t="e">
        <f aca="false">$AP$7*$J$3*$J$5*$O153</f>
        <v>#N/A</v>
      </c>
      <c r="AR153" s="70" t="e">
        <f aca="false">$AR$7*$J$2*$J$5*$N153</f>
        <v>#N/A</v>
      </c>
      <c r="AS153" s="70" t="e">
        <f aca="false">$AR$7*$J$3*$J$5*$O153</f>
        <v>#N/A</v>
      </c>
      <c r="AT153" s="134" t="e">
        <f aca="false">SUM(AF153:AG153,AL153:AM153)</f>
        <v>#N/A</v>
      </c>
      <c r="AU153" s="161" t="e">
        <f aca="false">SUM(AF153:AM153,AP153:AS153)</f>
        <v>#N/A</v>
      </c>
      <c r="AV153" s="134" t="e">
        <f aca="false">SUM(AF153:AS153)</f>
        <v>#N/A</v>
      </c>
      <c r="AW153" s="70" t="e">
        <f aca="false">$AW$7*$J$2*$J$5*$S153</f>
        <v>#N/A</v>
      </c>
      <c r="AX153" s="70" t="e">
        <f aca="false">$AW$7*$J$3*$J$5*$T153</f>
        <v>#N/A</v>
      </c>
      <c r="AY153" s="70" t="e">
        <f aca="false">$AY$7*$J$2*$J$5*$S153</f>
        <v>#N/A</v>
      </c>
      <c r="AZ153" s="70" t="e">
        <f aca="false">$AY$7*$J$3*$J$5*$T153</f>
        <v>#N/A</v>
      </c>
      <c r="BA153" s="70" t="e">
        <f aca="false">$BA$7*$J$2*$J$5*$S153</f>
        <v>#N/A</v>
      </c>
      <c r="BB153" s="70" t="e">
        <f aca="false">$BA$7*$J$3*$J$5*$T153</f>
        <v>#N/A</v>
      </c>
      <c r="BC153" s="70" t="e">
        <f aca="false">$BC$7*$J$2*$J$5*$S153</f>
        <v>#N/A</v>
      </c>
      <c r="BD153" s="70" t="e">
        <f aca="false">$BC$7*$J$3*$J$5*$T153</f>
        <v>#N/A</v>
      </c>
      <c r="BE153" s="70" t="e">
        <f aca="false">$BE$7*$J$2*$J$5*$S153</f>
        <v>#N/A</v>
      </c>
      <c r="BF153" s="70" t="e">
        <f aca="false">$BE$7*$J$3*$J$5*$T153</f>
        <v>#N/A</v>
      </c>
      <c r="BG153" s="70" t="e">
        <f aca="false">$BG$7*$J$2*$J$5*$S153</f>
        <v>#N/A</v>
      </c>
      <c r="BH153" s="70" t="e">
        <f aca="false">$BG$7*$J$3*$J$5*$T153</f>
        <v>#N/A</v>
      </c>
      <c r="BI153" s="70" t="e">
        <f aca="false">$BI$7*$J$2*$J$5*$S153</f>
        <v>#N/A</v>
      </c>
      <c r="BJ153" s="70" t="e">
        <f aca="false">$BI$7*$J$3*$J$5*$T153</f>
        <v>#N/A</v>
      </c>
      <c r="BK153" s="70" t="e">
        <f aca="false">$BK$7*$J$2*$J$5*$S153</f>
        <v>#N/A</v>
      </c>
      <c r="BL153" s="70" t="e">
        <f aca="false">$BK$7*$J$3*$J$5*$T153</f>
        <v>#N/A</v>
      </c>
      <c r="BM153" s="70" t="e">
        <f aca="false">$BM$7*$J$2*$J$5*$S153</f>
        <v>#N/A</v>
      </c>
      <c r="BN153" s="70" t="e">
        <f aca="false">$BM$7*$J$3*$J$5*$T153</f>
        <v>#N/A</v>
      </c>
      <c r="BO153" s="70" t="e">
        <f aca="false">$BO$7*$J$2*$J$5*$S153</f>
        <v>#N/A</v>
      </c>
      <c r="BP153" s="70" t="e">
        <f aca="false">$BO$7*$J$3*$J$5*$T153</f>
        <v>#N/A</v>
      </c>
      <c r="BQ153" s="70" t="e">
        <f aca="false">$BQ$7*$J$2*$J$5*$S153</f>
        <v>#N/A</v>
      </c>
      <c r="BR153" s="70" t="e">
        <f aca="false">$BQ$7*$J$3*$J$5*$T153</f>
        <v>#N/A</v>
      </c>
      <c r="BS153" s="70" t="e">
        <f aca="false">$BS$7*$J$2*$J$5*$S153</f>
        <v>#N/A</v>
      </c>
      <c r="BT153" s="70" t="e">
        <f aca="false">$BS$7*$J$3*$J$5*$T153</f>
        <v>#N/A</v>
      </c>
      <c r="BU153" s="70" t="e">
        <f aca="false">$BU$7*$J$2*$J$5*$S153</f>
        <v>#N/A</v>
      </c>
      <c r="BV153" s="70" t="e">
        <f aca="false">$BU$7*$J$3*$J$5*$T153</f>
        <v>#N/A</v>
      </c>
      <c r="BW153" s="385" t="e">
        <f aca="false">SUM(AW153:BD153,BG153:BJ153,BO153:BP153)</f>
        <v>#N/A</v>
      </c>
      <c r="BX153" s="386" t="e">
        <f aca="false">SUM(BS153:BV153)+BW153</f>
        <v>#N/A</v>
      </c>
      <c r="BY153" s="25" t="e">
        <f aca="false">SUM(AW153:BV153)</f>
        <v>#N/A</v>
      </c>
      <c r="BZ153" s="70" t="e">
        <f aca="false">$BZ$7*$J$2*$J$5*$N153</f>
        <v>#N/A</v>
      </c>
      <c r="CA153" s="70" t="e">
        <f aca="false">$BZ$7*$J$3*$J$5*$O153</f>
        <v>#N/A</v>
      </c>
      <c r="CB153" s="70" t="e">
        <f aca="false">$CB$7*$J$2*$J$5*$N153</f>
        <v>#N/A</v>
      </c>
      <c r="CC153" s="70" t="e">
        <f aca="false">$CB$7*$J$3*$J$5*$O153</f>
        <v>#N/A</v>
      </c>
      <c r="CD153" s="70" t="e">
        <f aca="false">$CD$7*$J$2*$J$5*$N153</f>
        <v>#N/A</v>
      </c>
      <c r="CE153" s="70" t="e">
        <f aca="false">$CD$7*$J$3*$J$5*$O153</f>
        <v>#N/A</v>
      </c>
      <c r="CF153" s="134" t="e">
        <f aca="false">SUM(BZ153:CA153)</f>
        <v>#N/A</v>
      </c>
      <c r="CG153" s="386" t="e">
        <f aca="false">SUM(BZ153:CC153)</f>
        <v>#N/A</v>
      </c>
      <c r="CH153" s="134" t="e">
        <f aca="false">SUM(BZ153:CE153)</f>
        <v>#N/A</v>
      </c>
      <c r="CI153" s="70" t="e">
        <f aca="false">$CI$7*$J$2*$J$5*$AB153</f>
        <v>#N/A</v>
      </c>
      <c r="CJ153" s="70" t="e">
        <f aca="false">$CI$7*$J$3*$J$5*$AC153</f>
        <v>#N/A</v>
      </c>
      <c r="CK153" s="70" t="e">
        <f aca="false">$CK$7*$J$2*$J$5*$AB153</f>
        <v>#N/A</v>
      </c>
      <c r="CL153" s="70" t="e">
        <f aca="false">$CK$7*$J$3*$J$5*$AC153</f>
        <v>#N/A</v>
      </c>
      <c r="CM153" s="70" t="e">
        <f aca="false">$CM$7*$J$2*$J$5*$AB153</f>
        <v>#N/A</v>
      </c>
      <c r="CN153" s="70" t="e">
        <f aca="false">$CM$7*$J$3*$J$5*$AC153</f>
        <v>#N/A</v>
      </c>
      <c r="CO153" s="70" t="e">
        <f aca="false">$CO$7*$J$2*$J$5*$AB153</f>
        <v>#N/A</v>
      </c>
      <c r="CP153" s="70" t="e">
        <f aca="false">$CO$7*$J$3*$J$5*$AC153</f>
        <v>#N/A</v>
      </c>
      <c r="CQ153" s="70" t="e">
        <f aca="false">$CQ$7*$J$2*$J$5*$AB153</f>
        <v>#N/A</v>
      </c>
      <c r="CR153" s="70" t="e">
        <f aca="false">$CQ$7*$J$3*$J$5*$AC153</f>
        <v>#N/A</v>
      </c>
      <c r="CS153" s="70" t="e">
        <f aca="false">$CS$7*$J$2*$J$5*$AB153</f>
        <v>#N/A</v>
      </c>
      <c r="CT153" s="70" t="e">
        <f aca="false">$CS$7*$J$3*$J$5*$AC153</f>
        <v>#N/A</v>
      </c>
      <c r="CU153" s="70" t="e">
        <f aca="false">$CU$7*$J$2*$J$5*$AB153</f>
        <v>#N/A</v>
      </c>
      <c r="CV153" s="70" t="e">
        <f aca="false">$CU$7*$J$3*$J$5*$AC153</f>
        <v>#N/A</v>
      </c>
      <c r="CW153" s="70" t="e">
        <f aca="false">$CW$7*$J$2*$J$5*$AB153</f>
        <v>#N/A</v>
      </c>
      <c r="CX153" s="70" t="e">
        <f aca="false">$CW$7*$J$3*$J$5*$AC153</f>
        <v>#N/A</v>
      </c>
      <c r="CY153" s="70" t="e">
        <f aca="false">$CY$7*$J$2*$J$5*$AB153</f>
        <v>#N/A</v>
      </c>
      <c r="CZ153" s="70" t="e">
        <f aca="false">$CY$7*$J$3*$J$5*$AC153</f>
        <v>#N/A</v>
      </c>
      <c r="DA153" s="70" t="e">
        <f aca="false">$DA$7*$J$2*$J$5*$AB153</f>
        <v>#N/A</v>
      </c>
      <c r="DB153" s="70" t="e">
        <f aca="false">$DA$7*$J$3*$J$5*$AC153</f>
        <v>#N/A</v>
      </c>
      <c r="DC153" s="70"/>
      <c r="DD153" s="70"/>
      <c r="DE153" s="70" t="e">
        <f aca="false">$DF$7*$J$2*$J$5*$AB153</f>
        <v>#N/A</v>
      </c>
      <c r="DF153" s="70" t="e">
        <f aca="false">$DF$7*$J$3*$J$5*$AC153</f>
        <v>#N/A</v>
      </c>
      <c r="DG153" s="70" t="e">
        <f aca="false">$DG$7*$J$2*$J$5*$AB153</f>
        <v>#N/A</v>
      </c>
      <c r="DH153" s="70" t="e">
        <f aca="false">$DG$7*$J$3*$J$5*$AC153</f>
        <v>#N/A</v>
      </c>
      <c r="DI153" s="70" t="e">
        <f aca="false">$DI$7*$J$2*$J$5*$AB153</f>
        <v>#N/A</v>
      </c>
      <c r="DJ153" s="70" t="e">
        <f aca="false">$DI$7*$J$3*$J$5*$AC153</f>
        <v>#N/A</v>
      </c>
      <c r="DK153" s="70" t="e">
        <f aca="false">$DK$7*$J$2*$J$5*$AB153</f>
        <v>#N/A</v>
      </c>
      <c r="DL153" s="70" t="e">
        <f aca="false">$DK$7*$J$3*$J$5*$AC153</f>
        <v>#N/A</v>
      </c>
      <c r="DM153" s="70" t="e">
        <f aca="false">$DM$7*$J$2*$J$5*$AB153</f>
        <v>#N/A</v>
      </c>
      <c r="DN153" s="70" t="e">
        <f aca="false">$DM$7*$J$3*$J$5*$AC153</f>
        <v>#N/A</v>
      </c>
      <c r="DO153" s="70" t="e">
        <f aca="false">$DO$7*$J$2*$J$5*$AB153</f>
        <v>#N/A</v>
      </c>
      <c r="DP153" s="70" t="e">
        <f aca="false">$DO$7*$J$3*$J$5*$AC153</f>
        <v>#N/A</v>
      </c>
      <c r="DQ153" s="70" t="e">
        <f aca="false">$DQ$7*$J$2*$J$5*$AB153</f>
        <v>#N/A</v>
      </c>
      <c r="DR153" s="70" t="e">
        <f aca="false">$DQ$7*$J$3*$J$5*$AC153</f>
        <v>#N/A</v>
      </c>
      <c r="DS153" s="134" t="e">
        <f aca="false">SUM(CI153:CR153,CW153:CX153,DG153:DH153)</f>
        <v>#N/A</v>
      </c>
      <c r="DT153" s="25" t="e">
        <f aca="false">SUM(CI153:CZ153,DC153:DL153)</f>
        <v>#N/A</v>
      </c>
      <c r="DU153" s="134" t="e">
        <f aca="false">SUM(CI153:DR153)</f>
        <v>#N/A</v>
      </c>
      <c r="DZ153" s="70" t="e">
        <f aca="false">$DZ$7*$J$2*$J$5*$AB153</f>
        <v>#N/A</v>
      </c>
      <c r="EA153" s="70" t="e">
        <f aca="false">$DZ$7*$J$3*$J$5*$AC153</f>
        <v>#N/A</v>
      </c>
      <c r="EB153" s="70" t="e">
        <f aca="false">$EB$7*$J$2*$J$5*$AB153</f>
        <v>#N/A</v>
      </c>
      <c r="EC153" s="70" t="e">
        <f aca="false">$EB$7*$J$3*$J$5*$AC153</f>
        <v>#N/A</v>
      </c>
      <c r="ED153" s="70" t="e">
        <f aca="false">$ED$7*$J$2*$J$5*$AB153</f>
        <v>#N/A</v>
      </c>
      <c r="EE153" s="70" t="e">
        <f aca="false">$ED$7*$J$3*$J$5*$AC153</f>
        <v>#N/A</v>
      </c>
      <c r="EF153" s="70" t="e">
        <f aca="false">$EF$7*$J$2*$J$5*$AB153</f>
        <v>#N/A</v>
      </c>
      <c r="EG153" s="70" t="e">
        <f aca="false">$EF$7*$J$3*$J$5*$AC153</f>
        <v>#N/A</v>
      </c>
      <c r="EH153" s="70" t="e">
        <f aca="false">$EH$7*$J$2*$J$5*$AB153</f>
        <v>#N/A</v>
      </c>
      <c r="EI153" s="70" t="e">
        <f aca="false">$EH$7*$J$3*$J$5*$AC153</f>
        <v>#N/A</v>
      </c>
      <c r="EJ153" s="70" t="e">
        <f aca="false">$EJ$7*$J$2*$J$5*$AB153</f>
        <v>#N/A</v>
      </c>
      <c r="EK153" s="70" t="e">
        <f aca="false">$EJ$7*$J$3*$J$5*$AC153</f>
        <v>#N/A</v>
      </c>
      <c r="EL153" s="70" t="e">
        <f aca="false">$EL$7*$J$2*$J$5*$AB153</f>
        <v>#N/A</v>
      </c>
      <c r="EM153" s="70" t="e">
        <f aca="false">$EL$7*$J$3*$J$5*$AC153</f>
        <v>#N/A</v>
      </c>
      <c r="EN153" s="134" t="e">
        <f aca="false">SUM(EB153:EC153)</f>
        <v>#N/A</v>
      </c>
      <c r="EO153" s="25" t="e">
        <f aca="false">SUM(EB153:EE153,EJ153:EM153)</f>
        <v>#N/A</v>
      </c>
      <c r="EP153" s="25" t="e">
        <f aca="false">SUM(DZ153:EM153)</f>
        <v>#N/A</v>
      </c>
    </row>
    <row r="154" customFormat="false" ht="11.25" hidden="false" customHeight="false" outlineLevel="0" collapsed="false">
      <c r="A154" s="51" t="e">
        <f aca="false">VLOOKUP($D154,Curves!$A$2:$I$1700,9)</f>
        <v>#N/A</v>
      </c>
      <c r="B154" s="85" t="e">
        <f aca="false">(1+($A154/2))^(-2*($D154-$A$1)/365.25)</f>
        <v>#N/A</v>
      </c>
      <c r="C154" s="85" t="n">
        <f aca="false">D155-D154</f>
        <v>31</v>
      </c>
      <c r="D154" s="377" t="n">
        <v>41334</v>
      </c>
      <c r="E154" s="378" t="e">
        <f aca="false">VLOOKUP($D154,Curves!$A$2:$H$1700,2)*$B154</f>
        <v>#N/A</v>
      </c>
      <c r="F154" s="51" t="e">
        <f aca="false">VLOOKUP($D154,Curves!$A$2:$H$1700,3)*$B154</f>
        <v>#N/A</v>
      </c>
      <c r="G154" s="51" t="e">
        <f aca="false">VLOOKUP($D154,Curves!$A$2:$H$1700,7)*$B154</f>
        <v>#N/A</v>
      </c>
      <c r="H154" s="51" t="e">
        <f aca="false">VLOOKUP($D154,Curves!$A$2:$H$1700,5)*$B154</f>
        <v>#N/A</v>
      </c>
      <c r="I154" s="51" t="e">
        <f aca="false">VLOOKUP($D154,Curves!$A$2:$H$1700,4)*$B154</f>
        <v>#N/A</v>
      </c>
      <c r="J154" s="379" t="e">
        <f aca="false">VLOOKUP($D154,Curves!$A$2:$H$1700,8)*$B154</f>
        <v>#N/A</v>
      </c>
      <c r="K154" s="51" t="e">
        <f aca="false">($E154+$I154)*$J$5+$J$4</f>
        <v>#N/A</v>
      </c>
      <c r="L154" s="380" t="e">
        <f aca="false">VLOOKUP($D154,Curves!$N$2:$T$2600,2)*$B154</f>
        <v>#N/A</v>
      </c>
      <c r="M154" s="244" t="e">
        <f aca="false">VLOOKUP($D154,Curves!$N$2:$T$2600,3)*$B154</f>
        <v>#N/A</v>
      </c>
      <c r="N154" s="381" t="e">
        <f aca="false">IF($K154&lt;$L154,1,0)</f>
        <v>#N/A</v>
      </c>
      <c r="O154" s="382" t="e">
        <f aca="false">IF($K154&lt;$M154,1,0)</f>
        <v>#N/A</v>
      </c>
      <c r="P154" s="378" t="e">
        <f aca="false">($E154+J154)*$J$5+$J$4</f>
        <v>#N/A</v>
      </c>
      <c r="Q154" s="380" t="e">
        <f aca="false">VLOOKUP($D154,Curves!$N$2:$T$2600,4)*$B154</f>
        <v>#N/A</v>
      </c>
      <c r="R154" s="244" t="e">
        <f aca="false">VLOOKUP($D154,Curves!$N$2:$T$2600,5)*$B154</f>
        <v>#N/A</v>
      </c>
      <c r="S154" s="381" t="e">
        <f aca="false">IF($P154&lt;$Q154,1,0)</f>
        <v>#N/A</v>
      </c>
      <c r="T154" s="382" t="e">
        <f aca="false">IF($P154&lt;$R154,1,0)</f>
        <v>#N/A</v>
      </c>
      <c r="U154" s="383" t="e">
        <f aca="false">($E154+G154)*$J$5+$J$4</f>
        <v>#N/A</v>
      </c>
      <c r="V154" s="383" t="e">
        <f aca="false">($E154+H154)*$J$5+$J$4</f>
        <v>#N/A</v>
      </c>
      <c r="W154" s="383" t="e">
        <f aca="false">($E154+I154)*$J$5+$J$4</f>
        <v>#N/A</v>
      </c>
      <c r="X154" s="272" t="e">
        <f aca="false">VLOOKUP($D154,[6]CurveFetch!$D$8:$S$13000,16,0)*$B154</f>
        <v>#N/A</v>
      </c>
      <c r="Y154" s="244" t="e">
        <f aca="false">VLOOKUP($D154,Curves!$N$2:$T$2600,7)*$B154</f>
        <v>#N/A</v>
      </c>
      <c r="Z154" s="384" t="e">
        <f aca="false">IF($U154&lt;$X154,1,0)</f>
        <v>#N/A</v>
      </c>
      <c r="AA154" s="381" t="e">
        <f aca="false">IF($U154&lt;$Y154,1,0)</f>
        <v>#N/A</v>
      </c>
      <c r="AB154" s="381" t="e">
        <f aca="false">IF($V154&lt;$X154,1,0)</f>
        <v>#N/A</v>
      </c>
      <c r="AC154" s="381" t="e">
        <f aca="false">IF($V154&lt;$X154,1,0)</f>
        <v>#N/A</v>
      </c>
      <c r="AD154" s="381" t="e">
        <f aca="false">IF($W154&lt;$X154,1,0)</f>
        <v>#N/A</v>
      </c>
      <c r="AE154" s="382" t="e">
        <f aca="false">IF($W154&lt;$Y154,1,0)</f>
        <v>#N/A</v>
      </c>
      <c r="AF154" s="70" t="e">
        <f aca="false">$AF$7*$J$2*$J$5*$N154</f>
        <v>#N/A</v>
      </c>
      <c r="AG154" s="70" t="e">
        <f aca="false">$AF$7*$J$2*$J$5*$O154</f>
        <v>#N/A</v>
      </c>
      <c r="AH154" s="70" t="e">
        <f aca="false">$AH$7*$J$2*$J$5*$N154</f>
        <v>#N/A</v>
      </c>
      <c r="AI154" s="70" t="e">
        <f aca="false">$AH$7*$J$2*$J$5*$O154</f>
        <v>#N/A</v>
      </c>
      <c r="AJ154" s="70" t="e">
        <f aca="false">$AJ$7*$J$2*$J$5*$N154</f>
        <v>#N/A</v>
      </c>
      <c r="AK154" s="70" t="e">
        <f aca="false">$AJ$7*$J$2*$J$5*$O154</f>
        <v>#N/A</v>
      </c>
      <c r="AL154" s="70" t="e">
        <f aca="false">$AL$7*$J$2*$J$5*$N154</f>
        <v>#N/A</v>
      </c>
      <c r="AM154" s="70" t="e">
        <f aca="false">$AL$7*$J$3*$J$5*$O154</f>
        <v>#N/A</v>
      </c>
      <c r="AN154" s="70" t="e">
        <f aca="false">$AN$7*$J$2*$J$5*$N154</f>
        <v>#N/A</v>
      </c>
      <c r="AO154" s="70" t="e">
        <f aca="false">$AN$7*$J$3*$J$5*$O154</f>
        <v>#N/A</v>
      </c>
      <c r="AP154" s="70" t="e">
        <f aca="false">$AP$7*$J$2*$J$5*$N154</f>
        <v>#N/A</v>
      </c>
      <c r="AQ154" s="70" t="e">
        <f aca="false">$AP$7*$J$3*$J$5*$O154</f>
        <v>#N/A</v>
      </c>
      <c r="AR154" s="70" t="e">
        <f aca="false">$AR$7*$J$2*$J$5*$N154</f>
        <v>#N/A</v>
      </c>
      <c r="AS154" s="70" t="e">
        <f aca="false">$AR$7*$J$3*$J$5*$O154</f>
        <v>#N/A</v>
      </c>
      <c r="AT154" s="134" t="e">
        <f aca="false">SUM(AF154:AG154,AL154:AM154)</f>
        <v>#N/A</v>
      </c>
      <c r="AU154" s="161" t="e">
        <f aca="false">SUM(AF154:AM154,AP154:AS154)</f>
        <v>#N/A</v>
      </c>
      <c r="AV154" s="134" t="e">
        <f aca="false">SUM(AF154:AS154)</f>
        <v>#N/A</v>
      </c>
      <c r="AW154" s="70" t="e">
        <f aca="false">$AW$7*$J$2*$J$5*$S154</f>
        <v>#N/A</v>
      </c>
      <c r="AX154" s="70" t="e">
        <f aca="false">$AW$7*$J$3*$J$5*$T154</f>
        <v>#N/A</v>
      </c>
      <c r="AY154" s="70" t="e">
        <f aca="false">$AY$7*$J$2*$J$5*$S154</f>
        <v>#N/A</v>
      </c>
      <c r="AZ154" s="70" t="e">
        <f aca="false">$AY$7*$J$3*$J$5*$T154</f>
        <v>#N/A</v>
      </c>
      <c r="BA154" s="70" t="e">
        <f aca="false">$BA$7*$J$2*$J$5*$S154</f>
        <v>#N/A</v>
      </c>
      <c r="BB154" s="70" t="e">
        <f aca="false">$BA$7*$J$3*$J$5*$T154</f>
        <v>#N/A</v>
      </c>
      <c r="BC154" s="70" t="e">
        <f aca="false">$BC$7*$J$2*$J$5*$S154</f>
        <v>#N/A</v>
      </c>
      <c r="BD154" s="70" t="e">
        <f aca="false">$BC$7*$J$3*$J$5*$T154</f>
        <v>#N/A</v>
      </c>
      <c r="BE154" s="70" t="e">
        <f aca="false">$BE$7*$J$2*$J$5*$S154</f>
        <v>#N/A</v>
      </c>
      <c r="BF154" s="70" t="e">
        <f aca="false">$BE$7*$J$3*$J$5*$T154</f>
        <v>#N/A</v>
      </c>
      <c r="BG154" s="70" t="e">
        <f aca="false">$BG$7*$J$2*$J$5*$S154</f>
        <v>#N/A</v>
      </c>
      <c r="BH154" s="70" t="e">
        <f aca="false">$BG$7*$J$3*$J$5*$T154</f>
        <v>#N/A</v>
      </c>
      <c r="BI154" s="70" t="e">
        <f aca="false">$BI$7*$J$2*$J$5*$S154</f>
        <v>#N/A</v>
      </c>
      <c r="BJ154" s="70" t="e">
        <f aca="false">$BI$7*$J$3*$J$5*$T154</f>
        <v>#N/A</v>
      </c>
      <c r="BK154" s="70" t="e">
        <f aca="false">$BK$7*$J$2*$J$5*$S154</f>
        <v>#N/A</v>
      </c>
      <c r="BL154" s="70" t="e">
        <f aca="false">$BK$7*$J$3*$J$5*$T154</f>
        <v>#N/A</v>
      </c>
      <c r="BM154" s="70" t="e">
        <f aca="false">$BM$7*$J$2*$J$5*$S154</f>
        <v>#N/A</v>
      </c>
      <c r="BN154" s="70" t="e">
        <f aca="false">$BM$7*$J$3*$J$5*$T154</f>
        <v>#N/A</v>
      </c>
      <c r="BO154" s="70" t="e">
        <f aca="false">$BO$7*$J$2*$J$5*$S154</f>
        <v>#N/A</v>
      </c>
      <c r="BP154" s="70" t="e">
        <f aca="false">$BO$7*$J$3*$J$5*$T154</f>
        <v>#N/A</v>
      </c>
      <c r="BQ154" s="70" t="e">
        <f aca="false">$BQ$7*$J$2*$J$5*$S154</f>
        <v>#N/A</v>
      </c>
      <c r="BR154" s="70" t="e">
        <f aca="false">$BQ$7*$J$3*$J$5*$T154</f>
        <v>#N/A</v>
      </c>
      <c r="BS154" s="70" t="e">
        <f aca="false">$BS$7*$J$2*$J$5*$S154</f>
        <v>#N/A</v>
      </c>
      <c r="BT154" s="70" t="e">
        <f aca="false">$BS$7*$J$3*$J$5*$T154</f>
        <v>#N/A</v>
      </c>
      <c r="BU154" s="70" t="e">
        <f aca="false">$BU$7*$J$2*$J$5*$S154</f>
        <v>#N/A</v>
      </c>
      <c r="BV154" s="70" t="e">
        <f aca="false">$BU$7*$J$3*$J$5*$T154</f>
        <v>#N/A</v>
      </c>
      <c r="BW154" s="385" t="e">
        <f aca="false">SUM(AW154:BD154,BG154:BJ154,BO154:BP154)</f>
        <v>#N/A</v>
      </c>
      <c r="BX154" s="386" t="e">
        <f aca="false">SUM(BS154:BV154)+BW154</f>
        <v>#N/A</v>
      </c>
      <c r="BY154" s="25" t="e">
        <f aca="false">SUM(AW154:BV154)</f>
        <v>#N/A</v>
      </c>
      <c r="BZ154" s="70" t="e">
        <f aca="false">$BZ$7*$J$2*$J$5*$N154</f>
        <v>#N/A</v>
      </c>
      <c r="CA154" s="70" t="e">
        <f aca="false">$BZ$7*$J$3*$J$5*$O154</f>
        <v>#N/A</v>
      </c>
      <c r="CB154" s="70" t="e">
        <f aca="false">$CB$7*$J$2*$J$5*$N154</f>
        <v>#N/A</v>
      </c>
      <c r="CC154" s="70" t="e">
        <f aca="false">$CB$7*$J$3*$J$5*$O154</f>
        <v>#N/A</v>
      </c>
      <c r="CD154" s="70" t="e">
        <f aca="false">$CD$7*$J$2*$J$5*$N154</f>
        <v>#N/A</v>
      </c>
      <c r="CE154" s="70" t="e">
        <f aca="false">$CD$7*$J$3*$J$5*$O154</f>
        <v>#N/A</v>
      </c>
      <c r="CF154" s="134" t="e">
        <f aca="false">SUM(BZ154:CA154)</f>
        <v>#N/A</v>
      </c>
      <c r="CG154" s="386" t="e">
        <f aca="false">SUM(BZ154:CC154)</f>
        <v>#N/A</v>
      </c>
      <c r="CH154" s="134" t="e">
        <f aca="false">SUM(BZ154:CE154)</f>
        <v>#N/A</v>
      </c>
      <c r="CI154" s="70" t="e">
        <f aca="false">$CI$7*$J$2*$J$5*$AB154</f>
        <v>#N/A</v>
      </c>
      <c r="CJ154" s="70" t="e">
        <f aca="false">$CI$7*$J$3*$J$5*$AC154</f>
        <v>#N/A</v>
      </c>
      <c r="CK154" s="70" t="e">
        <f aca="false">$CK$7*$J$2*$J$5*$AB154</f>
        <v>#N/A</v>
      </c>
      <c r="CL154" s="70" t="e">
        <f aca="false">$CK$7*$J$3*$J$5*$AC154</f>
        <v>#N/A</v>
      </c>
      <c r="CM154" s="70" t="e">
        <f aca="false">$CM$7*$J$2*$J$5*$AB154</f>
        <v>#N/A</v>
      </c>
      <c r="CN154" s="70" t="e">
        <f aca="false">$CM$7*$J$3*$J$5*$AC154</f>
        <v>#N/A</v>
      </c>
      <c r="CO154" s="70" t="e">
        <f aca="false">$CO$7*$J$2*$J$5*$AB154</f>
        <v>#N/A</v>
      </c>
      <c r="CP154" s="70" t="e">
        <f aca="false">$CO$7*$J$3*$J$5*$AC154</f>
        <v>#N/A</v>
      </c>
      <c r="CQ154" s="70" t="e">
        <f aca="false">$CQ$7*$J$2*$J$5*$AB154</f>
        <v>#N/A</v>
      </c>
      <c r="CR154" s="70" t="e">
        <f aca="false">$CQ$7*$J$3*$J$5*$AC154</f>
        <v>#N/A</v>
      </c>
      <c r="CS154" s="70" t="e">
        <f aca="false">$CS$7*$J$2*$J$5*$AB154</f>
        <v>#N/A</v>
      </c>
      <c r="CT154" s="70" t="e">
        <f aca="false">$CS$7*$J$3*$J$5*$AC154</f>
        <v>#N/A</v>
      </c>
      <c r="CU154" s="70" t="e">
        <f aca="false">$CU$7*$J$2*$J$5*$AB154</f>
        <v>#N/A</v>
      </c>
      <c r="CV154" s="70" t="e">
        <f aca="false">$CU$7*$J$3*$J$5*$AC154</f>
        <v>#N/A</v>
      </c>
      <c r="CW154" s="70" t="e">
        <f aca="false">$CW$7*$J$2*$J$5*$AB154</f>
        <v>#N/A</v>
      </c>
      <c r="CX154" s="70" t="e">
        <f aca="false">$CW$7*$J$3*$J$5*$AC154</f>
        <v>#N/A</v>
      </c>
      <c r="CY154" s="70" t="e">
        <f aca="false">$CY$7*$J$2*$J$5*$AB154</f>
        <v>#N/A</v>
      </c>
      <c r="CZ154" s="70" t="e">
        <f aca="false">$CY$7*$J$3*$J$5*$AC154</f>
        <v>#N/A</v>
      </c>
      <c r="DA154" s="70" t="e">
        <f aca="false">$DA$7*$J$2*$J$5*$AB154</f>
        <v>#N/A</v>
      </c>
      <c r="DB154" s="70" t="e">
        <f aca="false">$DA$7*$J$3*$J$5*$AC154</f>
        <v>#N/A</v>
      </c>
      <c r="DC154" s="70"/>
      <c r="DD154" s="70"/>
      <c r="DE154" s="70" t="e">
        <f aca="false">$DF$7*$J$2*$J$5*$AB154</f>
        <v>#N/A</v>
      </c>
      <c r="DF154" s="70" t="e">
        <f aca="false">$DF$7*$J$3*$J$5*$AC154</f>
        <v>#N/A</v>
      </c>
      <c r="DG154" s="70" t="e">
        <f aca="false">$DG$7*$J$2*$J$5*$AB154</f>
        <v>#N/A</v>
      </c>
      <c r="DH154" s="70" t="e">
        <f aca="false">$DG$7*$J$3*$J$5*$AC154</f>
        <v>#N/A</v>
      </c>
      <c r="DI154" s="70" t="e">
        <f aca="false">$DI$7*$J$2*$J$5*$AB154</f>
        <v>#N/A</v>
      </c>
      <c r="DJ154" s="70" t="e">
        <f aca="false">$DI$7*$J$3*$J$5*$AC154</f>
        <v>#N/A</v>
      </c>
      <c r="DK154" s="70" t="e">
        <f aca="false">$DK$7*$J$2*$J$5*$AB154</f>
        <v>#N/A</v>
      </c>
      <c r="DL154" s="70" t="e">
        <f aca="false">$DK$7*$J$3*$J$5*$AC154</f>
        <v>#N/A</v>
      </c>
      <c r="DM154" s="70" t="e">
        <f aca="false">$DM$7*$J$2*$J$5*$AB154</f>
        <v>#N/A</v>
      </c>
      <c r="DN154" s="70" t="e">
        <f aca="false">$DM$7*$J$3*$J$5*$AC154</f>
        <v>#N/A</v>
      </c>
      <c r="DO154" s="70" t="e">
        <f aca="false">$DO$7*$J$2*$J$5*$AB154</f>
        <v>#N/A</v>
      </c>
      <c r="DP154" s="70" t="e">
        <f aca="false">$DO$7*$J$3*$J$5*$AC154</f>
        <v>#N/A</v>
      </c>
      <c r="DQ154" s="70" t="e">
        <f aca="false">$DQ$7*$J$2*$J$5*$AB154</f>
        <v>#N/A</v>
      </c>
      <c r="DR154" s="70" t="e">
        <f aca="false">$DQ$7*$J$3*$J$5*$AC154</f>
        <v>#N/A</v>
      </c>
      <c r="DS154" s="134" t="e">
        <f aca="false">SUM(CI154:CR154,CW154:CX154,DG154:DH154)</f>
        <v>#N/A</v>
      </c>
      <c r="DT154" s="25" t="e">
        <f aca="false">SUM(CI154:CZ154,DC154:DL154)</f>
        <v>#N/A</v>
      </c>
      <c r="DU154" s="134" t="e">
        <f aca="false">SUM(CI154:DR154)</f>
        <v>#N/A</v>
      </c>
      <c r="DZ154" s="70" t="e">
        <f aca="false">$DZ$7*$J$2*$J$5*$AB154</f>
        <v>#N/A</v>
      </c>
      <c r="EA154" s="70" t="e">
        <f aca="false">$DZ$7*$J$3*$J$5*$AC154</f>
        <v>#N/A</v>
      </c>
      <c r="EB154" s="70" t="e">
        <f aca="false">$EB$7*$J$2*$J$5*$AB154</f>
        <v>#N/A</v>
      </c>
      <c r="EC154" s="70" t="e">
        <f aca="false">$EB$7*$J$3*$J$5*$AC154</f>
        <v>#N/A</v>
      </c>
      <c r="ED154" s="70" t="e">
        <f aca="false">$ED$7*$J$2*$J$5*$AB154</f>
        <v>#N/A</v>
      </c>
      <c r="EE154" s="70" t="e">
        <f aca="false">$ED$7*$J$3*$J$5*$AC154</f>
        <v>#N/A</v>
      </c>
      <c r="EF154" s="70" t="e">
        <f aca="false">$EF$7*$J$2*$J$5*$AB154</f>
        <v>#N/A</v>
      </c>
      <c r="EG154" s="70" t="e">
        <f aca="false">$EF$7*$J$3*$J$5*$AC154</f>
        <v>#N/A</v>
      </c>
      <c r="EH154" s="70" t="e">
        <f aca="false">$EH$7*$J$2*$J$5*$AB154</f>
        <v>#N/A</v>
      </c>
      <c r="EI154" s="70" t="e">
        <f aca="false">$EH$7*$J$3*$J$5*$AC154</f>
        <v>#N/A</v>
      </c>
      <c r="EJ154" s="70" t="e">
        <f aca="false">$EJ$7*$J$2*$J$5*$AB154</f>
        <v>#N/A</v>
      </c>
      <c r="EK154" s="70" t="e">
        <f aca="false">$EJ$7*$J$3*$J$5*$AC154</f>
        <v>#N/A</v>
      </c>
      <c r="EL154" s="70" t="e">
        <f aca="false">$EL$7*$J$2*$J$5*$AB154</f>
        <v>#N/A</v>
      </c>
      <c r="EM154" s="70" t="e">
        <f aca="false">$EL$7*$J$3*$J$5*$AC154</f>
        <v>#N/A</v>
      </c>
      <c r="EN154" s="134" t="e">
        <f aca="false">SUM(EB154:EC154)</f>
        <v>#N/A</v>
      </c>
      <c r="EO154" s="25" t="e">
        <f aca="false">SUM(EB154:EE154,EJ154:EM154)</f>
        <v>#N/A</v>
      </c>
      <c r="EP154" s="25" t="e">
        <f aca="false">SUM(DZ154:EM154)</f>
        <v>#N/A</v>
      </c>
    </row>
    <row r="155" customFormat="false" ht="11.25" hidden="false" customHeight="false" outlineLevel="0" collapsed="false">
      <c r="A155" s="51" t="e">
        <f aca="false">VLOOKUP($D155,Curves!$A$2:$I$1700,9)</f>
        <v>#N/A</v>
      </c>
      <c r="B155" s="85" t="e">
        <f aca="false">(1+($A155/2))^(-2*($D155-$A$1)/365.25)</f>
        <v>#N/A</v>
      </c>
      <c r="C155" s="85" t="n">
        <f aca="false">D156-D155</f>
        <v>30</v>
      </c>
      <c r="D155" s="377" t="n">
        <v>41365</v>
      </c>
      <c r="E155" s="378" t="e">
        <f aca="false">VLOOKUP($D155,Curves!$A$2:$H$1700,2)*$B155</f>
        <v>#N/A</v>
      </c>
      <c r="F155" s="51" t="e">
        <f aca="false">VLOOKUP($D155,Curves!$A$2:$H$1700,3)*$B155</f>
        <v>#N/A</v>
      </c>
      <c r="G155" s="51" t="e">
        <f aca="false">VLOOKUP($D155,Curves!$A$2:$H$1700,7)*$B155</f>
        <v>#N/A</v>
      </c>
      <c r="H155" s="51" t="e">
        <f aca="false">VLOOKUP($D155,Curves!$A$2:$H$1700,5)*$B155</f>
        <v>#N/A</v>
      </c>
      <c r="I155" s="51" t="e">
        <f aca="false">VLOOKUP($D155,Curves!$A$2:$H$1700,4)*$B155</f>
        <v>#N/A</v>
      </c>
      <c r="J155" s="379" t="e">
        <f aca="false">VLOOKUP($D155,Curves!$A$2:$H$1700,8)*$B155</f>
        <v>#N/A</v>
      </c>
      <c r="K155" s="51" t="e">
        <f aca="false">($E155+$I155)*$J$5+$J$4</f>
        <v>#N/A</v>
      </c>
      <c r="L155" s="380" t="e">
        <f aca="false">VLOOKUP($D155,Curves!$N$2:$T$2600,2)*$B155</f>
        <v>#N/A</v>
      </c>
      <c r="M155" s="244" t="e">
        <f aca="false">VLOOKUP($D155,Curves!$N$2:$T$2600,3)*$B155</f>
        <v>#N/A</v>
      </c>
      <c r="N155" s="381" t="e">
        <f aca="false">IF($K155&lt;$L155,1,0)</f>
        <v>#N/A</v>
      </c>
      <c r="O155" s="382" t="e">
        <f aca="false">IF($K155&lt;$M155,1,0)</f>
        <v>#N/A</v>
      </c>
      <c r="P155" s="378" t="e">
        <f aca="false">($E155+J155)*$J$5+$J$4</f>
        <v>#N/A</v>
      </c>
      <c r="Q155" s="380" t="e">
        <f aca="false">VLOOKUP($D155,Curves!$N$2:$T$2600,4)*$B155</f>
        <v>#N/A</v>
      </c>
      <c r="R155" s="244" t="e">
        <f aca="false">VLOOKUP($D155,Curves!$N$2:$T$2600,5)*$B155</f>
        <v>#N/A</v>
      </c>
      <c r="S155" s="381" t="e">
        <f aca="false">IF($P155&lt;$Q155,1,0)</f>
        <v>#N/A</v>
      </c>
      <c r="T155" s="382" t="e">
        <f aca="false">IF($P155&lt;$R155,1,0)</f>
        <v>#N/A</v>
      </c>
      <c r="U155" s="383" t="e">
        <f aca="false">($E155+G155)*$J$5+$J$4</f>
        <v>#N/A</v>
      </c>
      <c r="V155" s="383" t="e">
        <f aca="false">($E155+H155)*$J$5+$J$4</f>
        <v>#N/A</v>
      </c>
      <c r="W155" s="383" t="e">
        <f aca="false">($E155+I155)*$J$5+$J$4</f>
        <v>#N/A</v>
      </c>
      <c r="X155" s="272" t="e">
        <f aca="false">VLOOKUP($D155,[6]CurveFetch!$D$8:$S$13000,16,0)*$B155</f>
        <v>#N/A</v>
      </c>
      <c r="Y155" s="244" t="e">
        <f aca="false">VLOOKUP($D155,Curves!$N$2:$T$2600,7)*$B155</f>
        <v>#N/A</v>
      </c>
      <c r="Z155" s="384" t="e">
        <f aca="false">IF($U155&lt;$X155,1,0)</f>
        <v>#N/A</v>
      </c>
      <c r="AA155" s="381" t="e">
        <f aca="false">IF($U155&lt;$Y155,1,0)</f>
        <v>#N/A</v>
      </c>
      <c r="AB155" s="381" t="e">
        <f aca="false">IF($V155&lt;$X155,1,0)</f>
        <v>#N/A</v>
      </c>
      <c r="AC155" s="381" t="e">
        <f aca="false">IF($V155&lt;$X155,1,0)</f>
        <v>#N/A</v>
      </c>
      <c r="AD155" s="381" t="e">
        <f aca="false">IF($W155&lt;$X155,1,0)</f>
        <v>#N/A</v>
      </c>
      <c r="AE155" s="382" t="e">
        <f aca="false">IF($W155&lt;$Y155,1,0)</f>
        <v>#N/A</v>
      </c>
      <c r="AF155" s="70" t="e">
        <f aca="false">$AF$7*$J$2*$J$5*$N155</f>
        <v>#N/A</v>
      </c>
      <c r="AG155" s="70" t="e">
        <f aca="false">$AF$7*$J$2*$J$5*$O155</f>
        <v>#N/A</v>
      </c>
      <c r="AH155" s="70" t="e">
        <f aca="false">$AH$7*$J$2*$J$5*$N155</f>
        <v>#N/A</v>
      </c>
      <c r="AI155" s="70" t="e">
        <f aca="false">$AH$7*$J$2*$J$5*$O155</f>
        <v>#N/A</v>
      </c>
      <c r="AJ155" s="70" t="e">
        <f aca="false">$AJ$7*$J$2*$J$5*$N155</f>
        <v>#N/A</v>
      </c>
      <c r="AK155" s="70" t="e">
        <f aca="false">$AJ$7*$J$2*$J$5*$O155</f>
        <v>#N/A</v>
      </c>
      <c r="AL155" s="70" t="e">
        <f aca="false">$AL$7*$J$2*$J$5*$N155</f>
        <v>#N/A</v>
      </c>
      <c r="AM155" s="70" t="e">
        <f aca="false">$AL$7*$J$3*$J$5*$O155</f>
        <v>#N/A</v>
      </c>
      <c r="AN155" s="70" t="e">
        <f aca="false">$AN$7*$J$2*$J$5*$N155</f>
        <v>#N/A</v>
      </c>
      <c r="AO155" s="70" t="e">
        <f aca="false">$AN$7*$J$3*$J$5*$O155</f>
        <v>#N/A</v>
      </c>
      <c r="AP155" s="70" t="e">
        <f aca="false">$AP$7*$J$2*$J$5*$N155</f>
        <v>#N/A</v>
      </c>
      <c r="AQ155" s="70" t="e">
        <f aca="false">$AP$7*$J$3*$J$5*$O155</f>
        <v>#N/A</v>
      </c>
      <c r="AR155" s="70" t="e">
        <f aca="false">$AR$7*$J$2*$J$5*$N155</f>
        <v>#N/A</v>
      </c>
      <c r="AS155" s="70" t="e">
        <f aca="false">$AR$7*$J$3*$J$5*$O155</f>
        <v>#N/A</v>
      </c>
      <c r="AT155" s="134" t="e">
        <f aca="false">SUM(AF155:AG155,AL155:AM155)</f>
        <v>#N/A</v>
      </c>
      <c r="AU155" s="161" t="e">
        <f aca="false">SUM(AF155:AM155,AP155:AS155)</f>
        <v>#N/A</v>
      </c>
      <c r="AV155" s="134" t="e">
        <f aca="false">SUM(AF155:AS155)</f>
        <v>#N/A</v>
      </c>
      <c r="AW155" s="70" t="e">
        <f aca="false">$AW$7*$J$2*$J$5*$S155</f>
        <v>#N/A</v>
      </c>
      <c r="AX155" s="70" t="e">
        <f aca="false">$AW$7*$J$3*$J$5*$T155</f>
        <v>#N/A</v>
      </c>
      <c r="AY155" s="70" t="e">
        <f aca="false">$AY$7*$J$2*$J$5*$S155</f>
        <v>#N/A</v>
      </c>
      <c r="AZ155" s="70" t="e">
        <f aca="false">$AY$7*$J$3*$J$5*$T155</f>
        <v>#N/A</v>
      </c>
      <c r="BA155" s="70" t="e">
        <f aca="false">$BA$7*$J$2*$J$5*$S155</f>
        <v>#N/A</v>
      </c>
      <c r="BB155" s="70" t="e">
        <f aca="false">$BA$7*$J$3*$J$5*$T155</f>
        <v>#N/A</v>
      </c>
      <c r="BC155" s="70" t="e">
        <f aca="false">$BC$7*$J$2*$J$5*$S155</f>
        <v>#N/A</v>
      </c>
      <c r="BD155" s="70" t="e">
        <f aca="false">$BC$7*$J$3*$J$5*$T155</f>
        <v>#N/A</v>
      </c>
      <c r="BE155" s="70" t="e">
        <f aca="false">$BE$7*$J$2*$J$5*$S155</f>
        <v>#N/A</v>
      </c>
      <c r="BF155" s="70" t="e">
        <f aca="false">$BE$7*$J$3*$J$5*$T155</f>
        <v>#N/A</v>
      </c>
      <c r="BG155" s="70" t="e">
        <f aca="false">$BG$7*$J$2*$J$5*$S155</f>
        <v>#N/A</v>
      </c>
      <c r="BH155" s="70" t="e">
        <f aca="false">$BG$7*$J$3*$J$5*$T155</f>
        <v>#N/A</v>
      </c>
      <c r="BI155" s="70" t="e">
        <f aca="false">$BI$7*$J$2*$J$5*$S155</f>
        <v>#N/A</v>
      </c>
      <c r="BJ155" s="70" t="e">
        <f aca="false">$BI$7*$J$3*$J$5*$T155</f>
        <v>#N/A</v>
      </c>
      <c r="BK155" s="70" t="e">
        <f aca="false">$BK$7*$J$2*$J$5*$S155</f>
        <v>#N/A</v>
      </c>
      <c r="BL155" s="70" t="e">
        <f aca="false">$BK$7*$J$3*$J$5*$T155</f>
        <v>#N/A</v>
      </c>
      <c r="BM155" s="70" t="e">
        <f aca="false">$BM$7*$J$2*$J$5*$S155</f>
        <v>#N/A</v>
      </c>
      <c r="BN155" s="70" t="e">
        <f aca="false">$BM$7*$J$3*$J$5*$T155</f>
        <v>#N/A</v>
      </c>
      <c r="BO155" s="70" t="e">
        <f aca="false">$BO$7*$J$2*$J$5*$S155</f>
        <v>#N/A</v>
      </c>
      <c r="BP155" s="70" t="e">
        <f aca="false">$BO$7*$J$3*$J$5*$T155</f>
        <v>#N/A</v>
      </c>
      <c r="BQ155" s="70" t="e">
        <f aca="false">$BQ$7*$J$2*$J$5*$S155</f>
        <v>#N/A</v>
      </c>
      <c r="BR155" s="70" t="e">
        <f aca="false">$BQ$7*$J$3*$J$5*$T155</f>
        <v>#N/A</v>
      </c>
      <c r="BS155" s="70" t="e">
        <f aca="false">$BS$7*$J$2*$J$5*$S155</f>
        <v>#N/A</v>
      </c>
      <c r="BT155" s="70" t="e">
        <f aca="false">$BS$7*$J$3*$J$5*$T155</f>
        <v>#N/A</v>
      </c>
      <c r="BU155" s="70" t="e">
        <f aca="false">$BU$7*$J$2*$J$5*$S155</f>
        <v>#N/A</v>
      </c>
      <c r="BV155" s="70" t="e">
        <f aca="false">$BU$7*$J$3*$J$5*$T155</f>
        <v>#N/A</v>
      </c>
      <c r="BW155" s="385" t="e">
        <f aca="false">SUM(AW155:BD155,BG155:BJ155,BO155:BP155)</f>
        <v>#N/A</v>
      </c>
      <c r="BX155" s="386" t="e">
        <f aca="false">SUM(BS155:BV155)+BW155</f>
        <v>#N/A</v>
      </c>
      <c r="BY155" s="25" t="e">
        <f aca="false">SUM(AW155:BV155)</f>
        <v>#N/A</v>
      </c>
      <c r="BZ155" s="70" t="e">
        <f aca="false">$BZ$7*$J$2*$J$5*$N155</f>
        <v>#N/A</v>
      </c>
      <c r="CA155" s="70" t="e">
        <f aca="false">$BZ$7*$J$3*$J$5*$O155</f>
        <v>#N/A</v>
      </c>
      <c r="CB155" s="70" t="e">
        <f aca="false">$CB$7*$J$2*$J$5*$N155</f>
        <v>#N/A</v>
      </c>
      <c r="CC155" s="70" t="e">
        <f aca="false">$CB$7*$J$3*$J$5*$O155</f>
        <v>#N/A</v>
      </c>
      <c r="CD155" s="70" t="e">
        <f aca="false">$CD$7*$J$2*$J$5*$N155</f>
        <v>#N/A</v>
      </c>
      <c r="CE155" s="70" t="e">
        <f aca="false">$CD$7*$J$3*$J$5*$O155</f>
        <v>#N/A</v>
      </c>
      <c r="CF155" s="134" t="e">
        <f aca="false">SUM(BZ155:CA155)</f>
        <v>#N/A</v>
      </c>
      <c r="CG155" s="386" t="e">
        <f aca="false">SUM(BZ155:CC155)</f>
        <v>#N/A</v>
      </c>
      <c r="CH155" s="134" t="e">
        <f aca="false">SUM(BZ155:CE155)</f>
        <v>#N/A</v>
      </c>
      <c r="CI155" s="70" t="e">
        <f aca="false">$CI$7*$J$2*$J$5*$AB155</f>
        <v>#N/A</v>
      </c>
      <c r="CJ155" s="70" t="e">
        <f aca="false">$CI$7*$J$3*$J$5*$AC155</f>
        <v>#N/A</v>
      </c>
      <c r="CK155" s="70" t="e">
        <f aca="false">$CK$7*$J$2*$J$5*$AB155</f>
        <v>#N/A</v>
      </c>
      <c r="CL155" s="70" t="e">
        <f aca="false">$CK$7*$J$3*$J$5*$AC155</f>
        <v>#N/A</v>
      </c>
      <c r="CM155" s="70" t="e">
        <f aca="false">$CM$7*$J$2*$J$5*$AB155</f>
        <v>#N/A</v>
      </c>
      <c r="CN155" s="70" t="e">
        <f aca="false">$CM$7*$J$3*$J$5*$AC155</f>
        <v>#N/A</v>
      </c>
      <c r="CO155" s="70" t="e">
        <f aca="false">$CO$7*$J$2*$J$5*$AB155</f>
        <v>#N/A</v>
      </c>
      <c r="CP155" s="70" t="e">
        <f aca="false">$CO$7*$J$3*$J$5*$AC155</f>
        <v>#N/A</v>
      </c>
      <c r="CQ155" s="70" t="e">
        <f aca="false">$CQ$7*$J$2*$J$5*$AB155</f>
        <v>#N/A</v>
      </c>
      <c r="CR155" s="70" t="e">
        <f aca="false">$CQ$7*$J$3*$J$5*$AC155</f>
        <v>#N/A</v>
      </c>
      <c r="CS155" s="70" t="e">
        <f aca="false">$CS$7*$J$2*$J$5*$AB155</f>
        <v>#N/A</v>
      </c>
      <c r="CT155" s="70" t="e">
        <f aca="false">$CS$7*$J$3*$J$5*$AC155</f>
        <v>#N/A</v>
      </c>
      <c r="CU155" s="70" t="e">
        <f aca="false">$CU$7*$J$2*$J$5*$AB155</f>
        <v>#N/A</v>
      </c>
      <c r="CV155" s="70" t="e">
        <f aca="false">$CU$7*$J$3*$J$5*$AC155</f>
        <v>#N/A</v>
      </c>
      <c r="CW155" s="70" t="e">
        <f aca="false">$CW$7*$J$2*$J$5*$AB155</f>
        <v>#N/A</v>
      </c>
      <c r="CX155" s="70" t="e">
        <f aca="false">$CW$7*$J$3*$J$5*$AC155</f>
        <v>#N/A</v>
      </c>
      <c r="CY155" s="70" t="e">
        <f aca="false">$CY$7*$J$2*$J$5*$AB155</f>
        <v>#N/A</v>
      </c>
      <c r="CZ155" s="70" t="e">
        <f aca="false">$CY$7*$J$3*$J$5*$AC155</f>
        <v>#N/A</v>
      </c>
      <c r="DA155" s="70" t="e">
        <f aca="false">$DA$7*$J$2*$J$5*$AB155</f>
        <v>#N/A</v>
      </c>
      <c r="DB155" s="70" t="e">
        <f aca="false">$DA$7*$J$3*$J$5*$AC155</f>
        <v>#N/A</v>
      </c>
      <c r="DC155" s="70"/>
      <c r="DD155" s="70"/>
      <c r="DE155" s="70" t="e">
        <f aca="false">$DF$7*$J$2*$J$5*$AB155</f>
        <v>#N/A</v>
      </c>
      <c r="DF155" s="70" t="e">
        <f aca="false">$DF$7*$J$3*$J$5*$AC155</f>
        <v>#N/A</v>
      </c>
      <c r="DG155" s="70" t="e">
        <f aca="false">$DG$7*$J$2*$J$5*$AB155</f>
        <v>#N/A</v>
      </c>
      <c r="DH155" s="70" t="e">
        <f aca="false">$DG$7*$J$3*$J$5*$AC155</f>
        <v>#N/A</v>
      </c>
      <c r="DI155" s="70" t="e">
        <f aca="false">$DI$7*$J$2*$J$5*$AB155</f>
        <v>#N/A</v>
      </c>
      <c r="DJ155" s="70" t="e">
        <f aca="false">$DI$7*$J$3*$J$5*$AC155</f>
        <v>#N/A</v>
      </c>
      <c r="DK155" s="70" t="e">
        <f aca="false">$DK$7*$J$2*$J$5*$AB155</f>
        <v>#N/A</v>
      </c>
      <c r="DL155" s="70" t="e">
        <f aca="false">$DK$7*$J$3*$J$5*$AC155</f>
        <v>#N/A</v>
      </c>
      <c r="DM155" s="70" t="e">
        <f aca="false">$DM$7*$J$2*$J$5*$AB155</f>
        <v>#N/A</v>
      </c>
      <c r="DN155" s="70" t="e">
        <f aca="false">$DM$7*$J$3*$J$5*$AC155</f>
        <v>#N/A</v>
      </c>
      <c r="DO155" s="70" t="e">
        <f aca="false">$DO$7*$J$2*$J$5*$AB155</f>
        <v>#N/A</v>
      </c>
      <c r="DP155" s="70" t="e">
        <f aca="false">$DO$7*$J$3*$J$5*$AC155</f>
        <v>#N/A</v>
      </c>
      <c r="DQ155" s="70" t="e">
        <f aca="false">$DQ$7*$J$2*$J$5*$AB155</f>
        <v>#N/A</v>
      </c>
      <c r="DR155" s="70" t="e">
        <f aca="false">$DQ$7*$J$3*$J$5*$AC155</f>
        <v>#N/A</v>
      </c>
      <c r="DS155" s="134" t="e">
        <f aca="false">SUM(CI155:CR155,CW155:CX155,DG155:DH155)</f>
        <v>#N/A</v>
      </c>
      <c r="DT155" s="25" t="e">
        <f aca="false">SUM(CI155:CZ155,DC155:DL155)</f>
        <v>#N/A</v>
      </c>
      <c r="DU155" s="134" t="e">
        <f aca="false">SUM(CI155:DR155)</f>
        <v>#N/A</v>
      </c>
      <c r="DZ155" s="70" t="e">
        <f aca="false">$DZ$7*$J$2*$J$5*$AB155</f>
        <v>#N/A</v>
      </c>
      <c r="EA155" s="70" t="e">
        <f aca="false">$DZ$7*$J$3*$J$5*$AC155</f>
        <v>#N/A</v>
      </c>
      <c r="EB155" s="70" t="e">
        <f aca="false">$EB$7*$J$2*$J$5*$AB155</f>
        <v>#N/A</v>
      </c>
      <c r="EC155" s="70" t="e">
        <f aca="false">$EB$7*$J$3*$J$5*$AC155</f>
        <v>#N/A</v>
      </c>
      <c r="ED155" s="70" t="e">
        <f aca="false">$ED$7*$J$2*$J$5*$AB155</f>
        <v>#N/A</v>
      </c>
      <c r="EE155" s="70" t="e">
        <f aca="false">$ED$7*$J$3*$J$5*$AC155</f>
        <v>#N/A</v>
      </c>
      <c r="EF155" s="70" t="e">
        <f aca="false">$EF$7*$J$2*$J$5*$AB155</f>
        <v>#N/A</v>
      </c>
      <c r="EG155" s="70" t="e">
        <f aca="false">$EF$7*$J$3*$J$5*$AC155</f>
        <v>#N/A</v>
      </c>
      <c r="EH155" s="70" t="e">
        <f aca="false">$EH$7*$J$2*$J$5*$AB155</f>
        <v>#N/A</v>
      </c>
      <c r="EI155" s="70" t="e">
        <f aca="false">$EH$7*$J$3*$J$5*$AC155</f>
        <v>#N/A</v>
      </c>
      <c r="EJ155" s="70" t="e">
        <f aca="false">$EJ$7*$J$2*$J$5*$AB155</f>
        <v>#N/A</v>
      </c>
      <c r="EK155" s="70" t="e">
        <f aca="false">$EJ$7*$J$3*$J$5*$AC155</f>
        <v>#N/A</v>
      </c>
      <c r="EL155" s="70" t="e">
        <f aca="false">$EL$7*$J$2*$J$5*$AB155</f>
        <v>#N/A</v>
      </c>
      <c r="EM155" s="70" t="e">
        <f aca="false">$EL$7*$J$3*$J$5*$AC155</f>
        <v>#N/A</v>
      </c>
      <c r="EN155" s="134" t="e">
        <f aca="false">SUM(EB155:EC155)</f>
        <v>#N/A</v>
      </c>
      <c r="EO155" s="25" t="e">
        <f aca="false">SUM(EB155:EE155,EJ155:EM155)</f>
        <v>#N/A</v>
      </c>
      <c r="EP155" s="25" t="e">
        <f aca="false">SUM(DZ155:EM155)</f>
        <v>#N/A</v>
      </c>
    </row>
    <row r="156" customFormat="false" ht="11.25" hidden="false" customHeight="false" outlineLevel="0" collapsed="false">
      <c r="A156" s="51" t="e">
        <f aca="false">VLOOKUP($D156,Curves!$A$2:$I$1700,9)</f>
        <v>#N/A</v>
      </c>
      <c r="B156" s="85" t="e">
        <f aca="false">(1+($A156/2))^(-2*($D156-$A$1)/365.25)</f>
        <v>#N/A</v>
      </c>
      <c r="C156" s="85" t="n">
        <f aca="false">D157-D156</f>
        <v>31</v>
      </c>
      <c r="D156" s="377" t="n">
        <v>41395</v>
      </c>
      <c r="E156" s="378" t="e">
        <f aca="false">VLOOKUP($D156,Curves!$A$2:$H$1700,2)*$B156</f>
        <v>#N/A</v>
      </c>
      <c r="F156" s="51" t="e">
        <f aca="false">VLOOKUP($D156,Curves!$A$2:$H$1700,3)*$B156</f>
        <v>#N/A</v>
      </c>
      <c r="G156" s="51" t="e">
        <f aca="false">VLOOKUP($D156,Curves!$A$2:$H$1700,7)*$B156</f>
        <v>#N/A</v>
      </c>
      <c r="H156" s="51" t="e">
        <f aca="false">VLOOKUP($D156,Curves!$A$2:$H$1700,5)*$B156</f>
        <v>#N/A</v>
      </c>
      <c r="I156" s="51" t="e">
        <f aca="false">VLOOKUP($D156,Curves!$A$2:$H$1700,4)*$B156</f>
        <v>#N/A</v>
      </c>
      <c r="J156" s="379" t="e">
        <f aca="false">VLOOKUP($D156,Curves!$A$2:$H$1700,8)*$B156</f>
        <v>#N/A</v>
      </c>
      <c r="K156" s="51" t="e">
        <f aca="false">($E156+$I156)*$J$5+$J$4</f>
        <v>#N/A</v>
      </c>
      <c r="L156" s="380" t="e">
        <f aca="false">VLOOKUP($D156,Curves!$N$2:$T$2600,2)*$B156</f>
        <v>#N/A</v>
      </c>
      <c r="M156" s="244" t="e">
        <f aca="false">VLOOKUP($D156,Curves!$N$2:$T$2600,3)*$B156</f>
        <v>#N/A</v>
      </c>
      <c r="N156" s="381" t="e">
        <f aca="false">IF($K156&lt;$L156,1,0)</f>
        <v>#N/A</v>
      </c>
      <c r="O156" s="382" t="e">
        <f aca="false">IF($K156&lt;$M156,1,0)</f>
        <v>#N/A</v>
      </c>
      <c r="P156" s="378" t="e">
        <f aca="false">($E156+J156)*$J$5+$J$4</f>
        <v>#N/A</v>
      </c>
      <c r="Q156" s="380" t="e">
        <f aca="false">VLOOKUP($D156,Curves!$N$2:$T$2600,4)*$B156</f>
        <v>#N/A</v>
      </c>
      <c r="R156" s="244" t="e">
        <f aca="false">VLOOKUP($D156,Curves!$N$2:$T$2600,5)*$B156</f>
        <v>#N/A</v>
      </c>
      <c r="S156" s="381" t="e">
        <f aca="false">IF($P156&lt;$Q156,1,0)</f>
        <v>#N/A</v>
      </c>
      <c r="T156" s="382" t="e">
        <f aca="false">IF($P156&lt;$R156,1,0)</f>
        <v>#N/A</v>
      </c>
      <c r="U156" s="383" t="e">
        <f aca="false">($E156+G156)*$J$5+$J$4</f>
        <v>#N/A</v>
      </c>
      <c r="V156" s="383" t="e">
        <f aca="false">($E156+H156)*$J$5+$J$4</f>
        <v>#N/A</v>
      </c>
      <c r="W156" s="383" t="e">
        <f aca="false">($E156+I156)*$J$5+$J$4</f>
        <v>#N/A</v>
      </c>
      <c r="X156" s="272" t="e">
        <f aca="false">VLOOKUP($D156,[6]CurveFetch!$D$8:$S$13000,16,0)*$B156</f>
        <v>#N/A</v>
      </c>
      <c r="Y156" s="244" t="e">
        <f aca="false">VLOOKUP($D156,Curves!$N$2:$T$2600,7)*$B156</f>
        <v>#N/A</v>
      </c>
      <c r="Z156" s="384" t="e">
        <f aca="false">IF($U156&lt;$X156,1,0)</f>
        <v>#N/A</v>
      </c>
      <c r="AA156" s="381" t="e">
        <f aca="false">IF($U156&lt;$Y156,1,0)</f>
        <v>#N/A</v>
      </c>
      <c r="AB156" s="381" t="e">
        <f aca="false">IF($V156&lt;$X156,1,0)</f>
        <v>#N/A</v>
      </c>
      <c r="AC156" s="381" t="e">
        <f aca="false">IF($V156&lt;$X156,1,0)</f>
        <v>#N/A</v>
      </c>
      <c r="AD156" s="381" t="e">
        <f aca="false">IF($W156&lt;$X156,1,0)</f>
        <v>#N/A</v>
      </c>
      <c r="AE156" s="382" t="e">
        <f aca="false">IF($W156&lt;$Y156,1,0)</f>
        <v>#N/A</v>
      </c>
      <c r="AF156" s="70" t="e">
        <f aca="false">$AF$7*$J$2*$J$5*$N156</f>
        <v>#N/A</v>
      </c>
      <c r="AG156" s="70" t="e">
        <f aca="false">$AF$7*$J$2*$J$5*$O156</f>
        <v>#N/A</v>
      </c>
      <c r="AH156" s="70" t="e">
        <f aca="false">$AH$7*$J$2*$J$5*$N156</f>
        <v>#N/A</v>
      </c>
      <c r="AI156" s="70" t="e">
        <f aca="false">$AH$7*$J$2*$J$5*$O156</f>
        <v>#N/A</v>
      </c>
      <c r="AJ156" s="70" t="e">
        <f aca="false">$AJ$7*$J$2*$J$5*$N156</f>
        <v>#N/A</v>
      </c>
      <c r="AK156" s="70" t="e">
        <f aca="false">$AJ$7*$J$2*$J$5*$O156</f>
        <v>#N/A</v>
      </c>
      <c r="AL156" s="70" t="e">
        <f aca="false">$AL$7*$J$2*$J$5*$N156</f>
        <v>#N/A</v>
      </c>
      <c r="AM156" s="70" t="e">
        <f aca="false">$AL$7*$J$3*$J$5*$O156</f>
        <v>#N/A</v>
      </c>
      <c r="AN156" s="70" t="e">
        <f aca="false">$AN$7*$J$2*$J$5*$N156</f>
        <v>#N/A</v>
      </c>
      <c r="AO156" s="70" t="e">
        <f aca="false">$AN$7*$J$3*$J$5*$O156</f>
        <v>#N/A</v>
      </c>
      <c r="AP156" s="70" t="e">
        <f aca="false">$AP$7*$J$2*$J$5*$N156</f>
        <v>#N/A</v>
      </c>
      <c r="AQ156" s="70" t="e">
        <f aca="false">$AP$7*$J$3*$J$5*$O156</f>
        <v>#N/A</v>
      </c>
      <c r="AR156" s="70" t="e">
        <f aca="false">$AR$7*$J$2*$J$5*$N156</f>
        <v>#N/A</v>
      </c>
      <c r="AS156" s="70" t="e">
        <f aca="false">$AR$7*$J$3*$J$5*$O156</f>
        <v>#N/A</v>
      </c>
      <c r="AT156" s="134" t="e">
        <f aca="false">SUM(AF156:AG156,AL156:AM156)</f>
        <v>#N/A</v>
      </c>
      <c r="AU156" s="161" t="e">
        <f aca="false">SUM(AF156:AM156,AP156:AS156)</f>
        <v>#N/A</v>
      </c>
      <c r="AV156" s="134" t="e">
        <f aca="false">SUM(AF156:AS156)</f>
        <v>#N/A</v>
      </c>
      <c r="AW156" s="70" t="e">
        <f aca="false">$AW$7*$J$2*$J$5*$S156</f>
        <v>#N/A</v>
      </c>
      <c r="AX156" s="70" t="e">
        <f aca="false">$AW$7*$J$3*$J$5*$T156</f>
        <v>#N/A</v>
      </c>
      <c r="AY156" s="70" t="e">
        <f aca="false">$AY$7*$J$2*$J$5*$S156</f>
        <v>#N/A</v>
      </c>
      <c r="AZ156" s="70" t="e">
        <f aca="false">$AY$7*$J$3*$J$5*$T156</f>
        <v>#N/A</v>
      </c>
      <c r="BA156" s="70" t="e">
        <f aca="false">$BA$7*$J$2*$J$5*$S156</f>
        <v>#N/A</v>
      </c>
      <c r="BB156" s="70" t="e">
        <f aca="false">$BA$7*$J$3*$J$5*$T156</f>
        <v>#N/A</v>
      </c>
      <c r="BC156" s="70" t="e">
        <f aca="false">$BC$7*$J$2*$J$5*$S156</f>
        <v>#N/A</v>
      </c>
      <c r="BD156" s="70" t="e">
        <f aca="false">$BC$7*$J$3*$J$5*$T156</f>
        <v>#N/A</v>
      </c>
      <c r="BE156" s="70" t="e">
        <f aca="false">$BE$7*$J$2*$J$5*$S156</f>
        <v>#N/A</v>
      </c>
      <c r="BF156" s="70" t="e">
        <f aca="false">$BE$7*$J$3*$J$5*$T156</f>
        <v>#N/A</v>
      </c>
      <c r="BG156" s="70" t="e">
        <f aca="false">$BG$7*$J$2*$J$5*$S156</f>
        <v>#N/A</v>
      </c>
      <c r="BH156" s="70" t="e">
        <f aca="false">$BG$7*$J$3*$J$5*$T156</f>
        <v>#N/A</v>
      </c>
      <c r="BI156" s="70" t="e">
        <f aca="false">$BI$7*$J$2*$J$5*$S156</f>
        <v>#N/A</v>
      </c>
      <c r="BJ156" s="70" t="e">
        <f aca="false">$BI$7*$J$3*$J$5*$T156</f>
        <v>#N/A</v>
      </c>
      <c r="BK156" s="70" t="e">
        <f aca="false">$BK$7*$J$2*$J$5*$S156</f>
        <v>#N/A</v>
      </c>
      <c r="BL156" s="70" t="e">
        <f aca="false">$BK$7*$J$3*$J$5*$T156</f>
        <v>#N/A</v>
      </c>
      <c r="BM156" s="70" t="e">
        <f aca="false">$BM$7*$J$2*$J$5*$S156</f>
        <v>#N/A</v>
      </c>
      <c r="BN156" s="70" t="e">
        <f aca="false">$BM$7*$J$3*$J$5*$T156</f>
        <v>#N/A</v>
      </c>
      <c r="BO156" s="70" t="e">
        <f aca="false">$BO$7*$J$2*$J$5*$S156</f>
        <v>#N/A</v>
      </c>
      <c r="BP156" s="70" t="e">
        <f aca="false">$BO$7*$J$3*$J$5*$T156</f>
        <v>#N/A</v>
      </c>
      <c r="BQ156" s="70" t="e">
        <f aca="false">$BQ$7*$J$2*$J$5*$S156</f>
        <v>#N/A</v>
      </c>
      <c r="BR156" s="70" t="e">
        <f aca="false">$BQ$7*$J$3*$J$5*$T156</f>
        <v>#N/A</v>
      </c>
      <c r="BS156" s="70" t="e">
        <f aca="false">$BS$7*$J$2*$J$5*$S156</f>
        <v>#N/A</v>
      </c>
      <c r="BT156" s="70" t="e">
        <f aca="false">$BS$7*$J$3*$J$5*$T156</f>
        <v>#N/A</v>
      </c>
      <c r="BU156" s="70" t="e">
        <f aca="false">$BU$7*$J$2*$J$5*$S156</f>
        <v>#N/A</v>
      </c>
      <c r="BV156" s="70" t="e">
        <f aca="false">$BU$7*$J$3*$J$5*$T156</f>
        <v>#N/A</v>
      </c>
      <c r="BW156" s="385" t="e">
        <f aca="false">SUM(AW156:BD156,BG156:BJ156,BO156:BP156)</f>
        <v>#N/A</v>
      </c>
      <c r="BX156" s="386" t="e">
        <f aca="false">SUM(BS156:BV156)+BW156</f>
        <v>#N/A</v>
      </c>
      <c r="BY156" s="25" t="e">
        <f aca="false">SUM(AW156:BV156)</f>
        <v>#N/A</v>
      </c>
      <c r="BZ156" s="70" t="e">
        <f aca="false">$BZ$7*$J$2*$J$5*$N156</f>
        <v>#N/A</v>
      </c>
      <c r="CA156" s="70" t="e">
        <f aca="false">$BZ$7*$J$3*$J$5*$O156</f>
        <v>#N/A</v>
      </c>
      <c r="CB156" s="70" t="e">
        <f aca="false">$CB$7*$J$2*$J$5*$N156</f>
        <v>#N/A</v>
      </c>
      <c r="CC156" s="70" t="e">
        <f aca="false">$CB$7*$J$3*$J$5*$O156</f>
        <v>#N/A</v>
      </c>
      <c r="CD156" s="70" t="e">
        <f aca="false">$CD$7*$J$2*$J$5*$N156</f>
        <v>#N/A</v>
      </c>
      <c r="CE156" s="70" t="e">
        <f aca="false">$CD$7*$J$3*$J$5*$O156</f>
        <v>#N/A</v>
      </c>
      <c r="CF156" s="134" t="e">
        <f aca="false">SUM(BZ156:CA156)</f>
        <v>#N/A</v>
      </c>
      <c r="CG156" s="386" t="e">
        <f aca="false">SUM(BZ156:CC156)</f>
        <v>#N/A</v>
      </c>
      <c r="CH156" s="134" t="e">
        <f aca="false">SUM(BZ156:CE156)</f>
        <v>#N/A</v>
      </c>
      <c r="CI156" s="70" t="e">
        <f aca="false">$CI$7*$J$2*$J$5*$AB156</f>
        <v>#N/A</v>
      </c>
      <c r="CJ156" s="70" t="e">
        <f aca="false">$CI$7*$J$3*$J$5*$AC156</f>
        <v>#N/A</v>
      </c>
      <c r="CK156" s="70" t="e">
        <f aca="false">$CK$7*$J$2*$J$5*$AB156</f>
        <v>#N/A</v>
      </c>
      <c r="CL156" s="70" t="e">
        <f aca="false">$CK$7*$J$3*$J$5*$AC156</f>
        <v>#N/A</v>
      </c>
      <c r="CM156" s="70" t="e">
        <f aca="false">$CM$7*$J$2*$J$5*$AB156</f>
        <v>#N/A</v>
      </c>
      <c r="CN156" s="70" t="e">
        <f aca="false">$CM$7*$J$3*$J$5*$AC156</f>
        <v>#N/A</v>
      </c>
      <c r="CO156" s="70" t="e">
        <f aca="false">$CO$7*$J$2*$J$5*$AB156</f>
        <v>#N/A</v>
      </c>
      <c r="CP156" s="70" t="e">
        <f aca="false">$CO$7*$J$3*$J$5*$AC156</f>
        <v>#N/A</v>
      </c>
      <c r="CQ156" s="70" t="e">
        <f aca="false">$CQ$7*$J$2*$J$5*$AB156</f>
        <v>#N/A</v>
      </c>
      <c r="CR156" s="70" t="e">
        <f aca="false">$CQ$7*$J$3*$J$5*$AC156</f>
        <v>#N/A</v>
      </c>
      <c r="CS156" s="70" t="e">
        <f aca="false">$CS$7*$J$2*$J$5*$AB156</f>
        <v>#N/A</v>
      </c>
      <c r="CT156" s="70" t="e">
        <f aca="false">$CS$7*$J$3*$J$5*$AC156</f>
        <v>#N/A</v>
      </c>
      <c r="CU156" s="70" t="e">
        <f aca="false">$CU$7*$J$2*$J$5*$AB156</f>
        <v>#N/A</v>
      </c>
      <c r="CV156" s="70" t="e">
        <f aca="false">$CU$7*$J$3*$J$5*$AC156</f>
        <v>#N/A</v>
      </c>
      <c r="CW156" s="70" t="e">
        <f aca="false">$CW$7*$J$2*$J$5*$AB156</f>
        <v>#N/A</v>
      </c>
      <c r="CX156" s="70" t="e">
        <f aca="false">$CW$7*$J$3*$J$5*$AC156</f>
        <v>#N/A</v>
      </c>
      <c r="CY156" s="70" t="e">
        <f aca="false">$CY$7*$J$2*$J$5*$AB156</f>
        <v>#N/A</v>
      </c>
      <c r="CZ156" s="70" t="e">
        <f aca="false">$CY$7*$J$3*$J$5*$AC156</f>
        <v>#N/A</v>
      </c>
      <c r="DA156" s="70" t="e">
        <f aca="false">$DA$7*$J$2*$J$5*$AB156</f>
        <v>#N/A</v>
      </c>
      <c r="DB156" s="70" t="e">
        <f aca="false">$DA$7*$J$3*$J$5*$AC156</f>
        <v>#N/A</v>
      </c>
      <c r="DC156" s="70"/>
      <c r="DD156" s="70"/>
      <c r="DE156" s="70" t="e">
        <f aca="false">$DF$7*$J$2*$J$5*$AB156</f>
        <v>#N/A</v>
      </c>
      <c r="DF156" s="70" t="e">
        <f aca="false">$DF$7*$J$3*$J$5*$AC156</f>
        <v>#N/A</v>
      </c>
      <c r="DG156" s="70" t="e">
        <f aca="false">$DG$7*$J$2*$J$5*$AB156</f>
        <v>#N/A</v>
      </c>
      <c r="DH156" s="70" t="e">
        <f aca="false">$DG$7*$J$3*$J$5*$AC156</f>
        <v>#N/A</v>
      </c>
      <c r="DI156" s="70" t="e">
        <f aca="false">$DI$7*$J$2*$J$5*$AB156</f>
        <v>#N/A</v>
      </c>
      <c r="DJ156" s="70" t="e">
        <f aca="false">$DI$7*$J$3*$J$5*$AC156</f>
        <v>#N/A</v>
      </c>
      <c r="DK156" s="70" t="e">
        <f aca="false">$DK$7*$J$2*$J$5*$AB156</f>
        <v>#N/A</v>
      </c>
      <c r="DL156" s="70" t="e">
        <f aca="false">$DK$7*$J$3*$J$5*$AC156</f>
        <v>#N/A</v>
      </c>
      <c r="DM156" s="70" t="e">
        <f aca="false">$DM$7*$J$2*$J$5*$AB156</f>
        <v>#N/A</v>
      </c>
      <c r="DN156" s="70" t="e">
        <f aca="false">$DM$7*$J$3*$J$5*$AC156</f>
        <v>#N/A</v>
      </c>
      <c r="DO156" s="70" t="e">
        <f aca="false">$DO$7*$J$2*$J$5*$AB156</f>
        <v>#N/A</v>
      </c>
      <c r="DP156" s="70" t="e">
        <f aca="false">$DO$7*$J$3*$J$5*$AC156</f>
        <v>#N/A</v>
      </c>
      <c r="DQ156" s="70" t="e">
        <f aca="false">$DQ$7*$J$2*$J$5*$AB156</f>
        <v>#N/A</v>
      </c>
      <c r="DR156" s="70" t="e">
        <f aca="false">$DQ$7*$J$3*$J$5*$AC156</f>
        <v>#N/A</v>
      </c>
      <c r="DS156" s="134" t="e">
        <f aca="false">SUM(CI156:CR156,CW156:CX156,DG156:DH156)</f>
        <v>#N/A</v>
      </c>
      <c r="DT156" s="25" t="e">
        <f aca="false">SUM(CI156:CZ156,DC156:DL156)</f>
        <v>#N/A</v>
      </c>
      <c r="DU156" s="134" t="e">
        <f aca="false">SUM(CI156:DR156)</f>
        <v>#N/A</v>
      </c>
      <c r="DZ156" s="70" t="e">
        <f aca="false">$DZ$7*$J$2*$J$5*$AB156</f>
        <v>#N/A</v>
      </c>
      <c r="EA156" s="70" t="e">
        <f aca="false">$DZ$7*$J$3*$J$5*$AC156</f>
        <v>#N/A</v>
      </c>
      <c r="EB156" s="70" t="e">
        <f aca="false">$EB$7*$J$2*$J$5*$AB156</f>
        <v>#N/A</v>
      </c>
      <c r="EC156" s="70" t="e">
        <f aca="false">$EB$7*$J$3*$J$5*$AC156</f>
        <v>#N/A</v>
      </c>
      <c r="ED156" s="70" t="e">
        <f aca="false">$ED$7*$J$2*$J$5*$AB156</f>
        <v>#N/A</v>
      </c>
      <c r="EE156" s="70" t="e">
        <f aca="false">$ED$7*$J$3*$J$5*$AC156</f>
        <v>#N/A</v>
      </c>
      <c r="EF156" s="70" t="e">
        <f aca="false">$EF$7*$J$2*$J$5*$AB156</f>
        <v>#N/A</v>
      </c>
      <c r="EG156" s="70" t="e">
        <f aca="false">$EF$7*$J$3*$J$5*$AC156</f>
        <v>#N/A</v>
      </c>
      <c r="EH156" s="70" t="e">
        <f aca="false">$EH$7*$J$2*$J$5*$AB156</f>
        <v>#N/A</v>
      </c>
      <c r="EI156" s="70" t="e">
        <f aca="false">$EH$7*$J$3*$J$5*$AC156</f>
        <v>#N/A</v>
      </c>
      <c r="EJ156" s="70" t="e">
        <f aca="false">$EJ$7*$J$2*$J$5*$AB156</f>
        <v>#N/A</v>
      </c>
      <c r="EK156" s="70" t="e">
        <f aca="false">$EJ$7*$J$3*$J$5*$AC156</f>
        <v>#N/A</v>
      </c>
      <c r="EL156" s="70" t="e">
        <f aca="false">$EL$7*$J$2*$J$5*$AB156</f>
        <v>#N/A</v>
      </c>
      <c r="EM156" s="70" t="e">
        <f aca="false">$EL$7*$J$3*$J$5*$AC156</f>
        <v>#N/A</v>
      </c>
      <c r="EN156" s="134" t="e">
        <f aca="false">SUM(EB156:EC156)</f>
        <v>#N/A</v>
      </c>
      <c r="EO156" s="25" t="e">
        <f aca="false">SUM(EB156:EE156,EJ156:EM156)</f>
        <v>#N/A</v>
      </c>
      <c r="EP156" s="25" t="e">
        <f aca="false">SUM(DZ156:EM156)</f>
        <v>#N/A</v>
      </c>
    </row>
    <row r="157" customFormat="false" ht="11.25" hidden="false" customHeight="false" outlineLevel="0" collapsed="false">
      <c r="A157" s="51" t="e">
        <f aca="false">VLOOKUP($D157,Curves!$A$2:$I$1700,9)</f>
        <v>#N/A</v>
      </c>
      <c r="B157" s="85" t="e">
        <f aca="false">(1+($A157/2))^(-2*($D157-$A$1)/365.25)</f>
        <v>#N/A</v>
      </c>
      <c r="C157" s="85" t="n">
        <f aca="false">D158-D157</f>
        <v>30</v>
      </c>
      <c r="D157" s="377" t="n">
        <v>41426</v>
      </c>
      <c r="E157" s="378" t="e">
        <f aca="false">VLOOKUP($D157,Curves!$A$2:$H$1700,2)*$B157</f>
        <v>#N/A</v>
      </c>
      <c r="F157" s="51" t="e">
        <f aca="false">VLOOKUP($D157,Curves!$A$2:$H$1700,3)*$B157</f>
        <v>#N/A</v>
      </c>
      <c r="G157" s="51" t="e">
        <f aca="false">VLOOKUP($D157,Curves!$A$2:$H$1700,7)*$B157</f>
        <v>#N/A</v>
      </c>
      <c r="H157" s="51" t="e">
        <f aca="false">VLOOKUP($D157,Curves!$A$2:$H$1700,5)*$B157</f>
        <v>#N/A</v>
      </c>
      <c r="I157" s="51" t="e">
        <f aca="false">VLOOKUP($D157,Curves!$A$2:$H$1700,4)*$B157</f>
        <v>#N/A</v>
      </c>
      <c r="J157" s="379" t="e">
        <f aca="false">VLOOKUP($D157,Curves!$A$2:$H$1700,8)*$B157</f>
        <v>#N/A</v>
      </c>
      <c r="K157" s="51" t="e">
        <f aca="false">($E157+$I157)*$J$5+$J$4</f>
        <v>#N/A</v>
      </c>
      <c r="L157" s="380" t="e">
        <f aca="false">VLOOKUP($D157,Curves!$N$2:$T$2600,2)*$B157</f>
        <v>#N/A</v>
      </c>
      <c r="M157" s="244" t="e">
        <f aca="false">VLOOKUP($D157,Curves!$N$2:$T$2600,3)*$B157</f>
        <v>#N/A</v>
      </c>
      <c r="N157" s="381" t="e">
        <f aca="false">IF($K157&lt;$L157,1,0)</f>
        <v>#N/A</v>
      </c>
      <c r="O157" s="382" t="e">
        <f aca="false">IF($K157&lt;$M157,1,0)</f>
        <v>#N/A</v>
      </c>
      <c r="P157" s="378" t="e">
        <f aca="false">($E157+J157)*$J$5+$J$4</f>
        <v>#N/A</v>
      </c>
      <c r="Q157" s="380" t="e">
        <f aca="false">VLOOKUP($D157,Curves!$N$2:$T$2600,4)*$B157</f>
        <v>#N/A</v>
      </c>
      <c r="R157" s="244" t="e">
        <f aca="false">VLOOKUP($D157,Curves!$N$2:$T$2600,5)*$B157</f>
        <v>#N/A</v>
      </c>
      <c r="S157" s="381" t="e">
        <f aca="false">IF($P157&lt;$Q157,1,0)</f>
        <v>#N/A</v>
      </c>
      <c r="T157" s="382" t="e">
        <f aca="false">IF($P157&lt;$R157,1,0)</f>
        <v>#N/A</v>
      </c>
      <c r="U157" s="383" t="e">
        <f aca="false">($E157+G157)*$J$5+$J$4</f>
        <v>#N/A</v>
      </c>
      <c r="V157" s="383" t="e">
        <f aca="false">($E157+H157)*$J$5+$J$4</f>
        <v>#N/A</v>
      </c>
      <c r="W157" s="383" t="e">
        <f aca="false">($E157+I157)*$J$5+$J$4</f>
        <v>#N/A</v>
      </c>
      <c r="X157" s="272" t="e">
        <f aca="false">VLOOKUP($D157,[6]CurveFetch!$D$8:$S$13000,16,0)*$B157</f>
        <v>#N/A</v>
      </c>
      <c r="Y157" s="244" t="e">
        <f aca="false">VLOOKUP($D157,Curves!$N$2:$T$2600,7)*$B157</f>
        <v>#N/A</v>
      </c>
      <c r="Z157" s="384" t="e">
        <f aca="false">IF($U157&lt;$X157,1,0)</f>
        <v>#N/A</v>
      </c>
      <c r="AA157" s="381" t="e">
        <f aca="false">IF($U157&lt;$Y157,1,0)</f>
        <v>#N/A</v>
      </c>
      <c r="AB157" s="381" t="e">
        <f aca="false">IF($V157&lt;$X157,1,0)</f>
        <v>#N/A</v>
      </c>
      <c r="AC157" s="381" t="e">
        <f aca="false">IF($V157&lt;$X157,1,0)</f>
        <v>#N/A</v>
      </c>
      <c r="AD157" s="381" t="e">
        <f aca="false">IF($W157&lt;$X157,1,0)</f>
        <v>#N/A</v>
      </c>
      <c r="AE157" s="382" t="e">
        <f aca="false">IF($W157&lt;$Y157,1,0)</f>
        <v>#N/A</v>
      </c>
      <c r="AF157" s="70" t="e">
        <f aca="false">$AF$7*$J$2*$J$5*$N157</f>
        <v>#N/A</v>
      </c>
      <c r="AG157" s="70" t="e">
        <f aca="false">$AF$7*$J$2*$J$5*$O157</f>
        <v>#N/A</v>
      </c>
      <c r="AH157" s="70" t="e">
        <f aca="false">$AH$7*$J$2*$J$5*$N157</f>
        <v>#N/A</v>
      </c>
      <c r="AI157" s="70" t="e">
        <f aca="false">$AH$7*$J$2*$J$5*$O157</f>
        <v>#N/A</v>
      </c>
      <c r="AJ157" s="70" t="e">
        <f aca="false">$AJ$7*$J$2*$J$5*$N157</f>
        <v>#N/A</v>
      </c>
      <c r="AK157" s="70" t="e">
        <f aca="false">$AJ$7*$J$2*$J$5*$O157</f>
        <v>#N/A</v>
      </c>
      <c r="AL157" s="70" t="e">
        <f aca="false">$AL$7*$J$2*$J$5*$N157</f>
        <v>#N/A</v>
      </c>
      <c r="AM157" s="70" t="e">
        <f aca="false">$AL$7*$J$3*$J$5*$O157</f>
        <v>#N/A</v>
      </c>
      <c r="AN157" s="70" t="e">
        <f aca="false">$AN$7*$J$2*$J$5*$N157</f>
        <v>#N/A</v>
      </c>
      <c r="AO157" s="70" t="e">
        <f aca="false">$AN$7*$J$3*$J$5*$O157</f>
        <v>#N/A</v>
      </c>
      <c r="AP157" s="70" t="e">
        <f aca="false">$AP$7*$J$2*$J$5*$N157</f>
        <v>#N/A</v>
      </c>
      <c r="AQ157" s="70" t="e">
        <f aca="false">$AP$7*$J$3*$J$5*$O157</f>
        <v>#N/A</v>
      </c>
      <c r="AR157" s="70" t="e">
        <f aca="false">$AR$7*$J$2*$J$5*$N157</f>
        <v>#N/A</v>
      </c>
      <c r="AS157" s="70" t="e">
        <f aca="false">$AR$7*$J$3*$J$5*$O157</f>
        <v>#N/A</v>
      </c>
      <c r="AT157" s="134" t="e">
        <f aca="false">SUM(AF157:AG157,AL157:AM157)</f>
        <v>#N/A</v>
      </c>
      <c r="AU157" s="161" t="e">
        <f aca="false">SUM(AF157:AM157,AP157:AS157)</f>
        <v>#N/A</v>
      </c>
      <c r="AV157" s="134" t="e">
        <f aca="false">SUM(AF157:AS157)</f>
        <v>#N/A</v>
      </c>
      <c r="AW157" s="70" t="e">
        <f aca="false">$AW$7*$J$2*$J$5*$S157</f>
        <v>#N/A</v>
      </c>
      <c r="AX157" s="70" t="e">
        <f aca="false">$AW$7*$J$3*$J$5*$T157</f>
        <v>#N/A</v>
      </c>
      <c r="AY157" s="70" t="e">
        <f aca="false">$AY$7*$J$2*$J$5*$S157</f>
        <v>#N/A</v>
      </c>
      <c r="AZ157" s="70" t="e">
        <f aca="false">$AY$7*$J$3*$J$5*$T157</f>
        <v>#N/A</v>
      </c>
      <c r="BA157" s="70" t="e">
        <f aca="false">$BA$7*$J$2*$J$5*$S157</f>
        <v>#N/A</v>
      </c>
      <c r="BB157" s="70" t="e">
        <f aca="false">$BA$7*$J$3*$J$5*$T157</f>
        <v>#N/A</v>
      </c>
      <c r="BC157" s="70" t="e">
        <f aca="false">$BC$7*$J$2*$J$5*$S157</f>
        <v>#N/A</v>
      </c>
      <c r="BD157" s="70" t="e">
        <f aca="false">$BC$7*$J$3*$J$5*$T157</f>
        <v>#N/A</v>
      </c>
      <c r="BE157" s="70" t="e">
        <f aca="false">$BE$7*$J$2*$J$5*$S157</f>
        <v>#N/A</v>
      </c>
      <c r="BF157" s="70" t="e">
        <f aca="false">$BE$7*$J$3*$J$5*$T157</f>
        <v>#N/A</v>
      </c>
      <c r="BG157" s="70" t="e">
        <f aca="false">$BG$7*$J$2*$J$5*$S157</f>
        <v>#N/A</v>
      </c>
      <c r="BH157" s="70" t="e">
        <f aca="false">$BG$7*$J$3*$J$5*$T157</f>
        <v>#N/A</v>
      </c>
      <c r="BI157" s="70" t="e">
        <f aca="false">$BI$7*$J$2*$J$5*$S157</f>
        <v>#N/A</v>
      </c>
      <c r="BJ157" s="70" t="e">
        <f aca="false">$BI$7*$J$3*$J$5*$T157</f>
        <v>#N/A</v>
      </c>
      <c r="BK157" s="70" t="e">
        <f aca="false">$BK$7*$J$2*$J$5*$S157</f>
        <v>#N/A</v>
      </c>
      <c r="BL157" s="70" t="e">
        <f aca="false">$BK$7*$J$3*$J$5*$T157</f>
        <v>#N/A</v>
      </c>
      <c r="BM157" s="70" t="e">
        <f aca="false">$BM$7*$J$2*$J$5*$S157</f>
        <v>#N/A</v>
      </c>
      <c r="BN157" s="70" t="e">
        <f aca="false">$BM$7*$J$3*$J$5*$T157</f>
        <v>#N/A</v>
      </c>
      <c r="BO157" s="70" t="e">
        <f aca="false">$BO$7*$J$2*$J$5*$S157</f>
        <v>#N/A</v>
      </c>
      <c r="BP157" s="70" t="e">
        <f aca="false">$BO$7*$J$3*$J$5*$T157</f>
        <v>#N/A</v>
      </c>
      <c r="BQ157" s="70" t="e">
        <f aca="false">$BQ$7*$J$2*$J$5*$S157</f>
        <v>#N/A</v>
      </c>
      <c r="BR157" s="70" t="e">
        <f aca="false">$BQ$7*$J$3*$J$5*$T157</f>
        <v>#N/A</v>
      </c>
      <c r="BS157" s="70" t="e">
        <f aca="false">$BS$7*$J$2*$J$5*$S157</f>
        <v>#N/A</v>
      </c>
      <c r="BT157" s="70" t="e">
        <f aca="false">$BS$7*$J$3*$J$5*$T157</f>
        <v>#N/A</v>
      </c>
      <c r="BU157" s="70" t="e">
        <f aca="false">$BU$7*$J$2*$J$5*$S157</f>
        <v>#N/A</v>
      </c>
      <c r="BV157" s="70" t="e">
        <f aca="false">$BU$7*$J$3*$J$5*$T157</f>
        <v>#N/A</v>
      </c>
      <c r="BW157" s="385" t="e">
        <f aca="false">SUM(AW157:BD157,BG157:BJ157,BO157:BP157)</f>
        <v>#N/A</v>
      </c>
      <c r="BX157" s="386" t="e">
        <f aca="false">SUM(BS157:BV157)+BW157</f>
        <v>#N/A</v>
      </c>
      <c r="BY157" s="25" t="e">
        <f aca="false">SUM(AW157:BV157)</f>
        <v>#N/A</v>
      </c>
      <c r="BZ157" s="70" t="e">
        <f aca="false">$BZ$7*$J$2*$J$5*$N157</f>
        <v>#N/A</v>
      </c>
      <c r="CA157" s="70" t="e">
        <f aca="false">$BZ$7*$J$3*$J$5*$O157</f>
        <v>#N/A</v>
      </c>
      <c r="CB157" s="70" t="e">
        <f aca="false">$CB$7*$J$2*$J$5*$N157</f>
        <v>#N/A</v>
      </c>
      <c r="CC157" s="70" t="e">
        <f aca="false">$CB$7*$J$3*$J$5*$O157</f>
        <v>#N/A</v>
      </c>
      <c r="CD157" s="70" t="e">
        <f aca="false">$CD$7*$J$2*$J$5*$N157</f>
        <v>#N/A</v>
      </c>
      <c r="CE157" s="70" t="e">
        <f aca="false">$CD$7*$J$3*$J$5*$O157</f>
        <v>#N/A</v>
      </c>
      <c r="CF157" s="134" t="e">
        <f aca="false">SUM(BZ157:CA157)</f>
        <v>#N/A</v>
      </c>
      <c r="CG157" s="386" t="e">
        <f aca="false">SUM(BZ157:CC157)</f>
        <v>#N/A</v>
      </c>
      <c r="CH157" s="134" t="e">
        <f aca="false">SUM(BZ157:CE157)</f>
        <v>#N/A</v>
      </c>
      <c r="CI157" s="70" t="e">
        <f aca="false">$CI$7*$J$2*$J$5*$AB157</f>
        <v>#N/A</v>
      </c>
      <c r="CJ157" s="70" t="e">
        <f aca="false">$CI$7*$J$3*$J$5*$AC157</f>
        <v>#N/A</v>
      </c>
      <c r="CK157" s="70" t="e">
        <f aca="false">$CK$7*$J$2*$J$5*$AB157</f>
        <v>#N/A</v>
      </c>
      <c r="CL157" s="70" t="e">
        <f aca="false">$CK$7*$J$3*$J$5*$AC157</f>
        <v>#N/A</v>
      </c>
      <c r="CM157" s="70" t="e">
        <f aca="false">$CM$7*$J$2*$J$5*$AB157</f>
        <v>#N/A</v>
      </c>
      <c r="CN157" s="70" t="e">
        <f aca="false">$CM$7*$J$3*$J$5*$AC157</f>
        <v>#N/A</v>
      </c>
      <c r="CO157" s="70" t="e">
        <f aca="false">$CO$7*$J$2*$J$5*$AB157</f>
        <v>#N/A</v>
      </c>
      <c r="CP157" s="70" t="e">
        <f aca="false">$CO$7*$J$3*$J$5*$AC157</f>
        <v>#N/A</v>
      </c>
      <c r="CQ157" s="70" t="e">
        <f aca="false">$CQ$7*$J$2*$J$5*$AB157</f>
        <v>#N/A</v>
      </c>
      <c r="CR157" s="70" t="e">
        <f aca="false">$CQ$7*$J$3*$J$5*$AC157</f>
        <v>#N/A</v>
      </c>
      <c r="CS157" s="70" t="e">
        <f aca="false">$CS$7*$J$2*$J$5*$AB157</f>
        <v>#N/A</v>
      </c>
      <c r="CT157" s="70" t="e">
        <f aca="false">$CS$7*$J$3*$J$5*$AC157</f>
        <v>#N/A</v>
      </c>
      <c r="CU157" s="70" t="e">
        <f aca="false">$CU$7*$J$2*$J$5*$AB157</f>
        <v>#N/A</v>
      </c>
      <c r="CV157" s="70" t="e">
        <f aca="false">$CU$7*$J$3*$J$5*$AC157</f>
        <v>#N/A</v>
      </c>
      <c r="CW157" s="70" t="e">
        <f aca="false">$CW$7*$J$2*$J$5*$AB157</f>
        <v>#N/A</v>
      </c>
      <c r="CX157" s="70" t="e">
        <f aca="false">$CW$7*$J$3*$J$5*$AC157</f>
        <v>#N/A</v>
      </c>
      <c r="CY157" s="70" t="e">
        <f aca="false">$CY$7*$J$2*$J$5*$AB157</f>
        <v>#N/A</v>
      </c>
      <c r="CZ157" s="70" t="e">
        <f aca="false">$CY$7*$J$3*$J$5*$AC157</f>
        <v>#N/A</v>
      </c>
      <c r="DA157" s="70" t="e">
        <f aca="false">$DA$7*$J$2*$J$5*$AB157</f>
        <v>#N/A</v>
      </c>
      <c r="DB157" s="70" t="e">
        <f aca="false">$DA$7*$J$3*$J$5*$AC157</f>
        <v>#N/A</v>
      </c>
      <c r="DC157" s="70"/>
      <c r="DD157" s="70"/>
      <c r="DE157" s="70" t="e">
        <f aca="false">$DF$7*$J$2*$J$5*$AB157</f>
        <v>#N/A</v>
      </c>
      <c r="DF157" s="70" t="e">
        <f aca="false">$DF$7*$J$3*$J$5*$AC157</f>
        <v>#N/A</v>
      </c>
      <c r="DG157" s="70" t="e">
        <f aca="false">$DG$7*$J$2*$J$5*$AB157</f>
        <v>#N/A</v>
      </c>
      <c r="DH157" s="70" t="e">
        <f aca="false">$DG$7*$J$3*$J$5*$AC157</f>
        <v>#N/A</v>
      </c>
      <c r="DI157" s="70" t="e">
        <f aca="false">$DI$7*$J$2*$J$5*$AB157</f>
        <v>#N/A</v>
      </c>
      <c r="DJ157" s="70" t="e">
        <f aca="false">$DI$7*$J$3*$J$5*$AC157</f>
        <v>#N/A</v>
      </c>
      <c r="DK157" s="70" t="e">
        <f aca="false">$DK$7*$J$2*$J$5*$AB157</f>
        <v>#N/A</v>
      </c>
      <c r="DL157" s="70" t="e">
        <f aca="false">$DK$7*$J$3*$J$5*$AC157</f>
        <v>#N/A</v>
      </c>
      <c r="DM157" s="70" t="e">
        <f aca="false">$DM$7*$J$2*$J$5*$AB157</f>
        <v>#N/A</v>
      </c>
      <c r="DN157" s="70" t="e">
        <f aca="false">$DM$7*$J$3*$J$5*$AC157</f>
        <v>#N/A</v>
      </c>
      <c r="DO157" s="70" t="e">
        <f aca="false">$DO$7*$J$2*$J$5*$AB157</f>
        <v>#N/A</v>
      </c>
      <c r="DP157" s="70" t="e">
        <f aca="false">$DO$7*$J$3*$J$5*$AC157</f>
        <v>#N/A</v>
      </c>
      <c r="DQ157" s="70" t="e">
        <f aca="false">$DQ$7*$J$2*$J$5*$AB157</f>
        <v>#N/A</v>
      </c>
      <c r="DR157" s="70" t="e">
        <f aca="false">$DQ$7*$J$3*$J$5*$AC157</f>
        <v>#N/A</v>
      </c>
      <c r="DS157" s="134" t="e">
        <f aca="false">SUM(CI157:CR157,CW157:CX157,DG157:DH157)</f>
        <v>#N/A</v>
      </c>
      <c r="DT157" s="25" t="e">
        <f aca="false">SUM(CI157:CZ157,DC157:DL157)</f>
        <v>#N/A</v>
      </c>
      <c r="DU157" s="134" t="e">
        <f aca="false">SUM(CI157:DR157)</f>
        <v>#N/A</v>
      </c>
      <c r="DZ157" s="70" t="e">
        <f aca="false">$DZ$7*$J$2*$J$5*$AB157</f>
        <v>#N/A</v>
      </c>
      <c r="EA157" s="70" t="e">
        <f aca="false">$DZ$7*$J$3*$J$5*$AC157</f>
        <v>#N/A</v>
      </c>
      <c r="EB157" s="70" t="e">
        <f aca="false">$EB$7*$J$2*$J$5*$AB157</f>
        <v>#N/A</v>
      </c>
      <c r="EC157" s="70" t="e">
        <f aca="false">$EB$7*$J$3*$J$5*$AC157</f>
        <v>#N/A</v>
      </c>
      <c r="ED157" s="70" t="e">
        <f aca="false">$ED$7*$J$2*$J$5*$AB157</f>
        <v>#N/A</v>
      </c>
      <c r="EE157" s="70" t="e">
        <f aca="false">$ED$7*$J$3*$J$5*$AC157</f>
        <v>#N/A</v>
      </c>
      <c r="EF157" s="70" t="e">
        <f aca="false">$EF$7*$J$2*$J$5*$AB157</f>
        <v>#N/A</v>
      </c>
      <c r="EG157" s="70" t="e">
        <f aca="false">$EF$7*$J$3*$J$5*$AC157</f>
        <v>#N/A</v>
      </c>
      <c r="EH157" s="70" t="e">
        <f aca="false">$EH$7*$J$2*$J$5*$AB157</f>
        <v>#N/A</v>
      </c>
      <c r="EI157" s="70" t="e">
        <f aca="false">$EH$7*$J$3*$J$5*$AC157</f>
        <v>#N/A</v>
      </c>
      <c r="EJ157" s="70" t="e">
        <f aca="false">$EJ$7*$J$2*$J$5*$AB157</f>
        <v>#N/A</v>
      </c>
      <c r="EK157" s="70" t="e">
        <f aca="false">$EJ$7*$J$3*$J$5*$AC157</f>
        <v>#N/A</v>
      </c>
      <c r="EL157" s="70" t="e">
        <f aca="false">$EL$7*$J$2*$J$5*$AB157</f>
        <v>#N/A</v>
      </c>
      <c r="EM157" s="70" t="e">
        <f aca="false">$EL$7*$J$3*$J$5*$AC157</f>
        <v>#N/A</v>
      </c>
      <c r="EN157" s="134" t="e">
        <f aca="false">SUM(EB157:EC157)</f>
        <v>#N/A</v>
      </c>
      <c r="EO157" s="25" t="e">
        <f aca="false">SUM(EB157:EE157,EJ157:EM157)</f>
        <v>#N/A</v>
      </c>
      <c r="EP157" s="25" t="e">
        <f aca="false">SUM(DZ157:EM157)</f>
        <v>#N/A</v>
      </c>
    </row>
    <row r="158" customFormat="false" ht="11.25" hidden="false" customHeight="false" outlineLevel="0" collapsed="false">
      <c r="A158" s="51" t="e">
        <f aca="false">VLOOKUP($D158,Curves!$A$2:$I$1700,9)</f>
        <v>#N/A</v>
      </c>
      <c r="B158" s="85" t="e">
        <f aca="false">(1+($A158/2))^(-2*($D158-$A$1)/365.25)</f>
        <v>#N/A</v>
      </c>
      <c r="C158" s="85" t="n">
        <f aca="false">D159-D158</f>
        <v>31</v>
      </c>
      <c r="D158" s="377" t="n">
        <v>41456</v>
      </c>
      <c r="E158" s="378" t="e">
        <f aca="false">VLOOKUP($D158,Curves!$A$2:$H$1700,2)*$B158</f>
        <v>#N/A</v>
      </c>
      <c r="F158" s="51" t="e">
        <f aca="false">VLOOKUP($D158,Curves!$A$2:$H$1700,3)*$B158</f>
        <v>#N/A</v>
      </c>
      <c r="G158" s="51" t="e">
        <f aca="false">VLOOKUP($D158,Curves!$A$2:$H$1700,7)*$B158</f>
        <v>#N/A</v>
      </c>
      <c r="H158" s="51" t="e">
        <f aca="false">VLOOKUP($D158,Curves!$A$2:$H$1700,5)*$B158</f>
        <v>#N/A</v>
      </c>
      <c r="I158" s="51" t="e">
        <f aca="false">VLOOKUP($D158,Curves!$A$2:$H$1700,4)*$B158</f>
        <v>#N/A</v>
      </c>
      <c r="J158" s="379" t="e">
        <f aca="false">VLOOKUP($D158,Curves!$A$2:$H$1700,8)*$B158</f>
        <v>#N/A</v>
      </c>
      <c r="K158" s="51" t="e">
        <f aca="false">($E158+$I158)*$J$5+$J$4</f>
        <v>#N/A</v>
      </c>
      <c r="L158" s="380" t="e">
        <f aca="false">VLOOKUP($D158,Curves!$N$2:$T$2600,2)*$B158</f>
        <v>#N/A</v>
      </c>
      <c r="M158" s="244" t="e">
        <f aca="false">VLOOKUP($D158,Curves!$N$2:$T$2600,3)*$B158</f>
        <v>#N/A</v>
      </c>
      <c r="N158" s="381" t="e">
        <f aca="false">IF($K158&lt;$L158,1,0)</f>
        <v>#N/A</v>
      </c>
      <c r="O158" s="382" t="e">
        <f aca="false">IF($K158&lt;$M158,1,0)</f>
        <v>#N/A</v>
      </c>
      <c r="P158" s="378" t="e">
        <f aca="false">($E158+J158)*$J$5+$J$4</f>
        <v>#N/A</v>
      </c>
      <c r="Q158" s="380" t="e">
        <f aca="false">VLOOKUP($D158,Curves!$N$2:$T$2600,4)*$B158</f>
        <v>#N/A</v>
      </c>
      <c r="R158" s="244" t="e">
        <f aca="false">VLOOKUP($D158,Curves!$N$2:$T$2600,5)*$B158</f>
        <v>#N/A</v>
      </c>
      <c r="S158" s="381" t="e">
        <f aca="false">IF($P158&lt;$Q158,1,0)</f>
        <v>#N/A</v>
      </c>
      <c r="T158" s="382" t="e">
        <f aca="false">IF($P158&lt;$R158,1,0)</f>
        <v>#N/A</v>
      </c>
      <c r="U158" s="383" t="e">
        <f aca="false">($E158+G158)*$J$5+$J$4</f>
        <v>#N/A</v>
      </c>
      <c r="V158" s="383" t="e">
        <f aca="false">($E158+H158)*$J$5+$J$4</f>
        <v>#N/A</v>
      </c>
      <c r="W158" s="383" t="e">
        <f aca="false">($E158+I158)*$J$5+$J$4</f>
        <v>#N/A</v>
      </c>
      <c r="X158" s="272" t="e">
        <f aca="false">VLOOKUP($D158,[6]CurveFetch!$D$8:$S$13000,16,0)*$B158</f>
        <v>#N/A</v>
      </c>
      <c r="Y158" s="244" t="e">
        <f aca="false">VLOOKUP($D158,Curves!$N$2:$T$2600,7)*$B158</f>
        <v>#N/A</v>
      </c>
      <c r="Z158" s="384" t="e">
        <f aca="false">IF($U158&lt;$X158,1,0)</f>
        <v>#N/A</v>
      </c>
      <c r="AA158" s="381" t="e">
        <f aca="false">IF($U158&lt;$Y158,1,0)</f>
        <v>#N/A</v>
      </c>
      <c r="AB158" s="381" t="e">
        <f aca="false">IF($V158&lt;$X158,1,0)</f>
        <v>#N/A</v>
      </c>
      <c r="AC158" s="381" t="e">
        <f aca="false">IF($V158&lt;$X158,1,0)</f>
        <v>#N/A</v>
      </c>
      <c r="AD158" s="381" t="e">
        <f aca="false">IF($W158&lt;$X158,1,0)</f>
        <v>#N/A</v>
      </c>
      <c r="AE158" s="382" t="e">
        <f aca="false">IF($W158&lt;$Y158,1,0)</f>
        <v>#N/A</v>
      </c>
      <c r="AF158" s="70" t="e">
        <f aca="false">$AF$7*$J$2*$J$5*$N158</f>
        <v>#N/A</v>
      </c>
      <c r="AG158" s="70" t="e">
        <f aca="false">$AF$7*$J$2*$J$5*$O158</f>
        <v>#N/A</v>
      </c>
      <c r="AH158" s="70" t="e">
        <f aca="false">$AH$7*$J$2*$J$5*$N158</f>
        <v>#N/A</v>
      </c>
      <c r="AI158" s="70" t="e">
        <f aca="false">$AH$7*$J$2*$J$5*$O158</f>
        <v>#N/A</v>
      </c>
      <c r="AJ158" s="70" t="e">
        <f aca="false">$AJ$7*$J$2*$J$5*$N158</f>
        <v>#N/A</v>
      </c>
      <c r="AK158" s="70" t="e">
        <f aca="false">$AJ$7*$J$2*$J$5*$O158</f>
        <v>#N/A</v>
      </c>
      <c r="AL158" s="70" t="e">
        <f aca="false">$AL$7*$J$2*$J$5*$N158</f>
        <v>#N/A</v>
      </c>
      <c r="AM158" s="70" t="e">
        <f aca="false">$AL$7*$J$3*$J$5*$O158</f>
        <v>#N/A</v>
      </c>
      <c r="AN158" s="70" t="e">
        <f aca="false">$AN$7*$J$2*$J$5*$N158</f>
        <v>#N/A</v>
      </c>
      <c r="AO158" s="70" t="e">
        <f aca="false">$AN$7*$J$3*$J$5*$O158</f>
        <v>#N/A</v>
      </c>
      <c r="AP158" s="70" t="e">
        <f aca="false">$AP$7*$J$2*$J$5*$N158</f>
        <v>#N/A</v>
      </c>
      <c r="AQ158" s="70" t="e">
        <f aca="false">$AP$7*$J$3*$J$5*$O158</f>
        <v>#N/A</v>
      </c>
      <c r="AR158" s="70" t="e">
        <f aca="false">$AR$7*$J$2*$J$5*$N158</f>
        <v>#N/A</v>
      </c>
      <c r="AS158" s="70" t="e">
        <f aca="false">$AR$7*$J$3*$J$5*$O158</f>
        <v>#N/A</v>
      </c>
      <c r="AT158" s="134" t="e">
        <f aca="false">SUM(AF158:AG158,AL158:AM158)</f>
        <v>#N/A</v>
      </c>
      <c r="AU158" s="161" t="e">
        <f aca="false">SUM(AF158:AM158,AP158:AS158)</f>
        <v>#N/A</v>
      </c>
      <c r="AV158" s="134" t="e">
        <f aca="false">SUM(AF158:AS158)</f>
        <v>#N/A</v>
      </c>
      <c r="AW158" s="70" t="e">
        <f aca="false">$AW$7*$J$2*$J$5*$S158</f>
        <v>#N/A</v>
      </c>
      <c r="AX158" s="70" t="e">
        <f aca="false">$AW$7*$J$3*$J$5*$T158</f>
        <v>#N/A</v>
      </c>
      <c r="AY158" s="70" t="e">
        <f aca="false">$AY$7*$J$2*$J$5*$S158</f>
        <v>#N/A</v>
      </c>
      <c r="AZ158" s="70" t="e">
        <f aca="false">$AY$7*$J$3*$J$5*$T158</f>
        <v>#N/A</v>
      </c>
      <c r="BA158" s="70" t="e">
        <f aca="false">$BA$7*$J$2*$J$5*$S158</f>
        <v>#N/A</v>
      </c>
      <c r="BB158" s="70" t="e">
        <f aca="false">$BA$7*$J$3*$J$5*$T158</f>
        <v>#N/A</v>
      </c>
      <c r="BC158" s="70" t="e">
        <f aca="false">$BC$7*$J$2*$J$5*$S158</f>
        <v>#N/A</v>
      </c>
      <c r="BD158" s="70" t="e">
        <f aca="false">$BC$7*$J$3*$J$5*$T158</f>
        <v>#N/A</v>
      </c>
      <c r="BE158" s="70" t="e">
        <f aca="false">$BE$7*$J$2*$J$5*$S158</f>
        <v>#N/A</v>
      </c>
      <c r="BF158" s="70" t="e">
        <f aca="false">$BE$7*$J$3*$J$5*$T158</f>
        <v>#N/A</v>
      </c>
      <c r="BG158" s="70" t="e">
        <f aca="false">$BG$7*$J$2*$J$5*$S158</f>
        <v>#N/A</v>
      </c>
      <c r="BH158" s="70" t="e">
        <f aca="false">$BG$7*$J$3*$J$5*$T158</f>
        <v>#N/A</v>
      </c>
      <c r="BI158" s="70" t="e">
        <f aca="false">$BI$7*$J$2*$J$5*$S158</f>
        <v>#N/A</v>
      </c>
      <c r="BJ158" s="70" t="e">
        <f aca="false">$BI$7*$J$3*$J$5*$T158</f>
        <v>#N/A</v>
      </c>
      <c r="BK158" s="70" t="e">
        <f aca="false">$BK$7*$J$2*$J$5*$S158</f>
        <v>#N/A</v>
      </c>
      <c r="BL158" s="70" t="e">
        <f aca="false">$BK$7*$J$3*$J$5*$T158</f>
        <v>#N/A</v>
      </c>
      <c r="BM158" s="70" t="e">
        <f aca="false">$BM$7*$J$2*$J$5*$S158</f>
        <v>#N/A</v>
      </c>
      <c r="BN158" s="70" t="e">
        <f aca="false">$BM$7*$J$3*$J$5*$T158</f>
        <v>#N/A</v>
      </c>
      <c r="BO158" s="70" t="e">
        <f aca="false">$BO$7*$J$2*$J$5*$S158</f>
        <v>#N/A</v>
      </c>
      <c r="BP158" s="70" t="e">
        <f aca="false">$BO$7*$J$3*$J$5*$T158</f>
        <v>#N/A</v>
      </c>
      <c r="BQ158" s="70" t="e">
        <f aca="false">$BQ$7*$J$2*$J$5*$S158</f>
        <v>#N/A</v>
      </c>
      <c r="BR158" s="70" t="e">
        <f aca="false">$BQ$7*$J$3*$J$5*$T158</f>
        <v>#N/A</v>
      </c>
      <c r="BS158" s="70" t="e">
        <f aca="false">$BS$7*$J$2*$J$5*$S158</f>
        <v>#N/A</v>
      </c>
      <c r="BT158" s="70" t="e">
        <f aca="false">$BS$7*$J$3*$J$5*$T158</f>
        <v>#N/A</v>
      </c>
      <c r="BU158" s="70" t="e">
        <f aca="false">$BU$7*$J$2*$J$5*$S158</f>
        <v>#N/A</v>
      </c>
      <c r="BV158" s="70" t="e">
        <f aca="false">$BU$7*$J$3*$J$5*$T158</f>
        <v>#N/A</v>
      </c>
      <c r="BW158" s="385" t="e">
        <f aca="false">SUM(AW158:BD158,BG158:BJ158,BO158:BP158)</f>
        <v>#N/A</v>
      </c>
      <c r="BX158" s="386" t="e">
        <f aca="false">SUM(BS158:BV158)+BW158</f>
        <v>#N/A</v>
      </c>
      <c r="BY158" s="25" t="e">
        <f aca="false">SUM(AW158:BV158)</f>
        <v>#N/A</v>
      </c>
      <c r="BZ158" s="70" t="e">
        <f aca="false">$BZ$7*$J$2*$J$5*$N158</f>
        <v>#N/A</v>
      </c>
      <c r="CA158" s="70" t="e">
        <f aca="false">$BZ$7*$J$3*$J$5*$O158</f>
        <v>#N/A</v>
      </c>
      <c r="CB158" s="70" t="e">
        <f aca="false">$CB$7*$J$2*$J$5*$N158</f>
        <v>#N/A</v>
      </c>
      <c r="CC158" s="70" t="e">
        <f aca="false">$CB$7*$J$3*$J$5*$O158</f>
        <v>#N/A</v>
      </c>
      <c r="CD158" s="70" t="e">
        <f aca="false">$CD$7*$J$2*$J$5*$N158</f>
        <v>#N/A</v>
      </c>
      <c r="CE158" s="70" t="e">
        <f aca="false">$CD$7*$J$3*$J$5*$O158</f>
        <v>#N/A</v>
      </c>
      <c r="CF158" s="134" t="e">
        <f aca="false">SUM(BZ158:CA158)</f>
        <v>#N/A</v>
      </c>
      <c r="CG158" s="386" t="e">
        <f aca="false">SUM(BZ158:CC158)</f>
        <v>#N/A</v>
      </c>
      <c r="CH158" s="134" t="e">
        <f aca="false">SUM(BZ158:CE158)</f>
        <v>#N/A</v>
      </c>
      <c r="CI158" s="70" t="e">
        <f aca="false">$CI$7*$J$2*$J$5*$AB158</f>
        <v>#N/A</v>
      </c>
      <c r="CJ158" s="70" t="e">
        <f aca="false">$CI$7*$J$3*$J$5*$AC158</f>
        <v>#N/A</v>
      </c>
      <c r="CK158" s="70" t="e">
        <f aca="false">$CK$7*$J$2*$J$5*$AB158</f>
        <v>#N/A</v>
      </c>
      <c r="CL158" s="70" t="e">
        <f aca="false">$CK$7*$J$3*$J$5*$AC158</f>
        <v>#N/A</v>
      </c>
      <c r="CM158" s="70" t="e">
        <f aca="false">$CM$7*$J$2*$J$5*$AB158</f>
        <v>#N/A</v>
      </c>
      <c r="CN158" s="70" t="e">
        <f aca="false">$CM$7*$J$3*$J$5*$AC158</f>
        <v>#N/A</v>
      </c>
      <c r="CO158" s="70" t="e">
        <f aca="false">$CO$7*$J$2*$J$5*$AB158</f>
        <v>#N/A</v>
      </c>
      <c r="CP158" s="70" t="e">
        <f aca="false">$CO$7*$J$3*$J$5*$AC158</f>
        <v>#N/A</v>
      </c>
      <c r="CQ158" s="70" t="e">
        <f aca="false">$CQ$7*$J$2*$J$5*$AB158</f>
        <v>#N/A</v>
      </c>
      <c r="CR158" s="70" t="e">
        <f aca="false">$CQ$7*$J$3*$J$5*$AC158</f>
        <v>#N/A</v>
      </c>
      <c r="CS158" s="70" t="e">
        <f aca="false">$CS$7*$J$2*$J$5*$AB158</f>
        <v>#N/A</v>
      </c>
      <c r="CT158" s="70" t="e">
        <f aca="false">$CS$7*$J$3*$J$5*$AC158</f>
        <v>#N/A</v>
      </c>
      <c r="CU158" s="70" t="e">
        <f aca="false">$CU$7*$J$2*$J$5*$AB158</f>
        <v>#N/A</v>
      </c>
      <c r="CV158" s="70" t="e">
        <f aca="false">$CU$7*$J$3*$J$5*$AC158</f>
        <v>#N/A</v>
      </c>
      <c r="CW158" s="70" t="e">
        <f aca="false">$CW$7*$J$2*$J$5*$AB158</f>
        <v>#N/A</v>
      </c>
      <c r="CX158" s="70" t="e">
        <f aca="false">$CW$7*$J$3*$J$5*$AC158</f>
        <v>#N/A</v>
      </c>
      <c r="CY158" s="70" t="e">
        <f aca="false">$CY$7*$J$2*$J$5*$AB158</f>
        <v>#N/A</v>
      </c>
      <c r="CZ158" s="70" t="e">
        <f aca="false">$CY$7*$J$3*$J$5*$AC158</f>
        <v>#N/A</v>
      </c>
      <c r="DA158" s="70" t="e">
        <f aca="false">$DA$7*$J$2*$J$5*$AB158</f>
        <v>#N/A</v>
      </c>
      <c r="DB158" s="70" t="e">
        <f aca="false">$DA$7*$J$3*$J$5*$AC158</f>
        <v>#N/A</v>
      </c>
      <c r="DC158" s="70"/>
      <c r="DD158" s="70"/>
      <c r="DE158" s="70" t="e">
        <f aca="false">$DF$7*$J$2*$J$5*$AB158</f>
        <v>#N/A</v>
      </c>
      <c r="DF158" s="70" t="e">
        <f aca="false">$DF$7*$J$3*$J$5*$AC158</f>
        <v>#N/A</v>
      </c>
      <c r="DG158" s="70" t="e">
        <f aca="false">$DG$7*$J$2*$J$5*$AB158</f>
        <v>#N/A</v>
      </c>
      <c r="DH158" s="70" t="e">
        <f aca="false">$DG$7*$J$3*$J$5*$AC158</f>
        <v>#N/A</v>
      </c>
      <c r="DI158" s="70" t="e">
        <f aca="false">$DI$7*$J$2*$J$5*$AB158</f>
        <v>#N/A</v>
      </c>
      <c r="DJ158" s="70" t="e">
        <f aca="false">$DI$7*$J$3*$J$5*$AC158</f>
        <v>#N/A</v>
      </c>
      <c r="DK158" s="70" t="e">
        <f aca="false">$DK$7*$J$2*$J$5*$AB158</f>
        <v>#N/A</v>
      </c>
      <c r="DL158" s="70" t="e">
        <f aca="false">$DK$7*$J$3*$J$5*$AC158</f>
        <v>#N/A</v>
      </c>
      <c r="DM158" s="70" t="e">
        <f aca="false">$DM$7*$J$2*$J$5*$AB158</f>
        <v>#N/A</v>
      </c>
      <c r="DN158" s="70" t="e">
        <f aca="false">$DM$7*$J$3*$J$5*$AC158</f>
        <v>#N/A</v>
      </c>
      <c r="DO158" s="70" t="e">
        <f aca="false">$DO$7*$J$2*$J$5*$AB158</f>
        <v>#N/A</v>
      </c>
      <c r="DP158" s="70" t="e">
        <f aca="false">$DO$7*$J$3*$J$5*$AC158</f>
        <v>#N/A</v>
      </c>
      <c r="DQ158" s="70" t="e">
        <f aca="false">$DQ$7*$J$2*$J$5*$AB158</f>
        <v>#N/A</v>
      </c>
      <c r="DR158" s="70" t="e">
        <f aca="false">$DQ$7*$J$3*$J$5*$AC158</f>
        <v>#N/A</v>
      </c>
      <c r="DS158" s="134" t="e">
        <f aca="false">SUM(CI158:CR158,CW158:CX158,DG158:DH158)</f>
        <v>#N/A</v>
      </c>
      <c r="DT158" s="25" t="e">
        <f aca="false">SUM(CI158:CZ158,DC158:DL158)</f>
        <v>#N/A</v>
      </c>
      <c r="DU158" s="134" t="e">
        <f aca="false">SUM(CI158:DR158)</f>
        <v>#N/A</v>
      </c>
      <c r="DZ158" s="70" t="e">
        <f aca="false">$DZ$7*$J$2*$J$5*$AB158</f>
        <v>#N/A</v>
      </c>
      <c r="EA158" s="70" t="e">
        <f aca="false">$DZ$7*$J$3*$J$5*$AC158</f>
        <v>#N/A</v>
      </c>
      <c r="EB158" s="70" t="e">
        <f aca="false">$EB$7*$J$2*$J$5*$AB158</f>
        <v>#N/A</v>
      </c>
      <c r="EC158" s="70" t="e">
        <f aca="false">$EB$7*$J$3*$J$5*$AC158</f>
        <v>#N/A</v>
      </c>
      <c r="ED158" s="70" t="e">
        <f aca="false">$ED$7*$J$2*$J$5*$AB158</f>
        <v>#N/A</v>
      </c>
      <c r="EE158" s="70" t="e">
        <f aca="false">$ED$7*$J$3*$J$5*$AC158</f>
        <v>#N/A</v>
      </c>
      <c r="EF158" s="70" t="e">
        <f aca="false">$EF$7*$J$2*$J$5*$AB158</f>
        <v>#N/A</v>
      </c>
      <c r="EG158" s="70" t="e">
        <f aca="false">$EF$7*$J$3*$J$5*$AC158</f>
        <v>#N/A</v>
      </c>
      <c r="EH158" s="70" t="e">
        <f aca="false">$EH$7*$J$2*$J$5*$AB158</f>
        <v>#N/A</v>
      </c>
      <c r="EI158" s="70" t="e">
        <f aca="false">$EH$7*$J$3*$J$5*$AC158</f>
        <v>#N/A</v>
      </c>
      <c r="EJ158" s="70" t="e">
        <f aca="false">$EJ$7*$J$2*$J$5*$AB158</f>
        <v>#N/A</v>
      </c>
      <c r="EK158" s="70" t="e">
        <f aca="false">$EJ$7*$J$3*$J$5*$AC158</f>
        <v>#N/A</v>
      </c>
      <c r="EL158" s="70" t="e">
        <f aca="false">$EL$7*$J$2*$J$5*$AB158</f>
        <v>#N/A</v>
      </c>
      <c r="EM158" s="70" t="e">
        <f aca="false">$EL$7*$J$3*$J$5*$AC158</f>
        <v>#N/A</v>
      </c>
      <c r="EN158" s="134" t="e">
        <f aca="false">SUM(EB158:EC158)</f>
        <v>#N/A</v>
      </c>
      <c r="EO158" s="25" t="e">
        <f aca="false">SUM(EB158:EE158,EJ158:EM158)</f>
        <v>#N/A</v>
      </c>
      <c r="EP158" s="25" t="e">
        <f aca="false">SUM(DZ158:EM158)</f>
        <v>#N/A</v>
      </c>
    </row>
    <row r="159" customFormat="false" ht="11.25" hidden="false" customHeight="false" outlineLevel="0" collapsed="false">
      <c r="A159" s="51" t="e">
        <f aca="false">VLOOKUP($D159,Curves!$A$2:$I$1700,9)</f>
        <v>#N/A</v>
      </c>
      <c r="B159" s="85" t="e">
        <f aca="false">(1+($A159/2))^(-2*($D159-$A$1)/365.25)</f>
        <v>#N/A</v>
      </c>
      <c r="C159" s="85" t="n">
        <f aca="false">D160-D159</f>
        <v>31</v>
      </c>
      <c r="D159" s="377" t="n">
        <v>41487</v>
      </c>
      <c r="E159" s="378" t="e">
        <f aca="false">VLOOKUP($D159,Curves!$A$2:$H$1700,2)*$B159</f>
        <v>#N/A</v>
      </c>
      <c r="F159" s="51" t="e">
        <f aca="false">VLOOKUP($D159,Curves!$A$2:$H$1700,3)*$B159</f>
        <v>#N/A</v>
      </c>
      <c r="G159" s="51" t="e">
        <f aca="false">VLOOKUP($D159,Curves!$A$2:$H$1700,7)*$B159</f>
        <v>#N/A</v>
      </c>
      <c r="H159" s="51" t="e">
        <f aca="false">VLOOKUP($D159,Curves!$A$2:$H$1700,5)*$B159</f>
        <v>#N/A</v>
      </c>
      <c r="I159" s="51" t="e">
        <f aca="false">VLOOKUP($D159,Curves!$A$2:$H$1700,4)*$B159</f>
        <v>#N/A</v>
      </c>
      <c r="J159" s="379" t="e">
        <f aca="false">VLOOKUP($D159,Curves!$A$2:$H$1700,8)*$B159</f>
        <v>#N/A</v>
      </c>
      <c r="K159" s="51" t="e">
        <f aca="false">($E159+$I159)*$J$5+$J$4</f>
        <v>#N/A</v>
      </c>
      <c r="L159" s="380" t="e">
        <f aca="false">VLOOKUP($D159,Curves!$N$2:$T$2600,2)*$B159</f>
        <v>#N/A</v>
      </c>
      <c r="M159" s="244" t="e">
        <f aca="false">VLOOKUP($D159,Curves!$N$2:$T$2600,3)*$B159</f>
        <v>#N/A</v>
      </c>
      <c r="N159" s="381" t="e">
        <f aca="false">IF($K159&lt;$L159,1,0)</f>
        <v>#N/A</v>
      </c>
      <c r="O159" s="382" t="e">
        <f aca="false">IF($K159&lt;$M159,1,0)</f>
        <v>#N/A</v>
      </c>
      <c r="P159" s="378" t="e">
        <f aca="false">($E159+J159)*$J$5+$J$4</f>
        <v>#N/A</v>
      </c>
      <c r="Q159" s="380" t="e">
        <f aca="false">VLOOKUP($D159,Curves!$N$2:$T$2600,4)*$B159</f>
        <v>#N/A</v>
      </c>
      <c r="R159" s="244" t="e">
        <f aca="false">VLOOKUP($D159,Curves!$N$2:$T$2600,5)*$B159</f>
        <v>#N/A</v>
      </c>
      <c r="S159" s="381" t="e">
        <f aca="false">IF($P159&lt;$Q159,1,0)</f>
        <v>#N/A</v>
      </c>
      <c r="T159" s="382" t="e">
        <f aca="false">IF($P159&lt;$R159,1,0)</f>
        <v>#N/A</v>
      </c>
      <c r="U159" s="383" t="e">
        <f aca="false">($E159+G159)*$J$5+$J$4</f>
        <v>#N/A</v>
      </c>
      <c r="V159" s="383" t="e">
        <f aca="false">($E159+H159)*$J$5+$J$4</f>
        <v>#N/A</v>
      </c>
      <c r="W159" s="383" t="e">
        <f aca="false">($E159+I159)*$J$5+$J$4</f>
        <v>#N/A</v>
      </c>
      <c r="X159" s="272" t="e">
        <f aca="false">VLOOKUP($D159,[6]CurveFetch!$D$8:$S$13000,16,0)*$B159</f>
        <v>#N/A</v>
      </c>
      <c r="Y159" s="244" t="e">
        <f aca="false">VLOOKUP($D159,Curves!$N$2:$T$2600,7)*$B159</f>
        <v>#N/A</v>
      </c>
      <c r="Z159" s="384" t="e">
        <f aca="false">IF($U159&lt;$X159,1,0)</f>
        <v>#N/A</v>
      </c>
      <c r="AA159" s="381" t="e">
        <f aca="false">IF($U159&lt;$Y159,1,0)</f>
        <v>#N/A</v>
      </c>
      <c r="AB159" s="381" t="e">
        <f aca="false">IF($V159&lt;$X159,1,0)</f>
        <v>#N/A</v>
      </c>
      <c r="AC159" s="381" t="e">
        <f aca="false">IF($V159&lt;$X159,1,0)</f>
        <v>#N/A</v>
      </c>
      <c r="AD159" s="381" t="e">
        <f aca="false">IF($W159&lt;$X159,1,0)</f>
        <v>#N/A</v>
      </c>
      <c r="AE159" s="382" t="e">
        <f aca="false">IF($W159&lt;$Y159,1,0)</f>
        <v>#N/A</v>
      </c>
      <c r="AF159" s="70" t="e">
        <f aca="false">$AF$7*$J$2*$J$5*$N159</f>
        <v>#N/A</v>
      </c>
      <c r="AG159" s="70" t="e">
        <f aca="false">$AF$7*$J$2*$J$5*$O159</f>
        <v>#N/A</v>
      </c>
      <c r="AH159" s="70" t="e">
        <f aca="false">$AH$7*$J$2*$J$5*$N159</f>
        <v>#N/A</v>
      </c>
      <c r="AI159" s="70" t="e">
        <f aca="false">$AH$7*$J$2*$J$5*$O159</f>
        <v>#N/A</v>
      </c>
      <c r="AJ159" s="70" t="e">
        <f aca="false">$AJ$7*$J$2*$J$5*$N159</f>
        <v>#N/A</v>
      </c>
      <c r="AK159" s="70" t="e">
        <f aca="false">$AJ$7*$J$2*$J$5*$O159</f>
        <v>#N/A</v>
      </c>
      <c r="AL159" s="70" t="e">
        <f aca="false">$AL$7*$J$2*$J$5*$N159</f>
        <v>#N/A</v>
      </c>
      <c r="AM159" s="70" t="e">
        <f aca="false">$AL$7*$J$3*$J$5*$O159</f>
        <v>#N/A</v>
      </c>
      <c r="AN159" s="70" t="e">
        <f aca="false">$AN$7*$J$2*$J$5*$N159</f>
        <v>#N/A</v>
      </c>
      <c r="AO159" s="70" t="e">
        <f aca="false">$AN$7*$J$3*$J$5*$O159</f>
        <v>#N/A</v>
      </c>
      <c r="AP159" s="70" t="e">
        <f aca="false">$AP$7*$J$2*$J$5*$N159</f>
        <v>#N/A</v>
      </c>
      <c r="AQ159" s="70" t="e">
        <f aca="false">$AP$7*$J$3*$J$5*$O159</f>
        <v>#N/A</v>
      </c>
      <c r="AR159" s="70" t="e">
        <f aca="false">$AR$7*$J$2*$J$5*$N159</f>
        <v>#N/A</v>
      </c>
      <c r="AS159" s="70" t="e">
        <f aca="false">$AR$7*$J$3*$J$5*$O159</f>
        <v>#N/A</v>
      </c>
      <c r="AT159" s="134" t="e">
        <f aca="false">SUM(AF159:AG159,AL159:AM159)</f>
        <v>#N/A</v>
      </c>
      <c r="AU159" s="161" t="e">
        <f aca="false">SUM(AF159:AM159,AP159:AS159)</f>
        <v>#N/A</v>
      </c>
      <c r="AV159" s="134" t="e">
        <f aca="false">SUM(AF159:AS159)</f>
        <v>#N/A</v>
      </c>
      <c r="AW159" s="70" t="e">
        <f aca="false">$AW$7*$J$2*$J$5*$S159</f>
        <v>#N/A</v>
      </c>
      <c r="AX159" s="70" t="e">
        <f aca="false">$AW$7*$J$3*$J$5*$T159</f>
        <v>#N/A</v>
      </c>
      <c r="AY159" s="70" t="e">
        <f aca="false">$AY$7*$J$2*$J$5*$S159</f>
        <v>#N/A</v>
      </c>
      <c r="AZ159" s="70" t="e">
        <f aca="false">$AY$7*$J$3*$J$5*$T159</f>
        <v>#N/A</v>
      </c>
      <c r="BA159" s="70" t="e">
        <f aca="false">$BA$7*$J$2*$J$5*$S159</f>
        <v>#N/A</v>
      </c>
      <c r="BB159" s="70" t="e">
        <f aca="false">$BA$7*$J$3*$J$5*$T159</f>
        <v>#N/A</v>
      </c>
      <c r="BC159" s="70" t="e">
        <f aca="false">$BC$7*$J$2*$J$5*$S159</f>
        <v>#N/A</v>
      </c>
      <c r="BD159" s="70" t="e">
        <f aca="false">$BC$7*$J$3*$J$5*$T159</f>
        <v>#N/A</v>
      </c>
      <c r="BE159" s="70" t="e">
        <f aca="false">$BE$7*$J$2*$J$5*$S159</f>
        <v>#N/A</v>
      </c>
      <c r="BF159" s="70" t="e">
        <f aca="false">$BE$7*$J$3*$J$5*$T159</f>
        <v>#N/A</v>
      </c>
      <c r="BG159" s="70" t="e">
        <f aca="false">$BG$7*$J$2*$J$5*$S159</f>
        <v>#N/A</v>
      </c>
      <c r="BH159" s="70" t="e">
        <f aca="false">$BG$7*$J$3*$J$5*$T159</f>
        <v>#N/A</v>
      </c>
      <c r="BI159" s="70" t="e">
        <f aca="false">$BI$7*$J$2*$J$5*$S159</f>
        <v>#N/A</v>
      </c>
      <c r="BJ159" s="70" t="e">
        <f aca="false">$BI$7*$J$3*$J$5*$T159</f>
        <v>#N/A</v>
      </c>
      <c r="BK159" s="70" t="e">
        <f aca="false">$BK$7*$J$2*$J$5*$S159</f>
        <v>#N/A</v>
      </c>
      <c r="BL159" s="70" t="e">
        <f aca="false">$BK$7*$J$3*$J$5*$T159</f>
        <v>#N/A</v>
      </c>
      <c r="BM159" s="70" t="e">
        <f aca="false">$BM$7*$J$2*$J$5*$S159</f>
        <v>#N/A</v>
      </c>
      <c r="BN159" s="70" t="e">
        <f aca="false">$BM$7*$J$3*$J$5*$T159</f>
        <v>#N/A</v>
      </c>
      <c r="BO159" s="70" t="e">
        <f aca="false">$BO$7*$J$2*$J$5*$S159</f>
        <v>#N/A</v>
      </c>
      <c r="BP159" s="70" t="e">
        <f aca="false">$BO$7*$J$3*$J$5*$T159</f>
        <v>#N/A</v>
      </c>
      <c r="BQ159" s="70" t="e">
        <f aca="false">$BQ$7*$J$2*$J$5*$S159</f>
        <v>#N/A</v>
      </c>
      <c r="BR159" s="70" t="e">
        <f aca="false">$BQ$7*$J$3*$J$5*$T159</f>
        <v>#N/A</v>
      </c>
      <c r="BS159" s="70" t="e">
        <f aca="false">$BS$7*$J$2*$J$5*$S159</f>
        <v>#N/A</v>
      </c>
      <c r="BT159" s="70" t="e">
        <f aca="false">$BS$7*$J$3*$J$5*$T159</f>
        <v>#N/A</v>
      </c>
      <c r="BU159" s="70" t="e">
        <f aca="false">$BU$7*$J$2*$J$5*$S159</f>
        <v>#N/A</v>
      </c>
      <c r="BV159" s="70" t="e">
        <f aca="false">$BU$7*$J$3*$J$5*$T159</f>
        <v>#N/A</v>
      </c>
      <c r="BW159" s="385" t="e">
        <f aca="false">SUM(AW159:BD159,BG159:BJ159,BO159:BP159)</f>
        <v>#N/A</v>
      </c>
      <c r="BX159" s="386" t="e">
        <f aca="false">SUM(BS159:BV159)+BW159</f>
        <v>#N/A</v>
      </c>
      <c r="BY159" s="25" t="e">
        <f aca="false">SUM(AW159:BV159)</f>
        <v>#N/A</v>
      </c>
      <c r="BZ159" s="70" t="e">
        <f aca="false">$BZ$7*$J$2*$J$5*$N159</f>
        <v>#N/A</v>
      </c>
      <c r="CA159" s="70" t="e">
        <f aca="false">$BZ$7*$J$3*$J$5*$O159</f>
        <v>#N/A</v>
      </c>
      <c r="CB159" s="70" t="e">
        <f aca="false">$CB$7*$J$2*$J$5*$N159</f>
        <v>#N/A</v>
      </c>
      <c r="CC159" s="70" t="e">
        <f aca="false">$CB$7*$J$3*$J$5*$O159</f>
        <v>#N/A</v>
      </c>
      <c r="CD159" s="70" t="e">
        <f aca="false">$CD$7*$J$2*$J$5*$N159</f>
        <v>#N/A</v>
      </c>
      <c r="CE159" s="70" t="e">
        <f aca="false">$CD$7*$J$3*$J$5*$O159</f>
        <v>#N/A</v>
      </c>
      <c r="CF159" s="134" t="e">
        <f aca="false">SUM(BZ159:CA159)</f>
        <v>#N/A</v>
      </c>
      <c r="CG159" s="386" t="e">
        <f aca="false">SUM(BZ159:CC159)</f>
        <v>#N/A</v>
      </c>
      <c r="CH159" s="134" t="e">
        <f aca="false">SUM(BZ159:CE159)</f>
        <v>#N/A</v>
      </c>
      <c r="CI159" s="70" t="e">
        <f aca="false">$CI$7*$J$2*$J$5*$AB159</f>
        <v>#N/A</v>
      </c>
      <c r="CJ159" s="70" t="e">
        <f aca="false">$CI$7*$J$3*$J$5*$AC159</f>
        <v>#N/A</v>
      </c>
      <c r="CK159" s="70" t="e">
        <f aca="false">$CK$7*$J$2*$J$5*$AB159</f>
        <v>#N/A</v>
      </c>
      <c r="CL159" s="70" t="e">
        <f aca="false">$CK$7*$J$3*$J$5*$AC159</f>
        <v>#N/A</v>
      </c>
      <c r="CM159" s="70" t="e">
        <f aca="false">$CM$7*$J$2*$J$5*$AB159</f>
        <v>#N/A</v>
      </c>
      <c r="CN159" s="70" t="e">
        <f aca="false">$CM$7*$J$3*$J$5*$AC159</f>
        <v>#N/A</v>
      </c>
      <c r="CO159" s="70" t="e">
        <f aca="false">$CO$7*$J$2*$J$5*$AB159</f>
        <v>#N/A</v>
      </c>
      <c r="CP159" s="70" t="e">
        <f aca="false">$CO$7*$J$3*$J$5*$AC159</f>
        <v>#N/A</v>
      </c>
      <c r="CQ159" s="70" t="e">
        <f aca="false">$CQ$7*$J$2*$J$5*$AB159</f>
        <v>#N/A</v>
      </c>
      <c r="CR159" s="70" t="e">
        <f aca="false">$CQ$7*$J$3*$J$5*$AC159</f>
        <v>#N/A</v>
      </c>
      <c r="CS159" s="70" t="e">
        <f aca="false">$CS$7*$J$2*$J$5*$AB159</f>
        <v>#N/A</v>
      </c>
      <c r="CT159" s="70" t="e">
        <f aca="false">$CS$7*$J$3*$J$5*$AC159</f>
        <v>#N/A</v>
      </c>
      <c r="CU159" s="70" t="e">
        <f aca="false">$CU$7*$J$2*$J$5*$AB159</f>
        <v>#N/A</v>
      </c>
      <c r="CV159" s="70" t="e">
        <f aca="false">$CU$7*$J$3*$J$5*$AC159</f>
        <v>#N/A</v>
      </c>
      <c r="CW159" s="70" t="e">
        <f aca="false">$CW$7*$J$2*$J$5*$AB159</f>
        <v>#N/A</v>
      </c>
      <c r="CX159" s="70" t="e">
        <f aca="false">$CW$7*$J$3*$J$5*$AC159</f>
        <v>#N/A</v>
      </c>
      <c r="CY159" s="70" t="e">
        <f aca="false">$CY$7*$J$2*$J$5*$AB159</f>
        <v>#N/A</v>
      </c>
      <c r="CZ159" s="70" t="e">
        <f aca="false">$CY$7*$J$3*$J$5*$AC159</f>
        <v>#N/A</v>
      </c>
      <c r="DA159" s="70" t="e">
        <f aca="false">$DA$7*$J$2*$J$5*$AB159</f>
        <v>#N/A</v>
      </c>
      <c r="DB159" s="70" t="e">
        <f aca="false">$DA$7*$J$3*$J$5*$AC159</f>
        <v>#N/A</v>
      </c>
      <c r="DC159" s="70"/>
      <c r="DD159" s="70"/>
      <c r="DE159" s="70" t="e">
        <f aca="false">$DF$7*$J$2*$J$5*$AB159</f>
        <v>#N/A</v>
      </c>
      <c r="DF159" s="70" t="e">
        <f aca="false">$DF$7*$J$3*$J$5*$AC159</f>
        <v>#N/A</v>
      </c>
      <c r="DG159" s="70" t="e">
        <f aca="false">$DG$7*$J$2*$J$5*$AB159</f>
        <v>#N/A</v>
      </c>
      <c r="DH159" s="70" t="e">
        <f aca="false">$DG$7*$J$3*$J$5*$AC159</f>
        <v>#N/A</v>
      </c>
      <c r="DI159" s="70" t="e">
        <f aca="false">$DI$7*$J$2*$J$5*$AB159</f>
        <v>#N/A</v>
      </c>
      <c r="DJ159" s="70" t="e">
        <f aca="false">$DI$7*$J$3*$J$5*$AC159</f>
        <v>#N/A</v>
      </c>
      <c r="DK159" s="70" t="e">
        <f aca="false">$DK$7*$J$2*$J$5*$AB159</f>
        <v>#N/A</v>
      </c>
      <c r="DL159" s="70" t="e">
        <f aca="false">$DK$7*$J$3*$J$5*$AC159</f>
        <v>#N/A</v>
      </c>
      <c r="DM159" s="70" t="e">
        <f aca="false">$DM$7*$J$2*$J$5*$AB159</f>
        <v>#N/A</v>
      </c>
      <c r="DN159" s="70" t="e">
        <f aca="false">$DM$7*$J$3*$J$5*$AC159</f>
        <v>#N/A</v>
      </c>
      <c r="DO159" s="70" t="e">
        <f aca="false">$DO$7*$J$2*$J$5*$AB159</f>
        <v>#N/A</v>
      </c>
      <c r="DP159" s="70" t="e">
        <f aca="false">$DO$7*$J$3*$J$5*$AC159</f>
        <v>#N/A</v>
      </c>
      <c r="DQ159" s="70" t="e">
        <f aca="false">$DQ$7*$J$2*$J$5*$AB159</f>
        <v>#N/A</v>
      </c>
      <c r="DR159" s="70" t="e">
        <f aca="false">$DQ$7*$J$3*$J$5*$AC159</f>
        <v>#N/A</v>
      </c>
      <c r="DS159" s="134" t="e">
        <f aca="false">SUM(CI159:CR159,CW159:CX159,DG159:DH159)</f>
        <v>#N/A</v>
      </c>
      <c r="DT159" s="25" t="e">
        <f aca="false">SUM(CI159:CZ159,DC159:DL159)</f>
        <v>#N/A</v>
      </c>
      <c r="DU159" s="134" t="e">
        <f aca="false">SUM(CI159:DR159)</f>
        <v>#N/A</v>
      </c>
      <c r="DZ159" s="70" t="e">
        <f aca="false">$DZ$7*$J$2*$J$5*$AB159</f>
        <v>#N/A</v>
      </c>
      <c r="EA159" s="70" t="e">
        <f aca="false">$DZ$7*$J$3*$J$5*$AC159</f>
        <v>#N/A</v>
      </c>
      <c r="EB159" s="70" t="e">
        <f aca="false">$EB$7*$J$2*$J$5*$AB159</f>
        <v>#N/A</v>
      </c>
      <c r="EC159" s="70" t="e">
        <f aca="false">$EB$7*$J$3*$J$5*$AC159</f>
        <v>#N/A</v>
      </c>
      <c r="ED159" s="70" t="e">
        <f aca="false">$ED$7*$J$2*$J$5*$AB159</f>
        <v>#N/A</v>
      </c>
      <c r="EE159" s="70" t="e">
        <f aca="false">$ED$7*$J$3*$J$5*$AC159</f>
        <v>#N/A</v>
      </c>
      <c r="EF159" s="70" t="e">
        <f aca="false">$EF$7*$J$2*$J$5*$AB159</f>
        <v>#N/A</v>
      </c>
      <c r="EG159" s="70" t="e">
        <f aca="false">$EF$7*$J$3*$J$5*$AC159</f>
        <v>#N/A</v>
      </c>
      <c r="EH159" s="70" t="e">
        <f aca="false">$EH$7*$J$2*$J$5*$AB159</f>
        <v>#N/A</v>
      </c>
      <c r="EI159" s="70" t="e">
        <f aca="false">$EH$7*$J$3*$J$5*$AC159</f>
        <v>#N/A</v>
      </c>
      <c r="EJ159" s="70" t="e">
        <f aca="false">$EJ$7*$J$2*$J$5*$AB159</f>
        <v>#N/A</v>
      </c>
      <c r="EK159" s="70" t="e">
        <f aca="false">$EJ$7*$J$3*$J$5*$AC159</f>
        <v>#N/A</v>
      </c>
      <c r="EL159" s="70" t="e">
        <f aca="false">$EL$7*$J$2*$J$5*$AB159</f>
        <v>#N/A</v>
      </c>
      <c r="EM159" s="70" t="e">
        <f aca="false">$EL$7*$J$3*$J$5*$AC159</f>
        <v>#N/A</v>
      </c>
      <c r="EN159" s="134" t="e">
        <f aca="false">SUM(EB159:EC159)</f>
        <v>#N/A</v>
      </c>
      <c r="EO159" s="25" t="e">
        <f aca="false">SUM(EB159:EE159,EJ159:EM159)</f>
        <v>#N/A</v>
      </c>
      <c r="EP159" s="25" t="e">
        <f aca="false">SUM(DZ159:EM159)</f>
        <v>#N/A</v>
      </c>
    </row>
    <row r="160" customFormat="false" ht="11.25" hidden="false" customHeight="false" outlineLevel="0" collapsed="false">
      <c r="A160" s="51" t="e">
        <f aca="false">VLOOKUP($D160,Curves!$A$2:$I$1700,9)</f>
        <v>#N/A</v>
      </c>
      <c r="B160" s="85" t="e">
        <f aca="false">(1+($A160/2))^(-2*($D160-$A$1)/365.25)</f>
        <v>#N/A</v>
      </c>
      <c r="C160" s="85" t="n">
        <f aca="false">D161-D160</f>
        <v>30</v>
      </c>
      <c r="D160" s="377" t="n">
        <v>41518</v>
      </c>
      <c r="E160" s="378" t="e">
        <f aca="false">VLOOKUP($D160,Curves!$A$2:$H$1700,2)*$B160</f>
        <v>#N/A</v>
      </c>
      <c r="F160" s="51" t="e">
        <f aca="false">VLOOKUP($D160,Curves!$A$2:$H$1700,3)*$B160</f>
        <v>#N/A</v>
      </c>
      <c r="G160" s="51" t="e">
        <f aca="false">VLOOKUP($D160,Curves!$A$2:$H$1700,7)*$B160</f>
        <v>#N/A</v>
      </c>
      <c r="H160" s="51" t="e">
        <f aca="false">VLOOKUP($D160,Curves!$A$2:$H$1700,5)*$B160</f>
        <v>#N/A</v>
      </c>
      <c r="I160" s="51" t="e">
        <f aca="false">VLOOKUP($D160,Curves!$A$2:$H$1700,4)*$B160</f>
        <v>#N/A</v>
      </c>
      <c r="J160" s="379" t="e">
        <f aca="false">VLOOKUP($D160,Curves!$A$2:$H$1700,8)*$B160</f>
        <v>#N/A</v>
      </c>
      <c r="K160" s="51" t="e">
        <f aca="false">($E160+$I160)*$J$5+$J$4</f>
        <v>#N/A</v>
      </c>
      <c r="L160" s="380" t="e">
        <f aca="false">VLOOKUP($D160,Curves!$N$2:$T$2600,2)*$B160</f>
        <v>#N/A</v>
      </c>
      <c r="M160" s="244" t="e">
        <f aca="false">VLOOKUP($D160,Curves!$N$2:$T$2600,3)*$B160</f>
        <v>#N/A</v>
      </c>
      <c r="N160" s="381" t="e">
        <f aca="false">IF($K160&lt;$L160,1,0)</f>
        <v>#N/A</v>
      </c>
      <c r="O160" s="382" t="e">
        <f aca="false">IF($K160&lt;$M160,1,0)</f>
        <v>#N/A</v>
      </c>
      <c r="P160" s="378" t="e">
        <f aca="false">($E160+J160)*$J$5+$J$4</f>
        <v>#N/A</v>
      </c>
      <c r="Q160" s="380" t="e">
        <f aca="false">VLOOKUP($D160,Curves!$N$2:$T$2600,4)*$B160</f>
        <v>#N/A</v>
      </c>
      <c r="R160" s="244" t="e">
        <f aca="false">VLOOKUP($D160,Curves!$N$2:$T$2600,5)*$B160</f>
        <v>#N/A</v>
      </c>
      <c r="S160" s="381" t="e">
        <f aca="false">IF($P160&lt;$Q160,1,0)</f>
        <v>#N/A</v>
      </c>
      <c r="T160" s="382" t="e">
        <f aca="false">IF($P160&lt;$R160,1,0)</f>
        <v>#N/A</v>
      </c>
      <c r="U160" s="383" t="e">
        <f aca="false">($E160+G160)*$J$5+$J$4</f>
        <v>#N/A</v>
      </c>
      <c r="V160" s="383" t="e">
        <f aca="false">($E160+H160)*$J$5+$J$4</f>
        <v>#N/A</v>
      </c>
      <c r="W160" s="383" t="e">
        <f aca="false">($E160+I160)*$J$5+$J$4</f>
        <v>#N/A</v>
      </c>
      <c r="X160" s="272" t="e">
        <f aca="false">VLOOKUP($D160,[6]CurveFetch!$D$8:$S$13000,16,0)*$B160</f>
        <v>#N/A</v>
      </c>
      <c r="Y160" s="244" t="e">
        <f aca="false">VLOOKUP($D160,Curves!$N$2:$T$2600,7)*$B160</f>
        <v>#N/A</v>
      </c>
      <c r="Z160" s="384" t="e">
        <f aca="false">IF($U160&lt;$X160,1,0)</f>
        <v>#N/A</v>
      </c>
      <c r="AA160" s="381" t="e">
        <f aca="false">IF($U160&lt;$Y160,1,0)</f>
        <v>#N/A</v>
      </c>
      <c r="AB160" s="381" t="e">
        <f aca="false">IF($V160&lt;$X160,1,0)</f>
        <v>#N/A</v>
      </c>
      <c r="AC160" s="381" t="e">
        <f aca="false">IF($V160&lt;$X160,1,0)</f>
        <v>#N/A</v>
      </c>
      <c r="AD160" s="381" t="e">
        <f aca="false">IF($W160&lt;$X160,1,0)</f>
        <v>#N/A</v>
      </c>
      <c r="AE160" s="382" t="e">
        <f aca="false">IF($W160&lt;$Y160,1,0)</f>
        <v>#N/A</v>
      </c>
      <c r="AF160" s="70" t="e">
        <f aca="false">$AF$7*$J$2*$J$5*$N160</f>
        <v>#N/A</v>
      </c>
      <c r="AG160" s="70" t="e">
        <f aca="false">$AF$7*$J$2*$J$5*$O160</f>
        <v>#N/A</v>
      </c>
      <c r="AH160" s="70" t="e">
        <f aca="false">$AH$7*$J$2*$J$5*$N160</f>
        <v>#N/A</v>
      </c>
      <c r="AI160" s="70" t="e">
        <f aca="false">$AH$7*$J$2*$J$5*$O160</f>
        <v>#N/A</v>
      </c>
      <c r="AJ160" s="70" t="e">
        <f aca="false">$AJ$7*$J$2*$J$5*$N160</f>
        <v>#N/A</v>
      </c>
      <c r="AK160" s="70" t="e">
        <f aca="false">$AJ$7*$J$2*$J$5*$O160</f>
        <v>#N/A</v>
      </c>
      <c r="AL160" s="70" t="e">
        <f aca="false">$AL$7*$J$2*$J$5*$N160</f>
        <v>#N/A</v>
      </c>
      <c r="AM160" s="70" t="e">
        <f aca="false">$AL$7*$J$3*$J$5*$O160</f>
        <v>#N/A</v>
      </c>
      <c r="AN160" s="70" t="e">
        <f aca="false">$AN$7*$J$2*$J$5*$N160</f>
        <v>#N/A</v>
      </c>
      <c r="AO160" s="70" t="e">
        <f aca="false">$AN$7*$J$3*$J$5*$O160</f>
        <v>#N/A</v>
      </c>
      <c r="AP160" s="70" t="e">
        <f aca="false">$AP$7*$J$2*$J$5*$N160</f>
        <v>#N/A</v>
      </c>
      <c r="AQ160" s="70" t="e">
        <f aca="false">$AP$7*$J$3*$J$5*$O160</f>
        <v>#N/A</v>
      </c>
      <c r="AR160" s="70" t="e">
        <f aca="false">$AR$7*$J$2*$J$5*$N160</f>
        <v>#N/A</v>
      </c>
      <c r="AS160" s="70" t="e">
        <f aca="false">$AR$7*$J$3*$J$5*$O160</f>
        <v>#N/A</v>
      </c>
      <c r="AT160" s="134" t="e">
        <f aca="false">SUM(AF160:AG160,AL160:AM160)</f>
        <v>#N/A</v>
      </c>
      <c r="AU160" s="161" t="e">
        <f aca="false">SUM(AF160:AM160,AP160:AS160)</f>
        <v>#N/A</v>
      </c>
      <c r="AV160" s="134" t="e">
        <f aca="false">SUM(AF160:AS160)</f>
        <v>#N/A</v>
      </c>
      <c r="AW160" s="70" t="e">
        <f aca="false">$AW$7*$J$2*$J$5*$S160</f>
        <v>#N/A</v>
      </c>
      <c r="AX160" s="70" t="e">
        <f aca="false">$AW$7*$J$3*$J$5*$T160</f>
        <v>#N/A</v>
      </c>
      <c r="AY160" s="70" t="e">
        <f aca="false">$AY$7*$J$2*$J$5*$S160</f>
        <v>#N/A</v>
      </c>
      <c r="AZ160" s="70" t="e">
        <f aca="false">$AY$7*$J$3*$J$5*$T160</f>
        <v>#N/A</v>
      </c>
      <c r="BA160" s="70" t="e">
        <f aca="false">$BA$7*$J$2*$J$5*$S160</f>
        <v>#N/A</v>
      </c>
      <c r="BB160" s="70" t="e">
        <f aca="false">$BA$7*$J$3*$J$5*$T160</f>
        <v>#N/A</v>
      </c>
      <c r="BC160" s="70" t="e">
        <f aca="false">$BC$7*$J$2*$J$5*$S160</f>
        <v>#N/A</v>
      </c>
      <c r="BD160" s="70" t="e">
        <f aca="false">$BC$7*$J$3*$J$5*$T160</f>
        <v>#N/A</v>
      </c>
      <c r="BE160" s="70" t="e">
        <f aca="false">$BE$7*$J$2*$J$5*$S160</f>
        <v>#N/A</v>
      </c>
      <c r="BF160" s="70" t="e">
        <f aca="false">$BE$7*$J$3*$J$5*$T160</f>
        <v>#N/A</v>
      </c>
      <c r="BG160" s="70" t="e">
        <f aca="false">$BG$7*$J$2*$J$5*$S160</f>
        <v>#N/A</v>
      </c>
      <c r="BH160" s="70" t="e">
        <f aca="false">$BG$7*$J$3*$J$5*$T160</f>
        <v>#N/A</v>
      </c>
      <c r="BI160" s="70" t="e">
        <f aca="false">$BI$7*$J$2*$J$5*$S160</f>
        <v>#N/A</v>
      </c>
      <c r="BJ160" s="70" t="e">
        <f aca="false">$BI$7*$J$3*$J$5*$T160</f>
        <v>#N/A</v>
      </c>
      <c r="BK160" s="70" t="e">
        <f aca="false">$BK$7*$J$2*$J$5*$S160</f>
        <v>#N/A</v>
      </c>
      <c r="BL160" s="70" t="e">
        <f aca="false">$BK$7*$J$3*$J$5*$T160</f>
        <v>#N/A</v>
      </c>
      <c r="BM160" s="70" t="e">
        <f aca="false">$BM$7*$J$2*$J$5*$S160</f>
        <v>#N/A</v>
      </c>
      <c r="BN160" s="70" t="e">
        <f aca="false">$BM$7*$J$3*$J$5*$T160</f>
        <v>#N/A</v>
      </c>
      <c r="BO160" s="70" t="e">
        <f aca="false">$BO$7*$J$2*$J$5*$S160</f>
        <v>#N/A</v>
      </c>
      <c r="BP160" s="70" t="e">
        <f aca="false">$BO$7*$J$3*$J$5*$T160</f>
        <v>#N/A</v>
      </c>
      <c r="BQ160" s="70" t="e">
        <f aca="false">$BQ$7*$J$2*$J$5*$S160</f>
        <v>#N/A</v>
      </c>
      <c r="BR160" s="70" t="e">
        <f aca="false">$BQ$7*$J$3*$J$5*$T160</f>
        <v>#N/A</v>
      </c>
      <c r="BS160" s="70" t="e">
        <f aca="false">$BS$7*$J$2*$J$5*$S160</f>
        <v>#N/A</v>
      </c>
      <c r="BT160" s="70" t="e">
        <f aca="false">$BS$7*$J$3*$J$5*$T160</f>
        <v>#N/A</v>
      </c>
      <c r="BU160" s="70" t="e">
        <f aca="false">$BU$7*$J$2*$J$5*$S160</f>
        <v>#N/A</v>
      </c>
      <c r="BV160" s="70" t="e">
        <f aca="false">$BU$7*$J$3*$J$5*$T160</f>
        <v>#N/A</v>
      </c>
      <c r="BW160" s="385" t="e">
        <f aca="false">SUM(AW160:BD160,BG160:BJ160,BO160:BP160)</f>
        <v>#N/A</v>
      </c>
      <c r="BX160" s="386" t="e">
        <f aca="false">SUM(BS160:BV160)+BW160</f>
        <v>#N/A</v>
      </c>
      <c r="BY160" s="25" t="e">
        <f aca="false">SUM(AW160:BV160)</f>
        <v>#N/A</v>
      </c>
      <c r="BZ160" s="70" t="e">
        <f aca="false">$BZ$7*$J$2*$J$5*$N160</f>
        <v>#N/A</v>
      </c>
      <c r="CA160" s="70" t="e">
        <f aca="false">$BZ$7*$J$3*$J$5*$O160</f>
        <v>#N/A</v>
      </c>
      <c r="CB160" s="70" t="e">
        <f aca="false">$CB$7*$J$2*$J$5*$N160</f>
        <v>#N/A</v>
      </c>
      <c r="CC160" s="70" t="e">
        <f aca="false">$CB$7*$J$3*$J$5*$O160</f>
        <v>#N/A</v>
      </c>
      <c r="CD160" s="70" t="e">
        <f aca="false">$CD$7*$J$2*$J$5*$N160</f>
        <v>#N/A</v>
      </c>
      <c r="CE160" s="70" t="e">
        <f aca="false">$CD$7*$J$3*$J$5*$O160</f>
        <v>#N/A</v>
      </c>
      <c r="CF160" s="134" t="e">
        <f aca="false">SUM(BZ160:CA160)</f>
        <v>#N/A</v>
      </c>
      <c r="CG160" s="386" t="e">
        <f aca="false">SUM(BZ160:CC160)</f>
        <v>#N/A</v>
      </c>
      <c r="CH160" s="134" t="e">
        <f aca="false">SUM(BZ160:CE160)</f>
        <v>#N/A</v>
      </c>
      <c r="CI160" s="70" t="e">
        <f aca="false">$CI$7*$J$2*$J$5*$AB160</f>
        <v>#N/A</v>
      </c>
      <c r="CJ160" s="70" t="e">
        <f aca="false">$CI$7*$J$3*$J$5*$AC160</f>
        <v>#N/A</v>
      </c>
      <c r="CK160" s="70" t="e">
        <f aca="false">$CK$7*$J$2*$J$5*$AB160</f>
        <v>#N/A</v>
      </c>
      <c r="CL160" s="70" t="e">
        <f aca="false">$CK$7*$J$3*$J$5*$AC160</f>
        <v>#N/A</v>
      </c>
      <c r="CM160" s="70" t="e">
        <f aca="false">$CM$7*$J$2*$J$5*$AB160</f>
        <v>#N/A</v>
      </c>
      <c r="CN160" s="70" t="e">
        <f aca="false">$CM$7*$J$3*$J$5*$AC160</f>
        <v>#N/A</v>
      </c>
      <c r="CO160" s="70" t="e">
        <f aca="false">$CO$7*$J$2*$J$5*$AB160</f>
        <v>#N/A</v>
      </c>
      <c r="CP160" s="70" t="e">
        <f aca="false">$CO$7*$J$3*$J$5*$AC160</f>
        <v>#N/A</v>
      </c>
      <c r="CQ160" s="70" t="e">
        <f aca="false">$CQ$7*$J$2*$J$5*$AB160</f>
        <v>#N/A</v>
      </c>
      <c r="CR160" s="70" t="e">
        <f aca="false">$CQ$7*$J$3*$J$5*$AC160</f>
        <v>#N/A</v>
      </c>
      <c r="CS160" s="70" t="e">
        <f aca="false">$CS$7*$J$2*$J$5*$AB160</f>
        <v>#N/A</v>
      </c>
      <c r="CT160" s="70" t="e">
        <f aca="false">$CS$7*$J$3*$J$5*$AC160</f>
        <v>#N/A</v>
      </c>
      <c r="CU160" s="70" t="e">
        <f aca="false">$CU$7*$J$2*$J$5*$AB160</f>
        <v>#N/A</v>
      </c>
      <c r="CV160" s="70" t="e">
        <f aca="false">$CU$7*$J$3*$J$5*$AC160</f>
        <v>#N/A</v>
      </c>
      <c r="CW160" s="70" t="e">
        <f aca="false">$CW$7*$J$2*$J$5*$AB160</f>
        <v>#N/A</v>
      </c>
      <c r="CX160" s="70" t="e">
        <f aca="false">$CW$7*$J$3*$J$5*$AC160</f>
        <v>#N/A</v>
      </c>
      <c r="CY160" s="70" t="e">
        <f aca="false">$CY$7*$J$2*$J$5*$AB160</f>
        <v>#N/A</v>
      </c>
      <c r="CZ160" s="70" t="e">
        <f aca="false">$CY$7*$J$3*$J$5*$AC160</f>
        <v>#N/A</v>
      </c>
      <c r="DA160" s="70" t="e">
        <f aca="false">$DA$7*$J$2*$J$5*$AB160</f>
        <v>#N/A</v>
      </c>
      <c r="DB160" s="70" t="e">
        <f aca="false">$DA$7*$J$3*$J$5*$AC160</f>
        <v>#N/A</v>
      </c>
      <c r="DC160" s="70"/>
      <c r="DD160" s="70"/>
      <c r="DE160" s="70" t="e">
        <f aca="false">$DF$7*$J$2*$J$5*$AB160</f>
        <v>#N/A</v>
      </c>
      <c r="DF160" s="70" t="e">
        <f aca="false">$DF$7*$J$3*$J$5*$AC160</f>
        <v>#N/A</v>
      </c>
      <c r="DG160" s="70" t="e">
        <f aca="false">$DG$7*$J$2*$J$5*$AB160</f>
        <v>#N/A</v>
      </c>
      <c r="DH160" s="70" t="e">
        <f aca="false">$DG$7*$J$3*$J$5*$AC160</f>
        <v>#N/A</v>
      </c>
      <c r="DI160" s="70" t="e">
        <f aca="false">$DI$7*$J$2*$J$5*$AB160</f>
        <v>#N/A</v>
      </c>
      <c r="DJ160" s="70" t="e">
        <f aca="false">$DI$7*$J$3*$J$5*$AC160</f>
        <v>#N/A</v>
      </c>
      <c r="DK160" s="70" t="e">
        <f aca="false">$DK$7*$J$2*$J$5*$AB160</f>
        <v>#N/A</v>
      </c>
      <c r="DL160" s="70" t="e">
        <f aca="false">$DK$7*$J$3*$J$5*$AC160</f>
        <v>#N/A</v>
      </c>
      <c r="DM160" s="70" t="e">
        <f aca="false">$DM$7*$J$2*$J$5*$AB160</f>
        <v>#N/A</v>
      </c>
      <c r="DN160" s="70" t="e">
        <f aca="false">$DM$7*$J$3*$J$5*$AC160</f>
        <v>#N/A</v>
      </c>
      <c r="DO160" s="70" t="e">
        <f aca="false">$DO$7*$J$2*$J$5*$AB160</f>
        <v>#N/A</v>
      </c>
      <c r="DP160" s="70" t="e">
        <f aca="false">$DO$7*$J$3*$J$5*$AC160</f>
        <v>#N/A</v>
      </c>
      <c r="DQ160" s="70" t="e">
        <f aca="false">$DQ$7*$J$2*$J$5*$AB160</f>
        <v>#N/A</v>
      </c>
      <c r="DR160" s="70" t="e">
        <f aca="false">$DQ$7*$J$3*$J$5*$AC160</f>
        <v>#N/A</v>
      </c>
      <c r="DS160" s="134" t="e">
        <f aca="false">SUM(CI160:CR160,CW160:CX160,DG160:DH160)</f>
        <v>#N/A</v>
      </c>
      <c r="DT160" s="25" t="e">
        <f aca="false">SUM(CI160:CZ160,DC160:DL160)</f>
        <v>#N/A</v>
      </c>
      <c r="DU160" s="134" t="e">
        <f aca="false">SUM(CI160:DR160)</f>
        <v>#N/A</v>
      </c>
      <c r="DZ160" s="70" t="e">
        <f aca="false">$DZ$7*$J$2*$J$5*$AB160</f>
        <v>#N/A</v>
      </c>
      <c r="EA160" s="70" t="e">
        <f aca="false">$DZ$7*$J$3*$J$5*$AC160</f>
        <v>#N/A</v>
      </c>
      <c r="EB160" s="70" t="e">
        <f aca="false">$EB$7*$J$2*$J$5*$AB160</f>
        <v>#N/A</v>
      </c>
      <c r="EC160" s="70" t="e">
        <f aca="false">$EB$7*$J$3*$J$5*$AC160</f>
        <v>#N/A</v>
      </c>
      <c r="ED160" s="70" t="e">
        <f aca="false">$ED$7*$J$2*$J$5*$AB160</f>
        <v>#N/A</v>
      </c>
      <c r="EE160" s="70" t="e">
        <f aca="false">$ED$7*$J$3*$J$5*$AC160</f>
        <v>#N/A</v>
      </c>
      <c r="EF160" s="70" t="e">
        <f aca="false">$EF$7*$J$2*$J$5*$AB160</f>
        <v>#N/A</v>
      </c>
      <c r="EG160" s="70" t="e">
        <f aca="false">$EF$7*$J$3*$J$5*$AC160</f>
        <v>#N/A</v>
      </c>
      <c r="EH160" s="70" t="e">
        <f aca="false">$EH$7*$J$2*$J$5*$AB160</f>
        <v>#N/A</v>
      </c>
      <c r="EI160" s="70" t="e">
        <f aca="false">$EH$7*$J$3*$J$5*$AC160</f>
        <v>#N/A</v>
      </c>
      <c r="EJ160" s="70" t="e">
        <f aca="false">$EJ$7*$J$2*$J$5*$AB160</f>
        <v>#N/A</v>
      </c>
      <c r="EK160" s="70" t="e">
        <f aca="false">$EJ$7*$J$3*$J$5*$AC160</f>
        <v>#N/A</v>
      </c>
      <c r="EL160" s="70" t="e">
        <f aca="false">$EL$7*$J$2*$J$5*$AB160</f>
        <v>#N/A</v>
      </c>
      <c r="EM160" s="70" t="e">
        <f aca="false">$EL$7*$J$3*$J$5*$AC160</f>
        <v>#N/A</v>
      </c>
      <c r="EN160" s="134" t="e">
        <f aca="false">SUM(EB160:EC160)</f>
        <v>#N/A</v>
      </c>
      <c r="EO160" s="25" t="e">
        <f aca="false">SUM(EB160:EE160,EJ160:EM160)</f>
        <v>#N/A</v>
      </c>
      <c r="EP160" s="25" t="e">
        <f aca="false">SUM(DZ160:EM160)</f>
        <v>#N/A</v>
      </c>
    </row>
    <row r="161" customFormat="false" ht="11.25" hidden="false" customHeight="false" outlineLevel="0" collapsed="false">
      <c r="A161" s="51" t="e">
        <f aca="false">VLOOKUP($D161,Curves!$A$2:$I$1700,9)</f>
        <v>#N/A</v>
      </c>
      <c r="B161" s="85" t="e">
        <f aca="false">(1+($A161/2))^(-2*($D161-$A$1)/365.25)</f>
        <v>#N/A</v>
      </c>
      <c r="C161" s="85" t="n">
        <f aca="false">D162-D161</f>
        <v>31</v>
      </c>
      <c r="D161" s="377" t="n">
        <v>41548</v>
      </c>
      <c r="E161" s="378" t="e">
        <f aca="false">VLOOKUP($D161,Curves!$A$2:$H$1700,2)*$B161</f>
        <v>#N/A</v>
      </c>
      <c r="F161" s="51" t="e">
        <f aca="false">VLOOKUP($D161,Curves!$A$2:$H$1700,3)*$B161</f>
        <v>#N/A</v>
      </c>
      <c r="G161" s="51" t="e">
        <f aca="false">VLOOKUP($D161,Curves!$A$2:$H$1700,7)*$B161</f>
        <v>#N/A</v>
      </c>
      <c r="H161" s="51" t="e">
        <f aca="false">VLOOKUP($D161,Curves!$A$2:$H$1700,5)*$B161</f>
        <v>#N/A</v>
      </c>
      <c r="I161" s="51" t="e">
        <f aca="false">VLOOKUP($D161,Curves!$A$2:$H$1700,4)*$B161</f>
        <v>#N/A</v>
      </c>
      <c r="J161" s="379" t="e">
        <f aca="false">VLOOKUP($D161,Curves!$A$2:$H$1700,8)*$B161</f>
        <v>#N/A</v>
      </c>
      <c r="K161" s="51" t="e">
        <f aca="false">($E161+$I161)*$J$5+$J$4</f>
        <v>#N/A</v>
      </c>
      <c r="L161" s="380" t="e">
        <f aca="false">VLOOKUP($D161,Curves!$N$2:$T$2600,2)*$B161</f>
        <v>#N/A</v>
      </c>
      <c r="M161" s="244" t="e">
        <f aca="false">VLOOKUP($D161,Curves!$N$2:$T$2600,3)*$B161</f>
        <v>#N/A</v>
      </c>
      <c r="N161" s="381" t="e">
        <f aca="false">IF($K161&lt;$L161,1,0)</f>
        <v>#N/A</v>
      </c>
      <c r="O161" s="382" t="e">
        <f aca="false">IF($K161&lt;$M161,1,0)</f>
        <v>#N/A</v>
      </c>
      <c r="P161" s="378" t="e">
        <f aca="false">($E161+J161)*$J$5+$J$4</f>
        <v>#N/A</v>
      </c>
      <c r="Q161" s="380" t="e">
        <f aca="false">VLOOKUP($D161,Curves!$N$2:$T$2600,4)*$B161</f>
        <v>#N/A</v>
      </c>
      <c r="R161" s="244" t="e">
        <f aca="false">VLOOKUP($D161,Curves!$N$2:$T$2600,5)*$B161</f>
        <v>#N/A</v>
      </c>
      <c r="S161" s="381" t="e">
        <f aca="false">IF($P161&lt;$Q161,1,0)</f>
        <v>#N/A</v>
      </c>
      <c r="T161" s="382" t="e">
        <f aca="false">IF($P161&lt;$R161,1,0)</f>
        <v>#N/A</v>
      </c>
      <c r="U161" s="383" t="e">
        <f aca="false">($E161+G161)*$J$5+$J$4</f>
        <v>#N/A</v>
      </c>
      <c r="V161" s="383" t="e">
        <f aca="false">($E161+H161)*$J$5+$J$4</f>
        <v>#N/A</v>
      </c>
      <c r="W161" s="383" t="e">
        <f aca="false">($E161+I161)*$J$5+$J$4</f>
        <v>#N/A</v>
      </c>
      <c r="X161" s="272" t="e">
        <f aca="false">VLOOKUP($D161,[6]CurveFetch!$D$8:$S$13000,16,0)*$B161</f>
        <v>#N/A</v>
      </c>
      <c r="Y161" s="244" t="e">
        <f aca="false">VLOOKUP($D161,Curves!$N$2:$T$2600,7)*$B161</f>
        <v>#N/A</v>
      </c>
      <c r="Z161" s="384" t="e">
        <f aca="false">IF($U161&lt;$X161,1,0)</f>
        <v>#N/A</v>
      </c>
      <c r="AA161" s="381" t="e">
        <f aca="false">IF($U161&lt;$Y161,1,0)</f>
        <v>#N/A</v>
      </c>
      <c r="AB161" s="381" t="e">
        <f aca="false">IF($V161&lt;$X161,1,0)</f>
        <v>#N/A</v>
      </c>
      <c r="AC161" s="381" t="e">
        <f aca="false">IF($V161&lt;$X161,1,0)</f>
        <v>#N/A</v>
      </c>
      <c r="AD161" s="381" t="e">
        <f aca="false">IF($W161&lt;$X161,1,0)</f>
        <v>#N/A</v>
      </c>
      <c r="AE161" s="382" t="e">
        <f aca="false">IF($W161&lt;$Y161,1,0)</f>
        <v>#N/A</v>
      </c>
      <c r="AF161" s="70" t="e">
        <f aca="false">$AF$7*$J$2*$J$5*$N161</f>
        <v>#N/A</v>
      </c>
      <c r="AG161" s="70" t="e">
        <f aca="false">$AF$7*$J$2*$J$5*$O161</f>
        <v>#N/A</v>
      </c>
      <c r="AH161" s="70" t="e">
        <f aca="false">$AH$7*$J$2*$J$5*$N161</f>
        <v>#N/A</v>
      </c>
      <c r="AI161" s="70" t="e">
        <f aca="false">$AH$7*$J$2*$J$5*$O161</f>
        <v>#N/A</v>
      </c>
      <c r="AJ161" s="70" t="e">
        <f aca="false">$AJ$7*$J$2*$J$5*$N161</f>
        <v>#N/A</v>
      </c>
      <c r="AK161" s="70" t="e">
        <f aca="false">$AJ$7*$J$2*$J$5*$O161</f>
        <v>#N/A</v>
      </c>
      <c r="AL161" s="70" t="e">
        <f aca="false">$AL$7*$J$2*$J$5*$N161</f>
        <v>#N/A</v>
      </c>
      <c r="AM161" s="70" t="e">
        <f aca="false">$AL$7*$J$3*$J$5*$O161</f>
        <v>#N/A</v>
      </c>
      <c r="AN161" s="70" t="e">
        <f aca="false">$AN$7*$J$2*$J$5*$N161</f>
        <v>#N/A</v>
      </c>
      <c r="AO161" s="70" t="e">
        <f aca="false">$AN$7*$J$3*$J$5*$O161</f>
        <v>#N/A</v>
      </c>
      <c r="AP161" s="70" t="e">
        <f aca="false">$AP$7*$J$2*$J$5*$N161</f>
        <v>#N/A</v>
      </c>
      <c r="AQ161" s="70" t="e">
        <f aca="false">$AP$7*$J$3*$J$5*$O161</f>
        <v>#N/A</v>
      </c>
      <c r="AR161" s="70" t="e">
        <f aca="false">$AR$7*$J$2*$J$5*$N161</f>
        <v>#N/A</v>
      </c>
      <c r="AS161" s="70" t="e">
        <f aca="false">$AR$7*$J$3*$J$5*$O161</f>
        <v>#N/A</v>
      </c>
      <c r="AT161" s="134" t="e">
        <f aca="false">SUM(AF161:AG161,AL161:AM161)</f>
        <v>#N/A</v>
      </c>
      <c r="AU161" s="161" t="e">
        <f aca="false">SUM(AF161:AM161,AP161:AS161)</f>
        <v>#N/A</v>
      </c>
      <c r="AV161" s="134" t="e">
        <f aca="false">SUM(AF161:AS161)</f>
        <v>#N/A</v>
      </c>
      <c r="AW161" s="70" t="e">
        <f aca="false">$AW$7*$J$2*$J$5*$S161</f>
        <v>#N/A</v>
      </c>
      <c r="AX161" s="70" t="e">
        <f aca="false">$AW$7*$J$3*$J$5*$T161</f>
        <v>#N/A</v>
      </c>
      <c r="AY161" s="70" t="e">
        <f aca="false">$AY$7*$J$2*$J$5*$S161</f>
        <v>#N/A</v>
      </c>
      <c r="AZ161" s="70" t="e">
        <f aca="false">$AY$7*$J$3*$J$5*$T161</f>
        <v>#N/A</v>
      </c>
      <c r="BA161" s="70" t="e">
        <f aca="false">$BA$7*$J$2*$J$5*$S161</f>
        <v>#N/A</v>
      </c>
      <c r="BB161" s="70" t="e">
        <f aca="false">$BA$7*$J$3*$J$5*$T161</f>
        <v>#N/A</v>
      </c>
      <c r="BC161" s="70" t="e">
        <f aca="false">$BC$7*$J$2*$J$5*$S161</f>
        <v>#N/A</v>
      </c>
      <c r="BD161" s="70" t="e">
        <f aca="false">$BC$7*$J$3*$J$5*$T161</f>
        <v>#N/A</v>
      </c>
      <c r="BE161" s="70" t="e">
        <f aca="false">$BE$7*$J$2*$J$5*$S161</f>
        <v>#N/A</v>
      </c>
      <c r="BF161" s="70" t="e">
        <f aca="false">$BE$7*$J$3*$J$5*$T161</f>
        <v>#N/A</v>
      </c>
      <c r="BG161" s="70" t="e">
        <f aca="false">$BG$7*$J$2*$J$5*$S161</f>
        <v>#N/A</v>
      </c>
      <c r="BH161" s="70" t="e">
        <f aca="false">$BG$7*$J$3*$J$5*$T161</f>
        <v>#N/A</v>
      </c>
      <c r="BI161" s="70" t="e">
        <f aca="false">$BI$7*$J$2*$J$5*$S161</f>
        <v>#N/A</v>
      </c>
      <c r="BJ161" s="70" t="e">
        <f aca="false">$BI$7*$J$3*$J$5*$T161</f>
        <v>#N/A</v>
      </c>
      <c r="BK161" s="70" t="e">
        <f aca="false">$BK$7*$J$2*$J$5*$S161</f>
        <v>#N/A</v>
      </c>
      <c r="BL161" s="70" t="e">
        <f aca="false">$BK$7*$J$3*$J$5*$T161</f>
        <v>#N/A</v>
      </c>
      <c r="BM161" s="70" t="e">
        <f aca="false">$BM$7*$J$2*$J$5*$S161</f>
        <v>#N/A</v>
      </c>
      <c r="BN161" s="70" t="e">
        <f aca="false">$BM$7*$J$3*$J$5*$T161</f>
        <v>#N/A</v>
      </c>
      <c r="BO161" s="70" t="e">
        <f aca="false">$BO$7*$J$2*$J$5*$S161</f>
        <v>#N/A</v>
      </c>
      <c r="BP161" s="70" t="e">
        <f aca="false">$BO$7*$J$3*$J$5*$T161</f>
        <v>#N/A</v>
      </c>
      <c r="BQ161" s="70" t="e">
        <f aca="false">$BQ$7*$J$2*$J$5*$S161</f>
        <v>#N/A</v>
      </c>
      <c r="BR161" s="70" t="e">
        <f aca="false">$BQ$7*$J$3*$J$5*$T161</f>
        <v>#N/A</v>
      </c>
      <c r="BS161" s="70" t="e">
        <f aca="false">$BS$7*$J$2*$J$5*$S161</f>
        <v>#N/A</v>
      </c>
      <c r="BT161" s="70" t="e">
        <f aca="false">$BS$7*$J$3*$J$5*$T161</f>
        <v>#N/A</v>
      </c>
      <c r="BU161" s="70" t="e">
        <f aca="false">$BU$7*$J$2*$J$5*$S161</f>
        <v>#N/A</v>
      </c>
      <c r="BV161" s="70" t="e">
        <f aca="false">$BU$7*$J$3*$J$5*$T161</f>
        <v>#N/A</v>
      </c>
      <c r="BW161" s="385" t="e">
        <f aca="false">SUM(AW161:BD161,BG161:BJ161,BO161:BP161)</f>
        <v>#N/A</v>
      </c>
      <c r="BX161" s="386" t="e">
        <f aca="false">SUM(BS161:BV161)+BW161</f>
        <v>#N/A</v>
      </c>
      <c r="BY161" s="25" t="e">
        <f aca="false">SUM(AW161:BV161)</f>
        <v>#N/A</v>
      </c>
      <c r="BZ161" s="70" t="e">
        <f aca="false">$BZ$7*$J$2*$J$5*$N161</f>
        <v>#N/A</v>
      </c>
      <c r="CA161" s="70" t="e">
        <f aca="false">$BZ$7*$J$3*$J$5*$O161</f>
        <v>#N/A</v>
      </c>
      <c r="CB161" s="70" t="e">
        <f aca="false">$CB$7*$J$2*$J$5*$N161</f>
        <v>#N/A</v>
      </c>
      <c r="CC161" s="70" t="e">
        <f aca="false">$CB$7*$J$3*$J$5*$O161</f>
        <v>#N/A</v>
      </c>
      <c r="CD161" s="70" t="e">
        <f aca="false">$CD$7*$J$2*$J$5*$N161</f>
        <v>#N/A</v>
      </c>
      <c r="CE161" s="70" t="e">
        <f aca="false">$CD$7*$J$3*$J$5*$O161</f>
        <v>#N/A</v>
      </c>
      <c r="CF161" s="134" t="e">
        <f aca="false">SUM(BZ161:CA161)</f>
        <v>#N/A</v>
      </c>
      <c r="CG161" s="386" t="e">
        <f aca="false">SUM(BZ161:CC161)</f>
        <v>#N/A</v>
      </c>
      <c r="CH161" s="134" t="e">
        <f aca="false">SUM(BZ161:CE161)</f>
        <v>#N/A</v>
      </c>
      <c r="CI161" s="70" t="e">
        <f aca="false">$CI$7*$J$2*$J$5*$AB161</f>
        <v>#N/A</v>
      </c>
      <c r="CJ161" s="70" t="e">
        <f aca="false">$CI$7*$J$3*$J$5*$AC161</f>
        <v>#N/A</v>
      </c>
      <c r="CK161" s="70" t="e">
        <f aca="false">$CK$7*$J$2*$J$5*$AB161</f>
        <v>#N/A</v>
      </c>
      <c r="CL161" s="70" t="e">
        <f aca="false">$CK$7*$J$3*$J$5*$AC161</f>
        <v>#N/A</v>
      </c>
      <c r="CM161" s="70" t="e">
        <f aca="false">$CM$7*$J$2*$J$5*$AB161</f>
        <v>#N/A</v>
      </c>
      <c r="CN161" s="70" t="e">
        <f aca="false">$CM$7*$J$3*$J$5*$AC161</f>
        <v>#N/A</v>
      </c>
      <c r="CO161" s="70" t="e">
        <f aca="false">$CO$7*$J$2*$J$5*$AB161</f>
        <v>#N/A</v>
      </c>
      <c r="CP161" s="70" t="e">
        <f aca="false">$CO$7*$J$3*$J$5*$AC161</f>
        <v>#N/A</v>
      </c>
      <c r="CQ161" s="70" t="e">
        <f aca="false">$CQ$7*$J$2*$J$5*$AB161</f>
        <v>#N/A</v>
      </c>
      <c r="CR161" s="70" t="e">
        <f aca="false">$CQ$7*$J$3*$J$5*$AC161</f>
        <v>#N/A</v>
      </c>
      <c r="CS161" s="70" t="e">
        <f aca="false">$CS$7*$J$2*$J$5*$AB161</f>
        <v>#N/A</v>
      </c>
      <c r="CT161" s="70" t="e">
        <f aca="false">$CS$7*$J$3*$J$5*$AC161</f>
        <v>#N/A</v>
      </c>
      <c r="CU161" s="70" t="e">
        <f aca="false">$CU$7*$J$2*$J$5*$AB161</f>
        <v>#N/A</v>
      </c>
      <c r="CV161" s="70" t="e">
        <f aca="false">$CU$7*$J$3*$J$5*$AC161</f>
        <v>#N/A</v>
      </c>
      <c r="CW161" s="70" t="e">
        <f aca="false">$CW$7*$J$2*$J$5*$AB161</f>
        <v>#N/A</v>
      </c>
      <c r="CX161" s="70" t="e">
        <f aca="false">$CW$7*$J$3*$J$5*$AC161</f>
        <v>#N/A</v>
      </c>
      <c r="CY161" s="70" t="e">
        <f aca="false">$CY$7*$J$2*$J$5*$AB161</f>
        <v>#N/A</v>
      </c>
      <c r="CZ161" s="70" t="e">
        <f aca="false">$CY$7*$J$3*$J$5*$AC161</f>
        <v>#N/A</v>
      </c>
      <c r="DA161" s="70" t="e">
        <f aca="false">$DA$7*$J$2*$J$5*$AB161</f>
        <v>#N/A</v>
      </c>
      <c r="DB161" s="70" t="e">
        <f aca="false">$DA$7*$J$3*$J$5*$AC161</f>
        <v>#N/A</v>
      </c>
      <c r="DC161" s="70"/>
      <c r="DD161" s="70"/>
      <c r="DE161" s="70" t="e">
        <f aca="false">$DF$7*$J$2*$J$5*$AB161</f>
        <v>#N/A</v>
      </c>
      <c r="DF161" s="70" t="e">
        <f aca="false">$DF$7*$J$3*$J$5*$AC161</f>
        <v>#N/A</v>
      </c>
      <c r="DG161" s="70" t="e">
        <f aca="false">$DG$7*$J$2*$J$5*$AB161</f>
        <v>#N/A</v>
      </c>
      <c r="DH161" s="70" t="e">
        <f aca="false">$DG$7*$J$3*$J$5*$AC161</f>
        <v>#N/A</v>
      </c>
      <c r="DI161" s="70" t="e">
        <f aca="false">$DI$7*$J$2*$J$5*$AB161</f>
        <v>#N/A</v>
      </c>
      <c r="DJ161" s="70" t="e">
        <f aca="false">$DI$7*$J$3*$J$5*$AC161</f>
        <v>#N/A</v>
      </c>
      <c r="DK161" s="70" t="e">
        <f aca="false">$DK$7*$J$2*$J$5*$AB161</f>
        <v>#N/A</v>
      </c>
      <c r="DL161" s="70" t="e">
        <f aca="false">$DK$7*$J$3*$J$5*$AC161</f>
        <v>#N/A</v>
      </c>
      <c r="DM161" s="70" t="e">
        <f aca="false">$DM$7*$J$2*$J$5*$AB161</f>
        <v>#N/A</v>
      </c>
      <c r="DN161" s="70" t="e">
        <f aca="false">$DM$7*$J$3*$J$5*$AC161</f>
        <v>#N/A</v>
      </c>
      <c r="DO161" s="70" t="e">
        <f aca="false">$DO$7*$J$2*$J$5*$AB161</f>
        <v>#N/A</v>
      </c>
      <c r="DP161" s="70" t="e">
        <f aca="false">$DO$7*$J$3*$J$5*$AC161</f>
        <v>#N/A</v>
      </c>
      <c r="DQ161" s="70" t="e">
        <f aca="false">$DQ$7*$J$2*$J$5*$AB161</f>
        <v>#N/A</v>
      </c>
      <c r="DR161" s="70" t="e">
        <f aca="false">$DQ$7*$J$3*$J$5*$AC161</f>
        <v>#N/A</v>
      </c>
      <c r="DS161" s="134" t="e">
        <f aca="false">SUM(CI161:CR161,CW161:CX161,DG161:DH161)</f>
        <v>#N/A</v>
      </c>
      <c r="DT161" s="25" t="e">
        <f aca="false">SUM(CI161:CZ161,DC161:DL161)</f>
        <v>#N/A</v>
      </c>
      <c r="DU161" s="134" t="e">
        <f aca="false">SUM(CI161:DR161)</f>
        <v>#N/A</v>
      </c>
      <c r="DZ161" s="70" t="e">
        <f aca="false">$DZ$7*$J$2*$J$5*$AB161</f>
        <v>#N/A</v>
      </c>
      <c r="EA161" s="70" t="e">
        <f aca="false">$DZ$7*$J$3*$J$5*$AC161</f>
        <v>#N/A</v>
      </c>
      <c r="EB161" s="70" t="e">
        <f aca="false">$EB$7*$J$2*$J$5*$AB161</f>
        <v>#N/A</v>
      </c>
      <c r="EC161" s="70" t="e">
        <f aca="false">$EB$7*$J$3*$J$5*$AC161</f>
        <v>#N/A</v>
      </c>
      <c r="ED161" s="70" t="e">
        <f aca="false">$ED$7*$J$2*$J$5*$AB161</f>
        <v>#N/A</v>
      </c>
      <c r="EE161" s="70" t="e">
        <f aca="false">$ED$7*$J$3*$J$5*$AC161</f>
        <v>#N/A</v>
      </c>
      <c r="EF161" s="70" t="e">
        <f aca="false">$EF$7*$J$2*$J$5*$AB161</f>
        <v>#N/A</v>
      </c>
      <c r="EG161" s="70" t="e">
        <f aca="false">$EF$7*$J$3*$J$5*$AC161</f>
        <v>#N/A</v>
      </c>
      <c r="EH161" s="70" t="e">
        <f aca="false">$EH$7*$J$2*$J$5*$AB161</f>
        <v>#N/A</v>
      </c>
      <c r="EI161" s="70" t="e">
        <f aca="false">$EH$7*$J$3*$J$5*$AC161</f>
        <v>#N/A</v>
      </c>
      <c r="EJ161" s="70" t="e">
        <f aca="false">$EJ$7*$J$2*$J$5*$AB161</f>
        <v>#N/A</v>
      </c>
      <c r="EK161" s="70" t="e">
        <f aca="false">$EJ$7*$J$3*$J$5*$AC161</f>
        <v>#N/A</v>
      </c>
      <c r="EL161" s="70" t="e">
        <f aca="false">$EL$7*$J$2*$J$5*$AB161</f>
        <v>#N/A</v>
      </c>
      <c r="EM161" s="70" t="e">
        <f aca="false">$EL$7*$J$3*$J$5*$AC161</f>
        <v>#N/A</v>
      </c>
      <c r="EN161" s="134" t="e">
        <f aca="false">SUM(EB161:EC161)</f>
        <v>#N/A</v>
      </c>
      <c r="EO161" s="25" t="e">
        <f aca="false">SUM(EB161:EE161,EJ161:EM161)</f>
        <v>#N/A</v>
      </c>
      <c r="EP161" s="25" t="e">
        <f aca="false">SUM(DZ161:EM161)</f>
        <v>#N/A</v>
      </c>
    </row>
    <row r="162" customFormat="false" ht="11.25" hidden="false" customHeight="false" outlineLevel="0" collapsed="false">
      <c r="A162" s="51" t="e">
        <f aca="false">VLOOKUP($D162,Curves!$A$2:$I$1700,9)</f>
        <v>#N/A</v>
      </c>
      <c r="B162" s="85" t="e">
        <f aca="false">(1+($A162/2))^(-2*($D162-$A$1)/365.25)</f>
        <v>#N/A</v>
      </c>
      <c r="C162" s="85" t="n">
        <f aca="false">D163-D162</f>
        <v>30</v>
      </c>
      <c r="D162" s="377" t="n">
        <v>41579</v>
      </c>
      <c r="E162" s="378" t="e">
        <f aca="false">VLOOKUP($D162,Curves!$A$2:$H$1700,2)*$B162</f>
        <v>#N/A</v>
      </c>
      <c r="F162" s="51" t="e">
        <f aca="false">VLOOKUP($D162,Curves!$A$2:$H$1700,3)*$B162</f>
        <v>#N/A</v>
      </c>
      <c r="G162" s="51" t="e">
        <f aca="false">VLOOKUP($D162,Curves!$A$2:$H$1700,7)*$B162</f>
        <v>#N/A</v>
      </c>
      <c r="H162" s="51" t="e">
        <f aca="false">VLOOKUP($D162,Curves!$A$2:$H$1700,5)*$B162</f>
        <v>#N/A</v>
      </c>
      <c r="I162" s="51" t="e">
        <f aca="false">VLOOKUP($D162,Curves!$A$2:$H$1700,4)*$B162</f>
        <v>#N/A</v>
      </c>
      <c r="J162" s="379" t="e">
        <f aca="false">VLOOKUP($D162,Curves!$A$2:$H$1700,8)*$B162</f>
        <v>#N/A</v>
      </c>
      <c r="K162" s="51" t="e">
        <f aca="false">($E162+$I162)*$J$5+$J$4</f>
        <v>#N/A</v>
      </c>
      <c r="L162" s="380" t="e">
        <f aca="false">VLOOKUP($D162,Curves!$N$2:$T$2600,2)*$B162</f>
        <v>#N/A</v>
      </c>
      <c r="M162" s="244" t="e">
        <f aca="false">VLOOKUP($D162,Curves!$N$2:$T$2600,3)*$B162</f>
        <v>#N/A</v>
      </c>
      <c r="N162" s="381" t="e">
        <f aca="false">IF($K162&lt;$L162,1,0)</f>
        <v>#N/A</v>
      </c>
      <c r="O162" s="382" t="e">
        <f aca="false">IF($K162&lt;$M162,1,0)</f>
        <v>#N/A</v>
      </c>
      <c r="P162" s="378" t="e">
        <f aca="false">($E162+J162)*$J$5+$J$4</f>
        <v>#N/A</v>
      </c>
      <c r="Q162" s="380" t="e">
        <f aca="false">VLOOKUP($D162,Curves!$N$2:$T$2600,4)*$B162</f>
        <v>#N/A</v>
      </c>
      <c r="R162" s="244" t="e">
        <f aca="false">VLOOKUP($D162,Curves!$N$2:$T$2600,5)*$B162</f>
        <v>#N/A</v>
      </c>
      <c r="S162" s="381" t="e">
        <f aca="false">IF($P162&lt;$Q162,1,0)</f>
        <v>#N/A</v>
      </c>
      <c r="T162" s="382" t="e">
        <f aca="false">IF($P162&lt;$R162,1,0)</f>
        <v>#N/A</v>
      </c>
      <c r="U162" s="383" t="e">
        <f aca="false">($E162+G162)*$J$5+$J$4</f>
        <v>#N/A</v>
      </c>
      <c r="V162" s="383" t="e">
        <f aca="false">($E162+H162)*$J$5+$J$4</f>
        <v>#N/A</v>
      </c>
      <c r="W162" s="383" t="e">
        <f aca="false">($E162+I162)*$J$5+$J$4</f>
        <v>#N/A</v>
      </c>
      <c r="X162" s="272" t="e">
        <f aca="false">VLOOKUP($D162,[6]CurveFetch!$D$8:$S$13000,16,0)*$B162</f>
        <v>#N/A</v>
      </c>
      <c r="Y162" s="244" t="e">
        <f aca="false">VLOOKUP($D162,Curves!$N$2:$T$2600,7)*$B162</f>
        <v>#N/A</v>
      </c>
      <c r="Z162" s="384" t="e">
        <f aca="false">IF($U162&lt;$X162,1,0)</f>
        <v>#N/A</v>
      </c>
      <c r="AA162" s="381" t="e">
        <f aca="false">IF($U162&lt;$Y162,1,0)</f>
        <v>#N/A</v>
      </c>
      <c r="AB162" s="381" t="e">
        <f aca="false">IF($V162&lt;$X162,1,0)</f>
        <v>#N/A</v>
      </c>
      <c r="AC162" s="381" t="e">
        <f aca="false">IF($V162&lt;$X162,1,0)</f>
        <v>#N/A</v>
      </c>
      <c r="AD162" s="381" t="e">
        <f aca="false">IF($W162&lt;$X162,1,0)</f>
        <v>#N/A</v>
      </c>
      <c r="AE162" s="382" t="e">
        <f aca="false">IF($W162&lt;$Y162,1,0)</f>
        <v>#N/A</v>
      </c>
      <c r="AF162" s="70" t="e">
        <f aca="false">$AF$7*$J$2*$J$5*$N162</f>
        <v>#N/A</v>
      </c>
      <c r="AG162" s="70" t="e">
        <f aca="false">$AF$7*$J$2*$J$5*$O162</f>
        <v>#N/A</v>
      </c>
      <c r="AH162" s="70" t="e">
        <f aca="false">$AH$7*$J$2*$J$5*$N162</f>
        <v>#N/A</v>
      </c>
      <c r="AI162" s="70" t="e">
        <f aca="false">$AH$7*$J$2*$J$5*$O162</f>
        <v>#N/A</v>
      </c>
      <c r="AJ162" s="70" t="e">
        <f aca="false">$AJ$7*$J$2*$J$5*$N162</f>
        <v>#N/A</v>
      </c>
      <c r="AK162" s="70" t="e">
        <f aca="false">$AJ$7*$J$2*$J$5*$O162</f>
        <v>#N/A</v>
      </c>
      <c r="AL162" s="70" t="e">
        <f aca="false">$AL$7*$J$2*$J$5*$N162</f>
        <v>#N/A</v>
      </c>
      <c r="AM162" s="70" t="e">
        <f aca="false">$AL$7*$J$3*$J$5*$O162</f>
        <v>#N/A</v>
      </c>
      <c r="AN162" s="70" t="e">
        <f aca="false">$AN$7*$J$2*$J$5*$N162</f>
        <v>#N/A</v>
      </c>
      <c r="AO162" s="70" t="e">
        <f aca="false">$AN$7*$J$3*$J$5*$O162</f>
        <v>#N/A</v>
      </c>
      <c r="AP162" s="70" t="e">
        <f aca="false">$AP$7*$J$2*$J$5*$N162</f>
        <v>#N/A</v>
      </c>
      <c r="AQ162" s="70" t="e">
        <f aca="false">$AP$7*$J$3*$J$5*$O162</f>
        <v>#N/A</v>
      </c>
      <c r="AR162" s="70" t="e">
        <f aca="false">$AR$7*$J$2*$J$5*$N162</f>
        <v>#N/A</v>
      </c>
      <c r="AS162" s="70" t="e">
        <f aca="false">$AR$7*$J$3*$J$5*$O162</f>
        <v>#N/A</v>
      </c>
      <c r="AT162" s="134" t="e">
        <f aca="false">SUM(AF162:AG162,AL162:AM162)</f>
        <v>#N/A</v>
      </c>
      <c r="AU162" s="161" t="e">
        <f aca="false">SUM(AF162:AM162,AP162:AS162)</f>
        <v>#N/A</v>
      </c>
      <c r="AV162" s="134" t="e">
        <f aca="false">SUM(AF162:AS162)</f>
        <v>#N/A</v>
      </c>
      <c r="AW162" s="70" t="e">
        <f aca="false">$AW$7*$J$2*$J$5*$S162</f>
        <v>#N/A</v>
      </c>
      <c r="AX162" s="70" t="e">
        <f aca="false">$AW$7*$J$3*$J$5*$T162</f>
        <v>#N/A</v>
      </c>
      <c r="AY162" s="70" t="e">
        <f aca="false">$AY$7*$J$2*$J$5*$S162</f>
        <v>#N/A</v>
      </c>
      <c r="AZ162" s="70" t="e">
        <f aca="false">$AY$7*$J$3*$J$5*$T162</f>
        <v>#N/A</v>
      </c>
      <c r="BA162" s="70" t="e">
        <f aca="false">$BA$7*$J$2*$J$5*$S162</f>
        <v>#N/A</v>
      </c>
      <c r="BB162" s="70" t="e">
        <f aca="false">$BA$7*$J$3*$J$5*$T162</f>
        <v>#N/A</v>
      </c>
      <c r="BC162" s="70" t="e">
        <f aca="false">$BC$7*$J$2*$J$5*$S162</f>
        <v>#N/A</v>
      </c>
      <c r="BD162" s="70" t="e">
        <f aca="false">$BC$7*$J$3*$J$5*$T162</f>
        <v>#N/A</v>
      </c>
      <c r="BE162" s="70" t="e">
        <f aca="false">$BE$7*$J$2*$J$5*$S162</f>
        <v>#N/A</v>
      </c>
      <c r="BF162" s="70" t="e">
        <f aca="false">$BE$7*$J$3*$J$5*$T162</f>
        <v>#N/A</v>
      </c>
      <c r="BG162" s="70" t="e">
        <f aca="false">$BG$7*$J$2*$J$5*$S162</f>
        <v>#N/A</v>
      </c>
      <c r="BH162" s="70" t="e">
        <f aca="false">$BG$7*$J$3*$J$5*$T162</f>
        <v>#N/A</v>
      </c>
      <c r="BI162" s="70" t="e">
        <f aca="false">$BI$7*$J$2*$J$5*$S162</f>
        <v>#N/A</v>
      </c>
      <c r="BJ162" s="70" t="e">
        <f aca="false">$BI$7*$J$3*$J$5*$T162</f>
        <v>#N/A</v>
      </c>
      <c r="BK162" s="70" t="e">
        <f aca="false">$BK$7*$J$2*$J$5*$S162</f>
        <v>#N/A</v>
      </c>
      <c r="BL162" s="70" t="e">
        <f aca="false">$BK$7*$J$3*$J$5*$T162</f>
        <v>#N/A</v>
      </c>
      <c r="BM162" s="70" t="e">
        <f aca="false">$BM$7*$J$2*$J$5*$S162</f>
        <v>#N/A</v>
      </c>
      <c r="BN162" s="70" t="e">
        <f aca="false">$BM$7*$J$3*$J$5*$T162</f>
        <v>#N/A</v>
      </c>
      <c r="BO162" s="70" t="e">
        <f aca="false">$BO$7*$J$2*$J$5*$S162</f>
        <v>#N/A</v>
      </c>
      <c r="BP162" s="70" t="e">
        <f aca="false">$BO$7*$J$3*$J$5*$T162</f>
        <v>#N/A</v>
      </c>
      <c r="BQ162" s="70" t="e">
        <f aca="false">$BQ$7*$J$2*$J$5*$S162</f>
        <v>#N/A</v>
      </c>
      <c r="BR162" s="70" t="e">
        <f aca="false">$BQ$7*$J$3*$J$5*$T162</f>
        <v>#N/A</v>
      </c>
      <c r="BS162" s="70" t="e">
        <f aca="false">$BS$7*$J$2*$J$5*$S162</f>
        <v>#N/A</v>
      </c>
      <c r="BT162" s="70" t="e">
        <f aca="false">$BS$7*$J$3*$J$5*$T162</f>
        <v>#N/A</v>
      </c>
      <c r="BU162" s="70" t="e">
        <f aca="false">$BU$7*$J$2*$J$5*$S162</f>
        <v>#N/A</v>
      </c>
      <c r="BV162" s="70" t="e">
        <f aca="false">$BU$7*$J$3*$J$5*$T162</f>
        <v>#N/A</v>
      </c>
      <c r="BW162" s="385" t="e">
        <f aca="false">SUM(AW162:BD162,BG162:BJ162,BO162:BP162)</f>
        <v>#N/A</v>
      </c>
      <c r="BX162" s="386" t="e">
        <f aca="false">SUM(BS162:BV162)+BW162</f>
        <v>#N/A</v>
      </c>
      <c r="BY162" s="25" t="e">
        <f aca="false">SUM(AW162:BV162)</f>
        <v>#N/A</v>
      </c>
      <c r="BZ162" s="70" t="e">
        <f aca="false">$BZ$7*$J$2*$J$5*$N162</f>
        <v>#N/A</v>
      </c>
      <c r="CA162" s="70" t="e">
        <f aca="false">$BZ$7*$J$3*$J$5*$O162</f>
        <v>#N/A</v>
      </c>
      <c r="CB162" s="70" t="e">
        <f aca="false">$CB$7*$J$2*$J$5*$N162</f>
        <v>#N/A</v>
      </c>
      <c r="CC162" s="70" t="e">
        <f aca="false">$CB$7*$J$3*$J$5*$O162</f>
        <v>#N/A</v>
      </c>
      <c r="CD162" s="70" t="e">
        <f aca="false">$CD$7*$J$2*$J$5*$N162</f>
        <v>#N/A</v>
      </c>
      <c r="CE162" s="70" t="e">
        <f aca="false">$CD$7*$J$3*$J$5*$O162</f>
        <v>#N/A</v>
      </c>
      <c r="CF162" s="134" t="e">
        <f aca="false">SUM(BZ162:CA162)</f>
        <v>#N/A</v>
      </c>
      <c r="CG162" s="386" t="e">
        <f aca="false">SUM(BZ162:CC162)</f>
        <v>#N/A</v>
      </c>
      <c r="CH162" s="134" t="e">
        <f aca="false">SUM(BZ162:CE162)</f>
        <v>#N/A</v>
      </c>
      <c r="CI162" s="70" t="e">
        <f aca="false">$CI$7*$J$2*$J$5*$AB162</f>
        <v>#N/A</v>
      </c>
      <c r="CJ162" s="70" t="e">
        <f aca="false">$CI$7*$J$3*$J$5*$AC162</f>
        <v>#N/A</v>
      </c>
      <c r="CK162" s="70" t="e">
        <f aca="false">$CK$7*$J$2*$J$5*$AB162</f>
        <v>#N/A</v>
      </c>
      <c r="CL162" s="70" t="e">
        <f aca="false">$CK$7*$J$3*$J$5*$AC162</f>
        <v>#N/A</v>
      </c>
      <c r="CM162" s="70" t="e">
        <f aca="false">$CM$7*$J$2*$J$5*$AB162</f>
        <v>#N/A</v>
      </c>
      <c r="CN162" s="70" t="e">
        <f aca="false">$CM$7*$J$3*$J$5*$AC162</f>
        <v>#N/A</v>
      </c>
      <c r="CO162" s="70" t="e">
        <f aca="false">$CO$7*$J$2*$J$5*$AB162</f>
        <v>#N/A</v>
      </c>
      <c r="CP162" s="70" t="e">
        <f aca="false">$CO$7*$J$3*$J$5*$AC162</f>
        <v>#N/A</v>
      </c>
      <c r="CQ162" s="70" t="e">
        <f aca="false">$CQ$7*$J$2*$J$5*$AB162</f>
        <v>#N/A</v>
      </c>
      <c r="CR162" s="70" t="e">
        <f aca="false">$CQ$7*$J$3*$J$5*$AC162</f>
        <v>#N/A</v>
      </c>
      <c r="CS162" s="70" t="e">
        <f aca="false">$CS$7*$J$2*$J$5*$AB162</f>
        <v>#N/A</v>
      </c>
      <c r="CT162" s="70" t="e">
        <f aca="false">$CS$7*$J$3*$J$5*$AC162</f>
        <v>#N/A</v>
      </c>
      <c r="CU162" s="70" t="e">
        <f aca="false">$CU$7*$J$2*$J$5*$AB162</f>
        <v>#N/A</v>
      </c>
      <c r="CV162" s="70" t="e">
        <f aca="false">$CU$7*$J$3*$J$5*$AC162</f>
        <v>#N/A</v>
      </c>
      <c r="CW162" s="70" t="e">
        <f aca="false">$CW$7*$J$2*$J$5*$AB162</f>
        <v>#N/A</v>
      </c>
      <c r="CX162" s="70" t="e">
        <f aca="false">$CW$7*$J$3*$J$5*$AC162</f>
        <v>#N/A</v>
      </c>
      <c r="CY162" s="70" t="e">
        <f aca="false">$CY$7*$J$2*$J$5*$AB162</f>
        <v>#N/A</v>
      </c>
      <c r="CZ162" s="70" t="e">
        <f aca="false">$CY$7*$J$3*$J$5*$AC162</f>
        <v>#N/A</v>
      </c>
      <c r="DA162" s="70" t="e">
        <f aca="false">$DA$7*$J$2*$J$5*$AB162</f>
        <v>#N/A</v>
      </c>
      <c r="DB162" s="70" t="e">
        <f aca="false">$DA$7*$J$3*$J$5*$AC162</f>
        <v>#N/A</v>
      </c>
      <c r="DC162" s="70"/>
      <c r="DD162" s="70"/>
      <c r="DE162" s="70" t="e">
        <f aca="false">$DF$7*$J$2*$J$5*$AB162</f>
        <v>#N/A</v>
      </c>
      <c r="DF162" s="70" t="e">
        <f aca="false">$DF$7*$J$3*$J$5*$AC162</f>
        <v>#N/A</v>
      </c>
      <c r="DG162" s="70" t="e">
        <f aca="false">$DG$7*$J$2*$J$5*$AB162</f>
        <v>#N/A</v>
      </c>
      <c r="DH162" s="70" t="e">
        <f aca="false">$DG$7*$J$3*$J$5*$AC162</f>
        <v>#N/A</v>
      </c>
      <c r="DI162" s="70" t="e">
        <f aca="false">$DI$7*$J$2*$J$5*$AB162</f>
        <v>#N/A</v>
      </c>
      <c r="DJ162" s="70" t="e">
        <f aca="false">$DI$7*$J$3*$J$5*$AC162</f>
        <v>#N/A</v>
      </c>
      <c r="DK162" s="70" t="e">
        <f aca="false">$DK$7*$J$2*$J$5*$AB162</f>
        <v>#N/A</v>
      </c>
      <c r="DL162" s="70" t="e">
        <f aca="false">$DK$7*$J$3*$J$5*$AC162</f>
        <v>#N/A</v>
      </c>
      <c r="DM162" s="70" t="e">
        <f aca="false">$DM$7*$J$2*$J$5*$AB162</f>
        <v>#N/A</v>
      </c>
      <c r="DN162" s="70" t="e">
        <f aca="false">$DM$7*$J$3*$J$5*$AC162</f>
        <v>#N/A</v>
      </c>
      <c r="DO162" s="70" t="e">
        <f aca="false">$DO$7*$J$2*$J$5*$AB162</f>
        <v>#N/A</v>
      </c>
      <c r="DP162" s="70" t="e">
        <f aca="false">$DO$7*$J$3*$J$5*$AC162</f>
        <v>#N/A</v>
      </c>
      <c r="DQ162" s="70" t="e">
        <f aca="false">$DQ$7*$J$2*$J$5*$AB162</f>
        <v>#N/A</v>
      </c>
      <c r="DR162" s="70" t="e">
        <f aca="false">$DQ$7*$J$3*$J$5*$AC162</f>
        <v>#N/A</v>
      </c>
      <c r="DS162" s="134" t="e">
        <f aca="false">SUM(CI162:CR162,CW162:CX162,DG162:DH162)</f>
        <v>#N/A</v>
      </c>
      <c r="DT162" s="25" t="e">
        <f aca="false">SUM(CI162:CZ162,DC162:DL162)</f>
        <v>#N/A</v>
      </c>
      <c r="DU162" s="134" t="e">
        <f aca="false">SUM(CI162:DR162)</f>
        <v>#N/A</v>
      </c>
      <c r="DZ162" s="70" t="e">
        <f aca="false">$DZ$7*$J$2*$J$5*$AB162</f>
        <v>#N/A</v>
      </c>
      <c r="EA162" s="70" t="e">
        <f aca="false">$DZ$7*$J$3*$J$5*$AC162</f>
        <v>#N/A</v>
      </c>
      <c r="EB162" s="70" t="e">
        <f aca="false">$EB$7*$J$2*$J$5*$AB162</f>
        <v>#N/A</v>
      </c>
      <c r="EC162" s="70" t="e">
        <f aca="false">$EB$7*$J$3*$J$5*$AC162</f>
        <v>#N/A</v>
      </c>
      <c r="ED162" s="70" t="e">
        <f aca="false">$ED$7*$J$2*$J$5*$AB162</f>
        <v>#N/A</v>
      </c>
      <c r="EE162" s="70" t="e">
        <f aca="false">$ED$7*$J$3*$J$5*$AC162</f>
        <v>#N/A</v>
      </c>
      <c r="EF162" s="70" t="e">
        <f aca="false">$EF$7*$J$2*$J$5*$AB162</f>
        <v>#N/A</v>
      </c>
      <c r="EG162" s="70" t="e">
        <f aca="false">$EF$7*$J$3*$J$5*$AC162</f>
        <v>#N/A</v>
      </c>
      <c r="EH162" s="70" t="e">
        <f aca="false">$EH$7*$J$2*$J$5*$AB162</f>
        <v>#N/A</v>
      </c>
      <c r="EI162" s="70" t="e">
        <f aca="false">$EH$7*$J$3*$J$5*$AC162</f>
        <v>#N/A</v>
      </c>
      <c r="EJ162" s="70" t="e">
        <f aca="false">$EJ$7*$J$2*$J$5*$AB162</f>
        <v>#N/A</v>
      </c>
      <c r="EK162" s="70" t="e">
        <f aca="false">$EJ$7*$J$3*$J$5*$AC162</f>
        <v>#N/A</v>
      </c>
      <c r="EL162" s="70" t="e">
        <f aca="false">$EL$7*$J$2*$J$5*$AB162</f>
        <v>#N/A</v>
      </c>
      <c r="EM162" s="70" t="e">
        <f aca="false">$EL$7*$J$3*$J$5*$AC162</f>
        <v>#N/A</v>
      </c>
      <c r="EN162" s="134" t="e">
        <f aca="false">SUM(EB162:EC162)</f>
        <v>#N/A</v>
      </c>
      <c r="EO162" s="25" t="e">
        <f aca="false">SUM(EB162:EE162,EJ162:EM162)</f>
        <v>#N/A</v>
      </c>
      <c r="EP162" s="25" t="e">
        <f aca="false">SUM(DZ162:EM162)</f>
        <v>#N/A</v>
      </c>
    </row>
    <row r="163" customFormat="false" ht="11.25" hidden="false" customHeight="false" outlineLevel="0" collapsed="false">
      <c r="A163" s="51" t="e">
        <f aca="false">VLOOKUP($D163,Curves!$A$2:$I$1700,9)</f>
        <v>#N/A</v>
      </c>
      <c r="B163" s="85" t="e">
        <f aca="false">(1+($A163/2))^(-2*($D163-$A$1)/365.25)</f>
        <v>#N/A</v>
      </c>
      <c r="C163" s="85" t="n">
        <f aca="false">D164-D163</f>
        <v>31</v>
      </c>
      <c r="D163" s="377" t="n">
        <v>41609</v>
      </c>
      <c r="E163" s="378" t="e">
        <f aca="false">VLOOKUP($D163,Curves!$A$2:$H$1700,2)*$B163</f>
        <v>#N/A</v>
      </c>
      <c r="F163" s="51" t="e">
        <f aca="false">VLOOKUP($D163,Curves!$A$2:$H$1700,3)*$B163</f>
        <v>#N/A</v>
      </c>
      <c r="G163" s="51" t="e">
        <f aca="false">VLOOKUP($D163,Curves!$A$2:$H$1700,7)*$B163</f>
        <v>#N/A</v>
      </c>
      <c r="H163" s="51" t="e">
        <f aca="false">VLOOKUP($D163,Curves!$A$2:$H$1700,5)*$B163</f>
        <v>#N/A</v>
      </c>
      <c r="I163" s="51" t="e">
        <f aca="false">VLOOKUP($D163,Curves!$A$2:$H$1700,4)*$B163</f>
        <v>#N/A</v>
      </c>
      <c r="J163" s="379" t="e">
        <f aca="false">VLOOKUP($D163,Curves!$A$2:$H$1700,8)*$B163</f>
        <v>#N/A</v>
      </c>
      <c r="K163" s="51" t="e">
        <f aca="false">($E163+$I163)*$J$5+$J$4</f>
        <v>#N/A</v>
      </c>
      <c r="L163" s="380" t="e">
        <f aca="false">VLOOKUP($D163,Curves!$N$2:$T$2600,2)*$B163</f>
        <v>#N/A</v>
      </c>
      <c r="M163" s="244" t="e">
        <f aca="false">VLOOKUP($D163,Curves!$N$2:$T$2600,3)*$B163</f>
        <v>#N/A</v>
      </c>
      <c r="N163" s="381" t="e">
        <f aca="false">IF($K163&lt;$L163,1,0)</f>
        <v>#N/A</v>
      </c>
      <c r="O163" s="382" t="e">
        <f aca="false">IF($K163&lt;$M163,1,0)</f>
        <v>#N/A</v>
      </c>
      <c r="P163" s="378" t="e">
        <f aca="false">($E163+J163)*$J$5+$J$4</f>
        <v>#N/A</v>
      </c>
      <c r="Q163" s="380" t="e">
        <f aca="false">VLOOKUP($D163,Curves!$N$2:$T$2600,4)*$B163</f>
        <v>#N/A</v>
      </c>
      <c r="R163" s="244" t="e">
        <f aca="false">VLOOKUP($D163,Curves!$N$2:$T$2600,5)*$B163</f>
        <v>#N/A</v>
      </c>
      <c r="S163" s="381" t="e">
        <f aca="false">IF($P163&lt;$Q163,1,0)</f>
        <v>#N/A</v>
      </c>
      <c r="T163" s="382" t="e">
        <f aca="false">IF($P163&lt;$R163,1,0)</f>
        <v>#N/A</v>
      </c>
      <c r="U163" s="383" t="e">
        <f aca="false">($E163+G163)*$J$5+$J$4</f>
        <v>#N/A</v>
      </c>
      <c r="V163" s="383" t="e">
        <f aca="false">($E163+H163)*$J$5+$J$4</f>
        <v>#N/A</v>
      </c>
      <c r="W163" s="383" t="e">
        <f aca="false">($E163+I163)*$J$5+$J$4</f>
        <v>#N/A</v>
      </c>
      <c r="X163" s="272" t="e">
        <f aca="false">VLOOKUP($D163,[6]CurveFetch!$D$8:$S$13000,16,0)*$B163</f>
        <v>#N/A</v>
      </c>
      <c r="Y163" s="244" t="e">
        <f aca="false">VLOOKUP($D163,Curves!$N$2:$T$2600,7)*$B163</f>
        <v>#N/A</v>
      </c>
      <c r="Z163" s="384" t="e">
        <f aca="false">IF($U163&lt;$X163,1,0)</f>
        <v>#N/A</v>
      </c>
      <c r="AA163" s="381" t="e">
        <f aca="false">IF($U163&lt;$Y163,1,0)</f>
        <v>#N/A</v>
      </c>
      <c r="AB163" s="381" t="e">
        <f aca="false">IF($V163&lt;$X163,1,0)</f>
        <v>#N/A</v>
      </c>
      <c r="AC163" s="381" t="e">
        <f aca="false">IF($V163&lt;$X163,1,0)</f>
        <v>#N/A</v>
      </c>
      <c r="AD163" s="381" t="e">
        <f aca="false">IF($W163&lt;$X163,1,0)</f>
        <v>#N/A</v>
      </c>
      <c r="AE163" s="382" t="e">
        <f aca="false">IF($W163&lt;$Y163,1,0)</f>
        <v>#N/A</v>
      </c>
      <c r="AF163" s="70" t="e">
        <f aca="false">$AF$7*$J$2*$J$5*$N163</f>
        <v>#N/A</v>
      </c>
      <c r="AG163" s="70" t="e">
        <f aca="false">$AF$7*$J$2*$J$5*$O163</f>
        <v>#N/A</v>
      </c>
      <c r="AH163" s="70" t="e">
        <f aca="false">$AH$7*$J$2*$J$5*$N163</f>
        <v>#N/A</v>
      </c>
      <c r="AI163" s="70" t="e">
        <f aca="false">$AH$7*$J$2*$J$5*$O163</f>
        <v>#N/A</v>
      </c>
      <c r="AJ163" s="70" t="e">
        <f aca="false">$AJ$7*$J$2*$J$5*$N163</f>
        <v>#N/A</v>
      </c>
      <c r="AK163" s="70" t="e">
        <f aca="false">$AJ$7*$J$2*$J$5*$O163</f>
        <v>#N/A</v>
      </c>
      <c r="AL163" s="70" t="e">
        <f aca="false">$AL$7*$J$2*$J$5*$N163</f>
        <v>#N/A</v>
      </c>
      <c r="AM163" s="70" t="e">
        <f aca="false">$AL$7*$J$3*$J$5*$O163</f>
        <v>#N/A</v>
      </c>
      <c r="AN163" s="70" t="e">
        <f aca="false">$AN$7*$J$2*$J$5*$N163</f>
        <v>#N/A</v>
      </c>
      <c r="AO163" s="70" t="e">
        <f aca="false">$AN$7*$J$3*$J$5*$O163</f>
        <v>#N/A</v>
      </c>
      <c r="AP163" s="70" t="e">
        <f aca="false">$AP$7*$J$2*$J$5*$N163</f>
        <v>#N/A</v>
      </c>
      <c r="AQ163" s="70" t="e">
        <f aca="false">$AP$7*$J$3*$J$5*$O163</f>
        <v>#N/A</v>
      </c>
      <c r="AR163" s="70" t="e">
        <f aca="false">$AR$7*$J$2*$J$5*$N163</f>
        <v>#N/A</v>
      </c>
      <c r="AS163" s="70" t="e">
        <f aca="false">$AR$7*$J$3*$J$5*$O163</f>
        <v>#N/A</v>
      </c>
      <c r="AT163" s="134" t="e">
        <f aca="false">SUM(AF163:AG163,AL163:AM163)</f>
        <v>#N/A</v>
      </c>
      <c r="AU163" s="161" t="e">
        <f aca="false">SUM(AF163:AM163,AP163:AS163)</f>
        <v>#N/A</v>
      </c>
      <c r="AV163" s="134" t="e">
        <f aca="false">SUM(AF163:AS163)</f>
        <v>#N/A</v>
      </c>
      <c r="AW163" s="70" t="e">
        <f aca="false">$AW$7*$J$2*$J$5*$S163</f>
        <v>#N/A</v>
      </c>
      <c r="AX163" s="70" t="e">
        <f aca="false">$AW$7*$J$3*$J$5*$T163</f>
        <v>#N/A</v>
      </c>
      <c r="AY163" s="70" t="e">
        <f aca="false">$AY$7*$J$2*$J$5*$S163</f>
        <v>#N/A</v>
      </c>
      <c r="AZ163" s="70" t="e">
        <f aca="false">$AY$7*$J$3*$J$5*$T163</f>
        <v>#N/A</v>
      </c>
      <c r="BA163" s="70" t="e">
        <f aca="false">$BA$7*$J$2*$J$5*$S163</f>
        <v>#N/A</v>
      </c>
      <c r="BB163" s="70" t="e">
        <f aca="false">$BA$7*$J$3*$J$5*$T163</f>
        <v>#N/A</v>
      </c>
      <c r="BC163" s="70" t="e">
        <f aca="false">$BC$7*$J$2*$J$5*$S163</f>
        <v>#N/A</v>
      </c>
      <c r="BD163" s="70" t="e">
        <f aca="false">$BC$7*$J$3*$J$5*$T163</f>
        <v>#N/A</v>
      </c>
      <c r="BE163" s="70" t="e">
        <f aca="false">$BE$7*$J$2*$J$5*$S163</f>
        <v>#N/A</v>
      </c>
      <c r="BF163" s="70" t="e">
        <f aca="false">$BE$7*$J$3*$J$5*$T163</f>
        <v>#N/A</v>
      </c>
      <c r="BG163" s="70" t="e">
        <f aca="false">$BG$7*$J$2*$J$5*$S163</f>
        <v>#N/A</v>
      </c>
      <c r="BH163" s="70" t="e">
        <f aca="false">$BG$7*$J$3*$J$5*$T163</f>
        <v>#N/A</v>
      </c>
      <c r="BI163" s="70" t="e">
        <f aca="false">$BI$7*$J$2*$J$5*$S163</f>
        <v>#N/A</v>
      </c>
      <c r="BJ163" s="70" t="e">
        <f aca="false">$BI$7*$J$3*$J$5*$T163</f>
        <v>#N/A</v>
      </c>
      <c r="BK163" s="70" t="e">
        <f aca="false">$BK$7*$J$2*$J$5*$S163</f>
        <v>#N/A</v>
      </c>
      <c r="BL163" s="70" t="e">
        <f aca="false">$BK$7*$J$3*$J$5*$T163</f>
        <v>#N/A</v>
      </c>
      <c r="BM163" s="70" t="e">
        <f aca="false">$BM$7*$J$2*$J$5*$S163</f>
        <v>#N/A</v>
      </c>
      <c r="BN163" s="70" t="e">
        <f aca="false">$BM$7*$J$3*$J$5*$T163</f>
        <v>#N/A</v>
      </c>
      <c r="BO163" s="70" t="e">
        <f aca="false">$BO$7*$J$2*$J$5*$S163</f>
        <v>#N/A</v>
      </c>
      <c r="BP163" s="70" t="e">
        <f aca="false">$BO$7*$J$3*$J$5*$T163</f>
        <v>#N/A</v>
      </c>
      <c r="BQ163" s="70" t="e">
        <f aca="false">$BQ$7*$J$2*$J$5*$S163</f>
        <v>#N/A</v>
      </c>
      <c r="BR163" s="70" t="e">
        <f aca="false">$BQ$7*$J$3*$J$5*$T163</f>
        <v>#N/A</v>
      </c>
      <c r="BS163" s="70" t="e">
        <f aca="false">$BS$7*$J$2*$J$5*$S163</f>
        <v>#N/A</v>
      </c>
      <c r="BT163" s="70" t="e">
        <f aca="false">$BS$7*$J$3*$J$5*$T163</f>
        <v>#N/A</v>
      </c>
      <c r="BU163" s="70" t="e">
        <f aca="false">$BU$7*$J$2*$J$5*$S163</f>
        <v>#N/A</v>
      </c>
      <c r="BV163" s="70" t="e">
        <f aca="false">$BU$7*$J$3*$J$5*$T163</f>
        <v>#N/A</v>
      </c>
      <c r="BW163" s="385" t="e">
        <f aca="false">SUM(AW163:BD163,BG163:BJ163,BO163:BP163)</f>
        <v>#N/A</v>
      </c>
      <c r="BX163" s="386" t="e">
        <f aca="false">SUM(BS163:BV163)+BW163</f>
        <v>#N/A</v>
      </c>
      <c r="BY163" s="25" t="e">
        <f aca="false">SUM(AW163:BV163)</f>
        <v>#N/A</v>
      </c>
      <c r="BZ163" s="70" t="e">
        <f aca="false">$BZ$7*$J$2*$J$5*$N163</f>
        <v>#N/A</v>
      </c>
      <c r="CA163" s="70" t="e">
        <f aca="false">$BZ$7*$J$3*$J$5*$O163</f>
        <v>#N/A</v>
      </c>
      <c r="CB163" s="70" t="e">
        <f aca="false">$CB$7*$J$2*$J$5*$N163</f>
        <v>#N/A</v>
      </c>
      <c r="CC163" s="70" t="e">
        <f aca="false">$CB$7*$J$3*$J$5*$O163</f>
        <v>#N/A</v>
      </c>
      <c r="CD163" s="70" t="e">
        <f aca="false">$CD$7*$J$2*$J$5*$N163</f>
        <v>#N/A</v>
      </c>
      <c r="CE163" s="70" t="e">
        <f aca="false">$CD$7*$J$3*$J$5*$O163</f>
        <v>#N/A</v>
      </c>
      <c r="CF163" s="134" t="e">
        <f aca="false">SUM(BZ163:CA163)</f>
        <v>#N/A</v>
      </c>
      <c r="CG163" s="386" t="e">
        <f aca="false">SUM(BZ163:CC163)</f>
        <v>#N/A</v>
      </c>
      <c r="CH163" s="134" t="e">
        <f aca="false">SUM(BZ163:CE163)</f>
        <v>#N/A</v>
      </c>
      <c r="CI163" s="70" t="e">
        <f aca="false">$CI$7*$J$2*$J$5*$AB163</f>
        <v>#N/A</v>
      </c>
      <c r="CJ163" s="70" t="e">
        <f aca="false">$CI$7*$J$3*$J$5*$AC163</f>
        <v>#N/A</v>
      </c>
      <c r="CK163" s="70" t="e">
        <f aca="false">$CK$7*$J$2*$J$5*$AB163</f>
        <v>#N/A</v>
      </c>
      <c r="CL163" s="70" t="e">
        <f aca="false">$CK$7*$J$3*$J$5*$AC163</f>
        <v>#N/A</v>
      </c>
      <c r="CM163" s="70" t="e">
        <f aca="false">$CM$7*$J$2*$J$5*$AB163</f>
        <v>#N/A</v>
      </c>
      <c r="CN163" s="70" t="e">
        <f aca="false">$CM$7*$J$3*$J$5*$AC163</f>
        <v>#N/A</v>
      </c>
      <c r="CO163" s="70" t="e">
        <f aca="false">$CO$7*$J$2*$J$5*$AB163</f>
        <v>#N/A</v>
      </c>
      <c r="CP163" s="70" t="e">
        <f aca="false">$CO$7*$J$3*$J$5*$AC163</f>
        <v>#N/A</v>
      </c>
      <c r="CQ163" s="70" t="e">
        <f aca="false">$CQ$7*$J$2*$J$5*$AB163</f>
        <v>#N/A</v>
      </c>
      <c r="CR163" s="70" t="e">
        <f aca="false">$CQ$7*$J$3*$J$5*$AC163</f>
        <v>#N/A</v>
      </c>
      <c r="CS163" s="70" t="e">
        <f aca="false">$CS$7*$J$2*$J$5*$AB163</f>
        <v>#N/A</v>
      </c>
      <c r="CT163" s="70" t="e">
        <f aca="false">$CS$7*$J$3*$J$5*$AC163</f>
        <v>#N/A</v>
      </c>
      <c r="CU163" s="70" t="e">
        <f aca="false">$CU$7*$J$2*$J$5*$AB163</f>
        <v>#N/A</v>
      </c>
      <c r="CV163" s="70" t="e">
        <f aca="false">$CU$7*$J$3*$J$5*$AC163</f>
        <v>#N/A</v>
      </c>
      <c r="CW163" s="70" t="e">
        <f aca="false">$CW$7*$J$2*$J$5*$AB163</f>
        <v>#N/A</v>
      </c>
      <c r="CX163" s="70" t="e">
        <f aca="false">$CW$7*$J$3*$J$5*$AC163</f>
        <v>#N/A</v>
      </c>
      <c r="CY163" s="70" t="e">
        <f aca="false">$CY$7*$J$2*$J$5*$AB163</f>
        <v>#N/A</v>
      </c>
      <c r="CZ163" s="70" t="e">
        <f aca="false">$CY$7*$J$3*$J$5*$AC163</f>
        <v>#N/A</v>
      </c>
      <c r="DA163" s="70" t="e">
        <f aca="false">$DA$7*$J$2*$J$5*$AB163</f>
        <v>#N/A</v>
      </c>
      <c r="DB163" s="70" t="e">
        <f aca="false">$DA$7*$J$3*$J$5*$AC163</f>
        <v>#N/A</v>
      </c>
      <c r="DC163" s="70"/>
      <c r="DD163" s="70"/>
      <c r="DE163" s="70" t="e">
        <f aca="false">$DF$7*$J$2*$J$5*$AB163</f>
        <v>#N/A</v>
      </c>
      <c r="DF163" s="70" t="e">
        <f aca="false">$DF$7*$J$3*$J$5*$AC163</f>
        <v>#N/A</v>
      </c>
      <c r="DG163" s="70" t="e">
        <f aca="false">$DG$7*$J$2*$J$5*$AB163</f>
        <v>#N/A</v>
      </c>
      <c r="DH163" s="70" t="e">
        <f aca="false">$DG$7*$J$3*$J$5*$AC163</f>
        <v>#N/A</v>
      </c>
      <c r="DI163" s="70" t="e">
        <f aca="false">$DI$7*$J$2*$J$5*$AB163</f>
        <v>#N/A</v>
      </c>
      <c r="DJ163" s="70" t="e">
        <f aca="false">$DI$7*$J$3*$J$5*$AC163</f>
        <v>#N/A</v>
      </c>
      <c r="DK163" s="70" t="e">
        <f aca="false">$DK$7*$J$2*$J$5*$AB163</f>
        <v>#N/A</v>
      </c>
      <c r="DL163" s="70" t="e">
        <f aca="false">$DK$7*$J$3*$J$5*$AC163</f>
        <v>#N/A</v>
      </c>
      <c r="DM163" s="70" t="e">
        <f aca="false">$DM$7*$J$2*$J$5*$AB163</f>
        <v>#N/A</v>
      </c>
      <c r="DN163" s="70" t="e">
        <f aca="false">$DM$7*$J$3*$J$5*$AC163</f>
        <v>#N/A</v>
      </c>
      <c r="DO163" s="70" t="e">
        <f aca="false">$DO$7*$J$2*$J$5*$AB163</f>
        <v>#N/A</v>
      </c>
      <c r="DP163" s="70" t="e">
        <f aca="false">$DO$7*$J$3*$J$5*$AC163</f>
        <v>#N/A</v>
      </c>
      <c r="DQ163" s="70" t="e">
        <f aca="false">$DQ$7*$J$2*$J$5*$AB163</f>
        <v>#N/A</v>
      </c>
      <c r="DR163" s="70" t="e">
        <f aca="false">$DQ$7*$J$3*$J$5*$AC163</f>
        <v>#N/A</v>
      </c>
      <c r="DS163" s="134" t="e">
        <f aca="false">SUM(CI163:CR163,CW163:CX163,DG163:DH163)</f>
        <v>#N/A</v>
      </c>
      <c r="DT163" s="25" t="e">
        <f aca="false">SUM(CI163:CZ163,DC163:DL163)</f>
        <v>#N/A</v>
      </c>
      <c r="DU163" s="134" t="e">
        <f aca="false">SUM(CI163:DR163)</f>
        <v>#N/A</v>
      </c>
      <c r="DZ163" s="70" t="e">
        <f aca="false">$DZ$7*$J$2*$J$5*$AB163</f>
        <v>#N/A</v>
      </c>
      <c r="EA163" s="70" t="e">
        <f aca="false">$DZ$7*$J$3*$J$5*$AC163</f>
        <v>#N/A</v>
      </c>
      <c r="EB163" s="70" t="e">
        <f aca="false">$EB$7*$J$2*$J$5*$AB163</f>
        <v>#N/A</v>
      </c>
      <c r="EC163" s="70" t="e">
        <f aca="false">$EB$7*$J$3*$J$5*$AC163</f>
        <v>#N/A</v>
      </c>
      <c r="ED163" s="70" t="e">
        <f aca="false">$ED$7*$J$2*$J$5*$AB163</f>
        <v>#N/A</v>
      </c>
      <c r="EE163" s="70" t="e">
        <f aca="false">$ED$7*$J$3*$J$5*$AC163</f>
        <v>#N/A</v>
      </c>
      <c r="EF163" s="70" t="e">
        <f aca="false">$EF$7*$J$2*$J$5*$AB163</f>
        <v>#N/A</v>
      </c>
      <c r="EG163" s="70" t="e">
        <f aca="false">$EF$7*$J$3*$J$5*$AC163</f>
        <v>#N/A</v>
      </c>
      <c r="EH163" s="70" t="e">
        <f aca="false">$EH$7*$J$2*$J$5*$AB163</f>
        <v>#N/A</v>
      </c>
      <c r="EI163" s="70" t="e">
        <f aca="false">$EH$7*$J$3*$J$5*$AC163</f>
        <v>#N/A</v>
      </c>
      <c r="EJ163" s="70" t="e">
        <f aca="false">$EJ$7*$J$2*$J$5*$AB163</f>
        <v>#N/A</v>
      </c>
      <c r="EK163" s="70" t="e">
        <f aca="false">$EJ$7*$J$3*$J$5*$AC163</f>
        <v>#N/A</v>
      </c>
      <c r="EL163" s="70" t="e">
        <f aca="false">$EL$7*$J$2*$J$5*$AB163</f>
        <v>#N/A</v>
      </c>
      <c r="EM163" s="70" t="e">
        <f aca="false">$EL$7*$J$3*$J$5*$AC163</f>
        <v>#N/A</v>
      </c>
      <c r="EN163" s="134" t="e">
        <f aca="false">SUM(EB163:EC163)</f>
        <v>#N/A</v>
      </c>
      <c r="EO163" s="25" t="e">
        <f aca="false">SUM(EB163:EE163,EJ163:EM163)</f>
        <v>#N/A</v>
      </c>
      <c r="EP163" s="25" t="e">
        <f aca="false">SUM(DZ163:EM163)</f>
        <v>#N/A</v>
      </c>
    </row>
    <row r="164" customFormat="false" ht="11.25" hidden="false" customHeight="false" outlineLevel="0" collapsed="false">
      <c r="A164" s="51" t="e">
        <f aca="false">VLOOKUP($D164,Curves!$A$2:$I$1700,9)</f>
        <v>#N/A</v>
      </c>
      <c r="B164" s="85" t="e">
        <f aca="false">(1+($A164/2))^(-2*($D164-$A$1)/365.25)</f>
        <v>#N/A</v>
      </c>
      <c r="C164" s="85" t="n">
        <f aca="false">D165-D164</f>
        <v>31</v>
      </c>
      <c r="D164" s="377" t="n">
        <v>41640</v>
      </c>
      <c r="E164" s="378" t="e">
        <f aca="false">VLOOKUP($D164,Curves!$A$2:$H$1700,2)*$B164</f>
        <v>#N/A</v>
      </c>
      <c r="F164" s="51" t="e">
        <f aca="false">VLOOKUP($D164,Curves!$A$2:$H$1700,3)*$B164</f>
        <v>#N/A</v>
      </c>
      <c r="G164" s="51" t="e">
        <f aca="false">VLOOKUP($D164,Curves!$A$2:$H$1700,7)*$B164</f>
        <v>#N/A</v>
      </c>
      <c r="H164" s="51" t="e">
        <f aca="false">VLOOKUP($D164,Curves!$A$2:$H$1700,5)*$B164</f>
        <v>#N/A</v>
      </c>
      <c r="I164" s="51" t="e">
        <f aca="false">VLOOKUP($D164,Curves!$A$2:$H$1700,4)*$B164</f>
        <v>#N/A</v>
      </c>
      <c r="J164" s="379" t="e">
        <f aca="false">VLOOKUP($D164,Curves!$A$2:$H$1700,8)*$B164</f>
        <v>#N/A</v>
      </c>
      <c r="K164" s="51" t="e">
        <f aca="false">($E164+$I164)*$J$5+$J$4</f>
        <v>#N/A</v>
      </c>
      <c r="L164" s="380" t="e">
        <f aca="false">VLOOKUP($D164,Curves!$N$2:$T$2600,2)*$B164</f>
        <v>#N/A</v>
      </c>
      <c r="M164" s="244" t="e">
        <f aca="false">VLOOKUP($D164,Curves!$N$2:$T$2600,3)*$B164</f>
        <v>#N/A</v>
      </c>
      <c r="N164" s="381" t="e">
        <f aca="false">IF($K164&lt;$L164,1,0)</f>
        <v>#N/A</v>
      </c>
      <c r="O164" s="382" t="e">
        <f aca="false">IF($K164&lt;$M164,1,0)</f>
        <v>#N/A</v>
      </c>
      <c r="P164" s="378" t="e">
        <f aca="false">($E164+J164)*$J$5+$J$4</f>
        <v>#N/A</v>
      </c>
      <c r="Q164" s="380" t="e">
        <f aca="false">VLOOKUP($D164,Curves!$N$2:$T$2600,4)*$B164</f>
        <v>#N/A</v>
      </c>
      <c r="R164" s="244" t="e">
        <f aca="false">VLOOKUP($D164,Curves!$N$2:$T$2600,5)*$B164</f>
        <v>#N/A</v>
      </c>
      <c r="S164" s="381" t="e">
        <f aca="false">IF($P164&lt;$Q164,1,0)</f>
        <v>#N/A</v>
      </c>
      <c r="T164" s="382" t="e">
        <f aca="false">IF($P164&lt;$R164,1,0)</f>
        <v>#N/A</v>
      </c>
      <c r="U164" s="383" t="e">
        <f aca="false">($E164+G164)*$J$5+$J$4</f>
        <v>#N/A</v>
      </c>
      <c r="V164" s="383" t="e">
        <f aca="false">($E164+H164)*$J$5+$J$4</f>
        <v>#N/A</v>
      </c>
      <c r="W164" s="383" t="e">
        <f aca="false">($E164+I164)*$J$5+$J$4</f>
        <v>#N/A</v>
      </c>
      <c r="X164" s="272" t="e">
        <f aca="false">VLOOKUP($D164,[6]CurveFetch!$D$8:$S$13000,16,0)*$B164</f>
        <v>#N/A</v>
      </c>
      <c r="Y164" s="244" t="e">
        <f aca="false">VLOOKUP($D164,Curves!$N$2:$T$2600,7)*$B164</f>
        <v>#N/A</v>
      </c>
      <c r="Z164" s="384" t="e">
        <f aca="false">IF($U164&lt;$X164,1,0)</f>
        <v>#N/A</v>
      </c>
      <c r="AA164" s="381" t="e">
        <f aca="false">IF($U164&lt;$Y164,1,0)</f>
        <v>#N/A</v>
      </c>
      <c r="AB164" s="381" t="e">
        <f aca="false">IF($V164&lt;$X164,1,0)</f>
        <v>#N/A</v>
      </c>
      <c r="AC164" s="381" t="e">
        <f aca="false">IF($V164&lt;$X164,1,0)</f>
        <v>#N/A</v>
      </c>
      <c r="AD164" s="381" t="e">
        <f aca="false">IF($W164&lt;$X164,1,0)</f>
        <v>#N/A</v>
      </c>
      <c r="AE164" s="382" t="e">
        <f aca="false">IF($W164&lt;$Y164,1,0)</f>
        <v>#N/A</v>
      </c>
      <c r="AF164" s="70" t="e">
        <f aca="false">$AF$7*$J$2*$J$5*$N164</f>
        <v>#N/A</v>
      </c>
      <c r="AG164" s="70" t="e">
        <f aca="false">$AF$7*$J$2*$J$5*$O164</f>
        <v>#N/A</v>
      </c>
      <c r="AH164" s="70" t="e">
        <f aca="false">$AH$7*$J$2*$J$5*$N164</f>
        <v>#N/A</v>
      </c>
      <c r="AI164" s="70" t="e">
        <f aca="false">$AH$7*$J$2*$J$5*$O164</f>
        <v>#N/A</v>
      </c>
      <c r="AJ164" s="70" t="e">
        <f aca="false">$AJ$7*$J$2*$J$5*$N164</f>
        <v>#N/A</v>
      </c>
      <c r="AK164" s="70" t="e">
        <f aca="false">$AJ$7*$J$2*$J$5*$O164</f>
        <v>#N/A</v>
      </c>
      <c r="AL164" s="70" t="e">
        <f aca="false">$AL$7*$J$2*$J$5*$N164</f>
        <v>#N/A</v>
      </c>
      <c r="AM164" s="70" t="e">
        <f aca="false">$AL$7*$J$3*$J$5*$O164</f>
        <v>#N/A</v>
      </c>
      <c r="AN164" s="70" t="e">
        <f aca="false">$AN$7*$J$2*$J$5*$N164</f>
        <v>#N/A</v>
      </c>
      <c r="AO164" s="70" t="e">
        <f aca="false">$AN$7*$J$3*$J$5*$O164</f>
        <v>#N/A</v>
      </c>
      <c r="AP164" s="70" t="e">
        <f aca="false">$AP$7*$J$2*$J$5*$N164</f>
        <v>#N/A</v>
      </c>
      <c r="AQ164" s="70" t="e">
        <f aca="false">$AP$7*$J$3*$J$5*$O164</f>
        <v>#N/A</v>
      </c>
      <c r="AR164" s="70" t="e">
        <f aca="false">$AR$7*$J$2*$J$5*$N164</f>
        <v>#N/A</v>
      </c>
      <c r="AS164" s="70" t="e">
        <f aca="false">$AR$7*$J$3*$J$5*$O164</f>
        <v>#N/A</v>
      </c>
      <c r="AT164" s="134" t="e">
        <f aca="false">SUM(AF164:AG164,AL164:AM164)</f>
        <v>#N/A</v>
      </c>
      <c r="AU164" s="161" t="e">
        <f aca="false">SUM(AF164:AM164,AP164:AS164)</f>
        <v>#N/A</v>
      </c>
      <c r="AV164" s="134" t="e">
        <f aca="false">SUM(AF164:AS164)</f>
        <v>#N/A</v>
      </c>
      <c r="AW164" s="70" t="e">
        <f aca="false">$AW$7*$J$2*$J$5*$S164</f>
        <v>#N/A</v>
      </c>
      <c r="AX164" s="70" t="e">
        <f aca="false">$AW$7*$J$3*$J$5*$T164</f>
        <v>#N/A</v>
      </c>
      <c r="AY164" s="70" t="e">
        <f aca="false">$AY$7*$J$2*$J$5*$S164</f>
        <v>#N/A</v>
      </c>
      <c r="AZ164" s="70" t="e">
        <f aca="false">$AY$7*$J$3*$J$5*$T164</f>
        <v>#N/A</v>
      </c>
      <c r="BA164" s="70" t="e">
        <f aca="false">$BA$7*$J$2*$J$5*$S164</f>
        <v>#N/A</v>
      </c>
      <c r="BB164" s="70" t="e">
        <f aca="false">$BA$7*$J$3*$J$5*$T164</f>
        <v>#N/A</v>
      </c>
      <c r="BC164" s="70" t="e">
        <f aca="false">$BC$7*$J$2*$J$5*$S164</f>
        <v>#N/A</v>
      </c>
      <c r="BD164" s="70" t="e">
        <f aca="false">$BC$7*$J$3*$J$5*$T164</f>
        <v>#N/A</v>
      </c>
      <c r="BE164" s="70" t="e">
        <f aca="false">$BE$7*$J$2*$J$5*$S164</f>
        <v>#N/A</v>
      </c>
      <c r="BF164" s="70" t="e">
        <f aca="false">$BE$7*$J$3*$J$5*$T164</f>
        <v>#N/A</v>
      </c>
      <c r="BG164" s="70" t="e">
        <f aca="false">$BG$7*$J$2*$J$5*$S164</f>
        <v>#N/A</v>
      </c>
      <c r="BH164" s="70" t="e">
        <f aca="false">$BG$7*$J$3*$J$5*$T164</f>
        <v>#N/A</v>
      </c>
      <c r="BI164" s="70" t="e">
        <f aca="false">$BI$7*$J$2*$J$5*$S164</f>
        <v>#N/A</v>
      </c>
      <c r="BJ164" s="70" t="e">
        <f aca="false">$BI$7*$J$3*$J$5*$T164</f>
        <v>#N/A</v>
      </c>
      <c r="BK164" s="70" t="e">
        <f aca="false">$BK$7*$J$2*$J$5*$S164</f>
        <v>#N/A</v>
      </c>
      <c r="BL164" s="70" t="e">
        <f aca="false">$BK$7*$J$3*$J$5*$T164</f>
        <v>#N/A</v>
      </c>
      <c r="BM164" s="70" t="e">
        <f aca="false">$BM$7*$J$2*$J$5*$S164</f>
        <v>#N/A</v>
      </c>
      <c r="BN164" s="70" t="e">
        <f aca="false">$BM$7*$J$3*$J$5*$T164</f>
        <v>#N/A</v>
      </c>
      <c r="BO164" s="70" t="e">
        <f aca="false">$BO$7*$J$2*$J$5*$S164</f>
        <v>#N/A</v>
      </c>
      <c r="BP164" s="70" t="e">
        <f aca="false">$BO$7*$J$3*$J$5*$T164</f>
        <v>#N/A</v>
      </c>
      <c r="BQ164" s="70" t="e">
        <f aca="false">$BQ$7*$J$2*$J$5*$S164</f>
        <v>#N/A</v>
      </c>
      <c r="BR164" s="70" t="e">
        <f aca="false">$BQ$7*$J$3*$J$5*$T164</f>
        <v>#N/A</v>
      </c>
      <c r="BS164" s="70" t="e">
        <f aca="false">$BS$7*$J$2*$J$5*$S164</f>
        <v>#N/A</v>
      </c>
      <c r="BT164" s="70" t="e">
        <f aca="false">$BS$7*$J$3*$J$5*$T164</f>
        <v>#N/A</v>
      </c>
      <c r="BU164" s="70" t="e">
        <f aca="false">$BU$7*$J$2*$J$5*$S164</f>
        <v>#N/A</v>
      </c>
      <c r="BV164" s="70" t="e">
        <f aca="false">$BU$7*$J$3*$J$5*$T164</f>
        <v>#N/A</v>
      </c>
      <c r="BW164" s="385" t="e">
        <f aca="false">SUM(AW164:BD164,BG164:BJ164,BO164:BP164)</f>
        <v>#N/A</v>
      </c>
      <c r="BX164" s="386" t="e">
        <f aca="false">SUM(BS164:BV164)+BW164</f>
        <v>#N/A</v>
      </c>
      <c r="BY164" s="25" t="e">
        <f aca="false">SUM(AW164:BV164)</f>
        <v>#N/A</v>
      </c>
      <c r="BZ164" s="70" t="e">
        <f aca="false">$BZ$7*$J$2*$J$5*$N164</f>
        <v>#N/A</v>
      </c>
      <c r="CA164" s="70" t="e">
        <f aca="false">$BZ$7*$J$3*$J$5*$O164</f>
        <v>#N/A</v>
      </c>
      <c r="CB164" s="70" t="e">
        <f aca="false">$CB$7*$J$2*$J$5*$N164</f>
        <v>#N/A</v>
      </c>
      <c r="CC164" s="70" t="e">
        <f aca="false">$CB$7*$J$3*$J$5*$O164</f>
        <v>#N/A</v>
      </c>
      <c r="CD164" s="70" t="e">
        <f aca="false">$CD$7*$J$2*$J$5*$N164</f>
        <v>#N/A</v>
      </c>
      <c r="CE164" s="70" t="e">
        <f aca="false">$CD$7*$J$3*$J$5*$O164</f>
        <v>#N/A</v>
      </c>
      <c r="CF164" s="134" t="e">
        <f aca="false">SUM(BZ164:CA164)</f>
        <v>#N/A</v>
      </c>
      <c r="CG164" s="386" t="e">
        <f aca="false">SUM(BZ164:CC164)</f>
        <v>#N/A</v>
      </c>
      <c r="CH164" s="134" t="e">
        <f aca="false">SUM(BZ164:CE164)</f>
        <v>#N/A</v>
      </c>
      <c r="CI164" s="70" t="e">
        <f aca="false">$CI$7*$J$2*$J$5*$AB164</f>
        <v>#N/A</v>
      </c>
      <c r="CJ164" s="70" t="e">
        <f aca="false">$CI$7*$J$3*$J$5*$AC164</f>
        <v>#N/A</v>
      </c>
      <c r="CK164" s="70" t="e">
        <f aca="false">$CK$7*$J$2*$J$5*$AB164</f>
        <v>#N/A</v>
      </c>
      <c r="CL164" s="70" t="e">
        <f aca="false">$CK$7*$J$3*$J$5*$AC164</f>
        <v>#N/A</v>
      </c>
      <c r="CM164" s="70" t="e">
        <f aca="false">$CM$7*$J$2*$J$5*$AB164</f>
        <v>#N/A</v>
      </c>
      <c r="CN164" s="70" t="e">
        <f aca="false">$CM$7*$J$3*$J$5*$AC164</f>
        <v>#N/A</v>
      </c>
      <c r="CO164" s="70" t="e">
        <f aca="false">$CO$7*$J$2*$J$5*$AB164</f>
        <v>#N/A</v>
      </c>
      <c r="CP164" s="70" t="e">
        <f aca="false">$CO$7*$J$3*$J$5*$AC164</f>
        <v>#N/A</v>
      </c>
      <c r="CQ164" s="70" t="e">
        <f aca="false">$CQ$7*$J$2*$J$5*$AB164</f>
        <v>#N/A</v>
      </c>
      <c r="CR164" s="70" t="e">
        <f aca="false">$CQ$7*$J$3*$J$5*$AC164</f>
        <v>#N/A</v>
      </c>
      <c r="CS164" s="70" t="e">
        <f aca="false">$CS$7*$J$2*$J$5*$AB164</f>
        <v>#N/A</v>
      </c>
      <c r="CT164" s="70" t="e">
        <f aca="false">$CS$7*$J$3*$J$5*$AC164</f>
        <v>#N/A</v>
      </c>
      <c r="CU164" s="70" t="e">
        <f aca="false">$CU$7*$J$2*$J$5*$AB164</f>
        <v>#N/A</v>
      </c>
      <c r="CV164" s="70" t="e">
        <f aca="false">$CU$7*$J$3*$J$5*$AC164</f>
        <v>#N/A</v>
      </c>
      <c r="CW164" s="70" t="e">
        <f aca="false">$CW$7*$J$2*$J$5*$AB164</f>
        <v>#N/A</v>
      </c>
      <c r="CX164" s="70" t="e">
        <f aca="false">$CW$7*$J$3*$J$5*$AC164</f>
        <v>#N/A</v>
      </c>
      <c r="CY164" s="70" t="e">
        <f aca="false">$CY$7*$J$2*$J$5*$AB164</f>
        <v>#N/A</v>
      </c>
      <c r="CZ164" s="70" t="e">
        <f aca="false">$CY$7*$J$3*$J$5*$AC164</f>
        <v>#N/A</v>
      </c>
      <c r="DA164" s="70" t="e">
        <f aca="false">$DA$7*$J$2*$J$5*$AB164</f>
        <v>#N/A</v>
      </c>
      <c r="DB164" s="70" t="e">
        <f aca="false">$DA$7*$J$3*$J$5*$AC164</f>
        <v>#N/A</v>
      </c>
      <c r="DC164" s="70"/>
      <c r="DD164" s="70"/>
      <c r="DE164" s="70" t="e">
        <f aca="false">$DF$7*$J$2*$J$5*$AB164</f>
        <v>#N/A</v>
      </c>
      <c r="DF164" s="70" t="e">
        <f aca="false">$DF$7*$J$3*$J$5*$AC164</f>
        <v>#N/A</v>
      </c>
      <c r="DG164" s="70" t="e">
        <f aca="false">$DG$7*$J$2*$J$5*$AB164</f>
        <v>#N/A</v>
      </c>
      <c r="DH164" s="70" t="e">
        <f aca="false">$DG$7*$J$3*$J$5*$AC164</f>
        <v>#N/A</v>
      </c>
      <c r="DI164" s="70" t="e">
        <f aca="false">$DI$7*$J$2*$J$5*$AB164</f>
        <v>#N/A</v>
      </c>
      <c r="DJ164" s="70" t="e">
        <f aca="false">$DI$7*$J$3*$J$5*$AC164</f>
        <v>#N/A</v>
      </c>
      <c r="DK164" s="70" t="e">
        <f aca="false">$DK$7*$J$2*$J$5*$AB164</f>
        <v>#N/A</v>
      </c>
      <c r="DL164" s="70" t="e">
        <f aca="false">$DK$7*$J$3*$J$5*$AC164</f>
        <v>#N/A</v>
      </c>
      <c r="DM164" s="70" t="e">
        <f aca="false">$DM$7*$J$2*$J$5*$AB164</f>
        <v>#N/A</v>
      </c>
      <c r="DN164" s="70" t="e">
        <f aca="false">$DM$7*$J$3*$J$5*$AC164</f>
        <v>#N/A</v>
      </c>
      <c r="DO164" s="70" t="e">
        <f aca="false">$DO$7*$J$2*$J$5*$AB164</f>
        <v>#N/A</v>
      </c>
      <c r="DP164" s="70" t="e">
        <f aca="false">$DO$7*$J$3*$J$5*$AC164</f>
        <v>#N/A</v>
      </c>
      <c r="DQ164" s="70" t="e">
        <f aca="false">$DQ$7*$J$2*$J$5*$AB164</f>
        <v>#N/A</v>
      </c>
      <c r="DR164" s="70" t="e">
        <f aca="false">$DQ$7*$J$3*$J$5*$AC164</f>
        <v>#N/A</v>
      </c>
      <c r="DS164" s="134" t="e">
        <f aca="false">SUM(CI164:CR164,CW164:CX164,DG164:DH164)</f>
        <v>#N/A</v>
      </c>
      <c r="DT164" s="25" t="e">
        <f aca="false">SUM(CI164:CZ164,DC164:DL164)</f>
        <v>#N/A</v>
      </c>
      <c r="DU164" s="134" t="e">
        <f aca="false">SUM(CI164:DR164)</f>
        <v>#N/A</v>
      </c>
      <c r="DZ164" s="70" t="e">
        <f aca="false">$DZ$7*$J$2*$J$5*$AB164</f>
        <v>#N/A</v>
      </c>
      <c r="EA164" s="70" t="e">
        <f aca="false">$DZ$7*$J$3*$J$5*$AC164</f>
        <v>#N/A</v>
      </c>
      <c r="EB164" s="70" t="e">
        <f aca="false">$EB$7*$J$2*$J$5*$AB164</f>
        <v>#N/A</v>
      </c>
      <c r="EC164" s="70" t="e">
        <f aca="false">$EB$7*$J$3*$J$5*$AC164</f>
        <v>#N/A</v>
      </c>
      <c r="ED164" s="70" t="e">
        <f aca="false">$ED$7*$J$2*$J$5*$AB164</f>
        <v>#N/A</v>
      </c>
      <c r="EE164" s="70" t="e">
        <f aca="false">$ED$7*$J$3*$J$5*$AC164</f>
        <v>#N/A</v>
      </c>
      <c r="EF164" s="70" t="e">
        <f aca="false">$EF$7*$J$2*$J$5*$AB164</f>
        <v>#N/A</v>
      </c>
      <c r="EG164" s="70" t="e">
        <f aca="false">$EF$7*$J$3*$J$5*$AC164</f>
        <v>#N/A</v>
      </c>
      <c r="EH164" s="70" t="e">
        <f aca="false">$EH$7*$J$2*$J$5*$AB164</f>
        <v>#N/A</v>
      </c>
      <c r="EI164" s="70" t="e">
        <f aca="false">$EH$7*$J$3*$J$5*$AC164</f>
        <v>#N/A</v>
      </c>
      <c r="EJ164" s="70" t="e">
        <f aca="false">$EJ$7*$J$2*$J$5*$AB164</f>
        <v>#N/A</v>
      </c>
      <c r="EK164" s="70" t="e">
        <f aca="false">$EJ$7*$J$3*$J$5*$AC164</f>
        <v>#N/A</v>
      </c>
      <c r="EL164" s="70" t="e">
        <f aca="false">$EL$7*$J$2*$J$5*$AB164</f>
        <v>#N/A</v>
      </c>
      <c r="EM164" s="70" t="e">
        <f aca="false">$EL$7*$J$3*$J$5*$AC164</f>
        <v>#N/A</v>
      </c>
      <c r="EN164" s="134" t="e">
        <f aca="false">SUM(EB164:EC164)</f>
        <v>#N/A</v>
      </c>
      <c r="EO164" s="25" t="e">
        <f aca="false">SUM(EB164:EE164,EJ164:EM164)</f>
        <v>#N/A</v>
      </c>
      <c r="EP164" s="25" t="e">
        <f aca="false">SUM(DZ164:EM164)</f>
        <v>#N/A</v>
      </c>
    </row>
    <row r="165" customFormat="false" ht="11.25" hidden="false" customHeight="false" outlineLevel="0" collapsed="false">
      <c r="A165" s="51" t="e">
        <f aca="false">VLOOKUP($D165,Curves!$A$2:$I$1700,9)</f>
        <v>#N/A</v>
      </c>
      <c r="B165" s="85" t="e">
        <f aca="false">(1+($A165/2))^(-2*($D165-$A$1)/365.25)</f>
        <v>#N/A</v>
      </c>
      <c r="C165" s="85" t="n">
        <f aca="false">D166-D165</f>
        <v>28</v>
      </c>
      <c r="D165" s="377" t="n">
        <v>41671</v>
      </c>
      <c r="E165" s="378" t="e">
        <f aca="false">VLOOKUP($D165,Curves!$A$2:$H$1700,2)*$B165</f>
        <v>#N/A</v>
      </c>
      <c r="F165" s="51" t="e">
        <f aca="false">VLOOKUP($D165,Curves!$A$2:$H$1700,3)*$B165</f>
        <v>#N/A</v>
      </c>
      <c r="G165" s="51" t="e">
        <f aca="false">VLOOKUP($D165,Curves!$A$2:$H$1700,7)*$B165</f>
        <v>#N/A</v>
      </c>
      <c r="H165" s="51" t="e">
        <f aca="false">VLOOKUP($D165,Curves!$A$2:$H$1700,5)*$B165</f>
        <v>#N/A</v>
      </c>
      <c r="I165" s="51" t="e">
        <f aca="false">VLOOKUP($D165,Curves!$A$2:$H$1700,4)*$B165</f>
        <v>#N/A</v>
      </c>
      <c r="J165" s="379" t="e">
        <f aca="false">VLOOKUP($D165,Curves!$A$2:$H$1700,8)*$B165</f>
        <v>#N/A</v>
      </c>
      <c r="K165" s="51" t="e">
        <f aca="false">($E165+$I165)*$J$5+$J$4</f>
        <v>#N/A</v>
      </c>
      <c r="L165" s="380" t="e">
        <f aca="false">VLOOKUP($D165,Curves!$N$2:$T$2600,2)*$B165</f>
        <v>#N/A</v>
      </c>
      <c r="M165" s="244" t="e">
        <f aca="false">VLOOKUP($D165,Curves!$N$2:$T$2600,3)*$B165</f>
        <v>#N/A</v>
      </c>
      <c r="N165" s="381" t="e">
        <f aca="false">IF($K165&lt;$L165,1,0)</f>
        <v>#N/A</v>
      </c>
      <c r="O165" s="382" t="e">
        <f aca="false">IF($K165&lt;$M165,1,0)</f>
        <v>#N/A</v>
      </c>
      <c r="P165" s="378" t="e">
        <f aca="false">($E165+J165)*$J$5+$J$4</f>
        <v>#N/A</v>
      </c>
      <c r="Q165" s="380" t="e">
        <f aca="false">VLOOKUP($D165,Curves!$N$2:$T$2600,4)*$B165</f>
        <v>#N/A</v>
      </c>
      <c r="R165" s="244" t="e">
        <f aca="false">VLOOKUP($D165,Curves!$N$2:$T$2600,5)*$B165</f>
        <v>#N/A</v>
      </c>
      <c r="S165" s="381" t="e">
        <f aca="false">IF($P165&lt;$Q165,1,0)</f>
        <v>#N/A</v>
      </c>
      <c r="T165" s="382" t="e">
        <f aca="false">IF($P165&lt;$R165,1,0)</f>
        <v>#N/A</v>
      </c>
      <c r="U165" s="383" t="e">
        <f aca="false">($E165+G165)*$J$5+$J$4</f>
        <v>#N/A</v>
      </c>
      <c r="V165" s="383" t="e">
        <f aca="false">($E165+H165)*$J$5+$J$4</f>
        <v>#N/A</v>
      </c>
      <c r="W165" s="383" t="e">
        <f aca="false">($E165+I165)*$J$5+$J$4</f>
        <v>#N/A</v>
      </c>
      <c r="X165" s="272" t="e">
        <f aca="false">VLOOKUP($D165,[6]CurveFetch!$D$8:$S$13000,16,0)*$B165</f>
        <v>#N/A</v>
      </c>
      <c r="Y165" s="244" t="e">
        <f aca="false">VLOOKUP($D165,Curves!$N$2:$T$2600,7)*$B165</f>
        <v>#N/A</v>
      </c>
      <c r="Z165" s="384" t="e">
        <f aca="false">IF($U165&lt;$X165,1,0)</f>
        <v>#N/A</v>
      </c>
      <c r="AA165" s="381" t="e">
        <f aca="false">IF($U165&lt;$Y165,1,0)</f>
        <v>#N/A</v>
      </c>
      <c r="AB165" s="381" t="e">
        <f aca="false">IF($V165&lt;$X165,1,0)</f>
        <v>#N/A</v>
      </c>
      <c r="AC165" s="381" t="e">
        <f aca="false">IF($V165&lt;$X165,1,0)</f>
        <v>#N/A</v>
      </c>
      <c r="AD165" s="381" t="e">
        <f aca="false">IF($W165&lt;$X165,1,0)</f>
        <v>#N/A</v>
      </c>
      <c r="AE165" s="382" t="e">
        <f aca="false">IF($W165&lt;$Y165,1,0)</f>
        <v>#N/A</v>
      </c>
      <c r="AF165" s="70" t="e">
        <f aca="false">$AF$7*$J$2*$J$5*$N165</f>
        <v>#N/A</v>
      </c>
      <c r="AG165" s="70" t="e">
        <f aca="false">$AF$7*$J$2*$J$5*$O165</f>
        <v>#N/A</v>
      </c>
      <c r="AH165" s="70" t="e">
        <f aca="false">$AH$7*$J$2*$J$5*$N165</f>
        <v>#N/A</v>
      </c>
      <c r="AI165" s="70" t="e">
        <f aca="false">$AH$7*$J$2*$J$5*$O165</f>
        <v>#N/A</v>
      </c>
      <c r="AJ165" s="70" t="e">
        <f aca="false">$AJ$7*$J$2*$J$5*$N165</f>
        <v>#N/A</v>
      </c>
      <c r="AK165" s="70" t="e">
        <f aca="false">$AJ$7*$J$2*$J$5*$O165</f>
        <v>#N/A</v>
      </c>
      <c r="AL165" s="70" t="e">
        <f aca="false">$AL$7*$J$2*$J$5*$N165</f>
        <v>#N/A</v>
      </c>
      <c r="AM165" s="70" t="e">
        <f aca="false">$AL$7*$J$3*$J$5*$O165</f>
        <v>#N/A</v>
      </c>
      <c r="AN165" s="70" t="e">
        <f aca="false">$AN$7*$J$2*$J$5*$N165</f>
        <v>#N/A</v>
      </c>
      <c r="AO165" s="70" t="e">
        <f aca="false">$AN$7*$J$3*$J$5*$O165</f>
        <v>#N/A</v>
      </c>
      <c r="AP165" s="70" t="e">
        <f aca="false">$AP$7*$J$2*$J$5*$N165</f>
        <v>#N/A</v>
      </c>
      <c r="AQ165" s="70" t="e">
        <f aca="false">$AP$7*$J$3*$J$5*$O165</f>
        <v>#N/A</v>
      </c>
      <c r="AR165" s="70" t="e">
        <f aca="false">$AR$7*$J$2*$J$5*$N165</f>
        <v>#N/A</v>
      </c>
      <c r="AS165" s="70" t="e">
        <f aca="false">$AR$7*$J$3*$J$5*$O165</f>
        <v>#N/A</v>
      </c>
      <c r="AT165" s="134" t="e">
        <f aca="false">SUM(AF165:AG165,AL165:AM165)</f>
        <v>#N/A</v>
      </c>
      <c r="AU165" s="161" t="e">
        <f aca="false">SUM(AF165:AM165,AP165:AS165)</f>
        <v>#N/A</v>
      </c>
      <c r="AV165" s="134" t="e">
        <f aca="false">SUM(AF165:AS165)</f>
        <v>#N/A</v>
      </c>
      <c r="AW165" s="70" t="e">
        <f aca="false">$AW$7*$J$2*$J$5*$S165</f>
        <v>#N/A</v>
      </c>
      <c r="AX165" s="70" t="e">
        <f aca="false">$AW$7*$J$3*$J$5*$T165</f>
        <v>#N/A</v>
      </c>
      <c r="AY165" s="70" t="e">
        <f aca="false">$AY$7*$J$2*$J$5*$S165</f>
        <v>#N/A</v>
      </c>
      <c r="AZ165" s="70" t="e">
        <f aca="false">$AY$7*$J$3*$J$5*$T165</f>
        <v>#N/A</v>
      </c>
      <c r="BA165" s="70" t="e">
        <f aca="false">$BA$7*$J$2*$J$5*$S165</f>
        <v>#N/A</v>
      </c>
      <c r="BB165" s="70" t="e">
        <f aca="false">$BA$7*$J$3*$J$5*$T165</f>
        <v>#N/A</v>
      </c>
      <c r="BC165" s="70" t="e">
        <f aca="false">$BC$7*$J$2*$J$5*$S165</f>
        <v>#N/A</v>
      </c>
      <c r="BD165" s="70" t="e">
        <f aca="false">$BC$7*$J$3*$J$5*$T165</f>
        <v>#N/A</v>
      </c>
      <c r="BE165" s="70" t="e">
        <f aca="false">$BE$7*$J$2*$J$5*$S165</f>
        <v>#N/A</v>
      </c>
      <c r="BF165" s="70" t="e">
        <f aca="false">$BE$7*$J$3*$J$5*$T165</f>
        <v>#N/A</v>
      </c>
      <c r="BG165" s="70" t="e">
        <f aca="false">$BG$7*$J$2*$J$5*$S165</f>
        <v>#N/A</v>
      </c>
      <c r="BH165" s="70" t="e">
        <f aca="false">$BG$7*$J$3*$J$5*$T165</f>
        <v>#N/A</v>
      </c>
      <c r="BI165" s="70" t="e">
        <f aca="false">$BI$7*$J$2*$J$5*$S165</f>
        <v>#N/A</v>
      </c>
      <c r="BJ165" s="70" t="e">
        <f aca="false">$BI$7*$J$3*$J$5*$T165</f>
        <v>#N/A</v>
      </c>
      <c r="BK165" s="70" t="e">
        <f aca="false">$BK$7*$J$2*$J$5*$S165</f>
        <v>#N/A</v>
      </c>
      <c r="BL165" s="70" t="e">
        <f aca="false">$BK$7*$J$3*$J$5*$T165</f>
        <v>#N/A</v>
      </c>
      <c r="BM165" s="70" t="e">
        <f aca="false">$BM$7*$J$2*$J$5*$S165</f>
        <v>#N/A</v>
      </c>
      <c r="BN165" s="70" t="e">
        <f aca="false">$BM$7*$J$3*$J$5*$T165</f>
        <v>#N/A</v>
      </c>
      <c r="BO165" s="70" t="e">
        <f aca="false">$BO$7*$J$2*$J$5*$S165</f>
        <v>#N/A</v>
      </c>
      <c r="BP165" s="70" t="e">
        <f aca="false">$BO$7*$J$3*$J$5*$T165</f>
        <v>#N/A</v>
      </c>
      <c r="BQ165" s="70" t="e">
        <f aca="false">$BQ$7*$J$2*$J$5*$S165</f>
        <v>#N/A</v>
      </c>
      <c r="BR165" s="70" t="e">
        <f aca="false">$BQ$7*$J$3*$J$5*$T165</f>
        <v>#N/A</v>
      </c>
      <c r="BS165" s="70" t="e">
        <f aca="false">$BS$7*$J$2*$J$5*$S165</f>
        <v>#N/A</v>
      </c>
      <c r="BT165" s="70" t="e">
        <f aca="false">$BS$7*$J$3*$J$5*$T165</f>
        <v>#N/A</v>
      </c>
      <c r="BU165" s="70" t="e">
        <f aca="false">$BU$7*$J$2*$J$5*$S165</f>
        <v>#N/A</v>
      </c>
      <c r="BV165" s="70" t="e">
        <f aca="false">$BU$7*$J$3*$J$5*$T165</f>
        <v>#N/A</v>
      </c>
      <c r="BW165" s="385" t="e">
        <f aca="false">SUM(AW165:BD165,BG165:BJ165,BO165:BP165)</f>
        <v>#N/A</v>
      </c>
      <c r="BX165" s="386" t="e">
        <f aca="false">SUM(BS165:BV165)+BW165</f>
        <v>#N/A</v>
      </c>
      <c r="BY165" s="25" t="e">
        <f aca="false">SUM(AW165:BV165)</f>
        <v>#N/A</v>
      </c>
      <c r="BZ165" s="70" t="e">
        <f aca="false">$BZ$7*$J$2*$J$5*$N165</f>
        <v>#N/A</v>
      </c>
      <c r="CA165" s="70" t="e">
        <f aca="false">$BZ$7*$J$3*$J$5*$O165</f>
        <v>#N/A</v>
      </c>
      <c r="CB165" s="70" t="e">
        <f aca="false">$CB$7*$J$2*$J$5*$N165</f>
        <v>#N/A</v>
      </c>
      <c r="CC165" s="70" t="e">
        <f aca="false">$CB$7*$J$3*$J$5*$O165</f>
        <v>#N/A</v>
      </c>
      <c r="CD165" s="70" t="e">
        <f aca="false">$CD$7*$J$2*$J$5*$N165</f>
        <v>#N/A</v>
      </c>
      <c r="CE165" s="70" t="e">
        <f aca="false">$CD$7*$J$3*$J$5*$O165</f>
        <v>#N/A</v>
      </c>
      <c r="CF165" s="134" t="e">
        <f aca="false">SUM(BZ165:CA165)</f>
        <v>#N/A</v>
      </c>
      <c r="CG165" s="386" t="e">
        <f aca="false">SUM(BZ165:CC165)</f>
        <v>#N/A</v>
      </c>
      <c r="CH165" s="134" t="e">
        <f aca="false">SUM(BZ165:CE165)</f>
        <v>#N/A</v>
      </c>
      <c r="CI165" s="70" t="e">
        <f aca="false">$CI$7*$J$2*$J$5*$AB165</f>
        <v>#N/A</v>
      </c>
      <c r="CJ165" s="70" t="e">
        <f aca="false">$CI$7*$J$3*$J$5*$AC165</f>
        <v>#N/A</v>
      </c>
      <c r="CK165" s="70" t="e">
        <f aca="false">$CK$7*$J$2*$J$5*$AB165</f>
        <v>#N/A</v>
      </c>
      <c r="CL165" s="70" t="e">
        <f aca="false">$CK$7*$J$3*$J$5*$AC165</f>
        <v>#N/A</v>
      </c>
      <c r="CM165" s="70" t="e">
        <f aca="false">$CM$7*$J$2*$J$5*$AB165</f>
        <v>#N/A</v>
      </c>
      <c r="CN165" s="70" t="e">
        <f aca="false">$CM$7*$J$3*$J$5*$AC165</f>
        <v>#N/A</v>
      </c>
      <c r="CO165" s="70" t="e">
        <f aca="false">$CO$7*$J$2*$J$5*$AB165</f>
        <v>#N/A</v>
      </c>
      <c r="CP165" s="70" t="e">
        <f aca="false">$CO$7*$J$3*$J$5*$AC165</f>
        <v>#N/A</v>
      </c>
      <c r="CQ165" s="70" t="e">
        <f aca="false">$CQ$7*$J$2*$J$5*$AB165</f>
        <v>#N/A</v>
      </c>
      <c r="CR165" s="70" t="e">
        <f aca="false">$CQ$7*$J$3*$J$5*$AC165</f>
        <v>#N/A</v>
      </c>
      <c r="CS165" s="70" t="e">
        <f aca="false">$CS$7*$J$2*$J$5*$AB165</f>
        <v>#N/A</v>
      </c>
      <c r="CT165" s="70" t="e">
        <f aca="false">$CS$7*$J$3*$J$5*$AC165</f>
        <v>#N/A</v>
      </c>
      <c r="CU165" s="70" t="e">
        <f aca="false">$CU$7*$J$2*$J$5*$AB165</f>
        <v>#N/A</v>
      </c>
      <c r="CV165" s="70" t="e">
        <f aca="false">$CU$7*$J$3*$J$5*$AC165</f>
        <v>#N/A</v>
      </c>
      <c r="CW165" s="70" t="e">
        <f aca="false">$CW$7*$J$2*$J$5*$AB165</f>
        <v>#N/A</v>
      </c>
      <c r="CX165" s="70" t="e">
        <f aca="false">$CW$7*$J$3*$J$5*$AC165</f>
        <v>#N/A</v>
      </c>
      <c r="CY165" s="70" t="e">
        <f aca="false">$CY$7*$J$2*$J$5*$AB165</f>
        <v>#N/A</v>
      </c>
      <c r="CZ165" s="70" t="e">
        <f aca="false">$CY$7*$J$3*$J$5*$AC165</f>
        <v>#N/A</v>
      </c>
      <c r="DA165" s="70" t="e">
        <f aca="false">$DA$7*$J$2*$J$5*$AB165</f>
        <v>#N/A</v>
      </c>
      <c r="DB165" s="70" t="e">
        <f aca="false">$DA$7*$J$3*$J$5*$AC165</f>
        <v>#N/A</v>
      </c>
      <c r="DC165" s="70"/>
      <c r="DD165" s="70"/>
      <c r="DE165" s="70" t="e">
        <f aca="false">$DF$7*$J$2*$J$5*$AB165</f>
        <v>#N/A</v>
      </c>
      <c r="DF165" s="70" t="e">
        <f aca="false">$DF$7*$J$3*$J$5*$AC165</f>
        <v>#N/A</v>
      </c>
      <c r="DG165" s="70" t="e">
        <f aca="false">$DG$7*$J$2*$J$5*$AB165</f>
        <v>#N/A</v>
      </c>
      <c r="DH165" s="70" t="e">
        <f aca="false">$DG$7*$J$3*$J$5*$AC165</f>
        <v>#N/A</v>
      </c>
      <c r="DI165" s="70" t="e">
        <f aca="false">$DI$7*$J$2*$J$5*$AB165</f>
        <v>#N/A</v>
      </c>
      <c r="DJ165" s="70" t="e">
        <f aca="false">$DI$7*$J$3*$J$5*$AC165</f>
        <v>#N/A</v>
      </c>
      <c r="DK165" s="70" t="e">
        <f aca="false">$DK$7*$J$2*$J$5*$AB165</f>
        <v>#N/A</v>
      </c>
      <c r="DL165" s="70" t="e">
        <f aca="false">$DK$7*$J$3*$J$5*$AC165</f>
        <v>#N/A</v>
      </c>
      <c r="DM165" s="70" t="e">
        <f aca="false">$DM$7*$J$2*$J$5*$AB165</f>
        <v>#N/A</v>
      </c>
      <c r="DN165" s="70" t="e">
        <f aca="false">$DM$7*$J$3*$J$5*$AC165</f>
        <v>#N/A</v>
      </c>
      <c r="DO165" s="70" t="e">
        <f aca="false">$DO$7*$J$2*$J$5*$AB165</f>
        <v>#N/A</v>
      </c>
      <c r="DP165" s="70" t="e">
        <f aca="false">$DO$7*$J$3*$J$5*$AC165</f>
        <v>#N/A</v>
      </c>
      <c r="DQ165" s="70" t="e">
        <f aca="false">$DQ$7*$J$2*$J$5*$AB165</f>
        <v>#N/A</v>
      </c>
      <c r="DR165" s="70" t="e">
        <f aca="false">$DQ$7*$J$3*$J$5*$AC165</f>
        <v>#N/A</v>
      </c>
      <c r="DS165" s="134" t="e">
        <f aca="false">SUM(CI165:CR165,CW165:CX165,DG165:DH165)</f>
        <v>#N/A</v>
      </c>
      <c r="DT165" s="25" t="e">
        <f aca="false">SUM(CI165:CZ165,DC165:DL165)</f>
        <v>#N/A</v>
      </c>
      <c r="DU165" s="134" t="e">
        <f aca="false">SUM(CI165:DR165)</f>
        <v>#N/A</v>
      </c>
      <c r="DZ165" s="70" t="e">
        <f aca="false">$DZ$7*$J$2*$J$5*$AB165</f>
        <v>#N/A</v>
      </c>
      <c r="EA165" s="70" t="e">
        <f aca="false">$DZ$7*$J$3*$J$5*$AC165</f>
        <v>#N/A</v>
      </c>
      <c r="EB165" s="70" t="e">
        <f aca="false">$EB$7*$J$2*$J$5*$AB165</f>
        <v>#N/A</v>
      </c>
      <c r="EC165" s="70" t="e">
        <f aca="false">$EB$7*$J$3*$J$5*$AC165</f>
        <v>#N/A</v>
      </c>
      <c r="ED165" s="70" t="e">
        <f aca="false">$ED$7*$J$2*$J$5*$AB165</f>
        <v>#N/A</v>
      </c>
      <c r="EE165" s="70" t="e">
        <f aca="false">$ED$7*$J$3*$J$5*$AC165</f>
        <v>#N/A</v>
      </c>
      <c r="EF165" s="70" t="e">
        <f aca="false">$EF$7*$J$2*$J$5*$AB165</f>
        <v>#N/A</v>
      </c>
      <c r="EG165" s="70" t="e">
        <f aca="false">$EF$7*$J$3*$J$5*$AC165</f>
        <v>#N/A</v>
      </c>
      <c r="EH165" s="70" t="e">
        <f aca="false">$EH$7*$J$2*$J$5*$AB165</f>
        <v>#N/A</v>
      </c>
      <c r="EI165" s="70" t="e">
        <f aca="false">$EH$7*$J$3*$J$5*$AC165</f>
        <v>#N/A</v>
      </c>
      <c r="EJ165" s="70" t="e">
        <f aca="false">$EJ$7*$J$2*$J$5*$AB165</f>
        <v>#N/A</v>
      </c>
      <c r="EK165" s="70" t="e">
        <f aca="false">$EJ$7*$J$3*$J$5*$AC165</f>
        <v>#N/A</v>
      </c>
      <c r="EL165" s="70" t="e">
        <f aca="false">$EL$7*$J$2*$J$5*$AB165</f>
        <v>#N/A</v>
      </c>
      <c r="EM165" s="70" t="e">
        <f aca="false">$EL$7*$J$3*$J$5*$AC165</f>
        <v>#N/A</v>
      </c>
      <c r="EN165" s="134" t="e">
        <f aca="false">SUM(EB165:EC165)</f>
        <v>#N/A</v>
      </c>
      <c r="EO165" s="25" t="e">
        <f aca="false">SUM(EB165:EE165,EJ165:EM165)</f>
        <v>#N/A</v>
      </c>
      <c r="EP165" s="25" t="e">
        <f aca="false">SUM(DZ165:EM165)</f>
        <v>#N/A</v>
      </c>
    </row>
    <row r="166" customFormat="false" ht="11.25" hidden="false" customHeight="false" outlineLevel="0" collapsed="false">
      <c r="A166" s="51" t="e">
        <f aca="false">VLOOKUP($D166,Curves!$A$2:$I$1700,9)</f>
        <v>#N/A</v>
      </c>
      <c r="B166" s="85" t="e">
        <f aca="false">(1+($A166/2))^(-2*($D166-$A$1)/365.25)</f>
        <v>#N/A</v>
      </c>
      <c r="C166" s="85" t="n">
        <f aca="false">D167-D166</f>
        <v>31</v>
      </c>
      <c r="D166" s="377" t="n">
        <v>41699</v>
      </c>
      <c r="E166" s="378" t="e">
        <f aca="false">VLOOKUP($D166,Curves!$A$2:$H$1700,2)*$B166</f>
        <v>#N/A</v>
      </c>
      <c r="F166" s="51" t="e">
        <f aca="false">VLOOKUP($D166,Curves!$A$2:$H$1700,3)*$B166</f>
        <v>#N/A</v>
      </c>
      <c r="G166" s="51" t="e">
        <f aca="false">VLOOKUP($D166,Curves!$A$2:$H$1700,7)*$B166</f>
        <v>#N/A</v>
      </c>
      <c r="H166" s="51" t="e">
        <f aca="false">VLOOKUP($D166,Curves!$A$2:$H$1700,5)*$B166</f>
        <v>#N/A</v>
      </c>
      <c r="I166" s="51" t="e">
        <f aca="false">VLOOKUP($D166,Curves!$A$2:$H$1700,4)*$B166</f>
        <v>#N/A</v>
      </c>
      <c r="J166" s="379" t="e">
        <f aca="false">VLOOKUP($D166,Curves!$A$2:$H$1700,8)*$B166</f>
        <v>#N/A</v>
      </c>
      <c r="K166" s="51" t="e">
        <f aca="false">($E166+$I166)*$J$5+$J$4</f>
        <v>#N/A</v>
      </c>
      <c r="L166" s="380" t="e">
        <f aca="false">VLOOKUP($D166,Curves!$N$2:$T$2600,2)*$B166</f>
        <v>#N/A</v>
      </c>
      <c r="M166" s="244" t="e">
        <f aca="false">VLOOKUP($D166,Curves!$N$2:$T$2600,3)*$B166</f>
        <v>#N/A</v>
      </c>
      <c r="N166" s="381" t="e">
        <f aca="false">IF($K166&lt;$L166,1,0)</f>
        <v>#N/A</v>
      </c>
      <c r="O166" s="382" t="e">
        <f aca="false">IF($K166&lt;$M166,1,0)</f>
        <v>#N/A</v>
      </c>
      <c r="P166" s="378" t="e">
        <f aca="false">($E166+J166)*$J$5+$J$4</f>
        <v>#N/A</v>
      </c>
      <c r="Q166" s="380" t="e">
        <f aca="false">VLOOKUP($D166,Curves!$N$2:$T$2600,4)*$B166</f>
        <v>#N/A</v>
      </c>
      <c r="R166" s="244" t="e">
        <f aca="false">VLOOKUP($D166,Curves!$N$2:$T$2600,5)*$B166</f>
        <v>#N/A</v>
      </c>
      <c r="S166" s="381" t="e">
        <f aca="false">IF($P166&lt;$Q166,1,0)</f>
        <v>#N/A</v>
      </c>
      <c r="T166" s="382" t="e">
        <f aca="false">IF($P166&lt;$R166,1,0)</f>
        <v>#N/A</v>
      </c>
      <c r="U166" s="383" t="e">
        <f aca="false">($E166+G166)*$J$5+$J$4</f>
        <v>#N/A</v>
      </c>
      <c r="V166" s="383" t="e">
        <f aca="false">($E166+H166)*$J$5+$J$4</f>
        <v>#N/A</v>
      </c>
      <c r="W166" s="383" t="e">
        <f aca="false">($E166+I166)*$J$5+$J$4</f>
        <v>#N/A</v>
      </c>
      <c r="X166" s="272" t="e">
        <f aca="false">VLOOKUP($D166,[6]CurveFetch!$D$8:$S$13000,16,0)*$B166</f>
        <v>#N/A</v>
      </c>
      <c r="Y166" s="244" t="e">
        <f aca="false">VLOOKUP($D166,Curves!$N$2:$T$2600,7)*$B166</f>
        <v>#N/A</v>
      </c>
      <c r="Z166" s="384" t="e">
        <f aca="false">IF($U166&lt;$X166,1,0)</f>
        <v>#N/A</v>
      </c>
      <c r="AA166" s="381" t="e">
        <f aca="false">IF($U166&lt;$Y166,1,0)</f>
        <v>#N/A</v>
      </c>
      <c r="AB166" s="381" t="e">
        <f aca="false">IF($V166&lt;$X166,1,0)</f>
        <v>#N/A</v>
      </c>
      <c r="AC166" s="381" t="e">
        <f aca="false">IF($V166&lt;$X166,1,0)</f>
        <v>#N/A</v>
      </c>
      <c r="AD166" s="381" t="e">
        <f aca="false">IF($W166&lt;$X166,1,0)</f>
        <v>#N/A</v>
      </c>
      <c r="AE166" s="382" t="e">
        <f aca="false">IF($W166&lt;$Y166,1,0)</f>
        <v>#N/A</v>
      </c>
      <c r="AF166" s="70" t="e">
        <f aca="false">$AF$7*$J$2*$J$5*$N166</f>
        <v>#N/A</v>
      </c>
      <c r="AG166" s="70" t="e">
        <f aca="false">$AF$7*$J$2*$J$5*$O166</f>
        <v>#N/A</v>
      </c>
      <c r="AH166" s="70" t="e">
        <f aca="false">$AH$7*$J$2*$J$5*$N166</f>
        <v>#N/A</v>
      </c>
      <c r="AI166" s="70" t="e">
        <f aca="false">$AH$7*$J$2*$J$5*$O166</f>
        <v>#N/A</v>
      </c>
      <c r="AJ166" s="70" t="e">
        <f aca="false">$AJ$7*$J$2*$J$5*$N166</f>
        <v>#N/A</v>
      </c>
      <c r="AK166" s="70" t="e">
        <f aca="false">$AJ$7*$J$2*$J$5*$O166</f>
        <v>#N/A</v>
      </c>
      <c r="AL166" s="70" t="e">
        <f aca="false">$AL$7*$J$2*$J$5*$N166</f>
        <v>#N/A</v>
      </c>
      <c r="AM166" s="70" t="e">
        <f aca="false">$AL$7*$J$3*$J$5*$O166</f>
        <v>#N/A</v>
      </c>
      <c r="AN166" s="70" t="e">
        <f aca="false">$AN$7*$J$2*$J$5*$N166</f>
        <v>#N/A</v>
      </c>
      <c r="AO166" s="70" t="e">
        <f aca="false">$AN$7*$J$3*$J$5*$O166</f>
        <v>#N/A</v>
      </c>
      <c r="AP166" s="70" t="e">
        <f aca="false">$AP$7*$J$2*$J$5*$N166</f>
        <v>#N/A</v>
      </c>
      <c r="AQ166" s="70" t="e">
        <f aca="false">$AP$7*$J$3*$J$5*$O166</f>
        <v>#N/A</v>
      </c>
      <c r="AR166" s="70" t="e">
        <f aca="false">$AR$7*$J$2*$J$5*$N166</f>
        <v>#N/A</v>
      </c>
      <c r="AS166" s="70" t="e">
        <f aca="false">$AR$7*$J$3*$J$5*$O166</f>
        <v>#N/A</v>
      </c>
      <c r="AT166" s="134" t="e">
        <f aca="false">SUM(AF166:AG166,AL166:AM166)</f>
        <v>#N/A</v>
      </c>
      <c r="AU166" s="161" t="e">
        <f aca="false">SUM(AF166:AM166,AP166:AS166)</f>
        <v>#N/A</v>
      </c>
      <c r="AV166" s="134" t="e">
        <f aca="false">SUM(AF166:AS166)</f>
        <v>#N/A</v>
      </c>
      <c r="AW166" s="70" t="e">
        <f aca="false">$AW$7*$J$2*$J$5*$S166</f>
        <v>#N/A</v>
      </c>
      <c r="AX166" s="70" t="e">
        <f aca="false">$AW$7*$J$3*$J$5*$T166</f>
        <v>#N/A</v>
      </c>
      <c r="AY166" s="70" t="e">
        <f aca="false">$AY$7*$J$2*$J$5*$S166</f>
        <v>#N/A</v>
      </c>
      <c r="AZ166" s="70" t="e">
        <f aca="false">$AY$7*$J$3*$J$5*$T166</f>
        <v>#N/A</v>
      </c>
      <c r="BA166" s="70" t="e">
        <f aca="false">$BA$7*$J$2*$J$5*$S166</f>
        <v>#N/A</v>
      </c>
      <c r="BB166" s="70" t="e">
        <f aca="false">$BA$7*$J$3*$J$5*$T166</f>
        <v>#N/A</v>
      </c>
      <c r="BC166" s="70" t="e">
        <f aca="false">$BC$7*$J$2*$J$5*$S166</f>
        <v>#N/A</v>
      </c>
      <c r="BD166" s="70" t="e">
        <f aca="false">$BC$7*$J$3*$J$5*$T166</f>
        <v>#N/A</v>
      </c>
      <c r="BE166" s="70" t="e">
        <f aca="false">$BE$7*$J$2*$J$5*$S166</f>
        <v>#N/A</v>
      </c>
      <c r="BF166" s="70" t="e">
        <f aca="false">$BE$7*$J$3*$J$5*$T166</f>
        <v>#N/A</v>
      </c>
      <c r="BG166" s="70" t="e">
        <f aca="false">$BG$7*$J$2*$J$5*$S166</f>
        <v>#N/A</v>
      </c>
      <c r="BH166" s="70" t="e">
        <f aca="false">$BG$7*$J$3*$J$5*$T166</f>
        <v>#N/A</v>
      </c>
      <c r="BI166" s="70" t="e">
        <f aca="false">$BI$7*$J$2*$J$5*$S166</f>
        <v>#N/A</v>
      </c>
      <c r="BJ166" s="70" t="e">
        <f aca="false">$BI$7*$J$3*$J$5*$T166</f>
        <v>#N/A</v>
      </c>
      <c r="BK166" s="70" t="e">
        <f aca="false">$BK$7*$J$2*$J$5*$S166</f>
        <v>#N/A</v>
      </c>
      <c r="BL166" s="70" t="e">
        <f aca="false">$BK$7*$J$3*$J$5*$T166</f>
        <v>#N/A</v>
      </c>
      <c r="BM166" s="70" t="e">
        <f aca="false">$BM$7*$J$2*$J$5*$S166</f>
        <v>#N/A</v>
      </c>
      <c r="BN166" s="70" t="e">
        <f aca="false">$BM$7*$J$3*$J$5*$T166</f>
        <v>#N/A</v>
      </c>
      <c r="BO166" s="70" t="e">
        <f aca="false">$BO$7*$J$2*$J$5*$S166</f>
        <v>#N/A</v>
      </c>
      <c r="BP166" s="70" t="e">
        <f aca="false">$BO$7*$J$3*$J$5*$T166</f>
        <v>#N/A</v>
      </c>
      <c r="BQ166" s="70" t="e">
        <f aca="false">$BQ$7*$J$2*$J$5*$S166</f>
        <v>#N/A</v>
      </c>
      <c r="BR166" s="70" t="e">
        <f aca="false">$BQ$7*$J$3*$J$5*$T166</f>
        <v>#N/A</v>
      </c>
      <c r="BS166" s="70" t="e">
        <f aca="false">$BS$7*$J$2*$J$5*$S166</f>
        <v>#N/A</v>
      </c>
      <c r="BT166" s="70" t="e">
        <f aca="false">$BS$7*$J$3*$J$5*$T166</f>
        <v>#N/A</v>
      </c>
      <c r="BU166" s="70" t="e">
        <f aca="false">$BU$7*$J$2*$J$5*$S166</f>
        <v>#N/A</v>
      </c>
      <c r="BV166" s="70" t="e">
        <f aca="false">$BU$7*$J$3*$J$5*$T166</f>
        <v>#N/A</v>
      </c>
      <c r="BW166" s="385" t="e">
        <f aca="false">SUM(AW166:BD166,BG166:BJ166,BO166:BP166)</f>
        <v>#N/A</v>
      </c>
      <c r="BX166" s="386" t="e">
        <f aca="false">SUM(BS166:BV166)+BW166</f>
        <v>#N/A</v>
      </c>
      <c r="BY166" s="25" t="e">
        <f aca="false">SUM(AW166:BV166)</f>
        <v>#N/A</v>
      </c>
      <c r="BZ166" s="70" t="e">
        <f aca="false">$BZ$7*$J$2*$J$5*$N166</f>
        <v>#N/A</v>
      </c>
      <c r="CA166" s="70" t="e">
        <f aca="false">$BZ$7*$J$3*$J$5*$O166</f>
        <v>#N/A</v>
      </c>
      <c r="CB166" s="70" t="e">
        <f aca="false">$CB$7*$J$2*$J$5*$N166</f>
        <v>#N/A</v>
      </c>
      <c r="CC166" s="70" t="e">
        <f aca="false">$CB$7*$J$3*$J$5*$O166</f>
        <v>#N/A</v>
      </c>
      <c r="CD166" s="70" t="e">
        <f aca="false">$CD$7*$J$2*$J$5*$N166</f>
        <v>#N/A</v>
      </c>
      <c r="CE166" s="70" t="e">
        <f aca="false">$CD$7*$J$3*$J$5*$O166</f>
        <v>#N/A</v>
      </c>
      <c r="CF166" s="134" t="e">
        <f aca="false">SUM(BZ166:CA166)</f>
        <v>#N/A</v>
      </c>
      <c r="CG166" s="386" t="e">
        <f aca="false">SUM(BZ166:CC166)</f>
        <v>#N/A</v>
      </c>
      <c r="CH166" s="134" t="e">
        <f aca="false">SUM(BZ166:CE166)</f>
        <v>#N/A</v>
      </c>
      <c r="CI166" s="70" t="e">
        <f aca="false">$CI$7*$J$2*$J$5*$AB166</f>
        <v>#N/A</v>
      </c>
      <c r="CJ166" s="70" t="e">
        <f aca="false">$CI$7*$J$3*$J$5*$AC166</f>
        <v>#N/A</v>
      </c>
      <c r="CK166" s="70" t="e">
        <f aca="false">$CK$7*$J$2*$J$5*$AB166</f>
        <v>#N/A</v>
      </c>
      <c r="CL166" s="70" t="e">
        <f aca="false">$CK$7*$J$3*$J$5*$AC166</f>
        <v>#N/A</v>
      </c>
      <c r="CM166" s="70" t="e">
        <f aca="false">$CM$7*$J$2*$J$5*$AB166</f>
        <v>#N/A</v>
      </c>
      <c r="CN166" s="70" t="e">
        <f aca="false">$CM$7*$J$3*$J$5*$AC166</f>
        <v>#N/A</v>
      </c>
      <c r="CO166" s="70" t="e">
        <f aca="false">$CO$7*$J$2*$J$5*$AB166</f>
        <v>#N/A</v>
      </c>
      <c r="CP166" s="70" t="e">
        <f aca="false">$CO$7*$J$3*$J$5*$AC166</f>
        <v>#N/A</v>
      </c>
      <c r="CQ166" s="70" t="e">
        <f aca="false">$CQ$7*$J$2*$J$5*$AB166</f>
        <v>#N/A</v>
      </c>
      <c r="CR166" s="70" t="e">
        <f aca="false">$CQ$7*$J$3*$J$5*$AC166</f>
        <v>#N/A</v>
      </c>
      <c r="CS166" s="70" t="e">
        <f aca="false">$CS$7*$J$2*$J$5*$AB166</f>
        <v>#N/A</v>
      </c>
      <c r="CT166" s="70" t="e">
        <f aca="false">$CS$7*$J$3*$J$5*$AC166</f>
        <v>#N/A</v>
      </c>
      <c r="CU166" s="70" t="e">
        <f aca="false">$CU$7*$J$2*$J$5*$AB166</f>
        <v>#N/A</v>
      </c>
      <c r="CV166" s="70" t="e">
        <f aca="false">$CU$7*$J$3*$J$5*$AC166</f>
        <v>#N/A</v>
      </c>
      <c r="CW166" s="70" t="e">
        <f aca="false">$CW$7*$J$2*$J$5*$AB166</f>
        <v>#N/A</v>
      </c>
      <c r="CX166" s="70" t="e">
        <f aca="false">$CW$7*$J$3*$J$5*$AC166</f>
        <v>#N/A</v>
      </c>
      <c r="CY166" s="70" t="e">
        <f aca="false">$CY$7*$J$2*$J$5*$AB166</f>
        <v>#N/A</v>
      </c>
      <c r="CZ166" s="70" t="e">
        <f aca="false">$CY$7*$J$3*$J$5*$AC166</f>
        <v>#N/A</v>
      </c>
      <c r="DA166" s="70" t="e">
        <f aca="false">$DA$7*$J$2*$J$5*$AB166</f>
        <v>#N/A</v>
      </c>
      <c r="DB166" s="70" t="e">
        <f aca="false">$DA$7*$J$3*$J$5*$AC166</f>
        <v>#N/A</v>
      </c>
      <c r="DC166" s="70"/>
      <c r="DD166" s="70"/>
      <c r="DE166" s="70" t="e">
        <f aca="false">$DF$7*$J$2*$J$5*$AB166</f>
        <v>#N/A</v>
      </c>
      <c r="DF166" s="70" t="e">
        <f aca="false">$DF$7*$J$3*$J$5*$AC166</f>
        <v>#N/A</v>
      </c>
      <c r="DG166" s="70" t="e">
        <f aca="false">$DG$7*$J$2*$J$5*$AB166</f>
        <v>#N/A</v>
      </c>
      <c r="DH166" s="70" t="e">
        <f aca="false">$DG$7*$J$3*$J$5*$AC166</f>
        <v>#N/A</v>
      </c>
      <c r="DI166" s="70" t="e">
        <f aca="false">$DI$7*$J$2*$J$5*$AB166</f>
        <v>#N/A</v>
      </c>
      <c r="DJ166" s="70" t="e">
        <f aca="false">$DI$7*$J$3*$J$5*$AC166</f>
        <v>#N/A</v>
      </c>
      <c r="DK166" s="70" t="e">
        <f aca="false">$DK$7*$J$2*$J$5*$AB166</f>
        <v>#N/A</v>
      </c>
      <c r="DL166" s="70" t="e">
        <f aca="false">$DK$7*$J$3*$J$5*$AC166</f>
        <v>#N/A</v>
      </c>
      <c r="DM166" s="70" t="e">
        <f aca="false">$DM$7*$J$2*$J$5*$AB166</f>
        <v>#N/A</v>
      </c>
      <c r="DN166" s="70" t="e">
        <f aca="false">$DM$7*$J$3*$J$5*$AC166</f>
        <v>#N/A</v>
      </c>
      <c r="DO166" s="70" t="e">
        <f aca="false">$DO$7*$J$2*$J$5*$AB166</f>
        <v>#N/A</v>
      </c>
      <c r="DP166" s="70" t="e">
        <f aca="false">$DO$7*$J$3*$J$5*$AC166</f>
        <v>#N/A</v>
      </c>
      <c r="DQ166" s="70" t="e">
        <f aca="false">$DQ$7*$J$2*$J$5*$AB166</f>
        <v>#N/A</v>
      </c>
      <c r="DR166" s="70" t="e">
        <f aca="false">$DQ$7*$J$3*$J$5*$AC166</f>
        <v>#N/A</v>
      </c>
      <c r="DS166" s="134" t="e">
        <f aca="false">SUM(CI166:CR166,CW166:CX166,DG166:DH166)</f>
        <v>#N/A</v>
      </c>
      <c r="DT166" s="25" t="e">
        <f aca="false">SUM(CI166:CZ166,DC166:DL166)</f>
        <v>#N/A</v>
      </c>
      <c r="DU166" s="134" t="e">
        <f aca="false">SUM(CI166:DR166)</f>
        <v>#N/A</v>
      </c>
      <c r="DZ166" s="70" t="e">
        <f aca="false">$DZ$7*$J$2*$J$5*$AB166</f>
        <v>#N/A</v>
      </c>
      <c r="EA166" s="70" t="e">
        <f aca="false">$DZ$7*$J$3*$J$5*$AC166</f>
        <v>#N/A</v>
      </c>
      <c r="EB166" s="70" t="e">
        <f aca="false">$EB$7*$J$2*$J$5*$AB166</f>
        <v>#N/A</v>
      </c>
      <c r="EC166" s="70" t="e">
        <f aca="false">$EB$7*$J$3*$J$5*$AC166</f>
        <v>#N/A</v>
      </c>
      <c r="ED166" s="70" t="e">
        <f aca="false">$ED$7*$J$2*$J$5*$AB166</f>
        <v>#N/A</v>
      </c>
      <c r="EE166" s="70" t="e">
        <f aca="false">$ED$7*$J$3*$J$5*$AC166</f>
        <v>#N/A</v>
      </c>
      <c r="EF166" s="70" t="e">
        <f aca="false">$EF$7*$J$2*$J$5*$AB166</f>
        <v>#N/A</v>
      </c>
      <c r="EG166" s="70" t="e">
        <f aca="false">$EF$7*$J$3*$J$5*$AC166</f>
        <v>#N/A</v>
      </c>
      <c r="EH166" s="70" t="e">
        <f aca="false">$EH$7*$J$2*$J$5*$AB166</f>
        <v>#N/A</v>
      </c>
      <c r="EI166" s="70" t="e">
        <f aca="false">$EH$7*$J$3*$J$5*$AC166</f>
        <v>#N/A</v>
      </c>
      <c r="EJ166" s="70" t="e">
        <f aca="false">$EJ$7*$J$2*$J$5*$AB166</f>
        <v>#N/A</v>
      </c>
      <c r="EK166" s="70" t="e">
        <f aca="false">$EJ$7*$J$3*$J$5*$AC166</f>
        <v>#N/A</v>
      </c>
      <c r="EL166" s="70" t="e">
        <f aca="false">$EL$7*$J$2*$J$5*$AB166</f>
        <v>#N/A</v>
      </c>
      <c r="EM166" s="70" t="e">
        <f aca="false">$EL$7*$J$3*$J$5*$AC166</f>
        <v>#N/A</v>
      </c>
      <c r="EN166" s="134" t="e">
        <f aca="false">SUM(EB166:EC166)</f>
        <v>#N/A</v>
      </c>
      <c r="EO166" s="25" t="e">
        <f aca="false">SUM(EB166:EE166,EJ166:EM166)</f>
        <v>#N/A</v>
      </c>
      <c r="EP166" s="25" t="e">
        <f aca="false">SUM(DZ166:EM166)</f>
        <v>#N/A</v>
      </c>
    </row>
    <row r="167" customFormat="false" ht="11.25" hidden="false" customHeight="false" outlineLevel="0" collapsed="false">
      <c r="A167" s="51" t="e">
        <f aca="false">VLOOKUP($D167,Curves!$A$2:$I$1700,9)</f>
        <v>#N/A</v>
      </c>
      <c r="B167" s="85" t="e">
        <f aca="false">(1+($A167/2))^(-2*($D167-$A$1)/365.25)</f>
        <v>#N/A</v>
      </c>
      <c r="C167" s="85" t="n">
        <f aca="false">D168-D167</f>
        <v>30</v>
      </c>
      <c r="D167" s="377" t="n">
        <v>41730</v>
      </c>
      <c r="E167" s="378" t="e">
        <f aca="false">VLOOKUP($D167,Curves!$A$2:$H$1700,2)*$B167</f>
        <v>#N/A</v>
      </c>
      <c r="F167" s="51" t="e">
        <f aca="false">VLOOKUP($D167,Curves!$A$2:$H$1700,3)*$B167</f>
        <v>#N/A</v>
      </c>
      <c r="G167" s="51" t="e">
        <f aca="false">VLOOKUP($D167,Curves!$A$2:$H$1700,7)*$B167</f>
        <v>#N/A</v>
      </c>
      <c r="H167" s="51" t="e">
        <f aca="false">VLOOKUP($D167,Curves!$A$2:$H$1700,5)*$B167</f>
        <v>#N/A</v>
      </c>
      <c r="I167" s="51" t="e">
        <f aca="false">VLOOKUP($D167,Curves!$A$2:$H$1700,4)*$B167</f>
        <v>#N/A</v>
      </c>
      <c r="J167" s="379" t="e">
        <f aca="false">VLOOKUP($D167,Curves!$A$2:$H$1700,8)*$B167</f>
        <v>#N/A</v>
      </c>
      <c r="K167" s="51" t="e">
        <f aca="false">($E167+$I167)*$J$5+$J$4</f>
        <v>#N/A</v>
      </c>
      <c r="L167" s="380" t="e">
        <f aca="false">VLOOKUP($D167,Curves!$N$2:$T$2600,2)*$B167</f>
        <v>#N/A</v>
      </c>
      <c r="M167" s="244" t="e">
        <f aca="false">VLOOKUP($D167,Curves!$N$2:$T$2600,3)*$B167</f>
        <v>#N/A</v>
      </c>
      <c r="N167" s="381" t="e">
        <f aca="false">IF($K167&lt;$L167,1,0)</f>
        <v>#N/A</v>
      </c>
      <c r="O167" s="382" t="e">
        <f aca="false">IF($K167&lt;$M167,1,0)</f>
        <v>#N/A</v>
      </c>
      <c r="P167" s="378" t="e">
        <f aca="false">($E167+J167)*$J$5+$J$4</f>
        <v>#N/A</v>
      </c>
      <c r="Q167" s="380" t="e">
        <f aca="false">VLOOKUP($D167,Curves!$N$2:$T$2600,4)*$B167</f>
        <v>#N/A</v>
      </c>
      <c r="R167" s="244" t="e">
        <f aca="false">VLOOKUP($D167,Curves!$N$2:$T$2600,5)*$B167</f>
        <v>#N/A</v>
      </c>
      <c r="S167" s="381" t="e">
        <f aca="false">IF($P167&lt;$Q167,1,0)</f>
        <v>#N/A</v>
      </c>
      <c r="T167" s="382" t="e">
        <f aca="false">IF($P167&lt;$R167,1,0)</f>
        <v>#N/A</v>
      </c>
      <c r="U167" s="383" t="e">
        <f aca="false">($E167+G167)*$J$5+$J$4</f>
        <v>#N/A</v>
      </c>
      <c r="V167" s="383" t="e">
        <f aca="false">($E167+H167)*$J$5+$J$4</f>
        <v>#N/A</v>
      </c>
      <c r="W167" s="383" t="e">
        <f aca="false">($E167+I167)*$J$5+$J$4</f>
        <v>#N/A</v>
      </c>
      <c r="X167" s="272" t="e">
        <f aca="false">VLOOKUP($D167,[6]CurveFetch!$D$8:$S$13000,16,0)*$B167</f>
        <v>#N/A</v>
      </c>
      <c r="Y167" s="244" t="e">
        <f aca="false">VLOOKUP($D167,Curves!$N$2:$T$2600,7)*$B167</f>
        <v>#N/A</v>
      </c>
      <c r="Z167" s="384" t="e">
        <f aca="false">IF($U167&lt;$X167,1,0)</f>
        <v>#N/A</v>
      </c>
      <c r="AA167" s="381" t="e">
        <f aca="false">IF($U167&lt;$Y167,1,0)</f>
        <v>#N/A</v>
      </c>
      <c r="AB167" s="381" t="e">
        <f aca="false">IF($V167&lt;$X167,1,0)</f>
        <v>#N/A</v>
      </c>
      <c r="AC167" s="381" t="e">
        <f aca="false">IF($V167&lt;$X167,1,0)</f>
        <v>#N/A</v>
      </c>
      <c r="AD167" s="381" t="e">
        <f aca="false">IF($W167&lt;$X167,1,0)</f>
        <v>#N/A</v>
      </c>
      <c r="AE167" s="382" t="e">
        <f aca="false">IF($W167&lt;$Y167,1,0)</f>
        <v>#N/A</v>
      </c>
      <c r="AF167" s="70" t="e">
        <f aca="false">$AF$7*$J$2*$J$5*$N167</f>
        <v>#N/A</v>
      </c>
      <c r="AG167" s="70" t="e">
        <f aca="false">$AF$7*$J$2*$J$5*$O167</f>
        <v>#N/A</v>
      </c>
      <c r="AH167" s="70" t="e">
        <f aca="false">$AH$7*$J$2*$J$5*$N167</f>
        <v>#N/A</v>
      </c>
      <c r="AI167" s="70" t="e">
        <f aca="false">$AH$7*$J$2*$J$5*$O167</f>
        <v>#N/A</v>
      </c>
      <c r="AJ167" s="70" t="e">
        <f aca="false">$AJ$7*$J$2*$J$5*$N167</f>
        <v>#N/A</v>
      </c>
      <c r="AK167" s="70" t="e">
        <f aca="false">$AJ$7*$J$2*$J$5*$O167</f>
        <v>#N/A</v>
      </c>
      <c r="AL167" s="70" t="e">
        <f aca="false">$AL$7*$J$2*$J$5*$N167</f>
        <v>#N/A</v>
      </c>
      <c r="AM167" s="70" t="e">
        <f aca="false">$AL$7*$J$3*$J$5*$O167</f>
        <v>#N/A</v>
      </c>
      <c r="AN167" s="70" t="e">
        <f aca="false">$AN$7*$J$2*$J$5*$N167</f>
        <v>#N/A</v>
      </c>
      <c r="AO167" s="70" t="e">
        <f aca="false">$AN$7*$J$3*$J$5*$O167</f>
        <v>#N/A</v>
      </c>
      <c r="AP167" s="70" t="e">
        <f aca="false">$AP$7*$J$2*$J$5*$N167</f>
        <v>#N/A</v>
      </c>
      <c r="AQ167" s="70" t="e">
        <f aca="false">$AP$7*$J$3*$J$5*$O167</f>
        <v>#N/A</v>
      </c>
      <c r="AR167" s="70" t="e">
        <f aca="false">$AR$7*$J$2*$J$5*$N167</f>
        <v>#N/A</v>
      </c>
      <c r="AS167" s="70" t="e">
        <f aca="false">$AR$7*$J$3*$J$5*$O167</f>
        <v>#N/A</v>
      </c>
      <c r="AT167" s="134" t="e">
        <f aca="false">SUM(AF167:AG167,AL167:AM167)</f>
        <v>#N/A</v>
      </c>
      <c r="AU167" s="161" t="e">
        <f aca="false">SUM(AF167:AM167,AP167:AS167)</f>
        <v>#N/A</v>
      </c>
      <c r="AV167" s="134" t="e">
        <f aca="false">SUM(AF167:AS167)</f>
        <v>#N/A</v>
      </c>
      <c r="AW167" s="70" t="e">
        <f aca="false">$AW$7*$J$2*$J$5*$S167</f>
        <v>#N/A</v>
      </c>
      <c r="AX167" s="70" t="e">
        <f aca="false">$AW$7*$J$3*$J$5*$T167</f>
        <v>#N/A</v>
      </c>
      <c r="AY167" s="70" t="e">
        <f aca="false">$AY$7*$J$2*$J$5*$S167</f>
        <v>#N/A</v>
      </c>
      <c r="AZ167" s="70" t="e">
        <f aca="false">$AY$7*$J$3*$J$5*$T167</f>
        <v>#N/A</v>
      </c>
      <c r="BA167" s="70" t="e">
        <f aca="false">$BA$7*$J$2*$J$5*$S167</f>
        <v>#N/A</v>
      </c>
      <c r="BB167" s="70" t="e">
        <f aca="false">$BA$7*$J$3*$J$5*$T167</f>
        <v>#N/A</v>
      </c>
      <c r="BC167" s="70" t="e">
        <f aca="false">$BC$7*$J$2*$J$5*$S167</f>
        <v>#N/A</v>
      </c>
      <c r="BD167" s="70" t="e">
        <f aca="false">$BC$7*$J$3*$J$5*$T167</f>
        <v>#N/A</v>
      </c>
      <c r="BE167" s="70" t="e">
        <f aca="false">$BE$7*$J$2*$J$5*$S167</f>
        <v>#N/A</v>
      </c>
      <c r="BF167" s="70" t="e">
        <f aca="false">$BE$7*$J$3*$J$5*$T167</f>
        <v>#N/A</v>
      </c>
      <c r="BG167" s="70" t="e">
        <f aca="false">$BG$7*$J$2*$J$5*$S167</f>
        <v>#N/A</v>
      </c>
      <c r="BH167" s="70" t="e">
        <f aca="false">$BG$7*$J$3*$J$5*$T167</f>
        <v>#N/A</v>
      </c>
      <c r="BI167" s="70" t="e">
        <f aca="false">$BI$7*$J$2*$J$5*$S167</f>
        <v>#N/A</v>
      </c>
      <c r="BJ167" s="70" t="e">
        <f aca="false">$BI$7*$J$3*$J$5*$T167</f>
        <v>#N/A</v>
      </c>
      <c r="BK167" s="70" t="e">
        <f aca="false">$BK$7*$J$2*$J$5*$S167</f>
        <v>#N/A</v>
      </c>
      <c r="BL167" s="70" t="e">
        <f aca="false">$BK$7*$J$3*$J$5*$T167</f>
        <v>#N/A</v>
      </c>
      <c r="BM167" s="70" t="e">
        <f aca="false">$BM$7*$J$2*$J$5*$S167</f>
        <v>#N/A</v>
      </c>
      <c r="BN167" s="70" t="e">
        <f aca="false">$BM$7*$J$3*$J$5*$T167</f>
        <v>#N/A</v>
      </c>
      <c r="BO167" s="70" t="e">
        <f aca="false">$BO$7*$J$2*$J$5*$S167</f>
        <v>#N/A</v>
      </c>
      <c r="BP167" s="70" t="e">
        <f aca="false">$BO$7*$J$3*$J$5*$T167</f>
        <v>#N/A</v>
      </c>
      <c r="BQ167" s="70" t="e">
        <f aca="false">$BQ$7*$J$2*$J$5*$S167</f>
        <v>#N/A</v>
      </c>
      <c r="BR167" s="70" t="e">
        <f aca="false">$BQ$7*$J$3*$J$5*$T167</f>
        <v>#N/A</v>
      </c>
      <c r="BS167" s="70" t="e">
        <f aca="false">$BS$7*$J$2*$J$5*$S167</f>
        <v>#N/A</v>
      </c>
      <c r="BT167" s="70" t="e">
        <f aca="false">$BS$7*$J$3*$J$5*$T167</f>
        <v>#N/A</v>
      </c>
      <c r="BU167" s="70" t="e">
        <f aca="false">$BU$7*$J$2*$J$5*$S167</f>
        <v>#N/A</v>
      </c>
      <c r="BV167" s="70" t="e">
        <f aca="false">$BU$7*$J$3*$J$5*$T167</f>
        <v>#N/A</v>
      </c>
      <c r="BW167" s="385" t="e">
        <f aca="false">SUM(AW167:BD167,BG167:BJ167,BO167:BP167)</f>
        <v>#N/A</v>
      </c>
      <c r="BX167" s="386" t="e">
        <f aca="false">SUM(BS167:BV167)+BW167</f>
        <v>#N/A</v>
      </c>
      <c r="BY167" s="25" t="e">
        <f aca="false">SUM(AW167:BV167)</f>
        <v>#N/A</v>
      </c>
      <c r="BZ167" s="70" t="e">
        <f aca="false">$BZ$7*$J$2*$J$5*$N167</f>
        <v>#N/A</v>
      </c>
      <c r="CA167" s="70" t="e">
        <f aca="false">$BZ$7*$J$3*$J$5*$O167</f>
        <v>#N/A</v>
      </c>
      <c r="CB167" s="70" t="e">
        <f aca="false">$CB$7*$J$2*$J$5*$N167</f>
        <v>#N/A</v>
      </c>
      <c r="CC167" s="70" t="e">
        <f aca="false">$CB$7*$J$3*$J$5*$O167</f>
        <v>#N/A</v>
      </c>
      <c r="CD167" s="70" t="e">
        <f aca="false">$CD$7*$J$2*$J$5*$N167</f>
        <v>#N/A</v>
      </c>
      <c r="CE167" s="70" t="e">
        <f aca="false">$CD$7*$J$3*$J$5*$O167</f>
        <v>#N/A</v>
      </c>
      <c r="CF167" s="134" t="e">
        <f aca="false">SUM(BZ167:CA167)</f>
        <v>#N/A</v>
      </c>
      <c r="CG167" s="386" t="e">
        <f aca="false">SUM(BZ167:CC167)</f>
        <v>#N/A</v>
      </c>
      <c r="CH167" s="134" t="e">
        <f aca="false">SUM(BZ167:CE167)</f>
        <v>#N/A</v>
      </c>
      <c r="CI167" s="70" t="e">
        <f aca="false">$CI$7*$J$2*$J$5*$AB167</f>
        <v>#N/A</v>
      </c>
      <c r="CJ167" s="70" t="e">
        <f aca="false">$CI$7*$J$3*$J$5*$AC167</f>
        <v>#N/A</v>
      </c>
      <c r="CK167" s="70" t="e">
        <f aca="false">$CK$7*$J$2*$J$5*$AB167</f>
        <v>#N/A</v>
      </c>
      <c r="CL167" s="70" t="e">
        <f aca="false">$CK$7*$J$3*$J$5*$AC167</f>
        <v>#N/A</v>
      </c>
      <c r="CM167" s="70" t="e">
        <f aca="false">$CM$7*$J$2*$J$5*$AB167</f>
        <v>#N/A</v>
      </c>
      <c r="CN167" s="70" t="e">
        <f aca="false">$CM$7*$J$3*$J$5*$AC167</f>
        <v>#N/A</v>
      </c>
      <c r="CO167" s="70" t="e">
        <f aca="false">$CO$7*$J$2*$J$5*$AB167</f>
        <v>#N/A</v>
      </c>
      <c r="CP167" s="70" t="e">
        <f aca="false">$CO$7*$J$3*$J$5*$AC167</f>
        <v>#N/A</v>
      </c>
      <c r="CQ167" s="70" t="e">
        <f aca="false">$CQ$7*$J$2*$J$5*$AB167</f>
        <v>#N/A</v>
      </c>
      <c r="CR167" s="70" t="e">
        <f aca="false">$CQ$7*$J$3*$J$5*$AC167</f>
        <v>#N/A</v>
      </c>
      <c r="CS167" s="70" t="e">
        <f aca="false">$CS$7*$J$2*$J$5*$AB167</f>
        <v>#N/A</v>
      </c>
      <c r="CT167" s="70" t="e">
        <f aca="false">$CS$7*$J$3*$J$5*$AC167</f>
        <v>#N/A</v>
      </c>
      <c r="CU167" s="70" t="e">
        <f aca="false">$CU$7*$J$2*$J$5*$AB167</f>
        <v>#N/A</v>
      </c>
      <c r="CV167" s="70" t="e">
        <f aca="false">$CU$7*$J$3*$J$5*$AC167</f>
        <v>#N/A</v>
      </c>
      <c r="CW167" s="70" t="e">
        <f aca="false">$CW$7*$J$2*$J$5*$AB167</f>
        <v>#N/A</v>
      </c>
      <c r="CX167" s="70" t="e">
        <f aca="false">$CW$7*$J$3*$J$5*$AC167</f>
        <v>#N/A</v>
      </c>
      <c r="CY167" s="70" t="e">
        <f aca="false">$CY$7*$J$2*$J$5*$AB167</f>
        <v>#N/A</v>
      </c>
      <c r="CZ167" s="70" t="e">
        <f aca="false">$CY$7*$J$3*$J$5*$AC167</f>
        <v>#N/A</v>
      </c>
      <c r="DA167" s="70" t="e">
        <f aca="false">$DA$7*$J$2*$J$5*$AB167</f>
        <v>#N/A</v>
      </c>
      <c r="DB167" s="70" t="e">
        <f aca="false">$DA$7*$J$3*$J$5*$AC167</f>
        <v>#N/A</v>
      </c>
      <c r="DC167" s="70"/>
      <c r="DD167" s="70"/>
      <c r="DE167" s="70" t="e">
        <f aca="false">$DF$7*$J$2*$J$5*$AB167</f>
        <v>#N/A</v>
      </c>
      <c r="DF167" s="70" t="e">
        <f aca="false">$DF$7*$J$3*$J$5*$AC167</f>
        <v>#N/A</v>
      </c>
      <c r="DG167" s="70" t="e">
        <f aca="false">$DG$7*$J$2*$J$5*$AB167</f>
        <v>#N/A</v>
      </c>
      <c r="DH167" s="70" t="e">
        <f aca="false">$DG$7*$J$3*$J$5*$AC167</f>
        <v>#N/A</v>
      </c>
      <c r="DI167" s="70" t="e">
        <f aca="false">$DI$7*$J$2*$J$5*$AB167</f>
        <v>#N/A</v>
      </c>
      <c r="DJ167" s="70" t="e">
        <f aca="false">$DI$7*$J$3*$J$5*$AC167</f>
        <v>#N/A</v>
      </c>
      <c r="DK167" s="70" t="e">
        <f aca="false">$DK$7*$J$2*$J$5*$AB167</f>
        <v>#N/A</v>
      </c>
      <c r="DL167" s="70" t="e">
        <f aca="false">$DK$7*$J$3*$J$5*$AC167</f>
        <v>#N/A</v>
      </c>
      <c r="DM167" s="70" t="e">
        <f aca="false">$DM$7*$J$2*$J$5*$AB167</f>
        <v>#N/A</v>
      </c>
      <c r="DN167" s="70" t="e">
        <f aca="false">$DM$7*$J$3*$J$5*$AC167</f>
        <v>#N/A</v>
      </c>
      <c r="DO167" s="70" t="e">
        <f aca="false">$DO$7*$J$2*$J$5*$AB167</f>
        <v>#N/A</v>
      </c>
      <c r="DP167" s="70" t="e">
        <f aca="false">$DO$7*$J$3*$J$5*$AC167</f>
        <v>#N/A</v>
      </c>
      <c r="DQ167" s="70" t="e">
        <f aca="false">$DQ$7*$J$2*$J$5*$AB167</f>
        <v>#N/A</v>
      </c>
      <c r="DR167" s="70" t="e">
        <f aca="false">$DQ$7*$J$3*$J$5*$AC167</f>
        <v>#N/A</v>
      </c>
      <c r="DS167" s="134" t="e">
        <f aca="false">SUM(CI167:CR167,CW167:CX167,DG167:DH167)</f>
        <v>#N/A</v>
      </c>
      <c r="DT167" s="25" t="e">
        <f aca="false">SUM(CI167:CZ167,DC167:DL167)</f>
        <v>#N/A</v>
      </c>
      <c r="DU167" s="134" t="e">
        <f aca="false">SUM(CI167:DR167)</f>
        <v>#N/A</v>
      </c>
      <c r="DZ167" s="70" t="e">
        <f aca="false">$DZ$7*$J$2*$J$5*$AB167</f>
        <v>#N/A</v>
      </c>
      <c r="EA167" s="70" t="e">
        <f aca="false">$DZ$7*$J$3*$J$5*$AC167</f>
        <v>#N/A</v>
      </c>
      <c r="EB167" s="70" t="e">
        <f aca="false">$EB$7*$J$2*$J$5*$AB167</f>
        <v>#N/A</v>
      </c>
      <c r="EC167" s="70" t="e">
        <f aca="false">$EB$7*$J$3*$J$5*$AC167</f>
        <v>#N/A</v>
      </c>
      <c r="ED167" s="70" t="e">
        <f aca="false">$ED$7*$J$2*$J$5*$AB167</f>
        <v>#N/A</v>
      </c>
      <c r="EE167" s="70" t="e">
        <f aca="false">$ED$7*$J$3*$J$5*$AC167</f>
        <v>#N/A</v>
      </c>
      <c r="EF167" s="70" t="e">
        <f aca="false">$EF$7*$J$2*$J$5*$AB167</f>
        <v>#N/A</v>
      </c>
      <c r="EG167" s="70" t="e">
        <f aca="false">$EF$7*$J$3*$J$5*$AC167</f>
        <v>#N/A</v>
      </c>
      <c r="EH167" s="70" t="e">
        <f aca="false">$EH$7*$J$2*$J$5*$AB167</f>
        <v>#N/A</v>
      </c>
      <c r="EI167" s="70" t="e">
        <f aca="false">$EH$7*$J$3*$J$5*$AC167</f>
        <v>#N/A</v>
      </c>
      <c r="EJ167" s="70" t="e">
        <f aca="false">$EJ$7*$J$2*$J$5*$AB167</f>
        <v>#N/A</v>
      </c>
      <c r="EK167" s="70" t="e">
        <f aca="false">$EJ$7*$J$3*$J$5*$AC167</f>
        <v>#N/A</v>
      </c>
      <c r="EL167" s="70" t="e">
        <f aca="false">$EL$7*$J$2*$J$5*$AB167</f>
        <v>#N/A</v>
      </c>
      <c r="EM167" s="70" t="e">
        <f aca="false">$EL$7*$J$3*$J$5*$AC167</f>
        <v>#N/A</v>
      </c>
      <c r="EN167" s="134" t="e">
        <f aca="false">SUM(EB167:EC167)</f>
        <v>#N/A</v>
      </c>
      <c r="EO167" s="25" t="e">
        <f aca="false">SUM(EB167:EE167,EJ167:EM167)</f>
        <v>#N/A</v>
      </c>
      <c r="EP167" s="25" t="e">
        <f aca="false">SUM(DZ167:EM167)</f>
        <v>#N/A</v>
      </c>
    </row>
    <row r="168" customFormat="false" ht="11.25" hidden="false" customHeight="false" outlineLevel="0" collapsed="false">
      <c r="A168" s="51" t="e">
        <f aca="false">VLOOKUP($D168,Curves!$A$2:$I$1700,9)</f>
        <v>#N/A</v>
      </c>
      <c r="B168" s="85" t="e">
        <f aca="false">(1+($A168/2))^(-2*($D168-$A$1)/365.25)</f>
        <v>#N/A</v>
      </c>
      <c r="C168" s="85" t="n">
        <f aca="false">D169-D168</f>
        <v>31</v>
      </c>
      <c r="D168" s="377" t="n">
        <v>41760</v>
      </c>
      <c r="E168" s="378" t="e">
        <f aca="false">VLOOKUP($D168,Curves!$A$2:$H$1700,2)*$B168</f>
        <v>#N/A</v>
      </c>
      <c r="F168" s="51" t="e">
        <f aca="false">VLOOKUP($D168,Curves!$A$2:$H$1700,3)*$B168</f>
        <v>#N/A</v>
      </c>
      <c r="G168" s="51" t="e">
        <f aca="false">VLOOKUP($D168,Curves!$A$2:$H$1700,7)*$B168</f>
        <v>#N/A</v>
      </c>
      <c r="H168" s="51" t="e">
        <f aca="false">VLOOKUP($D168,Curves!$A$2:$H$1700,5)*$B168</f>
        <v>#N/A</v>
      </c>
      <c r="I168" s="51" t="e">
        <f aca="false">VLOOKUP($D168,Curves!$A$2:$H$1700,4)*$B168</f>
        <v>#N/A</v>
      </c>
      <c r="J168" s="379" t="e">
        <f aca="false">VLOOKUP($D168,Curves!$A$2:$H$1700,8)*$B168</f>
        <v>#N/A</v>
      </c>
      <c r="K168" s="51" t="e">
        <f aca="false">($E168+$I168)*$J$5+$J$4</f>
        <v>#N/A</v>
      </c>
      <c r="L168" s="380" t="e">
        <f aca="false">VLOOKUP($D168,Curves!$N$2:$T$2600,2)*$B168</f>
        <v>#N/A</v>
      </c>
      <c r="M168" s="244" t="e">
        <f aca="false">VLOOKUP($D168,Curves!$N$2:$T$2600,3)*$B168</f>
        <v>#N/A</v>
      </c>
      <c r="N168" s="381" t="e">
        <f aca="false">IF($K168&lt;$L168,1,0)</f>
        <v>#N/A</v>
      </c>
      <c r="O168" s="382" t="e">
        <f aca="false">IF($K168&lt;$M168,1,0)</f>
        <v>#N/A</v>
      </c>
      <c r="P168" s="378" t="e">
        <f aca="false">($E168+J168)*$J$5+$J$4</f>
        <v>#N/A</v>
      </c>
      <c r="Q168" s="380" t="e">
        <f aca="false">VLOOKUP($D168,Curves!$N$2:$T$2600,4)*$B168</f>
        <v>#N/A</v>
      </c>
      <c r="R168" s="244" t="e">
        <f aca="false">VLOOKUP($D168,Curves!$N$2:$T$2600,5)*$B168</f>
        <v>#N/A</v>
      </c>
      <c r="S168" s="381" t="e">
        <f aca="false">IF($P168&lt;$Q168,1,0)</f>
        <v>#N/A</v>
      </c>
      <c r="T168" s="382" t="e">
        <f aca="false">IF($P168&lt;$R168,1,0)</f>
        <v>#N/A</v>
      </c>
      <c r="U168" s="383" t="e">
        <f aca="false">($E168+G168)*$J$5+$J$4</f>
        <v>#N/A</v>
      </c>
      <c r="V168" s="383" t="e">
        <f aca="false">($E168+H168)*$J$5+$J$4</f>
        <v>#N/A</v>
      </c>
      <c r="W168" s="383" t="e">
        <f aca="false">($E168+I168)*$J$5+$J$4</f>
        <v>#N/A</v>
      </c>
      <c r="X168" s="272" t="e">
        <f aca="false">VLOOKUP($D168,[6]CurveFetch!$D$8:$S$13000,16,0)*$B168</f>
        <v>#N/A</v>
      </c>
      <c r="Y168" s="244" t="e">
        <f aca="false">VLOOKUP($D168,Curves!$N$2:$T$2600,7)*$B168</f>
        <v>#N/A</v>
      </c>
      <c r="Z168" s="384" t="e">
        <f aca="false">IF($U168&lt;$X168,1,0)</f>
        <v>#N/A</v>
      </c>
      <c r="AA168" s="381" t="e">
        <f aca="false">IF($U168&lt;$Y168,1,0)</f>
        <v>#N/A</v>
      </c>
      <c r="AB168" s="381" t="e">
        <f aca="false">IF($V168&lt;$X168,1,0)</f>
        <v>#N/A</v>
      </c>
      <c r="AC168" s="381" t="e">
        <f aca="false">IF($V168&lt;$X168,1,0)</f>
        <v>#N/A</v>
      </c>
      <c r="AD168" s="381" t="e">
        <f aca="false">IF($W168&lt;$X168,1,0)</f>
        <v>#N/A</v>
      </c>
      <c r="AE168" s="382" t="e">
        <f aca="false">IF($W168&lt;$Y168,1,0)</f>
        <v>#N/A</v>
      </c>
      <c r="AF168" s="70" t="e">
        <f aca="false">$AF$7*$J$2*$J$5*$N168</f>
        <v>#N/A</v>
      </c>
      <c r="AG168" s="70" t="e">
        <f aca="false">$AF$7*$J$2*$J$5*$O168</f>
        <v>#N/A</v>
      </c>
      <c r="AH168" s="70" t="e">
        <f aca="false">$AH$7*$J$2*$J$5*$N168</f>
        <v>#N/A</v>
      </c>
      <c r="AI168" s="70" t="e">
        <f aca="false">$AH$7*$J$2*$J$5*$O168</f>
        <v>#N/A</v>
      </c>
      <c r="AJ168" s="70" t="e">
        <f aca="false">$AJ$7*$J$2*$J$5*$N168</f>
        <v>#N/A</v>
      </c>
      <c r="AK168" s="70" t="e">
        <f aca="false">$AJ$7*$J$2*$J$5*$O168</f>
        <v>#N/A</v>
      </c>
      <c r="AL168" s="70" t="e">
        <f aca="false">$AL$7*$J$2*$J$5*$N168</f>
        <v>#N/A</v>
      </c>
      <c r="AM168" s="70" t="e">
        <f aca="false">$AL$7*$J$3*$J$5*$O168</f>
        <v>#N/A</v>
      </c>
      <c r="AN168" s="70" t="e">
        <f aca="false">$AN$7*$J$2*$J$5*$N168</f>
        <v>#N/A</v>
      </c>
      <c r="AO168" s="70" t="e">
        <f aca="false">$AN$7*$J$3*$J$5*$O168</f>
        <v>#N/A</v>
      </c>
      <c r="AP168" s="70" t="e">
        <f aca="false">$AP$7*$J$2*$J$5*$N168</f>
        <v>#N/A</v>
      </c>
      <c r="AQ168" s="70" t="e">
        <f aca="false">$AP$7*$J$3*$J$5*$O168</f>
        <v>#N/A</v>
      </c>
      <c r="AR168" s="70" t="e">
        <f aca="false">$AR$7*$J$2*$J$5*$N168</f>
        <v>#N/A</v>
      </c>
      <c r="AS168" s="70" t="e">
        <f aca="false">$AR$7*$J$3*$J$5*$O168</f>
        <v>#N/A</v>
      </c>
      <c r="AT168" s="134" t="e">
        <f aca="false">SUM(AF168:AG168,AL168:AM168)</f>
        <v>#N/A</v>
      </c>
      <c r="AU168" s="161" t="e">
        <f aca="false">SUM(AF168:AM168,AP168:AS168)</f>
        <v>#N/A</v>
      </c>
      <c r="AV168" s="134" t="e">
        <f aca="false">SUM(AF168:AS168)</f>
        <v>#N/A</v>
      </c>
      <c r="AW168" s="70" t="e">
        <f aca="false">$AW$7*$J$2*$J$5*$S168</f>
        <v>#N/A</v>
      </c>
      <c r="AX168" s="70" t="e">
        <f aca="false">$AW$7*$J$3*$J$5*$T168</f>
        <v>#N/A</v>
      </c>
      <c r="AY168" s="70" t="e">
        <f aca="false">$AY$7*$J$2*$J$5*$S168</f>
        <v>#N/A</v>
      </c>
      <c r="AZ168" s="70" t="e">
        <f aca="false">$AY$7*$J$3*$J$5*$T168</f>
        <v>#N/A</v>
      </c>
      <c r="BA168" s="70" t="e">
        <f aca="false">$BA$7*$J$2*$J$5*$S168</f>
        <v>#N/A</v>
      </c>
      <c r="BB168" s="70" t="e">
        <f aca="false">$BA$7*$J$3*$J$5*$T168</f>
        <v>#N/A</v>
      </c>
      <c r="BC168" s="70" t="e">
        <f aca="false">$BC$7*$J$2*$J$5*$S168</f>
        <v>#N/A</v>
      </c>
      <c r="BD168" s="70" t="e">
        <f aca="false">$BC$7*$J$3*$J$5*$T168</f>
        <v>#N/A</v>
      </c>
      <c r="BE168" s="70" t="e">
        <f aca="false">$BE$7*$J$2*$J$5*$S168</f>
        <v>#N/A</v>
      </c>
      <c r="BF168" s="70" t="e">
        <f aca="false">$BE$7*$J$3*$J$5*$T168</f>
        <v>#N/A</v>
      </c>
      <c r="BG168" s="70" t="e">
        <f aca="false">$BG$7*$J$2*$J$5*$S168</f>
        <v>#N/A</v>
      </c>
      <c r="BH168" s="70" t="e">
        <f aca="false">$BG$7*$J$3*$J$5*$T168</f>
        <v>#N/A</v>
      </c>
      <c r="BI168" s="70" t="e">
        <f aca="false">$BI$7*$J$2*$J$5*$S168</f>
        <v>#N/A</v>
      </c>
      <c r="BJ168" s="70" t="e">
        <f aca="false">$BI$7*$J$3*$J$5*$T168</f>
        <v>#N/A</v>
      </c>
      <c r="BK168" s="70" t="e">
        <f aca="false">$BK$7*$J$2*$J$5*$S168</f>
        <v>#N/A</v>
      </c>
      <c r="BL168" s="70" t="e">
        <f aca="false">$BK$7*$J$3*$J$5*$T168</f>
        <v>#N/A</v>
      </c>
      <c r="BM168" s="70" t="e">
        <f aca="false">$BM$7*$J$2*$J$5*$S168</f>
        <v>#N/A</v>
      </c>
      <c r="BN168" s="70" t="e">
        <f aca="false">$BM$7*$J$3*$J$5*$T168</f>
        <v>#N/A</v>
      </c>
      <c r="BO168" s="70" t="e">
        <f aca="false">$BO$7*$J$2*$J$5*$S168</f>
        <v>#N/A</v>
      </c>
      <c r="BP168" s="70" t="e">
        <f aca="false">$BO$7*$J$3*$J$5*$T168</f>
        <v>#N/A</v>
      </c>
      <c r="BQ168" s="70" t="e">
        <f aca="false">$BQ$7*$J$2*$J$5*$S168</f>
        <v>#N/A</v>
      </c>
      <c r="BR168" s="70" t="e">
        <f aca="false">$BQ$7*$J$3*$J$5*$T168</f>
        <v>#N/A</v>
      </c>
      <c r="BS168" s="70" t="e">
        <f aca="false">$BS$7*$J$2*$J$5*$S168</f>
        <v>#N/A</v>
      </c>
      <c r="BT168" s="70" t="e">
        <f aca="false">$BS$7*$J$3*$J$5*$T168</f>
        <v>#N/A</v>
      </c>
      <c r="BU168" s="70" t="e">
        <f aca="false">$BU$7*$J$2*$J$5*$S168</f>
        <v>#N/A</v>
      </c>
      <c r="BV168" s="70" t="e">
        <f aca="false">$BU$7*$J$3*$J$5*$T168</f>
        <v>#N/A</v>
      </c>
      <c r="BW168" s="385" t="e">
        <f aca="false">SUM(AW168:BD168,BG168:BJ168,BO168:BP168)</f>
        <v>#N/A</v>
      </c>
      <c r="BX168" s="386" t="e">
        <f aca="false">SUM(BS168:BV168)+BW168</f>
        <v>#N/A</v>
      </c>
      <c r="BY168" s="25" t="e">
        <f aca="false">SUM(AW168:BV168)</f>
        <v>#N/A</v>
      </c>
      <c r="BZ168" s="70" t="e">
        <f aca="false">$BZ$7*$J$2*$J$5*$N168</f>
        <v>#N/A</v>
      </c>
      <c r="CA168" s="70" t="e">
        <f aca="false">$BZ$7*$J$3*$J$5*$O168</f>
        <v>#N/A</v>
      </c>
      <c r="CB168" s="70" t="e">
        <f aca="false">$CB$7*$J$2*$J$5*$N168</f>
        <v>#N/A</v>
      </c>
      <c r="CC168" s="70" t="e">
        <f aca="false">$CB$7*$J$3*$J$5*$O168</f>
        <v>#N/A</v>
      </c>
      <c r="CD168" s="70" t="e">
        <f aca="false">$CD$7*$J$2*$J$5*$N168</f>
        <v>#N/A</v>
      </c>
      <c r="CE168" s="70" t="e">
        <f aca="false">$CD$7*$J$3*$J$5*$O168</f>
        <v>#N/A</v>
      </c>
      <c r="CF168" s="134" t="e">
        <f aca="false">SUM(BZ168:CA168)</f>
        <v>#N/A</v>
      </c>
      <c r="CG168" s="386" t="e">
        <f aca="false">SUM(BZ168:CC168)</f>
        <v>#N/A</v>
      </c>
      <c r="CH168" s="134" t="e">
        <f aca="false">SUM(BZ168:CE168)</f>
        <v>#N/A</v>
      </c>
      <c r="CI168" s="70" t="e">
        <f aca="false">$CI$7*$J$2*$J$5*$AB168</f>
        <v>#N/A</v>
      </c>
      <c r="CJ168" s="70" t="e">
        <f aca="false">$CI$7*$J$3*$J$5*$AC168</f>
        <v>#N/A</v>
      </c>
      <c r="CK168" s="70" t="e">
        <f aca="false">$CK$7*$J$2*$J$5*$AB168</f>
        <v>#N/A</v>
      </c>
      <c r="CL168" s="70" t="e">
        <f aca="false">$CK$7*$J$3*$J$5*$AC168</f>
        <v>#N/A</v>
      </c>
      <c r="CM168" s="70" t="e">
        <f aca="false">$CM$7*$J$2*$J$5*$AB168</f>
        <v>#N/A</v>
      </c>
      <c r="CN168" s="70" t="e">
        <f aca="false">$CM$7*$J$3*$J$5*$AC168</f>
        <v>#N/A</v>
      </c>
      <c r="CO168" s="70" t="e">
        <f aca="false">$CO$7*$J$2*$J$5*$AB168</f>
        <v>#N/A</v>
      </c>
      <c r="CP168" s="70" t="e">
        <f aca="false">$CO$7*$J$3*$J$5*$AC168</f>
        <v>#N/A</v>
      </c>
      <c r="CQ168" s="70" t="e">
        <f aca="false">$CQ$7*$J$2*$J$5*$AB168</f>
        <v>#N/A</v>
      </c>
      <c r="CR168" s="70" t="e">
        <f aca="false">$CQ$7*$J$3*$J$5*$AC168</f>
        <v>#N/A</v>
      </c>
      <c r="CS168" s="70" t="e">
        <f aca="false">$CS$7*$J$2*$J$5*$AB168</f>
        <v>#N/A</v>
      </c>
      <c r="CT168" s="70" t="e">
        <f aca="false">$CS$7*$J$3*$J$5*$AC168</f>
        <v>#N/A</v>
      </c>
      <c r="CU168" s="70" t="e">
        <f aca="false">$CU$7*$J$2*$J$5*$AB168</f>
        <v>#N/A</v>
      </c>
      <c r="CV168" s="70" t="e">
        <f aca="false">$CU$7*$J$3*$J$5*$AC168</f>
        <v>#N/A</v>
      </c>
      <c r="CW168" s="70" t="e">
        <f aca="false">$CW$7*$J$2*$J$5*$AB168</f>
        <v>#N/A</v>
      </c>
      <c r="CX168" s="70" t="e">
        <f aca="false">$CW$7*$J$3*$J$5*$AC168</f>
        <v>#N/A</v>
      </c>
      <c r="CY168" s="70" t="e">
        <f aca="false">$CY$7*$J$2*$J$5*$AB168</f>
        <v>#N/A</v>
      </c>
      <c r="CZ168" s="70" t="e">
        <f aca="false">$CY$7*$J$3*$J$5*$AC168</f>
        <v>#N/A</v>
      </c>
      <c r="DA168" s="70" t="e">
        <f aca="false">$DA$7*$J$2*$J$5*$AB168</f>
        <v>#N/A</v>
      </c>
      <c r="DB168" s="70" t="e">
        <f aca="false">$DA$7*$J$3*$J$5*$AC168</f>
        <v>#N/A</v>
      </c>
      <c r="DC168" s="70"/>
      <c r="DD168" s="70"/>
      <c r="DE168" s="70" t="e">
        <f aca="false">$DF$7*$J$2*$J$5*$AB168</f>
        <v>#N/A</v>
      </c>
      <c r="DF168" s="70" t="e">
        <f aca="false">$DF$7*$J$3*$J$5*$AC168</f>
        <v>#N/A</v>
      </c>
      <c r="DG168" s="70" t="e">
        <f aca="false">$DG$7*$J$2*$J$5*$AB168</f>
        <v>#N/A</v>
      </c>
      <c r="DH168" s="70" t="e">
        <f aca="false">$DG$7*$J$3*$J$5*$AC168</f>
        <v>#N/A</v>
      </c>
      <c r="DI168" s="70" t="e">
        <f aca="false">$DI$7*$J$2*$J$5*$AB168</f>
        <v>#N/A</v>
      </c>
      <c r="DJ168" s="70" t="e">
        <f aca="false">$DI$7*$J$3*$J$5*$AC168</f>
        <v>#N/A</v>
      </c>
      <c r="DK168" s="70" t="e">
        <f aca="false">$DK$7*$J$2*$J$5*$AB168</f>
        <v>#N/A</v>
      </c>
      <c r="DL168" s="70" t="e">
        <f aca="false">$DK$7*$J$3*$J$5*$AC168</f>
        <v>#N/A</v>
      </c>
      <c r="DM168" s="70" t="e">
        <f aca="false">$DM$7*$J$2*$J$5*$AB168</f>
        <v>#N/A</v>
      </c>
      <c r="DN168" s="70" t="e">
        <f aca="false">$DM$7*$J$3*$J$5*$AC168</f>
        <v>#N/A</v>
      </c>
      <c r="DO168" s="70" t="e">
        <f aca="false">$DO$7*$J$2*$J$5*$AB168</f>
        <v>#N/A</v>
      </c>
      <c r="DP168" s="70" t="e">
        <f aca="false">$DO$7*$J$3*$J$5*$AC168</f>
        <v>#N/A</v>
      </c>
      <c r="DQ168" s="70" t="e">
        <f aca="false">$DQ$7*$J$2*$J$5*$AB168</f>
        <v>#N/A</v>
      </c>
      <c r="DR168" s="70" t="e">
        <f aca="false">$DQ$7*$J$3*$J$5*$AC168</f>
        <v>#N/A</v>
      </c>
      <c r="DS168" s="134" t="e">
        <f aca="false">SUM(CI168:CR168,CW168:CX168,DG168:DH168)</f>
        <v>#N/A</v>
      </c>
      <c r="DT168" s="25" t="e">
        <f aca="false">SUM(CI168:CZ168,DC168:DL168)</f>
        <v>#N/A</v>
      </c>
      <c r="DU168" s="134" t="e">
        <f aca="false">SUM(CI168:DR168)</f>
        <v>#N/A</v>
      </c>
      <c r="DZ168" s="70" t="e">
        <f aca="false">$DZ$7*$J$2*$J$5*$AB168</f>
        <v>#N/A</v>
      </c>
      <c r="EA168" s="70" t="e">
        <f aca="false">$DZ$7*$J$3*$J$5*$AC168</f>
        <v>#N/A</v>
      </c>
      <c r="EB168" s="70" t="e">
        <f aca="false">$EB$7*$J$2*$J$5*$AB168</f>
        <v>#N/A</v>
      </c>
      <c r="EC168" s="70" t="e">
        <f aca="false">$EB$7*$J$3*$J$5*$AC168</f>
        <v>#N/A</v>
      </c>
      <c r="ED168" s="70" t="e">
        <f aca="false">$ED$7*$J$2*$J$5*$AB168</f>
        <v>#N/A</v>
      </c>
      <c r="EE168" s="70" t="e">
        <f aca="false">$ED$7*$J$3*$J$5*$AC168</f>
        <v>#N/A</v>
      </c>
      <c r="EF168" s="70" t="e">
        <f aca="false">$EF$7*$J$2*$J$5*$AB168</f>
        <v>#N/A</v>
      </c>
      <c r="EG168" s="70" t="e">
        <f aca="false">$EF$7*$J$3*$J$5*$AC168</f>
        <v>#N/A</v>
      </c>
      <c r="EH168" s="70" t="e">
        <f aca="false">$EH$7*$J$2*$J$5*$AB168</f>
        <v>#N/A</v>
      </c>
      <c r="EI168" s="70" t="e">
        <f aca="false">$EH$7*$J$3*$J$5*$AC168</f>
        <v>#N/A</v>
      </c>
      <c r="EJ168" s="70" t="e">
        <f aca="false">$EJ$7*$J$2*$J$5*$AB168</f>
        <v>#N/A</v>
      </c>
      <c r="EK168" s="70" t="e">
        <f aca="false">$EJ$7*$J$3*$J$5*$AC168</f>
        <v>#N/A</v>
      </c>
      <c r="EL168" s="70" t="e">
        <f aca="false">$EL$7*$J$2*$J$5*$AB168</f>
        <v>#N/A</v>
      </c>
      <c r="EM168" s="70" t="e">
        <f aca="false">$EL$7*$J$3*$J$5*$AC168</f>
        <v>#N/A</v>
      </c>
      <c r="EN168" s="134" t="e">
        <f aca="false">SUM(EB168:EC168)</f>
        <v>#N/A</v>
      </c>
      <c r="EO168" s="25" t="e">
        <f aca="false">SUM(EB168:EE168,EJ168:EM168)</f>
        <v>#N/A</v>
      </c>
      <c r="EP168" s="25" t="e">
        <f aca="false">SUM(DZ168:EM168)</f>
        <v>#N/A</v>
      </c>
    </row>
    <row r="169" customFormat="false" ht="11.25" hidden="false" customHeight="false" outlineLevel="0" collapsed="false">
      <c r="A169" s="51" t="e">
        <f aca="false">VLOOKUP($D169,Curves!$A$2:$I$1700,9)</f>
        <v>#N/A</v>
      </c>
      <c r="B169" s="85" t="e">
        <f aca="false">(1+($A169/2))^(-2*($D169-$A$1)/365.25)</f>
        <v>#N/A</v>
      </c>
      <c r="C169" s="85" t="n">
        <f aca="false">D170-D169</f>
        <v>30</v>
      </c>
      <c r="D169" s="377" t="n">
        <v>41791</v>
      </c>
      <c r="E169" s="378" t="e">
        <f aca="false">VLOOKUP($D169,Curves!$A$2:$H$1700,2)*$B169</f>
        <v>#N/A</v>
      </c>
      <c r="F169" s="51" t="e">
        <f aca="false">VLOOKUP($D169,Curves!$A$2:$H$1700,3)*$B169</f>
        <v>#N/A</v>
      </c>
      <c r="G169" s="51" t="e">
        <f aca="false">VLOOKUP($D169,Curves!$A$2:$H$1700,7)*$B169</f>
        <v>#N/A</v>
      </c>
      <c r="H169" s="51" t="e">
        <f aca="false">VLOOKUP($D169,Curves!$A$2:$H$1700,5)*$B169</f>
        <v>#N/A</v>
      </c>
      <c r="I169" s="51" t="e">
        <f aca="false">VLOOKUP($D169,Curves!$A$2:$H$1700,4)*$B169</f>
        <v>#N/A</v>
      </c>
      <c r="J169" s="379" t="e">
        <f aca="false">VLOOKUP($D169,Curves!$A$2:$H$1700,8)*$B169</f>
        <v>#N/A</v>
      </c>
      <c r="K169" s="51" t="e">
        <f aca="false">($E169+$I169)*$J$5+$J$4</f>
        <v>#N/A</v>
      </c>
      <c r="L169" s="380" t="e">
        <f aca="false">VLOOKUP($D169,Curves!$N$2:$T$2600,2)*$B169</f>
        <v>#N/A</v>
      </c>
      <c r="M169" s="244" t="e">
        <f aca="false">VLOOKUP($D169,Curves!$N$2:$T$2600,3)*$B169</f>
        <v>#N/A</v>
      </c>
      <c r="N169" s="381" t="e">
        <f aca="false">IF($K169&lt;$L169,1,0)</f>
        <v>#N/A</v>
      </c>
      <c r="O169" s="382" t="e">
        <f aca="false">IF($K169&lt;$M169,1,0)</f>
        <v>#N/A</v>
      </c>
      <c r="P169" s="378" t="e">
        <f aca="false">($E169+J169)*$J$5+$J$4</f>
        <v>#N/A</v>
      </c>
      <c r="Q169" s="380" t="e">
        <f aca="false">VLOOKUP($D169,Curves!$N$2:$T$2600,4)*$B169</f>
        <v>#N/A</v>
      </c>
      <c r="R169" s="244" t="e">
        <f aca="false">VLOOKUP($D169,Curves!$N$2:$T$2600,5)*$B169</f>
        <v>#N/A</v>
      </c>
      <c r="S169" s="381" t="e">
        <f aca="false">IF($P169&lt;$Q169,1,0)</f>
        <v>#N/A</v>
      </c>
      <c r="T169" s="382" t="e">
        <f aca="false">IF($P169&lt;$R169,1,0)</f>
        <v>#N/A</v>
      </c>
      <c r="U169" s="383" t="e">
        <f aca="false">($E169+G169)*$J$5+$J$4</f>
        <v>#N/A</v>
      </c>
      <c r="V169" s="383" t="e">
        <f aca="false">($E169+H169)*$J$5+$J$4</f>
        <v>#N/A</v>
      </c>
      <c r="W169" s="383" t="e">
        <f aca="false">($E169+I169)*$J$5+$J$4</f>
        <v>#N/A</v>
      </c>
      <c r="X169" s="272" t="e">
        <f aca="false">VLOOKUP($D169,[6]CurveFetch!$D$8:$S$13000,16,0)*$B169</f>
        <v>#N/A</v>
      </c>
      <c r="Y169" s="244" t="e">
        <f aca="false">VLOOKUP($D169,Curves!$N$2:$T$2600,7)*$B169</f>
        <v>#N/A</v>
      </c>
      <c r="Z169" s="384" t="e">
        <f aca="false">IF($U169&lt;$X169,1,0)</f>
        <v>#N/A</v>
      </c>
      <c r="AA169" s="381" t="e">
        <f aca="false">IF($U169&lt;$Y169,1,0)</f>
        <v>#N/A</v>
      </c>
      <c r="AB169" s="381" t="e">
        <f aca="false">IF($V169&lt;$X169,1,0)</f>
        <v>#N/A</v>
      </c>
      <c r="AC169" s="381" t="e">
        <f aca="false">IF($V169&lt;$X169,1,0)</f>
        <v>#N/A</v>
      </c>
      <c r="AD169" s="381" t="e">
        <f aca="false">IF($W169&lt;$X169,1,0)</f>
        <v>#N/A</v>
      </c>
      <c r="AE169" s="382" t="e">
        <f aca="false">IF($W169&lt;$Y169,1,0)</f>
        <v>#N/A</v>
      </c>
      <c r="AF169" s="70" t="e">
        <f aca="false">$AF$7*$J$2*$J$5*$N169</f>
        <v>#N/A</v>
      </c>
      <c r="AG169" s="70" t="e">
        <f aca="false">$AF$7*$J$2*$J$5*$O169</f>
        <v>#N/A</v>
      </c>
      <c r="AH169" s="70" t="e">
        <f aca="false">$AH$7*$J$2*$J$5*$N169</f>
        <v>#N/A</v>
      </c>
      <c r="AI169" s="70" t="e">
        <f aca="false">$AH$7*$J$2*$J$5*$O169</f>
        <v>#N/A</v>
      </c>
      <c r="AJ169" s="70" t="e">
        <f aca="false">$AJ$7*$J$2*$J$5*$N169</f>
        <v>#N/A</v>
      </c>
      <c r="AK169" s="70" t="e">
        <f aca="false">$AJ$7*$J$2*$J$5*$O169</f>
        <v>#N/A</v>
      </c>
      <c r="AL169" s="70" t="e">
        <f aca="false">$AL$7*$J$2*$J$5*$N169</f>
        <v>#N/A</v>
      </c>
      <c r="AM169" s="70" t="e">
        <f aca="false">$AL$7*$J$3*$J$5*$O169</f>
        <v>#N/A</v>
      </c>
      <c r="AN169" s="70" t="e">
        <f aca="false">$AN$7*$J$2*$J$5*$N169</f>
        <v>#N/A</v>
      </c>
      <c r="AO169" s="70" t="e">
        <f aca="false">$AN$7*$J$3*$J$5*$O169</f>
        <v>#N/A</v>
      </c>
      <c r="AP169" s="70" t="e">
        <f aca="false">$AP$7*$J$2*$J$5*$N169</f>
        <v>#N/A</v>
      </c>
      <c r="AQ169" s="70" t="e">
        <f aca="false">$AP$7*$J$3*$J$5*$O169</f>
        <v>#N/A</v>
      </c>
      <c r="AR169" s="70" t="e">
        <f aca="false">$AR$7*$J$2*$J$5*$N169</f>
        <v>#N/A</v>
      </c>
      <c r="AS169" s="70" t="e">
        <f aca="false">$AR$7*$J$3*$J$5*$O169</f>
        <v>#N/A</v>
      </c>
      <c r="AT169" s="134" t="e">
        <f aca="false">SUM(AF169:AG169,AL169:AM169)</f>
        <v>#N/A</v>
      </c>
      <c r="AU169" s="161" t="e">
        <f aca="false">SUM(AF169:AM169,AP169:AS169)</f>
        <v>#N/A</v>
      </c>
      <c r="AV169" s="134" t="e">
        <f aca="false">SUM(AF169:AS169)</f>
        <v>#N/A</v>
      </c>
      <c r="AW169" s="70" t="e">
        <f aca="false">$AW$7*$J$2*$J$5*$S169</f>
        <v>#N/A</v>
      </c>
      <c r="AX169" s="70" t="e">
        <f aca="false">$AW$7*$J$3*$J$5*$T169</f>
        <v>#N/A</v>
      </c>
      <c r="AY169" s="70" t="e">
        <f aca="false">$AY$7*$J$2*$J$5*$S169</f>
        <v>#N/A</v>
      </c>
      <c r="AZ169" s="70" t="e">
        <f aca="false">$AY$7*$J$3*$J$5*$T169</f>
        <v>#N/A</v>
      </c>
      <c r="BA169" s="70" t="e">
        <f aca="false">$BA$7*$J$2*$J$5*$S169</f>
        <v>#N/A</v>
      </c>
      <c r="BB169" s="70" t="e">
        <f aca="false">$BA$7*$J$3*$J$5*$T169</f>
        <v>#N/A</v>
      </c>
      <c r="BC169" s="70" t="e">
        <f aca="false">$BC$7*$J$2*$J$5*$S169</f>
        <v>#N/A</v>
      </c>
      <c r="BD169" s="70" t="e">
        <f aca="false">$BC$7*$J$3*$J$5*$T169</f>
        <v>#N/A</v>
      </c>
      <c r="BE169" s="70" t="e">
        <f aca="false">$BE$7*$J$2*$J$5*$S169</f>
        <v>#N/A</v>
      </c>
      <c r="BF169" s="70" t="e">
        <f aca="false">$BE$7*$J$3*$J$5*$T169</f>
        <v>#N/A</v>
      </c>
      <c r="BG169" s="70" t="e">
        <f aca="false">$BG$7*$J$2*$J$5*$S169</f>
        <v>#N/A</v>
      </c>
      <c r="BH169" s="70" t="e">
        <f aca="false">$BG$7*$J$3*$J$5*$T169</f>
        <v>#N/A</v>
      </c>
      <c r="BI169" s="70" t="e">
        <f aca="false">$BI$7*$J$2*$J$5*$S169</f>
        <v>#N/A</v>
      </c>
      <c r="BJ169" s="70" t="e">
        <f aca="false">$BI$7*$J$3*$J$5*$T169</f>
        <v>#N/A</v>
      </c>
      <c r="BK169" s="70" t="e">
        <f aca="false">$BK$7*$J$2*$J$5*$S169</f>
        <v>#N/A</v>
      </c>
      <c r="BL169" s="70" t="e">
        <f aca="false">$BK$7*$J$3*$J$5*$T169</f>
        <v>#N/A</v>
      </c>
      <c r="BM169" s="70" t="e">
        <f aca="false">$BM$7*$J$2*$J$5*$S169</f>
        <v>#N/A</v>
      </c>
      <c r="BN169" s="70" t="e">
        <f aca="false">$BM$7*$J$3*$J$5*$T169</f>
        <v>#N/A</v>
      </c>
      <c r="BO169" s="70" t="e">
        <f aca="false">$BO$7*$J$2*$J$5*$S169</f>
        <v>#N/A</v>
      </c>
      <c r="BP169" s="70" t="e">
        <f aca="false">$BO$7*$J$3*$J$5*$T169</f>
        <v>#N/A</v>
      </c>
      <c r="BQ169" s="70" t="e">
        <f aca="false">$BQ$7*$J$2*$J$5*$S169</f>
        <v>#N/A</v>
      </c>
      <c r="BR169" s="70" t="e">
        <f aca="false">$BQ$7*$J$3*$J$5*$T169</f>
        <v>#N/A</v>
      </c>
      <c r="BS169" s="70" t="e">
        <f aca="false">$BS$7*$J$2*$J$5*$S169</f>
        <v>#N/A</v>
      </c>
      <c r="BT169" s="70" t="e">
        <f aca="false">$BS$7*$J$3*$J$5*$T169</f>
        <v>#N/A</v>
      </c>
      <c r="BU169" s="70" t="e">
        <f aca="false">$BU$7*$J$2*$J$5*$S169</f>
        <v>#N/A</v>
      </c>
      <c r="BV169" s="70" t="e">
        <f aca="false">$BU$7*$J$3*$J$5*$T169</f>
        <v>#N/A</v>
      </c>
      <c r="BW169" s="385" t="e">
        <f aca="false">SUM(AW169:BD169,BG169:BJ169,BO169:BP169)</f>
        <v>#N/A</v>
      </c>
      <c r="BX169" s="386" t="e">
        <f aca="false">SUM(BS169:BV169)+BW169</f>
        <v>#N/A</v>
      </c>
      <c r="BY169" s="25" t="e">
        <f aca="false">SUM(AW169:BV169)</f>
        <v>#N/A</v>
      </c>
      <c r="BZ169" s="70" t="e">
        <f aca="false">$BZ$7*$J$2*$J$5*$N169</f>
        <v>#N/A</v>
      </c>
      <c r="CA169" s="70" t="e">
        <f aca="false">$BZ$7*$J$3*$J$5*$O169</f>
        <v>#N/A</v>
      </c>
      <c r="CB169" s="70" t="e">
        <f aca="false">$CB$7*$J$2*$J$5*$N169</f>
        <v>#N/A</v>
      </c>
      <c r="CC169" s="70" t="e">
        <f aca="false">$CB$7*$J$3*$J$5*$O169</f>
        <v>#N/A</v>
      </c>
      <c r="CD169" s="70" t="e">
        <f aca="false">$CD$7*$J$2*$J$5*$N169</f>
        <v>#N/A</v>
      </c>
      <c r="CE169" s="70" t="e">
        <f aca="false">$CD$7*$J$3*$J$5*$O169</f>
        <v>#N/A</v>
      </c>
      <c r="CF169" s="134" t="e">
        <f aca="false">SUM(BZ169:CA169)</f>
        <v>#N/A</v>
      </c>
      <c r="CG169" s="386" t="e">
        <f aca="false">SUM(BZ169:CC169)</f>
        <v>#N/A</v>
      </c>
      <c r="CH169" s="134" t="e">
        <f aca="false">SUM(BZ169:CE169)</f>
        <v>#N/A</v>
      </c>
      <c r="CI169" s="70" t="e">
        <f aca="false">$CI$7*$J$2*$J$5*$AB169</f>
        <v>#N/A</v>
      </c>
      <c r="CJ169" s="70" t="e">
        <f aca="false">$CI$7*$J$3*$J$5*$AC169</f>
        <v>#N/A</v>
      </c>
      <c r="CK169" s="70" t="e">
        <f aca="false">$CK$7*$J$2*$J$5*$AB169</f>
        <v>#N/A</v>
      </c>
      <c r="CL169" s="70" t="e">
        <f aca="false">$CK$7*$J$3*$J$5*$AC169</f>
        <v>#N/A</v>
      </c>
      <c r="CM169" s="70" t="e">
        <f aca="false">$CM$7*$J$2*$J$5*$AB169</f>
        <v>#N/A</v>
      </c>
      <c r="CN169" s="70" t="e">
        <f aca="false">$CM$7*$J$3*$J$5*$AC169</f>
        <v>#N/A</v>
      </c>
      <c r="CO169" s="70" t="e">
        <f aca="false">$CO$7*$J$2*$J$5*$AB169</f>
        <v>#N/A</v>
      </c>
      <c r="CP169" s="70" t="e">
        <f aca="false">$CO$7*$J$3*$J$5*$AC169</f>
        <v>#N/A</v>
      </c>
      <c r="CQ169" s="70" t="e">
        <f aca="false">$CQ$7*$J$2*$J$5*$AB169</f>
        <v>#N/A</v>
      </c>
      <c r="CR169" s="70" t="e">
        <f aca="false">$CQ$7*$J$3*$J$5*$AC169</f>
        <v>#N/A</v>
      </c>
      <c r="CS169" s="70" t="e">
        <f aca="false">$CS$7*$J$2*$J$5*$AB169</f>
        <v>#N/A</v>
      </c>
      <c r="CT169" s="70" t="e">
        <f aca="false">$CS$7*$J$3*$J$5*$AC169</f>
        <v>#N/A</v>
      </c>
      <c r="CU169" s="70" t="e">
        <f aca="false">$CU$7*$J$2*$J$5*$AB169</f>
        <v>#N/A</v>
      </c>
      <c r="CV169" s="70" t="e">
        <f aca="false">$CU$7*$J$3*$J$5*$AC169</f>
        <v>#N/A</v>
      </c>
      <c r="CW169" s="70" t="e">
        <f aca="false">$CW$7*$J$2*$J$5*$AB169</f>
        <v>#N/A</v>
      </c>
      <c r="CX169" s="70" t="e">
        <f aca="false">$CW$7*$J$3*$J$5*$AC169</f>
        <v>#N/A</v>
      </c>
      <c r="CY169" s="70" t="e">
        <f aca="false">$CY$7*$J$2*$J$5*$AB169</f>
        <v>#N/A</v>
      </c>
      <c r="CZ169" s="70" t="e">
        <f aca="false">$CY$7*$J$3*$J$5*$AC169</f>
        <v>#N/A</v>
      </c>
      <c r="DA169" s="70" t="e">
        <f aca="false">$DA$7*$J$2*$J$5*$AB169</f>
        <v>#N/A</v>
      </c>
      <c r="DB169" s="70" t="e">
        <f aca="false">$DA$7*$J$3*$J$5*$AC169</f>
        <v>#N/A</v>
      </c>
      <c r="DC169" s="70"/>
      <c r="DD169" s="70"/>
      <c r="DE169" s="70" t="e">
        <f aca="false">$DF$7*$J$2*$J$5*$AB169</f>
        <v>#N/A</v>
      </c>
      <c r="DF169" s="70" t="e">
        <f aca="false">$DF$7*$J$3*$J$5*$AC169</f>
        <v>#N/A</v>
      </c>
      <c r="DG169" s="70" t="e">
        <f aca="false">$DG$7*$J$2*$J$5*$AB169</f>
        <v>#N/A</v>
      </c>
      <c r="DH169" s="70" t="e">
        <f aca="false">$DG$7*$J$3*$J$5*$AC169</f>
        <v>#N/A</v>
      </c>
      <c r="DI169" s="70" t="e">
        <f aca="false">$DI$7*$J$2*$J$5*$AB169</f>
        <v>#N/A</v>
      </c>
      <c r="DJ169" s="70" t="e">
        <f aca="false">$DI$7*$J$3*$J$5*$AC169</f>
        <v>#N/A</v>
      </c>
      <c r="DK169" s="70" t="e">
        <f aca="false">$DK$7*$J$2*$J$5*$AB169</f>
        <v>#N/A</v>
      </c>
      <c r="DL169" s="70" t="e">
        <f aca="false">$DK$7*$J$3*$J$5*$AC169</f>
        <v>#N/A</v>
      </c>
      <c r="DM169" s="70" t="e">
        <f aca="false">$DM$7*$J$2*$J$5*$AB169</f>
        <v>#N/A</v>
      </c>
      <c r="DN169" s="70" t="e">
        <f aca="false">$DM$7*$J$3*$J$5*$AC169</f>
        <v>#N/A</v>
      </c>
      <c r="DO169" s="70" t="e">
        <f aca="false">$DO$7*$J$2*$J$5*$AB169</f>
        <v>#N/A</v>
      </c>
      <c r="DP169" s="70" t="e">
        <f aca="false">$DO$7*$J$3*$J$5*$AC169</f>
        <v>#N/A</v>
      </c>
      <c r="DQ169" s="70" t="e">
        <f aca="false">$DQ$7*$J$2*$J$5*$AB169</f>
        <v>#N/A</v>
      </c>
      <c r="DR169" s="70" t="e">
        <f aca="false">$DQ$7*$J$3*$J$5*$AC169</f>
        <v>#N/A</v>
      </c>
      <c r="DS169" s="134" t="e">
        <f aca="false">SUM(CI169:CR169,CW169:CX169,DG169:DH169)</f>
        <v>#N/A</v>
      </c>
      <c r="DT169" s="25" t="e">
        <f aca="false">SUM(CI169:CZ169,DC169:DL169)</f>
        <v>#N/A</v>
      </c>
      <c r="DU169" s="134" t="e">
        <f aca="false">SUM(CI169:DR169)</f>
        <v>#N/A</v>
      </c>
      <c r="DZ169" s="70" t="e">
        <f aca="false">$DZ$7*$J$2*$J$5*$AB169</f>
        <v>#N/A</v>
      </c>
      <c r="EA169" s="70" t="e">
        <f aca="false">$DZ$7*$J$3*$J$5*$AC169</f>
        <v>#N/A</v>
      </c>
      <c r="EB169" s="70" t="e">
        <f aca="false">$EB$7*$J$2*$J$5*$AB169</f>
        <v>#N/A</v>
      </c>
      <c r="EC169" s="70" t="e">
        <f aca="false">$EB$7*$J$3*$J$5*$AC169</f>
        <v>#N/A</v>
      </c>
      <c r="ED169" s="70" t="e">
        <f aca="false">$ED$7*$J$2*$J$5*$AB169</f>
        <v>#N/A</v>
      </c>
      <c r="EE169" s="70" t="e">
        <f aca="false">$ED$7*$J$3*$J$5*$AC169</f>
        <v>#N/A</v>
      </c>
      <c r="EF169" s="70" t="e">
        <f aca="false">$EF$7*$J$2*$J$5*$AB169</f>
        <v>#N/A</v>
      </c>
      <c r="EG169" s="70" t="e">
        <f aca="false">$EF$7*$J$3*$J$5*$AC169</f>
        <v>#N/A</v>
      </c>
      <c r="EH169" s="70" t="e">
        <f aca="false">$EH$7*$J$2*$J$5*$AB169</f>
        <v>#N/A</v>
      </c>
      <c r="EI169" s="70" t="e">
        <f aca="false">$EH$7*$J$3*$J$5*$AC169</f>
        <v>#N/A</v>
      </c>
      <c r="EJ169" s="70" t="e">
        <f aca="false">$EJ$7*$J$2*$J$5*$AB169</f>
        <v>#N/A</v>
      </c>
      <c r="EK169" s="70" t="e">
        <f aca="false">$EJ$7*$J$3*$J$5*$AC169</f>
        <v>#N/A</v>
      </c>
      <c r="EL169" s="70" t="e">
        <f aca="false">$EL$7*$J$2*$J$5*$AB169</f>
        <v>#N/A</v>
      </c>
      <c r="EM169" s="70" t="e">
        <f aca="false">$EL$7*$J$3*$J$5*$AC169</f>
        <v>#N/A</v>
      </c>
      <c r="EN169" s="134" t="e">
        <f aca="false">SUM(EB169:EC169)</f>
        <v>#N/A</v>
      </c>
      <c r="EO169" s="25" t="e">
        <f aca="false">SUM(EB169:EE169,EJ169:EM169)</f>
        <v>#N/A</v>
      </c>
      <c r="EP169" s="25" t="e">
        <f aca="false">SUM(DZ169:EM169)</f>
        <v>#N/A</v>
      </c>
    </row>
    <row r="170" customFormat="false" ht="11.25" hidden="false" customHeight="false" outlineLevel="0" collapsed="false">
      <c r="A170" s="51" t="e">
        <f aca="false">VLOOKUP($D170,Curves!$A$2:$I$1700,9)</f>
        <v>#N/A</v>
      </c>
      <c r="B170" s="85" t="e">
        <f aca="false">(1+($A170/2))^(-2*($D170-$A$1)/365.25)</f>
        <v>#N/A</v>
      </c>
      <c r="C170" s="85" t="n">
        <f aca="false">D171-D170</f>
        <v>31</v>
      </c>
      <c r="D170" s="377" t="n">
        <v>41821</v>
      </c>
      <c r="E170" s="378" t="e">
        <f aca="false">VLOOKUP($D170,Curves!$A$2:$H$1700,2)*$B170</f>
        <v>#N/A</v>
      </c>
      <c r="F170" s="51" t="e">
        <f aca="false">VLOOKUP($D170,Curves!$A$2:$H$1700,3)*$B170</f>
        <v>#N/A</v>
      </c>
      <c r="G170" s="51" t="e">
        <f aca="false">VLOOKUP($D170,Curves!$A$2:$H$1700,7)*$B170</f>
        <v>#N/A</v>
      </c>
      <c r="H170" s="51" t="e">
        <f aca="false">VLOOKUP($D170,Curves!$A$2:$H$1700,5)*$B170</f>
        <v>#N/A</v>
      </c>
      <c r="I170" s="51" t="e">
        <f aca="false">VLOOKUP($D170,Curves!$A$2:$H$1700,4)*$B170</f>
        <v>#N/A</v>
      </c>
      <c r="J170" s="379" t="e">
        <f aca="false">VLOOKUP($D170,Curves!$A$2:$H$1700,8)*$B170</f>
        <v>#N/A</v>
      </c>
      <c r="K170" s="51" t="e">
        <f aca="false">($E170+$I170)*$J$5+$J$4</f>
        <v>#N/A</v>
      </c>
      <c r="L170" s="380" t="e">
        <f aca="false">VLOOKUP($D170,Curves!$N$2:$T$2600,2)*$B170</f>
        <v>#N/A</v>
      </c>
      <c r="M170" s="244" t="e">
        <f aca="false">VLOOKUP($D170,Curves!$N$2:$T$2600,3)*$B170</f>
        <v>#N/A</v>
      </c>
      <c r="N170" s="381" t="e">
        <f aca="false">IF($K170&lt;$L170,1,0)</f>
        <v>#N/A</v>
      </c>
      <c r="O170" s="382" t="e">
        <f aca="false">IF($K170&lt;$M170,1,0)</f>
        <v>#N/A</v>
      </c>
      <c r="P170" s="378" t="e">
        <f aca="false">($E170+J170)*$J$5+$J$4</f>
        <v>#N/A</v>
      </c>
      <c r="Q170" s="380" t="e">
        <f aca="false">VLOOKUP($D170,Curves!$N$2:$T$2600,4)*$B170</f>
        <v>#N/A</v>
      </c>
      <c r="R170" s="244" t="e">
        <f aca="false">VLOOKUP($D170,Curves!$N$2:$T$2600,5)*$B170</f>
        <v>#N/A</v>
      </c>
      <c r="S170" s="381" t="e">
        <f aca="false">IF($P170&lt;$Q170,1,0)</f>
        <v>#N/A</v>
      </c>
      <c r="T170" s="382" t="e">
        <f aca="false">IF($P170&lt;$R170,1,0)</f>
        <v>#N/A</v>
      </c>
      <c r="U170" s="383" t="e">
        <f aca="false">($E170+G170)*$J$5+$J$4</f>
        <v>#N/A</v>
      </c>
      <c r="V170" s="383" t="e">
        <f aca="false">($E170+H170)*$J$5+$J$4</f>
        <v>#N/A</v>
      </c>
      <c r="W170" s="383" t="e">
        <f aca="false">($E170+I170)*$J$5+$J$4</f>
        <v>#N/A</v>
      </c>
      <c r="X170" s="272" t="e">
        <f aca="false">VLOOKUP($D170,[6]CurveFetch!$D$8:$S$13000,16,0)*$B170</f>
        <v>#N/A</v>
      </c>
      <c r="Y170" s="244" t="e">
        <f aca="false">VLOOKUP($D170,Curves!$N$2:$T$2600,7)*$B170</f>
        <v>#N/A</v>
      </c>
      <c r="Z170" s="384" t="e">
        <f aca="false">IF($U170&lt;$X170,1,0)</f>
        <v>#N/A</v>
      </c>
      <c r="AA170" s="381" t="e">
        <f aca="false">IF($U170&lt;$Y170,1,0)</f>
        <v>#N/A</v>
      </c>
      <c r="AB170" s="381" t="e">
        <f aca="false">IF($V170&lt;$X170,1,0)</f>
        <v>#N/A</v>
      </c>
      <c r="AC170" s="381" t="e">
        <f aca="false">IF($V170&lt;$X170,1,0)</f>
        <v>#N/A</v>
      </c>
      <c r="AD170" s="381" t="e">
        <f aca="false">IF($W170&lt;$X170,1,0)</f>
        <v>#N/A</v>
      </c>
      <c r="AE170" s="382" t="e">
        <f aca="false">IF($W170&lt;$Y170,1,0)</f>
        <v>#N/A</v>
      </c>
      <c r="AF170" s="70" t="e">
        <f aca="false">$AF$7*$J$2*$J$5*$N170</f>
        <v>#N/A</v>
      </c>
      <c r="AG170" s="70" t="e">
        <f aca="false">$AF$7*$J$2*$J$5*$O170</f>
        <v>#N/A</v>
      </c>
      <c r="AH170" s="70" t="e">
        <f aca="false">$AH$7*$J$2*$J$5*$N170</f>
        <v>#N/A</v>
      </c>
      <c r="AI170" s="70" t="e">
        <f aca="false">$AH$7*$J$2*$J$5*$O170</f>
        <v>#N/A</v>
      </c>
      <c r="AJ170" s="70" t="e">
        <f aca="false">$AJ$7*$J$2*$J$5*$N170</f>
        <v>#N/A</v>
      </c>
      <c r="AK170" s="70" t="e">
        <f aca="false">$AJ$7*$J$2*$J$5*$O170</f>
        <v>#N/A</v>
      </c>
      <c r="AL170" s="70" t="e">
        <f aca="false">$AL$7*$J$2*$J$5*$N170</f>
        <v>#N/A</v>
      </c>
      <c r="AM170" s="70" t="e">
        <f aca="false">$AL$7*$J$3*$J$5*$O170</f>
        <v>#N/A</v>
      </c>
      <c r="AN170" s="70" t="e">
        <f aca="false">$AN$7*$J$2*$J$5*$N170</f>
        <v>#N/A</v>
      </c>
      <c r="AO170" s="70" t="e">
        <f aca="false">$AN$7*$J$3*$J$5*$O170</f>
        <v>#N/A</v>
      </c>
      <c r="AP170" s="70" t="e">
        <f aca="false">$AP$7*$J$2*$J$5*$N170</f>
        <v>#N/A</v>
      </c>
      <c r="AQ170" s="70" t="e">
        <f aca="false">$AP$7*$J$3*$J$5*$O170</f>
        <v>#N/A</v>
      </c>
      <c r="AR170" s="70" t="e">
        <f aca="false">$AR$7*$J$2*$J$5*$N170</f>
        <v>#N/A</v>
      </c>
      <c r="AS170" s="70" t="e">
        <f aca="false">$AR$7*$J$3*$J$5*$O170</f>
        <v>#N/A</v>
      </c>
      <c r="AT170" s="134" t="e">
        <f aca="false">SUM(AF170:AG170,AL170:AM170)</f>
        <v>#N/A</v>
      </c>
      <c r="AU170" s="161" t="e">
        <f aca="false">SUM(AF170:AM170,AP170:AS170)</f>
        <v>#N/A</v>
      </c>
      <c r="AV170" s="134" t="e">
        <f aca="false">SUM(AF170:AS170)</f>
        <v>#N/A</v>
      </c>
      <c r="AW170" s="70" t="e">
        <f aca="false">$AW$7*$J$2*$J$5*$S170</f>
        <v>#N/A</v>
      </c>
      <c r="AX170" s="70" t="e">
        <f aca="false">$AW$7*$J$3*$J$5*$T170</f>
        <v>#N/A</v>
      </c>
      <c r="AY170" s="70" t="e">
        <f aca="false">$AY$7*$J$2*$J$5*$S170</f>
        <v>#N/A</v>
      </c>
      <c r="AZ170" s="70" t="e">
        <f aca="false">$AY$7*$J$3*$J$5*$T170</f>
        <v>#N/A</v>
      </c>
      <c r="BA170" s="70" t="e">
        <f aca="false">$BA$7*$J$2*$J$5*$S170</f>
        <v>#N/A</v>
      </c>
      <c r="BB170" s="70" t="e">
        <f aca="false">$BA$7*$J$3*$J$5*$T170</f>
        <v>#N/A</v>
      </c>
      <c r="BC170" s="70" t="e">
        <f aca="false">$BC$7*$J$2*$J$5*$S170</f>
        <v>#N/A</v>
      </c>
      <c r="BD170" s="70" t="e">
        <f aca="false">$BC$7*$J$3*$J$5*$T170</f>
        <v>#N/A</v>
      </c>
      <c r="BE170" s="70" t="e">
        <f aca="false">$BE$7*$J$2*$J$5*$S170</f>
        <v>#N/A</v>
      </c>
      <c r="BF170" s="70" t="e">
        <f aca="false">$BE$7*$J$3*$J$5*$T170</f>
        <v>#N/A</v>
      </c>
      <c r="BG170" s="70" t="e">
        <f aca="false">$BG$7*$J$2*$J$5*$S170</f>
        <v>#N/A</v>
      </c>
      <c r="BH170" s="70" t="e">
        <f aca="false">$BG$7*$J$3*$J$5*$T170</f>
        <v>#N/A</v>
      </c>
      <c r="BI170" s="70" t="e">
        <f aca="false">$BI$7*$J$2*$J$5*$S170</f>
        <v>#N/A</v>
      </c>
      <c r="BJ170" s="70" t="e">
        <f aca="false">$BI$7*$J$3*$J$5*$T170</f>
        <v>#N/A</v>
      </c>
      <c r="BK170" s="70" t="e">
        <f aca="false">$BK$7*$J$2*$J$5*$S170</f>
        <v>#N/A</v>
      </c>
      <c r="BL170" s="70" t="e">
        <f aca="false">$BK$7*$J$3*$J$5*$T170</f>
        <v>#N/A</v>
      </c>
      <c r="BM170" s="70" t="e">
        <f aca="false">$BM$7*$J$2*$J$5*$S170</f>
        <v>#N/A</v>
      </c>
      <c r="BN170" s="70" t="e">
        <f aca="false">$BM$7*$J$3*$J$5*$T170</f>
        <v>#N/A</v>
      </c>
      <c r="BO170" s="70" t="e">
        <f aca="false">$BO$7*$J$2*$J$5*$S170</f>
        <v>#N/A</v>
      </c>
      <c r="BP170" s="70" t="e">
        <f aca="false">$BO$7*$J$3*$J$5*$T170</f>
        <v>#N/A</v>
      </c>
      <c r="BQ170" s="70" t="e">
        <f aca="false">$BQ$7*$J$2*$J$5*$S170</f>
        <v>#N/A</v>
      </c>
      <c r="BR170" s="70" t="e">
        <f aca="false">$BQ$7*$J$3*$J$5*$T170</f>
        <v>#N/A</v>
      </c>
      <c r="BS170" s="70" t="e">
        <f aca="false">$BS$7*$J$2*$J$5*$S170</f>
        <v>#N/A</v>
      </c>
      <c r="BT170" s="70" t="e">
        <f aca="false">$BS$7*$J$3*$J$5*$T170</f>
        <v>#N/A</v>
      </c>
      <c r="BU170" s="70" t="e">
        <f aca="false">$BU$7*$J$2*$J$5*$S170</f>
        <v>#N/A</v>
      </c>
      <c r="BV170" s="70" t="e">
        <f aca="false">$BU$7*$J$3*$J$5*$T170</f>
        <v>#N/A</v>
      </c>
      <c r="BW170" s="385" t="e">
        <f aca="false">SUM(AW170:BD170,BG170:BJ170,BO170:BP170)</f>
        <v>#N/A</v>
      </c>
      <c r="BX170" s="386" t="e">
        <f aca="false">SUM(BS170:BV170)+BW170</f>
        <v>#N/A</v>
      </c>
      <c r="BY170" s="25" t="e">
        <f aca="false">SUM(AW170:BV170)</f>
        <v>#N/A</v>
      </c>
      <c r="BZ170" s="70" t="e">
        <f aca="false">$BZ$7*$J$2*$J$5*$N170</f>
        <v>#N/A</v>
      </c>
      <c r="CA170" s="70" t="e">
        <f aca="false">$BZ$7*$J$3*$J$5*$O170</f>
        <v>#N/A</v>
      </c>
      <c r="CB170" s="70" t="e">
        <f aca="false">$CB$7*$J$2*$J$5*$N170</f>
        <v>#N/A</v>
      </c>
      <c r="CC170" s="70" t="e">
        <f aca="false">$CB$7*$J$3*$J$5*$O170</f>
        <v>#N/A</v>
      </c>
      <c r="CD170" s="70" t="e">
        <f aca="false">$CD$7*$J$2*$J$5*$N170</f>
        <v>#N/A</v>
      </c>
      <c r="CE170" s="70" t="e">
        <f aca="false">$CD$7*$J$3*$J$5*$O170</f>
        <v>#N/A</v>
      </c>
      <c r="CF170" s="134" t="e">
        <f aca="false">SUM(BZ170:CA170)</f>
        <v>#N/A</v>
      </c>
      <c r="CG170" s="386" t="e">
        <f aca="false">SUM(BZ170:CC170)</f>
        <v>#N/A</v>
      </c>
      <c r="CH170" s="134" t="e">
        <f aca="false">SUM(BZ170:CE170)</f>
        <v>#N/A</v>
      </c>
      <c r="CI170" s="70" t="e">
        <f aca="false">$CI$7*$J$2*$J$5*$AB170</f>
        <v>#N/A</v>
      </c>
      <c r="CJ170" s="70" t="e">
        <f aca="false">$CI$7*$J$3*$J$5*$AC170</f>
        <v>#N/A</v>
      </c>
      <c r="CK170" s="70" t="e">
        <f aca="false">$CK$7*$J$2*$J$5*$AB170</f>
        <v>#N/A</v>
      </c>
      <c r="CL170" s="70" t="e">
        <f aca="false">$CK$7*$J$3*$J$5*$AC170</f>
        <v>#N/A</v>
      </c>
      <c r="CM170" s="70" t="e">
        <f aca="false">$CM$7*$J$2*$J$5*$AB170</f>
        <v>#N/A</v>
      </c>
      <c r="CN170" s="70" t="e">
        <f aca="false">$CM$7*$J$3*$J$5*$AC170</f>
        <v>#N/A</v>
      </c>
      <c r="CO170" s="70" t="e">
        <f aca="false">$CO$7*$J$2*$J$5*$AB170</f>
        <v>#N/A</v>
      </c>
      <c r="CP170" s="70" t="e">
        <f aca="false">$CO$7*$J$3*$J$5*$AC170</f>
        <v>#N/A</v>
      </c>
      <c r="CQ170" s="70" t="e">
        <f aca="false">$CQ$7*$J$2*$J$5*$AB170</f>
        <v>#N/A</v>
      </c>
      <c r="CR170" s="70" t="e">
        <f aca="false">$CQ$7*$J$3*$J$5*$AC170</f>
        <v>#N/A</v>
      </c>
      <c r="CS170" s="70" t="e">
        <f aca="false">$CS$7*$J$2*$J$5*$AB170</f>
        <v>#N/A</v>
      </c>
      <c r="CT170" s="70" t="e">
        <f aca="false">$CS$7*$J$3*$J$5*$AC170</f>
        <v>#N/A</v>
      </c>
      <c r="CU170" s="70" t="e">
        <f aca="false">$CU$7*$J$2*$J$5*$AB170</f>
        <v>#N/A</v>
      </c>
      <c r="CV170" s="70" t="e">
        <f aca="false">$CU$7*$J$3*$J$5*$AC170</f>
        <v>#N/A</v>
      </c>
      <c r="CW170" s="70" t="e">
        <f aca="false">$CW$7*$J$2*$J$5*$AB170</f>
        <v>#N/A</v>
      </c>
      <c r="CX170" s="70" t="e">
        <f aca="false">$CW$7*$J$3*$J$5*$AC170</f>
        <v>#N/A</v>
      </c>
      <c r="CY170" s="70" t="e">
        <f aca="false">$CY$7*$J$2*$J$5*$AB170</f>
        <v>#N/A</v>
      </c>
      <c r="CZ170" s="70" t="e">
        <f aca="false">$CY$7*$J$3*$J$5*$AC170</f>
        <v>#N/A</v>
      </c>
      <c r="DA170" s="70" t="e">
        <f aca="false">$DA$7*$J$2*$J$5*$AB170</f>
        <v>#N/A</v>
      </c>
      <c r="DB170" s="70" t="e">
        <f aca="false">$DA$7*$J$3*$J$5*$AC170</f>
        <v>#N/A</v>
      </c>
      <c r="DC170" s="70"/>
      <c r="DD170" s="70"/>
      <c r="DE170" s="70" t="e">
        <f aca="false">$DF$7*$J$2*$J$5*$AB170</f>
        <v>#N/A</v>
      </c>
      <c r="DF170" s="70" t="e">
        <f aca="false">$DF$7*$J$3*$J$5*$AC170</f>
        <v>#N/A</v>
      </c>
      <c r="DG170" s="70" t="e">
        <f aca="false">$DG$7*$J$2*$J$5*$AB170</f>
        <v>#N/A</v>
      </c>
      <c r="DH170" s="70" t="e">
        <f aca="false">$DG$7*$J$3*$J$5*$AC170</f>
        <v>#N/A</v>
      </c>
      <c r="DI170" s="70" t="e">
        <f aca="false">$DI$7*$J$2*$J$5*$AB170</f>
        <v>#N/A</v>
      </c>
      <c r="DJ170" s="70" t="e">
        <f aca="false">$DI$7*$J$3*$J$5*$AC170</f>
        <v>#N/A</v>
      </c>
      <c r="DK170" s="70" t="e">
        <f aca="false">$DK$7*$J$2*$J$5*$AB170</f>
        <v>#N/A</v>
      </c>
      <c r="DL170" s="70" t="e">
        <f aca="false">$DK$7*$J$3*$J$5*$AC170</f>
        <v>#N/A</v>
      </c>
      <c r="DM170" s="70" t="e">
        <f aca="false">$DM$7*$J$2*$J$5*$AB170</f>
        <v>#N/A</v>
      </c>
      <c r="DN170" s="70" t="e">
        <f aca="false">$DM$7*$J$3*$J$5*$AC170</f>
        <v>#N/A</v>
      </c>
      <c r="DO170" s="70" t="e">
        <f aca="false">$DO$7*$J$2*$J$5*$AB170</f>
        <v>#N/A</v>
      </c>
      <c r="DP170" s="70" t="e">
        <f aca="false">$DO$7*$J$3*$J$5*$AC170</f>
        <v>#N/A</v>
      </c>
      <c r="DQ170" s="70" t="e">
        <f aca="false">$DQ$7*$J$2*$J$5*$AB170</f>
        <v>#N/A</v>
      </c>
      <c r="DR170" s="70" t="e">
        <f aca="false">$DQ$7*$J$3*$J$5*$AC170</f>
        <v>#N/A</v>
      </c>
      <c r="DS170" s="134" t="e">
        <f aca="false">SUM(CI170:CR170,CW170:CX170,DG170:DH170)</f>
        <v>#N/A</v>
      </c>
      <c r="DT170" s="25" t="e">
        <f aca="false">SUM(CI170:CZ170,DC170:DL170)</f>
        <v>#N/A</v>
      </c>
      <c r="DU170" s="134" t="e">
        <f aca="false">SUM(CI170:DR170)</f>
        <v>#N/A</v>
      </c>
      <c r="DZ170" s="70" t="e">
        <f aca="false">$DZ$7*$J$2*$J$5*$AB170</f>
        <v>#N/A</v>
      </c>
      <c r="EA170" s="70" t="e">
        <f aca="false">$DZ$7*$J$3*$J$5*$AC170</f>
        <v>#N/A</v>
      </c>
      <c r="EB170" s="70" t="e">
        <f aca="false">$EB$7*$J$2*$J$5*$AB170</f>
        <v>#N/A</v>
      </c>
      <c r="EC170" s="70" t="e">
        <f aca="false">$EB$7*$J$3*$J$5*$AC170</f>
        <v>#N/A</v>
      </c>
      <c r="ED170" s="70" t="e">
        <f aca="false">$ED$7*$J$2*$J$5*$AB170</f>
        <v>#N/A</v>
      </c>
      <c r="EE170" s="70" t="e">
        <f aca="false">$ED$7*$J$3*$J$5*$AC170</f>
        <v>#N/A</v>
      </c>
      <c r="EF170" s="70" t="e">
        <f aca="false">$EF$7*$J$2*$J$5*$AB170</f>
        <v>#N/A</v>
      </c>
      <c r="EG170" s="70" t="e">
        <f aca="false">$EF$7*$J$3*$J$5*$AC170</f>
        <v>#N/A</v>
      </c>
      <c r="EH170" s="70" t="e">
        <f aca="false">$EH$7*$J$2*$J$5*$AB170</f>
        <v>#N/A</v>
      </c>
      <c r="EI170" s="70" t="e">
        <f aca="false">$EH$7*$J$3*$J$5*$AC170</f>
        <v>#N/A</v>
      </c>
      <c r="EJ170" s="70" t="e">
        <f aca="false">$EJ$7*$J$2*$J$5*$AB170</f>
        <v>#N/A</v>
      </c>
      <c r="EK170" s="70" t="e">
        <f aca="false">$EJ$7*$J$3*$J$5*$AC170</f>
        <v>#N/A</v>
      </c>
      <c r="EL170" s="70" t="e">
        <f aca="false">$EL$7*$J$2*$J$5*$AB170</f>
        <v>#N/A</v>
      </c>
      <c r="EM170" s="70" t="e">
        <f aca="false">$EL$7*$J$3*$J$5*$AC170</f>
        <v>#N/A</v>
      </c>
      <c r="EN170" s="134" t="e">
        <f aca="false">SUM(EB170:EC170)</f>
        <v>#N/A</v>
      </c>
      <c r="EO170" s="25" t="e">
        <f aca="false">SUM(EB170:EE170,EJ170:EM170)</f>
        <v>#N/A</v>
      </c>
      <c r="EP170" s="25" t="e">
        <f aca="false">SUM(DZ170:EM170)</f>
        <v>#N/A</v>
      </c>
    </row>
    <row r="171" customFormat="false" ht="11.25" hidden="false" customHeight="false" outlineLevel="0" collapsed="false">
      <c r="A171" s="51" t="e">
        <f aca="false">VLOOKUP($D171,Curves!$A$2:$I$1700,9)</f>
        <v>#N/A</v>
      </c>
      <c r="B171" s="85" t="e">
        <f aca="false">(1+($A171/2))^(-2*($D171-$A$1)/365.25)</f>
        <v>#N/A</v>
      </c>
      <c r="C171" s="85" t="n">
        <f aca="false">D172-D171</f>
        <v>31</v>
      </c>
      <c r="D171" s="377" t="n">
        <v>41852</v>
      </c>
      <c r="E171" s="378" t="e">
        <f aca="false">VLOOKUP($D171,Curves!$A$2:$H$1700,2)*$B171</f>
        <v>#N/A</v>
      </c>
      <c r="F171" s="51" t="e">
        <f aca="false">VLOOKUP($D171,Curves!$A$2:$H$1700,3)*$B171</f>
        <v>#N/A</v>
      </c>
      <c r="G171" s="51" t="e">
        <f aca="false">VLOOKUP($D171,Curves!$A$2:$H$1700,7)*$B171</f>
        <v>#N/A</v>
      </c>
      <c r="H171" s="51" t="e">
        <f aca="false">VLOOKUP($D171,Curves!$A$2:$H$1700,5)*$B171</f>
        <v>#N/A</v>
      </c>
      <c r="I171" s="51" t="e">
        <f aca="false">VLOOKUP($D171,Curves!$A$2:$H$1700,4)*$B171</f>
        <v>#N/A</v>
      </c>
      <c r="J171" s="379" t="e">
        <f aca="false">VLOOKUP($D171,Curves!$A$2:$H$1700,8)*$B171</f>
        <v>#N/A</v>
      </c>
      <c r="K171" s="51" t="e">
        <f aca="false">($E171+$I171)*$J$5+$J$4</f>
        <v>#N/A</v>
      </c>
      <c r="L171" s="380" t="e">
        <f aca="false">VLOOKUP($D171,Curves!$N$2:$T$2600,2)*$B171</f>
        <v>#N/A</v>
      </c>
      <c r="M171" s="244" t="e">
        <f aca="false">VLOOKUP($D171,Curves!$N$2:$T$2600,3)*$B171</f>
        <v>#N/A</v>
      </c>
      <c r="N171" s="381" t="e">
        <f aca="false">IF($K171&lt;$L171,1,0)</f>
        <v>#N/A</v>
      </c>
      <c r="O171" s="382" t="e">
        <f aca="false">IF($K171&lt;$M171,1,0)</f>
        <v>#N/A</v>
      </c>
      <c r="P171" s="378" t="e">
        <f aca="false">($E171+J171)*$J$5+$J$4</f>
        <v>#N/A</v>
      </c>
      <c r="Q171" s="380" t="e">
        <f aca="false">VLOOKUP($D171,Curves!$N$2:$T$2600,4)*$B171</f>
        <v>#N/A</v>
      </c>
      <c r="R171" s="244" t="e">
        <f aca="false">VLOOKUP($D171,Curves!$N$2:$T$2600,5)*$B171</f>
        <v>#N/A</v>
      </c>
      <c r="S171" s="381" t="e">
        <f aca="false">IF($P171&lt;$Q171,1,0)</f>
        <v>#N/A</v>
      </c>
      <c r="T171" s="382" t="e">
        <f aca="false">IF($P171&lt;$R171,1,0)</f>
        <v>#N/A</v>
      </c>
      <c r="U171" s="383" t="e">
        <f aca="false">($E171+G171)*$J$5+$J$4</f>
        <v>#N/A</v>
      </c>
      <c r="V171" s="383" t="e">
        <f aca="false">($E171+H171)*$J$5+$J$4</f>
        <v>#N/A</v>
      </c>
      <c r="W171" s="383" t="e">
        <f aca="false">($E171+I171)*$J$5+$J$4</f>
        <v>#N/A</v>
      </c>
      <c r="X171" s="272" t="e">
        <f aca="false">VLOOKUP($D171,[6]CurveFetch!$D$8:$S$13000,16,0)*$B171</f>
        <v>#N/A</v>
      </c>
      <c r="Y171" s="244" t="e">
        <f aca="false">VLOOKUP($D171,Curves!$N$2:$T$2600,7)*$B171</f>
        <v>#N/A</v>
      </c>
      <c r="Z171" s="384" t="e">
        <f aca="false">IF($U171&lt;$X171,1,0)</f>
        <v>#N/A</v>
      </c>
      <c r="AA171" s="381" t="e">
        <f aca="false">IF($U171&lt;$Y171,1,0)</f>
        <v>#N/A</v>
      </c>
      <c r="AB171" s="381" t="e">
        <f aca="false">IF($V171&lt;$X171,1,0)</f>
        <v>#N/A</v>
      </c>
      <c r="AC171" s="381" t="e">
        <f aca="false">IF($V171&lt;$X171,1,0)</f>
        <v>#N/A</v>
      </c>
      <c r="AD171" s="381" t="e">
        <f aca="false">IF($W171&lt;$X171,1,0)</f>
        <v>#N/A</v>
      </c>
      <c r="AE171" s="382" t="e">
        <f aca="false">IF($W171&lt;$Y171,1,0)</f>
        <v>#N/A</v>
      </c>
      <c r="AF171" s="70" t="e">
        <f aca="false">$AF$7*$J$2*$J$5*$N171</f>
        <v>#N/A</v>
      </c>
      <c r="AG171" s="70" t="e">
        <f aca="false">$AF$7*$J$2*$J$5*$O171</f>
        <v>#N/A</v>
      </c>
      <c r="AH171" s="70" t="e">
        <f aca="false">$AH$7*$J$2*$J$5*$N171</f>
        <v>#N/A</v>
      </c>
      <c r="AI171" s="70" t="e">
        <f aca="false">$AH$7*$J$2*$J$5*$O171</f>
        <v>#N/A</v>
      </c>
      <c r="AJ171" s="70" t="e">
        <f aca="false">$AJ$7*$J$2*$J$5*$N171</f>
        <v>#N/A</v>
      </c>
      <c r="AK171" s="70" t="e">
        <f aca="false">$AJ$7*$J$2*$J$5*$O171</f>
        <v>#N/A</v>
      </c>
      <c r="AL171" s="70" t="e">
        <f aca="false">$AL$7*$J$2*$J$5*$N171</f>
        <v>#N/A</v>
      </c>
      <c r="AM171" s="70" t="e">
        <f aca="false">$AL$7*$J$3*$J$5*$O171</f>
        <v>#N/A</v>
      </c>
      <c r="AN171" s="70" t="e">
        <f aca="false">$AN$7*$J$2*$J$5*$N171</f>
        <v>#N/A</v>
      </c>
      <c r="AO171" s="70" t="e">
        <f aca="false">$AN$7*$J$3*$J$5*$O171</f>
        <v>#N/A</v>
      </c>
      <c r="AP171" s="70" t="e">
        <f aca="false">$AP$7*$J$2*$J$5*$N171</f>
        <v>#N/A</v>
      </c>
      <c r="AQ171" s="70" t="e">
        <f aca="false">$AP$7*$J$3*$J$5*$O171</f>
        <v>#N/A</v>
      </c>
      <c r="AR171" s="70" t="e">
        <f aca="false">$AR$7*$J$2*$J$5*$N171</f>
        <v>#N/A</v>
      </c>
      <c r="AS171" s="70" t="e">
        <f aca="false">$AR$7*$J$3*$J$5*$O171</f>
        <v>#N/A</v>
      </c>
      <c r="AT171" s="134" t="e">
        <f aca="false">SUM(AF171:AG171,AL171:AM171)</f>
        <v>#N/A</v>
      </c>
      <c r="AU171" s="161" t="e">
        <f aca="false">SUM(AF171:AM171,AP171:AS171)</f>
        <v>#N/A</v>
      </c>
      <c r="AV171" s="134" t="e">
        <f aca="false">SUM(AF171:AS171)</f>
        <v>#N/A</v>
      </c>
      <c r="AW171" s="70" t="e">
        <f aca="false">$AW$7*$J$2*$J$5*$S171</f>
        <v>#N/A</v>
      </c>
      <c r="AX171" s="70" t="e">
        <f aca="false">$AW$7*$J$3*$J$5*$T171</f>
        <v>#N/A</v>
      </c>
      <c r="AY171" s="70" t="e">
        <f aca="false">$AY$7*$J$2*$J$5*$S171</f>
        <v>#N/A</v>
      </c>
      <c r="AZ171" s="70" t="e">
        <f aca="false">$AY$7*$J$3*$J$5*$T171</f>
        <v>#N/A</v>
      </c>
      <c r="BA171" s="70" t="e">
        <f aca="false">$BA$7*$J$2*$J$5*$S171</f>
        <v>#N/A</v>
      </c>
      <c r="BB171" s="70" t="e">
        <f aca="false">$BA$7*$J$3*$J$5*$T171</f>
        <v>#N/A</v>
      </c>
      <c r="BC171" s="70" t="e">
        <f aca="false">$BC$7*$J$2*$J$5*$S171</f>
        <v>#N/A</v>
      </c>
      <c r="BD171" s="70" t="e">
        <f aca="false">$BC$7*$J$3*$J$5*$T171</f>
        <v>#N/A</v>
      </c>
      <c r="BE171" s="70" t="e">
        <f aca="false">$BE$7*$J$2*$J$5*$S171</f>
        <v>#N/A</v>
      </c>
      <c r="BF171" s="70" t="e">
        <f aca="false">$BE$7*$J$3*$J$5*$T171</f>
        <v>#N/A</v>
      </c>
      <c r="BG171" s="70" t="e">
        <f aca="false">$BG$7*$J$2*$J$5*$S171</f>
        <v>#N/A</v>
      </c>
      <c r="BH171" s="70" t="e">
        <f aca="false">$BG$7*$J$3*$J$5*$T171</f>
        <v>#N/A</v>
      </c>
      <c r="BI171" s="70" t="e">
        <f aca="false">$BI$7*$J$2*$J$5*$S171</f>
        <v>#N/A</v>
      </c>
      <c r="BJ171" s="70" t="e">
        <f aca="false">$BI$7*$J$3*$J$5*$T171</f>
        <v>#N/A</v>
      </c>
      <c r="BK171" s="70" t="e">
        <f aca="false">$BK$7*$J$2*$J$5*$S171</f>
        <v>#N/A</v>
      </c>
      <c r="BL171" s="70" t="e">
        <f aca="false">$BK$7*$J$3*$J$5*$T171</f>
        <v>#N/A</v>
      </c>
      <c r="BM171" s="70" t="e">
        <f aca="false">$BM$7*$J$2*$J$5*$S171</f>
        <v>#N/A</v>
      </c>
      <c r="BN171" s="70" t="e">
        <f aca="false">$BM$7*$J$3*$J$5*$T171</f>
        <v>#N/A</v>
      </c>
      <c r="BO171" s="70" t="e">
        <f aca="false">$BO$7*$J$2*$J$5*$S171</f>
        <v>#N/A</v>
      </c>
      <c r="BP171" s="70" t="e">
        <f aca="false">$BO$7*$J$3*$J$5*$T171</f>
        <v>#N/A</v>
      </c>
      <c r="BQ171" s="70" t="e">
        <f aca="false">$BQ$7*$J$2*$J$5*$S171</f>
        <v>#N/A</v>
      </c>
      <c r="BR171" s="70" t="e">
        <f aca="false">$BQ$7*$J$3*$J$5*$T171</f>
        <v>#N/A</v>
      </c>
      <c r="BS171" s="70" t="e">
        <f aca="false">$BS$7*$J$2*$J$5*$S171</f>
        <v>#N/A</v>
      </c>
      <c r="BT171" s="70" t="e">
        <f aca="false">$BS$7*$J$3*$J$5*$T171</f>
        <v>#N/A</v>
      </c>
      <c r="BU171" s="70" t="e">
        <f aca="false">$BU$7*$J$2*$J$5*$S171</f>
        <v>#N/A</v>
      </c>
      <c r="BV171" s="70" t="e">
        <f aca="false">$BU$7*$J$3*$J$5*$T171</f>
        <v>#N/A</v>
      </c>
      <c r="BW171" s="385" t="e">
        <f aca="false">SUM(AW171:BD171,BG171:BJ171,BO171:BP171)</f>
        <v>#N/A</v>
      </c>
      <c r="BX171" s="386" t="e">
        <f aca="false">SUM(BS171:BV171)+BW171</f>
        <v>#N/A</v>
      </c>
      <c r="BY171" s="25" t="e">
        <f aca="false">SUM(AW171:BV171)</f>
        <v>#N/A</v>
      </c>
      <c r="BZ171" s="70" t="e">
        <f aca="false">$BZ$7*$J$2*$J$5*$N171</f>
        <v>#N/A</v>
      </c>
      <c r="CA171" s="70" t="e">
        <f aca="false">$BZ$7*$J$3*$J$5*$O171</f>
        <v>#N/A</v>
      </c>
      <c r="CB171" s="70" t="e">
        <f aca="false">$CB$7*$J$2*$J$5*$N171</f>
        <v>#N/A</v>
      </c>
      <c r="CC171" s="70" t="e">
        <f aca="false">$CB$7*$J$3*$J$5*$O171</f>
        <v>#N/A</v>
      </c>
      <c r="CD171" s="70" t="e">
        <f aca="false">$CD$7*$J$2*$J$5*$N171</f>
        <v>#N/A</v>
      </c>
      <c r="CE171" s="70" t="e">
        <f aca="false">$CD$7*$J$3*$J$5*$O171</f>
        <v>#N/A</v>
      </c>
      <c r="CF171" s="134" t="e">
        <f aca="false">SUM(BZ171:CA171)</f>
        <v>#N/A</v>
      </c>
      <c r="CG171" s="386" t="e">
        <f aca="false">SUM(BZ171:CC171)</f>
        <v>#N/A</v>
      </c>
      <c r="CH171" s="134" t="e">
        <f aca="false">SUM(BZ171:CE171)</f>
        <v>#N/A</v>
      </c>
      <c r="CI171" s="70" t="e">
        <f aca="false">$CI$7*$J$2*$J$5*$AB171</f>
        <v>#N/A</v>
      </c>
      <c r="CJ171" s="70" t="e">
        <f aca="false">$CI$7*$J$3*$J$5*$AC171</f>
        <v>#N/A</v>
      </c>
      <c r="CK171" s="70" t="e">
        <f aca="false">$CK$7*$J$2*$J$5*$AB171</f>
        <v>#N/A</v>
      </c>
      <c r="CL171" s="70" t="e">
        <f aca="false">$CK$7*$J$3*$J$5*$AC171</f>
        <v>#N/A</v>
      </c>
      <c r="CM171" s="70" t="e">
        <f aca="false">$CM$7*$J$2*$J$5*$AB171</f>
        <v>#N/A</v>
      </c>
      <c r="CN171" s="70" t="e">
        <f aca="false">$CM$7*$J$3*$J$5*$AC171</f>
        <v>#N/A</v>
      </c>
      <c r="CO171" s="70" t="e">
        <f aca="false">$CO$7*$J$2*$J$5*$AB171</f>
        <v>#N/A</v>
      </c>
      <c r="CP171" s="70" t="e">
        <f aca="false">$CO$7*$J$3*$J$5*$AC171</f>
        <v>#N/A</v>
      </c>
      <c r="CQ171" s="70" t="e">
        <f aca="false">$CQ$7*$J$2*$J$5*$AB171</f>
        <v>#N/A</v>
      </c>
      <c r="CR171" s="70" t="e">
        <f aca="false">$CQ$7*$J$3*$J$5*$AC171</f>
        <v>#N/A</v>
      </c>
      <c r="CS171" s="70" t="e">
        <f aca="false">$CS$7*$J$2*$J$5*$AB171</f>
        <v>#N/A</v>
      </c>
      <c r="CT171" s="70" t="e">
        <f aca="false">$CS$7*$J$3*$J$5*$AC171</f>
        <v>#N/A</v>
      </c>
      <c r="CU171" s="70" t="e">
        <f aca="false">$CU$7*$J$2*$J$5*$AB171</f>
        <v>#N/A</v>
      </c>
      <c r="CV171" s="70" t="e">
        <f aca="false">$CU$7*$J$3*$J$5*$AC171</f>
        <v>#N/A</v>
      </c>
      <c r="CW171" s="70" t="e">
        <f aca="false">$CW$7*$J$2*$J$5*$AB171</f>
        <v>#N/A</v>
      </c>
      <c r="CX171" s="70" t="e">
        <f aca="false">$CW$7*$J$3*$J$5*$AC171</f>
        <v>#N/A</v>
      </c>
      <c r="CY171" s="70" t="e">
        <f aca="false">$CY$7*$J$2*$J$5*$AB171</f>
        <v>#N/A</v>
      </c>
      <c r="CZ171" s="70" t="e">
        <f aca="false">$CY$7*$J$3*$J$5*$AC171</f>
        <v>#N/A</v>
      </c>
      <c r="DA171" s="70" t="e">
        <f aca="false">$DA$7*$J$2*$J$5*$AB171</f>
        <v>#N/A</v>
      </c>
      <c r="DB171" s="70" t="e">
        <f aca="false">$DA$7*$J$3*$J$5*$AC171</f>
        <v>#N/A</v>
      </c>
      <c r="DC171" s="70"/>
      <c r="DD171" s="70"/>
      <c r="DE171" s="70" t="e">
        <f aca="false">$DF$7*$J$2*$J$5*$AB171</f>
        <v>#N/A</v>
      </c>
      <c r="DF171" s="70" t="e">
        <f aca="false">$DF$7*$J$3*$J$5*$AC171</f>
        <v>#N/A</v>
      </c>
      <c r="DG171" s="70" t="e">
        <f aca="false">$DG$7*$J$2*$J$5*$AB171</f>
        <v>#N/A</v>
      </c>
      <c r="DH171" s="70" t="e">
        <f aca="false">$DG$7*$J$3*$J$5*$AC171</f>
        <v>#N/A</v>
      </c>
      <c r="DI171" s="70" t="e">
        <f aca="false">$DI$7*$J$2*$J$5*$AB171</f>
        <v>#N/A</v>
      </c>
      <c r="DJ171" s="70" t="e">
        <f aca="false">$DI$7*$J$3*$J$5*$AC171</f>
        <v>#N/A</v>
      </c>
      <c r="DK171" s="70" t="e">
        <f aca="false">$DK$7*$J$2*$J$5*$AB171</f>
        <v>#N/A</v>
      </c>
      <c r="DL171" s="70" t="e">
        <f aca="false">$DK$7*$J$3*$J$5*$AC171</f>
        <v>#N/A</v>
      </c>
      <c r="DM171" s="70" t="e">
        <f aca="false">$DM$7*$J$2*$J$5*$AB171</f>
        <v>#N/A</v>
      </c>
      <c r="DN171" s="70" t="e">
        <f aca="false">$DM$7*$J$3*$J$5*$AC171</f>
        <v>#N/A</v>
      </c>
      <c r="DO171" s="70" t="e">
        <f aca="false">$DO$7*$J$2*$J$5*$AB171</f>
        <v>#N/A</v>
      </c>
      <c r="DP171" s="70" t="e">
        <f aca="false">$DO$7*$J$3*$J$5*$AC171</f>
        <v>#N/A</v>
      </c>
      <c r="DQ171" s="70" t="e">
        <f aca="false">$DQ$7*$J$2*$J$5*$AB171</f>
        <v>#N/A</v>
      </c>
      <c r="DR171" s="70" t="e">
        <f aca="false">$DQ$7*$J$3*$J$5*$AC171</f>
        <v>#N/A</v>
      </c>
      <c r="DS171" s="134" t="e">
        <f aca="false">SUM(CI171:CR171,CW171:CX171,DG171:DH171)</f>
        <v>#N/A</v>
      </c>
      <c r="DT171" s="25" t="e">
        <f aca="false">SUM(CI171:CZ171,DC171:DL171)</f>
        <v>#N/A</v>
      </c>
      <c r="DU171" s="134" t="e">
        <f aca="false">SUM(CI171:DR171)</f>
        <v>#N/A</v>
      </c>
      <c r="DZ171" s="70" t="e">
        <f aca="false">$DZ$7*$J$2*$J$5*$AB171</f>
        <v>#N/A</v>
      </c>
      <c r="EA171" s="70" t="e">
        <f aca="false">$DZ$7*$J$3*$J$5*$AC171</f>
        <v>#N/A</v>
      </c>
      <c r="EB171" s="70" t="e">
        <f aca="false">$EB$7*$J$2*$J$5*$AB171</f>
        <v>#N/A</v>
      </c>
      <c r="EC171" s="70" t="e">
        <f aca="false">$EB$7*$J$3*$J$5*$AC171</f>
        <v>#N/A</v>
      </c>
      <c r="ED171" s="70" t="e">
        <f aca="false">$ED$7*$J$2*$J$5*$AB171</f>
        <v>#N/A</v>
      </c>
      <c r="EE171" s="70" t="e">
        <f aca="false">$ED$7*$J$3*$J$5*$AC171</f>
        <v>#N/A</v>
      </c>
      <c r="EF171" s="70" t="e">
        <f aca="false">$EF$7*$J$2*$J$5*$AB171</f>
        <v>#N/A</v>
      </c>
      <c r="EG171" s="70" t="e">
        <f aca="false">$EF$7*$J$3*$J$5*$AC171</f>
        <v>#N/A</v>
      </c>
      <c r="EH171" s="70" t="e">
        <f aca="false">$EH$7*$J$2*$J$5*$AB171</f>
        <v>#N/A</v>
      </c>
      <c r="EI171" s="70" t="e">
        <f aca="false">$EH$7*$J$3*$J$5*$AC171</f>
        <v>#N/A</v>
      </c>
      <c r="EJ171" s="70" t="e">
        <f aca="false">$EJ$7*$J$2*$J$5*$AB171</f>
        <v>#N/A</v>
      </c>
      <c r="EK171" s="70" t="e">
        <f aca="false">$EJ$7*$J$3*$J$5*$AC171</f>
        <v>#N/A</v>
      </c>
      <c r="EL171" s="70" t="e">
        <f aca="false">$EL$7*$J$2*$J$5*$AB171</f>
        <v>#N/A</v>
      </c>
      <c r="EM171" s="70" t="e">
        <f aca="false">$EL$7*$J$3*$J$5*$AC171</f>
        <v>#N/A</v>
      </c>
      <c r="EN171" s="134" t="e">
        <f aca="false">SUM(EB171:EC171)</f>
        <v>#N/A</v>
      </c>
      <c r="EO171" s="25" t="e">
        <f aca="false">SUM(EB171:EE171,EJ171:EM171)</f>
        <v>#N/A</v>
      </c>
      <c r="EP171" s="25" t="e">
        <f aca="false">SUM(DZ171:EM171)</f>
        <v>#N/A</v>
      </c>
    </row>
    <row r="172" customFormat="false" ht="11.25" hidden="false" customHeight="false" outlineLevel="0" collapsed="false">
      <c r="A172" s="51" t="e">
        <f aca="false">VLOOKUP($D172,Curves!$A$2:$I$1700,9)</f>
        <v>#N/A</v>
      </c>
      <c r="B172" s="85" t="e">
        <f aca="false">(1+($A172/2))^(-2*($D172-$A$1)/365.25)</f>
        <v>#N/A</v>
      </c>
      <c r="C172" s="85" t="n">
        <f aca="false">D173-D172</f>
        <v>30</v>
      </c>
      <c r="D172" s="377" t="n">
        <v>41883</v>
      </c>
      <c r="E172" s="378" t="e">
        <f aca="false">VLOOKUP($D172,Curves!$A$2:$H$1700,2)*$B172</f>
        <v>#N/A</v>
      </c>
      <c r="F172" s="51" t="e">
        <f aca="false">VLOOKUP($D172,Curves!$A$2:$H$1700,3)*$B172</f>
        <v>#N/A</v>
      </c>
      <c r="G172" s="51" t="e">
        <f aca="false">VLOOKUP($D172,Curves!$A$2:$H$1700,7)*$B172</f>
        <v>#N/A</v>
      </c>
      <c r="H172" s="51" t="e">
        <f aca="false">VLOOKUP($D172,Curves!$A$2:$H$1700,5)*$B172</f>
        <v>#N/A</v>
      </c>
      <c r="I172" s="51" t="e">
        <f aca="false">VLOOKUP($D172,Curves!$A$2:$H$1700,4)*$B172</f>
        <v>#N/A</v>
      </c>
      <c r="J172" s="379" t="e">
        <f aca="false">VLOOKUP($D172,Curves!$A$2:$H$1700,8)*$B172</f>
        <v>#N/A</v>
      </c>
      <c r="K172" s="51" t="e">
        <f aca="false">($E172+$I172)*$J$5+$J$4</f>
        <v>#N/A</v>
      </c>
      <c r="L172" s="380" t="e">
        <f aca="false">VLOOKUP($D172,Curves!$N$2:$T$2600,2)*$B172</f>
        <v>#N/A</v>
      </c>
      <c r="M172" s="244" t="e">
        <f aca="false">VLOOKUP($D172,Curves!$N$2:$T$2600,3)*$B172</f>
        <v>#N/A</v>
      </c>
      <c r="N172" s="381" t="e">
        <f aca="false">IF($K172&lt;$L172,1,0)</f>
        <v>#N/A</v>
      </c>
      <c r="O172" s="382" t="e">
        <f aca="false">IF($K172&lt;$M172,1,0)</f>
        <v>#N/A</v>
      </c>
      <c r="P172" s="378" t="e">
        <f aca="false">($E172+J172)*$J$5+$J$4</f>
        <v>#N/A</v>
      </c>
      <c r="Q172" s="380" t="e">
        <f aca="false">VLOOKUP($D172,Curves!$N$2:$T$2600,4)*$B172</f>
        <v>#N/A</v>
      </c>
      <c r="R172" s="244" t="e">
        <f aca="false">VLOOKUP($D172,Curves!$N$2:$T$2600,5)*$B172</f>
        <v>#N/A</v>
      </c>
      <c r="S172" s="381" t="e">
        <f aca="false">IF($P172&lt;$Q172,1,0)</f>
        <v>#N/A</v>
      </c>
      <c r="T172" s="382" t="e">
        <f aca="false">IF($P172&lt;$R172,1,0)</f>
        <v>#N/A</v>
      </c>
      <c r="U172" s="383" t="e">
        <f aca="false">($E172+G172)*$J$5+$J$4</f>
        <v>#N/A</v>
      </c>
      <c r="V172" s="383" t="e">
        <f aca="false">($E172+H172)*$J$5+$J$4</f>
        <v>#N/A</v>
      </c>
      <c r="W172" s="383" t="e">
        <f aca="false">($E172+I172)*$J$5+$J$4</f>
        <v>#N/A</v>
      </c>
      <c r="X172" s="272" t="e">
        <f aca="false">VLOOKUP($D172,[6]CurveFetch!$D$8:$S$13000,16,0)*$B172</f>
        <v>#N/A</v>
      </c>
      <c r="Y172" s="244" t="e">
        <f aca="false">VLOOKUP($D172,Curves!$N$2:$T$2600,7)*$B172</f>
        <v>#N/A</v>
      </c>
      <c r="Z172" s="384" t="e">
        <f aca="false">IF($U172&lt;$X172,1,0)</f>
        <v>#N/A</v>
      </c>
      <c r="AA172" s="381" t="e">
        <f aca="false">IF($U172&lt;$Y172,1,0)</f>
        <v>#N/A</v>
      </c>
      <c r="AB172" s="381" t="e">
        <f aca="false">IF($V172&lt;$X172,1,0)</f>
        <v>#N/A</v>
      </c>
      <c r="AC172" s="381" t="e">
        <f aca="false">IF($V172&lt;$X172,1,0)</f>
        <v>#N/A</v>
      </c>
      <c r="AD172" s="381" t="e">
        <f aca="false">IF($W172&lt;$X172,1,0)</f>
        <v>#N/A</v>
      </c>
      <c r="AE172" s="382" t="e">
        <f aca="false">IF($W172&lt;$Y172,1,0)</f>
        <v>#N/A</v>
      </c>
      <c r="AF172" s="70" t="e">
        <f aca="false">$AF$7*$J$2*$J$5*$N172</f>
        <v>#N/A</v>
      </c>
      <c r="AG172" s="70" t="e">
        <f aca="false">$AF$7*$J$2*$J$5*$O172</f>
        <v>#N/A</v>
      </c>
      <c r="AH172" s="70" t="e">
        <f aca="false">$AH$7*$J$2*$J$5*$N172</f>
        <v>#N/A</v>
      </c>
      <c r="AI172" s="70" t="e">
        <f aca="false">$AH$7*$J$2*$J$5*$O172</f>
        <v>#N/A</v>
      </c>
      <c r="AJ172" s="70" t="e">
        <f aca="false">$AJ$7*$J$2*$J$5*$N172</f>
        <v>#N/A</v>
      </c>
      <c r="AK172" s="70" t="e">
        <f aca="false">$AJ$7*$J$2*$J$5*$O172</f>
        <v>#N/A</v>
      </c>
      <c r="AL172" s="70" t="e">
        <f aca="false">$AL$7*$J$2*$J$5*$N172</f>
        <v>#N/A</v>
      </c>
      <c r="AM172" s="70" t="e">
        <f aca="false">$AL$7*$J$3*$J$5*$O172</f>
        <v>#N/A</v>
      </c>
      <c r="AN172" s="70" t="e">
        <f aca="false">$AN$7*$J$2*$J$5*$N172</f>
        <v>#N/A</v>
      </c>
      <c r="AO172" s="70" t="e">
        <f aca="false">$AN$7*$J$3*$J$5*$O172</f>
        <v>#N/A</v>
      </c>
      <c r="AP172" s="70" t="e">
        <f aca="false">$AP$7*$J$2*$J$5*$N172</f>
        <v>#N/A</v>
      </c>
      <c r="AQ172" s="70" t="e">
        <f aca="false">$AP$7*$J$3*$J$5*$O172</f>
        <v>#N/A</v>
      </c>
      <c r="AR172" s="70" t="e">
        <f aca="false">$AR$7*$J$2*$J$5*$N172</f>
        <v>#N/A</v>
      </c>
      <c r="AS172" s="70" t="e">
        <f aca="false">$AR$7*$J$3*$J$5*$O172</f>
        <v>#N/A</v>
      </c>
      <c r="AT172" s="134" t="e">
        <f aca="false">SUM(AF172:AG172,AL172:AM172)</f>
        <v>#N/A</v>
      </c>
      <c r="AU172" s="161" t="e">
        <f aca="false">SUM(AF172:AM172,AP172:AS172)</f>
        <v>#N/A</v>
      </c>
      <c r="AV172" s="134" t="e">
        <f aca="false">SUM(AF172:AS172)</f>
        <v>#N/A</v>
      </c>
      <c r="AW172" s="70" t="e">
        <f aca="false">$AW$7*$J$2*$J$5*$S172</f>
        <v>#N/A</v>
      </c>
      <c r="AX172" s="70" t="e">
        <f aca="false">$AW$7*$J$3*$J$5*$T172</f>
        <v>#N/A</v>
      </c>
      <c r="AY172" s="70" t="e">
        <f aca="false">$AY$7*$J$2*$J$5*$S172</f>
        <v>#N/A</v>
      </c>
      <c r="AZ172" s="70" t="e">
        <f aca="false">$AY$7*$J$3*$J$5*$T172</f>
        <v>#N/A</v>
      </c>
      <c r="BA172" s="70" t="e">
        <f aca="false">$BA$7*$J$2*$J$5*$S172</f>
        <v>#N/A</v>
      </c>
      <c r="BB172" s="70" t="e">
        <f aca="false">$BA$7*$J$3*$J$5*$T172</f>
        <v>#N/A</v>
      </c>
      <c r="BC172" s="70" t="e">
        <f aca="false">$BC$7*$J$2*$J$5*$S172</f>
        <v>#N/A</v>
      </c>
      <c r="BD172" s="70" t="e">
        <f aca="false">$BC$7*$J$3*$J$5*$T172</f>
        <v>#N/A</v>
      </c>
      <c r="BE172" s="70" t="e">
        <f aca="false">$BE$7*$J$2*$J$5*$S172</f>
        <v>#N/A</v>
      </c>
      <c r="BF172" s="70" t="e">
        <f aca="false">$BE$7*$J$3*$J$5*$T172</f>
        <v>#N/A</v>
      </c>
      <c r="BG172" s="70" t="e">
        <f aca="false">$BG$7*$J$2*$J$5*$S172</f>
        <v>#N/A</v>
      </c>
      <c r="BH172" s="70" t="e">
        <f aca="false">$BG$7*$J$3*$J$5*$T172</f>
        <v>#N/A</v>
      </c>
      <c r="BI172" s="70" t="e">
        <f aca="false">$BI$7*$J$2*$J$5*$S172</f>
        <v>#N/A</v>
      </c>
      <c r="BJ172" s="70" t="e">
        <f aca="false">$BI$7*$J$3*$J$5*$T172</f>
        <v>#N/A</v>
      </c>
      <c r="BK172" s="70" t="e">
        <f aca="false">$BK$7*$J$2*$J$5*$S172</f>
        <v>#N/A</v>
      </c>
      <c r="BL172" s="70" t="e">
        <f aca="false">$BK$7*$J$3*$J$5*$T172</f>
        <v>#N/A</v>
      </c>
      <c r="BM172" s="70" t="e">
        <f aca="false">$BM$7*$J$2*$J$5*$S172</f>
        <v>#N/A</v>
      </c>
      <c r="BN172" s="70" t="e">
        <f aca="false">$BM$7*$J$3*$J$5*$T172</f>
        <v>#N/A</v>
      </c>
      <c r="BO172" s="70" t="e">
        <f aca="false">$BO$7*$J$2*$J$5*$S172</f>
        <v>#N/A</v>
      </c>
      <c r="BP172" s="70" t="e">
        <f aca="false">$BO$7*$J$3*$J$5*$T172</f>
        <v>#N/A</v>
      </c>
      <c r="BQ172" s="70" t="e">
        <f aca="false">$BQ$7*$J$2*$J$5*$S172</f>
        <v>#N/A</v>
      </c>
      <c r="BR172" s="70" t="e">
        <f aca="false">$BQ$7*$J$3*$J$5*$T172</f>
        <v>#N/A</v>
      </c>
      <c r="BS172" s="70" t="e">
        <f aca="false">$BS$7*$J$2*$J$5*$S172</f>
        <v>#N/A</v>
      </c>
      <c r="BT172" s="70" t="e">
        <f aca="false">$BS$7*$J$3*$J$5*$T172</f>
        <v>#N/A</v>
      </c>
      <c r="BU172" s="70" t="e">
        <f aca="false">$BU$7*$J$2*$J$5*$S172</f>
        <v>#N/A</v>
      </c>
      <c r="BV172" s="70" t="e">
        <f aca="false">$BU$7*$J$3*$J$5*$T172</f>
        <v>#N/A</v>
      </c>
      <c r="BW172" s="385" t="e">
        <f aca="false">SUM(AW172:BD172,BG172:BJ172,BO172:BP172)</f>
        <v>#N/A</v>
      </c>
      <c r="BX172" s="386" t="e">
        <f aca="false">SUM(BS172:BV172)+BW172</f>
        <v>#N/A</v>
      </c>
      <c r="BY172" s="25" t="e">
        <f aca="false">SUM(AW172:BV172)</f>
        <v>#N/A</v>
      </c>
      <c r="BZ172" s="70" t="e">
        <f aca="false">$BZ$7*$J$2*$J$5*$N172</f>
        <v>#N/A</v>
      </c>
      <c r="CA172" s="70" t="e">
        <f aca="false">$BZ$7*$J$3*$J$5*$O172</f>
        <v>#N/A</v>
      </c>
      <c r="CB172" s="70" t="e">
        <f aca="false">$CB$7*$J$2*$J$5*$N172</f>
        <v>#N/A</v>
      </c>
      <c r="CC172" s="70" t="e">
        <f aca="false">$CB$7*$J$3*$J$5*$O172</f>
        <v>#N/A</v>
      </c>
      <c r="CD172" s="70" t="e">
        <f aca="false">$CD$7*$J$2*$J$5*$N172</f>
        <v>#N/A</v>
      </c>
      <c r="CE172" s="70" t="e">
        <f aca="false">$CD$7*$J$3*$J$5*$O172</f>
        <v>#N/A</v>
      </c>
      <c r="CF172" s="134" t="e">
        <f aca="false">SUM(BZ172:CA172)</f>
        <v>#N/A</v>
      </c>
      <c r="CG172" s="386" t="e">
        <f aca="false">SUM(BZ172:CC172)</f>
        <v>#N/A</v>
      </c>
      <c r="CH172" s="134" t="e">
        <f aca="false">SUM(BZ172:CE172)</f>
        <v>#N/A</v>
      </c>
      <c r="CI172" s="70" t="e">
        <f aca="false">$CI$7*$J$2*$J$5*$AB172</f>
        <v>#N/A</v>
      </c>
      <c r="CJ172" s="70" t="e">
        <f aca="false">$CI$7*$J$3*$J$5*$AC172</f>
        <v>#N/A</v>
      </c>
      <c r="CK172" s="70" t="e">
        <f aca="false">$CK$7*$J$2*$J$5*$AB172</f>
        <v>#N/A</v>
      </c>
      <c r="CL172" s="70" t="e">
        <f aca="false">$CK$7*$J$3*$J$5*$AC172</f>
        <v>#N/A</v>
      </c>
      <c r="CM172" s="70" t="e">
        <f aca="false">$CM$7*$J$2*$J$5*$AB172</f>
        <v>#N/A</v>
      </c>
      <c r="CN172" s="70" t="e">
        <f aca="false">$CM$7*$J$3*$J$5*$AC172</f>
        <v>#N/A</v>
      </c>
      <c r="CO172" s="70" t="e">
        <f aca="false">$CO$7*$J$2*$J$5*$AB172</f>
        <v>#N/A</v>
      </c>
      <c r="CP172" s="70" t="e">
        <f aca="false">$CO$7*$J$3*$J$5*$AC172</f>
        <v>#N/A</v>
      </c>
      <c r="CQ172" s="70" t="e">
        <f aca="false">$CQ$7*$J$2*$J$5*$AB172</f>
        <v>#N/A</v>
      </c>
      <c r="CR172" s="70" t="e">
        <f aca="false">$CQ$7*$J$3*$J$5*$AC172</f>
        <v>#N/A</v>
      </c>
      <c r="CS172" s="70" t="e">
        <f aca="false">$CS$7*$J$2*$J$5*$AB172</f>
        <v>#N/A</v>
      </c>
      <c r="CT172" s="70" t="e">
        <f aca="false">$CS$7*$J$3*$J$5*$AC172</f>
        <v>#N/A</v>
      </c>
      <c r="CU172" s="70" t="e">
        <f aca="false">$CU$7*$J$2*$J$5*$AB172</f>
        <v>#N/A</v>
      </c>
      <c r="CV172" s="70" t="e">
        <f aca="false">$CU$7*$J$3*$J$5*$AC172</f>
        <v>#N/A</v>
      </c>
      <c r="CW172" s="70" t="e">
        <f aca="false">$CW$7*$J$2*$J$5*$AB172</f>
        <v>#N/A</v>
      </c>
      <c r="CX172" s="70" t="e">
        <f aca="false">$CW$7*$J$3*$J$5*$AC172</f>
        <v>#N/A</v>
      </c>
      <c r="CY172" s="70" t="e">
        <f aca="false">$CY$7*$J$2*$J$5*$AB172</f>
        <v>#N/A</v>
      </c>
      <c r="CZ172" s="70" t="e">
        <f aca="false">$CY$7*$J$3*$J$5*$AC172</f>
        <v>#N/A</v>
      </c>
      <c r="DA172" s="70" t="e">
        <f aca="false">$DA$7*$J$2*$J$5*$AB172</f>
        <v>#N/A</v>
      </c>
      <c r="DB172" s="70" t="e">
        <f aca="false">$DA$7*$J$3*$J$5*$AC172</f>
        <v>#N/A</v>
      </c>
      <c r="DC172" s="70"/>
      <c r="DD172" s="70"/>
      <c r="DE172" s="70" t="e">
        <f aca="false">$DF$7*$J$2*$J$5*$AB172</f>
        <v>#N/A</v>
      </c>
      <c r="DF172" s="70" t="e">
        <f aca="false">$DF$7*$J$3*$J$5*$AC172</f>
        <v>#N/A</v>
      </c>
      <c r="DG172" s="70" t="e">
        <f aca="false">$DG$7*$J$2*$J$5*$AB172</f>
        <v>#N/A</v>
      </c>
      <c r="DH172" s="70" t="e">
        <f aca="false">$DG$7*$J$3*$J$5*$AC172</f>
        <v>#N/A</v>
      </c>
      <c r="DI172" s="70" t="e">
        <f aca="false">$DI$7*$J$2*$J$5*$AB172</f>
        <v>#N/A</v>
      </c>
      <c r="DJ172" s="70" t="e">
        <f aca="false">$DI$7*$J$3*$J$5*$AC172</f>
        <v>#N/A</v>
      </c>
      <c r="DK172" s="70" t="e">
        <f aca="false">$DK$7*$J$2*$J$5*$AB172</f>
        <v>#N/A</v>
      </c>
      <c r="DL172" s="70" t="e">
        <f aca="false">$DK$7*$J$3*$J$5*$AC172</f>
        <v>#N/A</v>
      </c>
      <c r="DM172" s="70" t="e">
        <f aca="false">$DM$7*$J$2*$J$5*$AB172</f>
        <v>#N/A</v>
      </c>
      <c r="DN172" s="70" t="e">
        <f aca="false">$DM$7*$J$3*$J$5*$AC172</f>
        <v>#N/A</v>
      </c>
      <c r="DO172" s="70" t="e">
        <f aca="false">$DO$7*$J$2*$J$5*$AB172</f>
        <v>#N/A</v>
      </c>
      <c r="DP172" s="70" t="e">
        <f aca="false">$DO$7*$J$3*$J$5*$AC172</f>
        <v>#N/A</v>
      </c>
      <c r="DQ172" s="70" t="e">
        <f aca="false">$DQ$7*$J$2*$J$5*$AB172</f>
        <v>#N/A</v>
      </c>
      <c r="DR172" s="70" t="e">
        <f aca="false">$DQ$7*$J$3*$J$5*$AC172</f>
        <v>#N/A</v>
      </c>
      <c r="DS172" s="134" t="e">
        <f aca="false">SUM(CI172:CR172,CW172:CX172,DG172:DH172)</f>
        <v>#N/A</v>
      </c>
      <c r="DT172" s="25" t="e">
        <f aca="false">SUM(CI172:CZ172,DC172:DL172)</f>
        <v>#N/A</v>
      </c>
      <c r="DU172" s="134" t="e">
        <f aca="false">SUM(CI172:DR172)</f>
        <v>#N/A</v>
      </c>
      <c r="DZ172" s="70" t="e">
        <f aca="false">$DZ$7*$J$2*$J$5*$AB172</f>
        <v>#N/A</v>
      </c>
      <c r="EA172" s="70" t="e">
        <f aca="false">$DZ$7*$J$3*$J$5*$AC172</f>
        <v>#N/A</v>
      </c>
      <c r="EB172" s="70" t="e">
        <f aca="false">$EB$7*$J$2*$J$5*$AB172</f>
        <v>#N/A</v>
      </c>
      <c r="EC172" s="70" t="e">
        <f aca="false">$EB$7*$J$3*$J$5*$AC172</f>
        <v>#N/A</v>
      </c>
      <c r="ED172" s="70" t="e">
        <f aca="false">$ED$7*$J$2*$J$5*$AB172</f>
        <v>#N/A</v>
      </c>
      <c r="EE172" s="70" t="e">
        <f aca="false">$ED$7*$J$3*$J$5*$AC172</f>
        <v>#N/A</v>
      </c>
      <c r="EF172" s="70" t="e">
        <f aca="false">$EF$7*$J$2*$J$5*$AB172</f>
        <v>#N/A</v>
      </c>
      <c r="EG172" s="70" t="e">
        <f aca="false">$EF$7*$J$3*$J$5*$AC172</f>
        <v>#N/A</v>
      </c>
      <c r="EH172" s="70" t="e">
        <f aca="false">$EH$7*$J$2*$J$5*$AB172</f>
        <v>#N/A</v>
      </c>
      <c r="EI172" s="70" t="e">
        <f aca="false">$EH$7*$J$3*$J$5*$AC172</f>
        <v>#N/A</v>
      </c>
      <c r="EJ172" s="70" t="e">
        <f aca="false">$EJ$7*$J$2*$J$5*$AB172</f>
        <v>#N/A</v>
      </c>
      <c r="EK172" s="70" t="e">
        <f aca="false">$EJ$7*$J$3*$J$5*$AC172</f>
        <v>#N/A</v>
      </c>
      <c r="EL172" s="70" t="e">
        <f aca="false">$EL$7*$J$2*$J$5*$AB172</f>
        <v>#N/A</v>
      </c>
      <c r="EM172" s="70" t="e">
        <f aca="false">$EL$7*$J$3*$J$5*$AC172</f>
        <v>#N/A</v>
      </c>
      <c r="EN172" s="134" t="e">
        <f aca="false">SUM(EB172:EC172)</f>
        <v>#N/A</v>
      </c>
      <c r="EO172" s="25" t="e">
        <f aca="false">SUM(EB172:EE172,EJ172:EM172)</f>
        <v>#N/A</v>
      </c>
      <c r="EP172" s="25" t="e">
        <f aca="false">SUM(DZ172:EM172)</f>
        <v>#N/A</v>
      </c>
    </row>
    <row r="173" customFormat="false" ht="11.25" hidden="false" customHeight="false" outlineLevel="0" collapsed="false">
      <c r="A173" s="51" t="e">
        <f aca="false">VLOOKUP($D173,Curves!$A$2:$I$1700,9)</f>
        <v>#N/A</v>
      </c>
      <c r="B173" s="85" t="e">
        <f aca="false">(1+($A173/2))^(-2*($D173-$A$1)/365.25)</f>
        <v>#N/A</v>
      </c>
      <c r="C173" s="85" t="n">
        <f aca="false">D174-D173</f>
        <v>31</v>
      </c>
      <c r="D173" s="377" t="n">
        <v>41913</v>
      </c>
      <c r="E173" s="378" t="e">
        <f aca="false">VLOOKUP($D173,Curves!$A$2:$H$1700,2)*$B173</f>
        <v>#N/A</v>
      </c>
      <c r="F173" s="51" t="e">
        <f aca="false">VLOOKUP($D173,Curves!$A$2:$H$1700,3)*$B173</f>
        <v>#N/A</v>
      </c>
      <c r="G173" s="51" t="e">
        <f aca="false">VLOOKUP($D173,Curves!$A$2:$H$1700,7)*$B173</f>
        <v>#N/A</v>
      </c>
      <c r="H173" s="51" t="e">
        <f aca="false">VLOOKUP($D173,Curves!$A$2:$H$1700,5)*$B173</f>
        <v>#N/A</v>
      </c>
      <c r="I173" s="51" t="e">
        <f aca="false">VLOOKUP($D173,Curves!$A$2:$H$1700,4)*$B173</f>
        <v>#N/A</v>
      </c>
      <c r="J173" s="379" t="e">
        <f aca="false">VLOOKUP($D173,Curves!$A$2:$H$1700,8)*$B173</f>
        <v>#N/A</v>
      </c>
      <c r="K173" s="51" t="e">
        <f aca="false">($E173+$I173)*$J$5+$J$4</f>
        <v>#N/A</v>
      </c>
      <c r="L173" s="380" t="e">
        <f aca="false">VLOOKUP($D173,Curves!$N$2:$T$2600,2)*$B173</f>
        <v>#N/A</v>
      </c>
      <c r="M173" s="244" t="e">
        <f aca="false">VLOOKUP($D173,Curves!$N$2:$T$2600,3)*$B173</f>
        <v>#N/A</v>
      </c>
      <c r="N173" s="381" t="e">
        <f aca="false">IF($K173&lt;$L173,1,0)</f>
        <v>#N/A</v>
      </c>
      <c r="O173" s="382" t="e">
        <f aca="false">IF($K173&lt;$M173,1,0)</f>
        <v>#N/A</v>
      </c>
      <c r="P173" s="378" t="e">
        <f aca="false">($E173+J173)*$J$5+$J$4</f>
        <v>#N/A</v>
      </c>
      <c r="Q173" s="380" t="e">
        <f aca="false">VLOOKUP($D173,Curves!$N$2:$T$2600,4)*$B173</f>
        <v>#N/A</v>
      </c>
      <c r="R173" s="244" t="e">
        <f aca="false">VLOOKUP($D173,Curves!$N$2:$T$2600,5)*$B173</f>
        <v>#N/A</v>
      </c>
      <c r="S173" s="381" t="e">
        <f aca="false">IF($P173&lt;$Q173,1,0)</f>
        <v>#N/A</v>
      </c>
      <c r="T173" s="382" t="e">
        <f aca="false">IF($P173&lt;$R173,1,0)</f>
        <v>#N/A</v>
      </c>
      <c r="U173" s="383" t="e">
        <f aca="false">($E173+G173)*$J$5+$J$4</f>
        <v>#N/A</v>
      </c>
      <c r="V173" s="383" t="e">
        <f aca="false">($E173+H173)*$J$5+$J$4</f>
        <v>#N/A</v>
      </c>
      <c r="W173" s="383" t="e">
        <f aca="false">($E173+I173)*$J$5+$J$4</f>
        <v>#N/A</v>
      </c>
      <c r="X173" s="272" t="e">
        <f aca="false">VLOOKUP($D173,[6]CurveFetch!$D$8:$S$13000,16,0)*$B173</f>
        <v>#N/A</v>
      </c>
      <c r="Y173" s="244" t="e">
        <f aca="false">VLOOKUP($D173,Curves!$N$2:$T$2600,7)*$B173</f>
        <v>#N/A</v>
      </c>
      <c r="Z173" s="384" t="e">
        <f aca="false">IF($U173&lt;$X173,1,0)</f>
        <v>#N/A</v>
      </c>
      <c r="AA173" s="381" t="e">
        <f aca="false">IF($U173&lt;$Y173,1,0)</f>
        <v>#N/A</v>
      </c>
      <c r="AB173" s="381" t="e">
        <f aca="false">IF($V173&lt;$X173,1,0)</f>
        <v>#N/A</v>
      </c>
      <c r="AC173" s="381" t="e">
        <f aca="false">IF($V173&lt;$X173,1,0)</f>
        <v>#N/A</v>
      </c>
      <c r="AD173" s="381" t="e">
        <f aca="false">IF($W173&lt;$X173,1,0)</f>
        <v>#N/A</v>
      </c>
      <c r="AE173" s="382" t="e">
        <f aca="false">IF($W173&lt;$Y173,1,0)</f>
        <v>#N/A</v>
      </c>
      <c r="AF173" s="70" t="e">
        <f aca="false">$AF$7*$J$2*$J$5*$N173</f>
        <v>#N/A</v>
      </c>
      <c r="AG173" s="70" t="e">
        <f aca="false">$AF$7*$J$2*$J$5*$O173</f>
        <v>#N/A</v>
      </c>
      <c r="AH173" s="70" t="e">
        <f aca="false">$AH$7*$J$2*$J$5*$N173</f>
        <v>#N/A</v>
      </c>
      <c r="AI173" s="70" t="e">
        <f aca="false">$AH$7*$J$2*$J$5*$O173</f>
        <v>#N/A</v>
      </c>
      <c r="AJ173" s="70" t="e">
        <f aca="false">$AJ$7*$J$2*$J$5*$N173</f>
        <v>#N/A</v>
      </c>
      <c r="AK173" s="70" t="e">
        <f aca="false">$AJ$7*$J$2*$J$5*$O173</f>
        <v>#N/A</v>
      </c>
      <c r="AL173" s="70" t="e">
        <f aca="false">$AL$7*$J$2*$J$5*$N173</f>
        <v>#N/A</v>
      </c>
      <c r="AM173" s="70" t="e">
        <f aca="false">$AL$7*$J$3*$J$5*$O173</f>
        <v>#N/A</v>
      </c>
      <c r="AN173" s="70" t="e">
        <f aca="false">$AN$7*$J$2*$J$5*$N173</f>
        <v>#N/A</v>
      </c>
      <c r="AO173" s="70" t="e">
        <f aca="false">$AN$7*$J$3*$J$5*$O173</f>
        <v>#N/A</v>
      </c>
      <c r="AP173" s="70" t="e">
        <f aca="false">$AP$7*$J$2*$J$5*$N173</f>
        <v>#N/A</v>
      </c>
      <c r="AQ173" s="70" t="e">
        <f aca="false">$AP$7*$J$3*$J$5*$O173</f>
        <v>#N/A</v>
      </c>
      <c r="AR173" s="70" t="e">
        <f aca="false">$AR$7*$J$2*$J$5*$N173</f>
        <v>#N/A</v>
      </c>
      <c r="AS173" s="70" t="e">
        <f aca="false">$AR$7*$J$3*$J$5*$O173</f>
        <v>#N/A</v>
      </c>
      <c r="AT173" s="134" t="e">
        <f aca="false">SUM(AF173:AG173,AL173:AM173)</f>
        <v>#N/A</v>
      </c>
      <c r="AU173" s="161" t="e">
        <f aca="false">SUM(AF173:AM173,AP173:AS173)</f>
        <v>#N/A</v>
      </c>
      <c r="AV173" s="134" t="e">
        <f aca="false">SUM(AF173:AS173)</f>
        <v>#N/A</v>
      </c>
      <c r="AW173" s="70" t="e">
        <f aca="false">$AW$7*$J$2*$J$5*$S173</f>
        <v>#N/A</v>
      </c>
      <c r="AX173" s="70" t="e">
        <f aca="false">$AW$7*$J$3*$J$5*$T173</f>
        <v>#N/A</v>
      </c>
      <c r="AY173" s="70" t="e">
        <f aca="false">$AY$7*$J$2*$J$5*$S173</f>
        <v>#N/A</v>
      </c>
      <c r="AZ173" s="70" t="e">
        <f aca="false">$AY$7*$J$3*$J$5*$T173</f>
        <v>#N/A</v>
      </c>
      <c r="BA173" s="70" t="e">
        <f aca="false">$BA$7*$J$2*$J$5*$S173</f>
        <v>#N/A</v>
      </c>
      <c r="BB173" s="70" t="e">
        <f aca="false">$BA$7*$J$3*$J$5*$T173</f>
        <v>#N/A</v>
      </c>
      <c r="BC173" s="70" t="e">
        <f aca="false">$BC$7*$J$2*$J$5*$S173</f>
        <v>#N/A</v>
      </c>
      <c r="BD173" s="70" t="e">
        <f aca="false">$BC$7*$J$3*$J$5*$T173</f>
        <v>#N/A</v>
      </c>
      <c r="BE173" s="70" t="e">
        <f aca="false">$BE$7*$J$2*$J$5*$S173</f>
        <v>#N/A</v>
      </c>
      <c r="BF173" s="70" t="e">
        <f aca="false">$BE$7*$J$3*$J$5*$T173</f>
        <v>#N/A</v>
      </c>
      <c r="BG173" s="70" t="e">
        <f aca="false">$BG$7*$J$2*$J$5*$S173</f>
        <v>#N/A</v>
      </c>
      <c r="BH173" s="70" t="e">
        <f aca="false">$BG$7*$J$3*$J$5*$T173</f>
        <v>#N/A</v>
      </c>
      <c r="BI173" s="70" t="e">
        <f aca="false">$BI$7*$J$2*$J$5*$S173</f>
        <v>#N/A</v>
      </c>
      <c r="BJ173" s="70" t="e">
        <f aca="false">$BI$7*$J$3*$J$5*$T173</f>
        <v>#N/A</v>
      </c>
      <c r="BK173" s="70" t="e">
        <f aca="false">$BK$7*$J$2*$J$5*$S173</f>
        <v>#N/A</v>
      </c>
      <c r="BL173" s="70" t="e">
        <f aca="false">$BK$7*$J$3*$J$5*$T173</f>
        <v>#N/A</v>
      </c>
      <c r="BM173" s="70" t="e">
        <f aca="false">$BM$7*$J$2*$J$5*$S173</f>
        <v>#N/A</v>
      </c>
      <c r="BN173" s="70" t="e">
        <f aca="false">$BM$7*$J$3*$J$5*$T173</f>
        <v>#N/A</v>
      </c>
      <c r="BO173" s="70" t="e">
        <f aca="false">$BO$7*$J$2*$J$5*$S173</f>
        <v>#N/A</v>
      </c>
      <c r="BP173" s="70" t="e">
        <f aca="false">$BO$7*$J$3*$J$5*$T173</f>
        <v>#N/A</v>
      </c>
      <c r="BQ173" s="70" t="e">
        <f aca="false">$BQ$7*$J$2*$J$5*$S173</f>
        <v>#N/A</v>
      </c>
      <c r="BR173" s="70" t="e">
        <f aca="false">$BQ$7*$J$3*$J$5*$T173</f>
        <v>#N/A</v>
      </c>
      <c r="BS173" s="70" t="e">
        <f aca="false">$BS$7*$J$2*$J$5*$S173</f>
        <v>#N/A</v>
      </c>
      <c r="BT173" s="70" t="e">
        <f aca="false">$BS$7*$J$3*$J$5*$T173</f>
        <v>#N/A</v>
      </c>
      <c r="BU173" s="70" t="e">
        <f aca="false">$BU$7*$J$2*$J$5*$S173</f>
        <v>#N/A</v>
      </c>
      <c r="BV173" s="70" t="e">
        <f aca="false">$BU$7*$J$3*$J$5*$T173</f>
        <v>#N/A</v>
      </c>
      <c r="BW173" s="385" t="e">
        <f aca="false">SUM(AW173:BD173,BG173:BJ173,BO173:BP173)</f>
        <v>#N/A</v>
      </c>
      <c r="BX173" s="386" t="e">
        <f aca="false">SUM(BS173:BV173)+BW173</f>
        <v>#N/A</v>
      </c>
      <c r="BY173" s="25" t="e">
        <f aca="false">SUM(AW173:BV173)</f>
        <v>#N/A</v>
      </c>
      <c r="BZ173" s="70" t="e">
        <f aca="false">$BZ$7*$J$2*$J$5*$N173</f>
        <v>#N/A</v>
      </c>
      <c r="CA173" s="70" t="e">
        <f aca="false">$BZ$7*$J$3*$J$5*$O173</f>
        <v>#N/A</v>
      </c>
      <c r="CB173" s="70" t="e">
        <f aca="false">$CB$7*$J$2*$J$5*$N173</f>
        <v>#N/A</v>
      </c>
      <c r="CC173" s="70" t="e">
        <f aca="false">$CB$7*$J$3*$J$5*$O173</f>
        <v>#N/A</v>
      </c>
      <c r="CD173" s="70" t="e">
        <f aca="false">$CD$7*$J$2*$J$5*$N173</f>
        <v>#N/A</v>
      </c>
      <c r="CE173" s="70" t="e">
        <f aca="false">$CD$7*$J$3*$J$5*$O173</f>
        <v>#N/A</v>
      </c>
      <c r="CF173" s="134" t="e">
        <f aca="false">SUM(BZ173:CA173)</f>
        <v>#N/A</v>
      </c>
      <c r="CG173" s="386" t="e">
        <f aca="false">SUM(BZ173:CC173)</f>
        <v>#N/A</v>
      </c>
      <c r="CH173" s="134" t="e">
        <f aca="false">SUM(BZ173:CE173)</f>
        <v>#N/A</v>
      </c>
      <c r="CI173" s="70" t="e">
        <f aca="false">$CI$7*$J$2*$J$5*$AB173</f>
        <v>#N/A</v>
      </c>
      <c r="CJ173" s="70" t="e">
        <f aca="false">$CI$7*$J$3*$J$5*$AC173</f>
        <v>#N/A</v>
      </c>
      <c r="CK173" s="70" t="e">
        <f aca="false">$CK$7*$J$2*$J$5*$AB173</f>
        <v>#N/A</v>
      </c>
      <c r="CL173" s="70" t="e">
        <f aca="false">$CK$7*$J$3*$J$5*$AC173</f>
        <v>#N/A</v>
      </c>
      <c r="CM173" s="70" t="e">
        <f aca="false">$CM$7*$J$2*$J$5*$AB173</f>
        <v>#N/A</v>
      </c>
      <c r="CN173" s="70" t="e">
        <f aca="false">$CM$7*$J$3*$J$5*$AC173</f>
        <v>#N/A</v>
      </c>
      <c r="CO173" s="70" t="e">
        <f aca="false">$CO$7*$J$2*$J$5*$AB173</f>
        <v>#N/A</v>
      </c>
      <c r="CP173" s="70" t="e">
        <f aca="false">$CO$7*$J$3*$J$5*$AC173</f>
        <v>#N/A</v>
      </c>
      <c r="CQ173" s="70" t="e">
        <f aca="false">$CQ$7*$J$2*$J$5*$AB173</f>
        <v>#N/A</v>
      </c>
      <c r="CR173" s="70" t="e">
        <f aca="false">$CQ$7*$J$3*$J$5*$AC173</f>
        <v>#N/A</v>
      </c>
      <c r="CS173" s="70" t="e">
        <f aca="false">$CS$7*$J$2*$J$5*$AB173</f>
        <v>#N/A</v>
      </c>
      <c r="CT173" s="70" t="e">
        <f aca="false">$CS$7*$J$3*$J$5*$AC173</f>
        <v>#N/A</v>
      </c>
      <c r="CU173" s="70" t="e">
        <f aca="false">$CU$7*$J$2*$J$5*$AB173</f>
        <v>#N/A</v>
      </c>
      <c r="CV173" s="70" t="e">
        <f aca="false">$CU$7*$J$3*$J$5*$AC173</f>
        <v>#N/A</v>
      </c>
      <c r="CW173" s="70" t="e">
        <f aca="false">$CW$7*$J$2*$J$5*$AB173</f>
        <v>#N/A</v>
      </c>
      <c r="CX173" s="70" t="e">
        <f aca="false">$CW$7*$J$3*$J$5*$AC173</f>
        <v>#N/A</v>
      </c>
      <c r="CY173" s="70" t="e">
        <f aca="false">$CY$7*$J$2*$J$5*$AB173</f>
        <v>#N/A</v>
      </c>
      <c r="CZ173" s="70" t="e">
        <f aca="false">$CY$7*$J$3*$J$5*$AC173</f>
        <v>#N/A</v>
      </c>
      <c r="DA173" s="70" t="e">
        <f aca="false">$DA$7*$J$2*$J$5*$AB173</f>
        <v>#N/A</v>
      </c>
      <c r="DB173" s="70" t="e">
        <f aca="false">$DA$7*$J$3*$J$5*$AC173</f>
        <v>#N/A</v>
      </c>
      <c r="DC173" s="70"/>
      <c r="DD173" s="70"/>
      <c r="DE173" s="70" t="e">
        <f aca="false">$DF$7*$J$2*$J$5*$AB173</f>
        <v>#N/A</v>
      </c>
      <c r="DF173" s="70" t="e">
        <f aca="false">$DF$7*$J$3*$J$5*$AC173</f>
        <v>#N/A</v>
      </c>
      <c r="DG173" s="70" t="e">
        <f aca="false">$DG$7*$J$2*$J$5*$AB173</f>
        <v>#N/A</v>
      </c>
      <c r="DH173" s="70" t="e">
        <f aca="false">$DG$7*$J$3*$J$5*$AC173</f>
        <v>#N/A</v>
      </c>
      <c r="DI173" s="70" t="e">
        <f aca="false">$DI$7*$J$2*$J$5*$AB173</f>
        <v>#N/A</v>
      </c>
      <c r="DJ173" s="70" t="e">
        <f aca="false">$DI$7*$J$3*$J$5*$AC173</f>
        <v>#N/A</v>
      </c>
      <c r="DK173" s="70" t="e">
        <f aca="false">$DK$7*$J$2*$J$5*$AB173</f>
        <v>#N/A</v>
      </c>
      <c r="DL173" s="70" t="e">
        <f aca="false">$DK$7*$J$3*$J$5*$AC173</f>
        <v>#N/A</v>
      </c>
      <c r="DM173" s="70" t="e">
        <f aca="false">$DM$7*$J$2*$J$5*$AB173</f>
        <v>#N/A</v>
      </c>
      <c r="DN173" s="70" t="e">
        <f aca="false">$DM$7*$J$3*$J$5*$AC173</f>
        <v>#N/A</v>
      </c>
      <c r="DO173" s="70" t="e">
        <f aca="false">$DO$7*$J$2*$J$5*$AB173</f>
        <v>#N/A</v>
      </c>
      <c r="DP173" s="70" t="e">
        <f aca="false">$DO$7*$J$3*$J$5*$AC173</f>
        <v>#N/A</v>
      </c>
      <c r="DQ173" s="70" t="e">
        <f aca="false">$DQ$7*$J$2*$J$5*$AB173</f>
        <v>#N/A</v>
      </c>
      <c r="DR173" s="70" t="e">
        <f aca="false">$DQ$7*$J$3*$J$5*$AC173</f>
        <v>#N/A</v>
      </c>
      <c r="DS173" s="134" t="e">
        <f aca="false">SUM(CI173:CR173,CW173:CX173,DG173:DH173)</f>
        <v>#N/A</v>
      </c>
      <c r="DT173" s="25" t="e">
        <f aca="false">SUM(CI173:CZ173,DC173:DL173)</f>
        <v>#N/A</v>
      </c>
      <c r="DU173" s="134" t="e">
        <f aca="false">SUM(CI173:DR173)</f>
        <v>#N/A</v>
      </c>
      <c r="DZ173" s="70" t="e">
        <f aca="false">$DZ$7*$J$2*$J$5*$AB173</f>
        <v>#N/A</v>
      </c>
      <c r="EA173" s="70" t="e">
        <f aca="false">$DZ$7*$J$3*$J$5*$AC173</f>
        <v>#N/A</v>
      </c>
      <c r="EB173" s="70" t="e">
        <f aca="false">$EB$7*$J$2*$J$5*$AB173</f>
        <v>#N/A</v>
      </c>
      <c r="EC173" s="70" t="e">
        <f aca="false">$EB$7*$J$3*$J$5*$AC173</f>
        <v>#N/A</v>
      </c>
      <c r="ED173" s="70" t="e">
        <f aca="false">$ED$7*$J$2*$J$5*$AB173</f>
        <v>#N/A</v>
      </c>
      <c r="EE173" s="70" t="e">
        <f aca="false">$ED$7*$J$3*$J$5*$AC173</f>
        <v>#N/A</v>
      </c>
      <c r="EF173" s="70" t="e">
        <f aca="false">$EF$7*$J$2*$J$5*$AB173</f>
        <v>#N/A</v>
      </c>
      <c r="EG173" s="70" t="e">
        <f aca="false">$EF$7*$J$3*$J$5*$AC173</f>
        <v>#N/A</v>
      </c>
      <c r="EH173" s="70" t="e">
        <f aca="false">$EH$7*$J$2*$J$5*$AB173</f>
        <v>#N/A</v>
      </c>
      <c r="EI173" s="70" t="e">
        <f aca="false">$EH$7*$J$3*$J$5*$AC173</f>
        <v>#N/A</v>
      </c>
      <c r="EJ173" s="70" t="e">
        <f aca="false">$EJ$7*$J$2*$J$5*$AB173</f>
        <v>#N/A</v>
      </c>
      <c r="EK173" s="70" t="e">
        <f aca="false">$EJ$7*$J$3*$J$5*$AC173</f>
        <v>#N/A</v>
      </c>
      <c r="EL173" s="70" t="e">
        <f aca="false">$EL$7*$J$2*$J$5*$AB173</f>
        <v>#N/A</v>
      </c>
      <c r="EM173" s="70" t="e">
        <f aca="false">$EL$7*$J$3*$J$5*$AC173</f>
        <v>#N/A</v>
      </c>
      <c r="EN173" s="134" t="e">
        <f aca="false">SUM(EB173:EC173)</f>
        <v>#N/A</v>
      </c>
      <c r="EO173" s="25" t="e">
        <f aca="false">SUM(EB173:EE173,EJ173:EM173)</f>
        <v>#N/A</v>
      </c>
      <c r="EP173" s="25" t="e">
        <f aca="false">SUM(DZ173:EM173)</f>
        <v>#N/A</v>
      </c>
    </row>
    <row r="174" customFormat="false" ht="11.25" hidden="false" customHeight="false" outlineLevel="0" collapsed="false">
      <c r="A174" s="51" t="e">
        <f aca="false">VLOOKUP($D174,Curves!$A$2:$I$1700,9)</f>
        <v>#N/A</v>
      </c>
      <c r="B174" s="85" t="e">
        <f aca="false">(1+($A174/2))^(-2*($D174-$A$1)/365.25)</f>
        <v>#N/A</v>
      </c>
      <c r="C174" s="85" t="n">
        <f aca="false">D175-D174</f>
        <v>30</v>
      </c>
      <c r="D174" s="377" t="n">
        <v>41944</v>
      </c>
      <c r="E174" s="378" t="e">
        <f aca="false">VLOOKUP($D174,Curves!$A$2:$H$1700,2)*$B174</f>
        <v>#N/A</v>
      </c>
      <c r="F174" s="51" t="e">
        <f aca="false">VLOOKUP($D174,Curves!$A$2:$H$1700,3)*$B174</f>
        <v>#N/A</v>
      </c>
      <c r="G174" s="51" t="e">
        <f aca="false">VLOOKUP($D174,Curves!$A$2:$H$1700,7)*$B174</f>
        <v>#N/A</v>
      </c>
      <c r="H174" s="51" t="e">
        <f aca="false">VLOOKUP($D174,Curves!$A$2:$H$1700,5)*$B174</f>
        <v>#N/A</v>
      </c>
      <c r="I174" s="51" t="e">
        <f aca="false">VLOOKUP($D174,Curves!$A$2:$H$1700,4)*$B174</f>
        <v>#N/A</v>
      </c>
      <c r="J174" s="379" t="e">
        <f aca="false">VLOOKUP($D174,Curves!$A$2:$H$1700,8)*$B174</f>
        <v>#N/A</v>
      </c>
      <c r="K174" s="51" t="e">
        <f aca="false">($E174+$I174)*$J$5+$J$4</f>
        <v>#N/A</v>
      </c>
      <c r="L174" s="380" t="e">
        <f aca="false">VLOOKUP($D174,Curves!$N$2:$T$2600,2)*$B174</f>
        <v>#N/A</v>
      </c>
      <c r="M174" s="244" t="e">
        <f aca="false">VLOOKUP($D174,Curves!$N$2:$T$2600,3)*$B174</f>
        <v>#N/A</v>
      </c>
      <c r="N174" s="381" t="e">
        <f aca="false">IF($K174&lt;$L174,1,0)</f>
        <v>#N/A</v>
      </c>
      <c r="O174" s="382" t="e">
        <f aca="false">IF($K174&lt;$M174,1,0)</f>
        <v>#N/A</v>
      </c>
      <c r="P174" s="378" t="e">
        <f aca="false">($E174+J174)*$J$5+$J$4</f>
        <v>#N/A</v>
      </c>
      <c r="Q174" s="380" t="e">
        <f aca="false">VLOOKUP($D174,Curves!$N$2:$T$2600,4)*$B174</f>
        <v>#N/A</v>
      </c>
      <c r="R174" s="244" t="e">
        <f aca="false">VLOOKUP($D174,Curves!$N$2:$T$2600,5)*$B174</f>
        <v>#N/A</v>
      </c>
      <c r="S174" s="381" t="e">
        <f aca="false">IF($P174&lt;$Q174,1,0)</f>
        <v>#N/A</v>
      </c>
      <c r="T174" s="382" t="e">
        <f aca="false">IF($P174&lt;$R174,1,0)</f>
        <v>#N/A</v>
      </c>
      <c r="U174" s="383" t="e">
        <f aca="false">($E174+G174)*$J$5+$J$4</f>
        <v>#N/A</v>
      </c>
      <c r="V174" s="383" t="e">
        <f aca="false">($E174+H174)*$J$5+$J$4</f>
        <v>#N/A</v>
      </c>
      <c r="W174" s="383" t="e">
        <f aca="false">($E174+I174)*$J$5+$J$4</f>
        <v>#N/A</v>
      </c>
      <c r="X174" s="272" t="e">
        <f aca="false">VLOOKUP($D174,[6]CurveFetch!$D$8:$S$13000,16,0)*$B174</f>
        <v>#N/A</v>
      </c>
      <c r="Y174" s="244" t="e">
        <f aca="false">VLOOKUP($D174,Curves!$N$2:$T$2600,7)*$B174</f>
        <v>#N/A</v>
      </c>
      <c r="Z174" s="384" t="e">
        <f aca="false">IF($U174&lt;$X174,1,0)</f>
        <v>#N/A</v>
      </c>
      <c r="AA174" s="381" t="e">
        <f aca="false">IF($U174&lt;$Y174,1,0)</f>
        <v>#N/A</v>
      </c>
      <c r="AB174" s="381" t="e">
        <f aca="false">IF($V174&lt;$X174,1,0)</f>
        <v>#N/A</v>
      </c>
      <c r="AC174" s="381" t="e">
        <f aca="false">IF($V174&lt;$X174,1,0)</f>
        <v>#N/A</v>
      </c>
      <c r="AD174" s="381" t="e">
        <f aca="false">IF($W174&lt;$X174,1,0)</f>
        <v>#N/A</v>
      </c>
      <c r="AE174" s="382" t="e">
        <f aca="false">IF($W174&lt;$Y174,1,0)</f>
        <v>#N/A</v>
      </c>
      <c r="AF174" s="70" t="e">
        <f aca="false">$AF$7*$J$2*$J$5*$N174</f>
        <v>#N/A</v>
      </c>
      <c r="AG174" s="70" t="e">
        <f aca="false">$AF$7*$J$2*$J$5*$O174</f>
        <v>#N/A</v>
      </c>
      <c r="AH174" s="70" t="e">
        <f aca="false">$AH$7*$J$2*$J$5*$N174</f>
        <v>#N/A</v>
      </c>
      <c r="AI174" s="70" t="e">
        <f aca="false">$AH$7*$J$2*$J$5*$O174</f>
        <v>#N/A</v>
      </c>
      <c r="AJ174" s="70" t="e">
        <f aca="false">$AJ$7*$J$2*$J$5*$N174</f>
        <v>#N/A</v>
      </c>
      <c r="AK174" s="70" t="e">
        <f aca="false">$AJ$7*$J$2*$J$5*$O174</f>
        <v>#N/A</v>
      </c>
      <c r="AL174" s="70" t="e">
        <f aca="false">$AL$7*$J$2*$J$5*$N174</f>
        <v>#N/A</v>
      </c>
      <c r="AM174" s="70" t="e">
        <f aca="false">$AL$7*$J$3*$J$5*$O174</f>
        <v>#N/A</v>
      </c>
      <c r="AN174" s="70" t="e">
        <f aca="false">$AN$7*$J$2*$J$5*$N174</f>
        <v>#N/A</v>
      </c>
      <c r="AO174" s="70" t="e">
        <f aca="false">$AN$7*$J$3*$J$5*$O174</f>
        <v>#N/A</v>
      </c>
      <c r="AP174" s="70" t="e">
        <f aca="false">$AP$7*$J$2*$J$5*$N174</f>
        <v>#N/A</v>
      </c>
      <c r="AQ174" s="70" t="e">
        <f aca="false">$AP$7*$J$3*$J$5*$O174</f>
        <v>#N/A</v>
      </c>
      <c r="AR174" s="70" t="e">
        <f aca="false">$AR$7*$J$2*$J$5*$N174</f>
        <v>#N/A</v>
      </c>
      <c r="AS174" s="70" t="e">
        <f aca="false">$AR$7*$J$3*$J$5*$O174</f>
        <v>#N/A</v>
      </c>
      <c r="AT174" s="134" t="e">
        <f aca="false">SUM(AF174:AG174,AL174:AM174)</f>
        <v>#N/A</v>
      </c>
      <c r="AU174" s="161" t="e">
        <f aca="false">SUM(AF174:AM174,AP174:AS174)</f>
        <v>#N/A</v>
      </c>
      <c r="AV174" s="134" t="e">
        <f aca="false">SUM(AF174:AS174)</f>
        <v>#N/A</v>
      </c>
      <c r="AW174" s="70" t="e">
        <f aca="false">$AW$7*$J$2*$J$5*$S174</f>
        <v>#N/A</v>
      </c>
      <c r="AX174" s="70" t="e">
        <f aca="false">$AW$7*$J$3*$J$5*$T174</f>
        <v>#N/A</v>
      </c>
      <c r="AY174" s="70" t="e">
        <f aca="false">$AY$7*$J$2*$J$5*$S174</f>
        <v>#N/A</v>
      </c>
      <c r="AZ174" s="70" t="e">
        <f aca="false">$AY$7*$J$3*$J$5*$T174</f>
        <v>#N/A</v>
      </c>
      <c r="BA174" s="70" t="e">
        <f aca="false">$BA$7*$J$2*$J$5*$S174</f>
        <v>#N/A</v>
      </c>
      <c r="BB174" s="70" t="e">
        <f aca="false">$BA$7*$J$3*$J$5*$T174</f>
        <v>#N/A</v>
      </c>
      <c r="BC174" s="70" t="e">
        <f aca="false">$BC$7*$J$2*$J$5*$S174</f>
        <v>#N/A</v>
      </c>
      <c r="BD174" s="70" t="e">
        <f aca="false">$BC$7*$J$3*$J$5*$T174</f>
        <v>#N/A</v>
      </c>
      <c r="BE174" s="70" t="e">
        <f aca="false">$BE$7*$J$2*$J$5*$S174</f>
        <v>#N/A</v>
      </c>
      <c r="BF174" s="70" t="e">
        <f aca="false">$BE$7*$J$3*$J$5*$T174</f>
        <v>#N/A</v>
      </c>
      <c r="BG174" s="70" t="e">
        <f aca="false">$BG$7*$J$2*$J$5*$S174</f>
        <v>#N/A</v>
      </c>
      <c r="BH174" s="70" t="e">
        <f aca="false">$BG$7*$J$3*$J$5*$T174</f>
        <v>#N/A</v>
      </c>
      <c r="BI174" s="70" t="e">
        <f aca="false">$BI$7*$J$2*$J$5*$S174</f>
        <v>#N/A</v>
      </c>
      <c r="BJ174" s="70" t="e">
        <f aca="false">$BI$7*$J$3*$J$5*$T174</f>
        <v>#N/A</v>
      </c>
      <c r="BK174" s="70" t="e">
        <f aca="false">$BK$7*$J$2*$J$5*$S174</f>
        <v>#N/A</v>
      </c>
      <c r="BL174" s="70" t="e">
        <f aca="false">$BK$7*$J$3*$J$5*$T174</f>
        <v>#N/A</v>
      </c>
      <c r="BM174" s="70" t="e">
        <f aca="false">$BM$7*$J$2*$J$5*$S174</f>
        <v>#N/A</v>
      </c>
      <c r="BN174" s="70" t="e">
        <f aca="false">$BM$7*$J$3*$J$5*$T174</f>
        <v>#N/A</v>
      </c>
      <c r="BO174" s="70" t="e">
        <f aca="false">$BO$7*$J$2*$J$5*$S174</f>
        <v>#N/A</v>
      </c>
      <c r="BP174" s="70" t="e">
        <f aca="false">$BO$7*$J$3*$J$5*$T174</f>
        <v>#N/A</v>
      </c>
      <c r="BQ174" s="70" t="e">
        <f aca="false">$BQ$7*$J$2*$J$5*$S174</f>
        <v>#N/A</v>
      </c>
      <c r="BR174" s="70" t="e">
        <f aca="false">$BQ$7*$J$3*$J$5*$T174</f>
        <v>#N/A</v>
      </c>
      <c r="BS174" s="70" t="e">
        <f aca="false">$BS$7*$J$2*$J$5*$S174</f>
        <v>#N/A</v>
      </c>
      <c r="BT174" s="70" t="e">
        <f aca="false">$BS$7*$J$3*$J$5*$T174</f>
        <v>#N/A</v>
      </c>
      <c r="BU174" s="70" t="e">
        <f aca="false">$BU$7*$J$2*$J$5*$S174</f>
        <v>#N/A</v>
      </c>
      <c r="BV174" s="70" t="e">
        <f aca="false">$BU$7*$J$3*$J$5*$T174</f>
        <v>#N/A</v>
      </c>
      <c r="BW174" s="385" t="e">
        <f aca="false">SUM(AW174:BD174,BG174:BJ174,BO174:BP174)</f>
        <v>#N/A</v>
      </c>
      <c r="BX174" s="386" t="e">
        <f aca="false">SUM(BS174:BV174)+BW174</f>
        <v>#N/A</v>
      </c>
      <c r="BY174" s="25" t="e">
        <f aca="false">SUM(AW174:BV174)</f>
        <v>#N/A</v>
      </c>
      <c r="BZ174" s="70" t="e">
        <f aca="false">$BZ$7*$J$2*$J$5*$N174</f>
        <v>#N/A</v>
      </c>
      <c r="CA174" s="70" t="e">
        <f aca="false">$BZ$7*$J$3*$J$5*$O174</f>
        <v>#N/A</v>
      </c>
      <c r="CB174" s="70" t="e">
        <f aca="false">$CB$7*$J$2*$J$5*$N174</f>
        <v>#N/A</v>
      </c>
      <c r="CC174" s="70" t="e">
        <f aca="false">$CB$7*$J$3*$J$5*$O174</f>
        <v>#N/A</v>
      </c>
      <c r="CD174" s="70" t="e">
        <f aca="false">$CD$7*$J$2*$J$5*$N174</f>
        <v>#N/A</v>
      </c>
      <c r="CE174" s="70" t="e">
        <f aca="false">$CD$7*$J$3*$J$5*$O174</f>
        <v>#N/A</v>
      </c>
      <c r="CF174" s="134" t="e">
        <f aca="false">SUM(BZ174:CA174)</f>
        <v>#N/A</v>
      </c>
      <c r="CG174" s="386" t="e">
        <f aca="false">SUM(BZ174:CC174)</f>
        <v>#N/A</v>
      </c>
      <c r="CH174" s="134" t="e">
        <f aca="false">SUM(BZ174:CE174)</f>
        <v>#N/A</v>
      </c>
      <c r="CI174" s="70" t="e">
        <f aca="false">$CI$7*$J$2*$J$5*$AB174</f>
        <v>#N/A</v>
      </c>
      <c r="CJ174" s="70" t="e">
        <f aca="false">$CI$7*$J$3*$J$5*$AC174</f>
        <v>#N/A</v>
      </c>
      <c r="CK174" s="70" t="e">
        <f aca="false">$CK$7*$J$2*$J$5*$AB174</f>
        <v>#N/A</v>
      </c>
      <c r="CL174" s="70" t="e">
        <f aca="false">$CK$7*$J$3*$J$5*$AC174</f>
        <v>#N/A</v>
      </c>
      <c r="CM174" s="70" t="e">
        <f aca="false">$CM$7*$J$2*$J$5*$AB174</f>
        <v>#N/A</v>
      </c>
      <c r="CN174" s="70" t="e">
        <f aca="false">$CM$7*$J$3*$J$5*$AC174</f>
        <v>#N/A</v>
      </c>
      <c r="CO174" s="70" t="e">
        <f aca="false">$CO$7*$J$2*$J$5*$AB174</f>
        <v>#N/A</v>
      </c>
      <c r="CP174" s="70" t="e">
        <f aca="false">$CO$7*$J$3*$J$5*$AC174</f>
        <v>#N/A</v>
      </c>
      <c r="CQ174" s="70" t="e">
        <f aca="false">$CQ$7*$J$2*$J$5*$AB174</f>
        <v>#N/A</v>
      </c>
      <c r="CR174" s="70" t="e">
        <f aca="false">$CQ$7*$J$3*$J$5*$AC174</f>
        <v>#N/A</v>
      </c>
      <c r="CS174" s="70" t="e">
        <f aca="false">$CS$7*$J$2*$J$5*$AB174</f>
        <v>#N/A</v>
      </c>
      <c r="CT174" s="70" t="e">
        <f aca="false">$CS$7*$J$3*$J$5*$AC174</f>
        <v>#N/A</v>
      </c>
      <c r="CU174" s="70" t="e">
        <f aca="false">$CU$7*$J$2*$J$5*$AB174</f>
        <v>#N/A</v>
      </c>
      <c r="CV174" s="70" t="e">
        <f aca="false">$CU$7*$J$3*$J$5*$AC174</f>
        <v>#N/A</v>
      </c>
      <c r="CW174" s="70" t="e">
        <f aca="false">$CW$7*$J$2*$J$5*$AB174</f>
        <v>#N/A</v>
      </c>
      <c r="CX174" s="70" t="e">
        <f aca="false">$CW$7*$J$3*$J$5*$AC174</f>
        <v>#N/A</v>
      </c>
      <c r="CY174" s="70" t="e">
        <f aca="false">$CY$7*$J$2*$J$5*$AB174</f>
        <v>#N/A</v>
      </c>
      <c r="CZ174" s="70" t="e">
        <f aca="false">$CY$7*$J$3*$J$5*$AC174</f>
        <v>#N/A</v>
      </c>
      <c r="DA174" s="70" t="e">
        <f aca="false">$DA$7*$J$2*$J$5*$AB174</f>
        <v>#N/A</v>
      </c>
      <c r="DB174" s="70" t="e">
        <f aca="false">$DA$7*$J$3*$J$5*$AC174</f>
        <v>#N/A</v>
      </c>
      <c r="DC174" s="70"/>
      <c r="DD174" s="70"/>
      <c r="DE174" s="70" t="e">
        <f aca="false">$DF$7*$J$2*$J$5*$AB174</f>
        <v>#N/A</v>
      </c>
      <c r="DF174" s="70" t="e">
        <f aca="false">$DF$7*$J$3*$J$5*$AC174</f>
        <v>#N/A</v>
      </c>
      <c r="DG174" s="70" t="e">
        <f aca="false">$DG$7*$J$2*$J$5*$AB174</f>
        <v>#N/A</v>
      </c>
      <c r="DH174" s="70" t="e">
        <f aca="false">$DG$7*$J$3*$J$5*$AC174</f>
        <v>#N/A</v>
      </c>
      <c r="DI174" s="70" t="e">
        <f aca="false">$DI$7*$J$2*$J$5*$AB174</f>
        <v>#N/A</v>
      </c>
      <c r="DJ174" s="70" t="e">
        <f aca="false">$DI$7*$J$3*$J$5*$AC174</f>
        <v>#N/A</v>
      </c>
      <c r="DK174" s="70" t="e">
        <f aca="false">$DK$7*$J$2*$J$5*$AB174</f>
        <v>#N/A</v>
      </c>
      <c r="DL174" s="70" t="e">
        <f aca="false">$DK$7*$J$3*$J$5*$AC174</f>
        <v>#N/A</v>
      </c>
      <c r="DM174" s="70" t="e">
        <f aca="false">$DM$7*$J$2*$J$5*$AB174</f>
        <v>#N/A</v>
      </c>
      <c r="DN174" s="70" t="e">
        <f aca="false">$DM$7*$J$3*$J$5*$AC174</f>
        <v>#N/A</v>
      </c>
      <c r="DO174" s="70" t="e">
        <f aca="false">$DO$7*$J$2*$J$5*$AB174</f>
        <v>#N/A</v>
      </c>
      <c r="DP174" s="70" t="e">
        <f aca="false">$DO$7*$J$3*$J$5*$AC174</f>
        <v>#N/A</v>
      </c>
      <c r="DQ174" s="70" t="e">
        <f aca="false">$DQ$7*$J$2*$J$5*$AB174</f>
        <v>#N/A</v>
      </c>
      <c r="DR174" s="70" t="e">
        <f aca="false">$DQ$7*$J$3*$J$5*$AC174</f>
        <v>#N/A</v>
      </c>
      <c r="DS174" s="134" t="e">
        <f aca="false">SUM(CI174:CR174,CW174:CX174,DG174:DH174)</f>
        <v>#N/A</v>
      </c>
      <c r="DT174" s="25" t="e">
        <f aca="false">SUM(CI174:CZ174,DC174:DL174)</f>
        <v>#N/A</v>
      </c>
      <c r="DU174" s="134" t="e">
        <f aca="false">SUM(CI174:DR174)</f>
        <v>#N/A</v>
      </c>
      <c r="DZ174" s="70" t="e">
        <f aca="false">$DZ$7*$J$2*$J$5*$AB174</f>
        <v>#N/A</v>
      </c>
      <c r="EA174" s="70" t="e">
        <f aca="false">$DZ$7*$J$3*$J$5*$AC174</f>
        <v>#N/A</v>
      </c>
      <c r="EB174" s="70" t="e">
        <f aca="false">$EB$7*$J$2*$J$5*$AB174</f>
        <v>#N/A</v>
      </c>
      <c r="EC174" s="70" t="e">
        <f aca="false">$EB$7*$J$3*$J$5*$AC174</f>
        <v>#N/A</v>
      </c>
      <c r="ED174" s="70" t="e">
        <f aca="false">$ED$7*$J$2*$J$5*$AB174</f>
        <v>#N/A</v>
      </c>
      <c r="EE174" s="70" t="e">
        <f aca="false">$ED$7*$J$3*$J$5*$AC174</f>
        <v>#N/A</v>
      </c>
      <c r="EF174" s="70" t="e">
        <f aca="false">$EF$7*$J$2*$J$5*$AB174</f>
        <v>#N/A</v>
      </c>
      <c r="EG174" s="70" t="e">
        <f aca="false">$EF$7*$J$3*$J$5*$AC174</f>
        <v>#N/A</v>
      </c>
      <c r="EH174" s="70" t="e">
        <f aca="false">$EH$7*$J$2*$J$5*$AB174</f>
        <v>#N/A</v>
      </c>
      <c r="EI174" s="70" t="e">
        <f aca="false">$EH$7*$J$3*$J$5*$AC174</f>
        <v>#N/A</v>
      </c>
      <c r="EJ174" s="70" t="e">
        <f aca="false">$EJ$7*$J$2*$J$5*$AB174</f>
        <v>#N/A</v>
      </c>
      <c r="EK174" s="70" t="e">
        <f aca="false">$EJ$7*$J$3*$J$5*$AC174</f>
        <v>#N/A</v>
      </c>
      <c r="EL174" s="70" t="e">
        <f aca="false">$EL$7*$J$2*$J$5*$AB174</f>
        <v>#N/A</v>
      </c>
      <c r="EM174" s="70" t="e">
        <f aca="false">$EL$7*$J$3*$J$5*$AC174</f>
        <v>#N/A</v>
      </c>
      <c r="EN174" s="134" t="e">
        <f aca="false">SUM(EB174:EC174)</f>
        <v>#N/A</v>
      </c>
      <c r="EO174" s="25" t="e">
        <f aca="false">SUM(EB174:EE174,EJ174:EM174)</f>
        <v>#N/A</v>
      </c>
      <c r="EP174" s="25" t="e">
        <f aca="false">SUM(DZ174:EM174)</f>
        <v>#N/A</v>
      </c>
    </row>
    <row r="175" customFormat="false" ht="11.25" hidden="false" customHeight="false" outlineLevel="0" collapsed="false">
      <c r="A175" s="51" t="e">
        <f aca="false">VLOOKUP($D175,Curves!$A$2:$I$1700,9)</f>
        <v>#N/A</v>
      </c>
      <c r="B175" s="85" t="e">
        <f aca="false">(1+($A175/2))^(-2*($D175-$A$1)/365.25)</f>
        <v>#N/A</v>
      </c>
      <c r="C175" s="85" t="n">
        <f aca="false">D176-D175</f>
        <v>31</v>
      </c>
      <c r="D175" s="377" t="n">
        <v>41974</v>
      </c>
      <c r="E175" s="378" t="e">
        <f aca="false">VLOOKUP($D175,Curves!$A$2:$H$1700,2)*$B175</f>
        <v>#N/A</v>
      </c>
      <c r="F175" s="51" t="e">
        <f aca="false">VLOOKUP($D175,Curves!$A$2:$H$1700,3)*$B175</f>
        <v>#N/A</v>
      </c>
      <c r="G175" s="51" t="e">
        <f aca="false">VLOOKUP($D175,Curves!$A$2:$H$1700,7)*$B175</f>
        <v>#N/A</v>
      </c>
      <c r="H175" s="51" t="e">
        <f aca="false">VLOOKUP($D175,Curves!$A$2:$H$1700,5)*$B175</f>
        <v>#N/A</v>
      </c>
      <c r="I175" s="51" t="e">
        <f aca="false">VLOOKUP($D175,Curves!$A$2:$H$1700,4)*$B175</f>
        <v>#N/A</v>
      </c>
      <c r="J175" s="379" t="e">
        <f aca="false">VLOOKUP($D175,Curves!$A$2:$H$1700,8)*$B175</f>
        <v>#N/A</v>
      </c>
      <c r="K175" s="51" t="e">
        <f aca="false">($E175+$I175)*$J$5+$J$4</f>
        <v>#N/A</v>
      </c>
      <c r="L175" s="380" t="e">
        <f aca="false">VLOOKUP($D175,Curves!$N$2:$T$2600,2)*$B175</f>
        <v>#N/A</v>
      </c>
      <c r="M175" s="244" t="e">
        <f aca="false">VLOOKUP($D175,Curves!$N$2:$T$2600,3)*$B175</f>
        <v>#N/A</v>
      </c>
      <c r="N175" s="381" t="e">
        <f aca="false">IF($K175&lt;$L175,1,0)</f>
        <v>#N/A</v>
      </c>
      <c r="O175" s="382" t="e">
        <f aca="false">IF($K175&lt;$M175,1,0)</f>
        <v>#N/A</v>
      </c>
      <c r="P175" s="378" t="e">
        <f aca="false">($E175+J175)*$J$5+$J$4</f>
        <v>#N/A</v>
      </c>
      <c r="Q175" s="380" t="e">
        <f aca="false">VLOOKUP($D175,Curves!$N$2:$T$2600,4)*$B175</f>
        <v>#N/A</v>
      </c>
      <c r="R175" s="244" t="e">
        <f aca="false">VLOOKUP($D175,Curves!$N$2:$T$2600,5)*$B175</f>
        <v>#N/A</v>
      </c>
      <c r="S175" s="381" t="e">
        <f aca="false">IF($P175&lt;$Q175,1,0)</f>
        <v>#N/A</v>
      </c>
      <c r="T175" s="382" t="e">
        <f aca="false">IF($P175&lt;$R175,1,0)</f>
        <v>#N/A</v>
      </c>
      <c r="U175" s="383" t="e">
        <f aca="false">($E175+G175)*$J$5+$J$4</f>
        <v>#N/A</v>
      </c>
      <c r="V175" s="383" t="e">
        <f aca="false">($E175+H175)*$J$5+$J$4</f>
        <v>#N/A</v>
      </c>
      <c r="W175" s="383" t="e">
        <f aca="false">($E175+I175)*$J$5+$J$4</f>
        <v>#N/A</v>
      </c>
      <c r="X175" s="272" t="e">
        <f aca="false">VLOOKUP($D175,[6]CurveFetch!$D$8:$S$13000,16,0)*$B175</f>
        <v>#N/A</v>
      </c>
      <c r="Y175" s="244" t="e">
        <f aca="false">VLOOKUP($D175,Curves!$N$2:$T$2600,7)*$B175</f>
        <v>#N/A</v>
      </c>
      <c r="Z175" s="384" t="e">
        <f aca="false">IF($U175&lt;$X175,1,0)</f>
        <v>#N/A</v>
      </c>
      <c r="AA175" s="381" t="e">
        <f aca="false">IF($U175&lt;$Y175,1,0)</f>
        <v>#N/A</v>
      </c>
      <c r="AB175" s="381" t="e">
        <f aca="false">IF($V175&lt;$X175,1,0)</f>
        <v>#N/A</v>
      </c>
      <c r="AC175" s="381" t="e">
        <f aca="false">IF($V175&lt;$X175,1,0)</f>
        <v>#N/A</v>
      </c>
      <c r="AD175" s="381" t="e">
        <f aca="false">IF($W175&lt;$X175,1,0)</f>
        <v>#N/A</v>
      </c>
      <c r="AE175" s="382" t="e">
        <f aca="false">IF($W175&lt;$Y175,1,0)</f>
        <v>#N/A</v>
      </c>
      <c r="AF175" s="70" t="e">
        <f aca="false">$AF$7*$J$2*$J$5*$N175</f>
        <v>#N/A</v>
      </c>
      <c r="AG175" s="70" t="e">
        <f aca="false">$AF$7*$J$2*$J$5*$O175</f>
        <v>#N/A</v>
      </c>
      <c r="AH175" s="70" t="e">
        <f aca="false">$AH$7*$J$2*$J$5*$N175</f>
        <v>#N/A</v>
      </c>
      <c r="AI175" s="70" t="e">
        <f aca="false">$AH$7*$J$2*$J$5*$O175</f>
        <v>#N/A</v>
      </c>
      <c r="AJ175" s="70" t="e">
        <f aca="false">$AJ$7*$J$2*$J$5*$N175</f>
        <v>#N/A</v>
      </c>
      <c r="AK175" s="70" t="e">
        <f aca="false">$AJ$7*$J$2*$J$5*$O175</f>
        <v>#N/A</v>
      </c>
      <c r="AL175" s="70" t="e">
        <f aca="false">$AL$7*$J$2*$J$5*$N175</f>
        <v>#N/A</v>
      </c>
      <c r="AM175" s="70" t="e">
        <f aca="false">$AL$7*$J$3*$J$5*$O175</f>
        <v>#N/A</v>
      </c>
      <c r="AN175" s="70" t="e">
        <f aca="false">$AN$7*$J$2*$J$5*$N175</f>
        <v>#N/A</v>
      </c>
      <c r="AO175" s="70" t="e">
        <f aca="false">$AN$7*$J$3*$J$5*$O175</f>
        <v>#N/A</v>
      </c>
      <c r="AP175" s="70" t="e">
        <f aca="false">$AP$7*$J$2*$J$5*$N175</f>
        <v>#N/A</v>
      </c>
      <c r="AQ175" s="70" t="e">
        <f aca="false">$AP$7*$J$3*$J$5*$O175</f>
        <v>#N/A</v>
      </c>
      <c r="AR175" s="70" t="e">
        <f aca="false">$AR$7*$J$2*$J$5*$N175</f>
        <v>#N/A</v>
      </c>
      <c r="AS175" s="70" t="e">
        <f aca="false">$AR$7*$J$3*$J$5*$O175</f>
        <v>#N/A</v>
      </c>
      <c r="AT175" s="134" t="e">
        <f aca="false">SUM(AF175:AG175,AL175:AM175)</f>
        <v>#N/A</v>
      </c>
      <c r="AU175" s="161" t="e">
        <f aca="false">SUM(AF175:AM175,AP175:AS175)</f>
        <v>#N/A</v>
      </c>
      <c r="AV175" s="134" t="e">
        <f aca="false">SUM(AF175:AS175)</f>
        <v>#N/A</v>
      </c>
      <c r="AW175" s="70" t="e">
        <f aca="false">$AW$7*$J$2*$J$5*$S175</f>
        <v>#N/A</v>
      </c>
      <c r="AX175" s="70" t="e">
        <f aca="false">$AW$7*$J$3*$J$5*$T175</f>
        <v>#N/A</v>
      </c>
      <c r="AY175" s="70" t="e">
        <f aca="false">$AY$7*$J$2*$J$5*$S175</f>
        <v>#N/A</v>
      </c>
      <c r="AZ175" s="70" t="e">
        <f aca="false">$AY$7*$J$3*$J$5*$T175</f>
        <v>#N/A</v>
      </c>
      <c r="BA175" s="70" t="e">
        <f aca="false">$BA$7*$J$2*$J$5*$S175</f>
        <v>#N/A</v>
      </c>
      <c r="BB175" s="70" t="e">
        <f aca="false">$BA$7*$J$3*$J$5*$T175</f>
        <v>#N/A</v>
      </c>
      <c r="BC175" s="70" t="e">
        <f aca="false">$BC$7*$J$2*$J$5*$S175</f>
        <v>#N/A</v>
      </c>
      <c r="BD175" s="70" t="e">
        <f aca="false">$BC$7*$J$3*$J$5*$T175</f>
        <v>#N/A</v>
      </c>
      <c r="BE175" s="70" t="e">
        <f aca="false">$BE$7*$J$2*$J$5*$S175</f>
        <v>#N/A</v>
      </c>
      <c r="BF175" s="70" t="e">
        <f aca="false">$BE$7*$J$3*$J$5*$T175</f>
        <v>#N/A</v>
      </c>
      <c r="BG175" s="70" t="e">
        <f aca="false">$BG$7*$J$2*$J$5*$S175</f>
        <v>#N/A</v>
      </c>
      <c r="BH175" s="70" t="e">
        <f aca="false">$BG$7*$J$3*$J$5*$T175</f>
        <v>#N/A</v>
      </c>
      <c r="BI175" s="70" t="e">
        <f aca="false">$BI$7*$J$2*$J$5*$S175</f>
        <v>#N/A</v>
      </c>
      <c r="BJ175" s="70" t="e">
        <f aca="false">$BI$7*$J$3*$J$5*$T175</f>
        <v>#N/A</v>
      </c>
      <c r="BK175" s="70" t="e">
        <f aca="false">$BK$7*$J$2*$J$5*$S175</f>
        <v>#N/A</v>
      </c>
      <c r="BL175" s="70" t="e">
        <f aca="false">$BK$7*$J$3*$J$5*$T175</f>
        <v>#N/A</v>
      </c>
      <c r="BM175" s="70" t="e">
        <f aca="false">$BM$7*$J$2*$J$5*$S175</f>
        <v>#N/A</v>
      </c>
      <c r="BN175" s="70" t="e">
        <f aca="false">$BM$7*$J$3*$J$5*$T175</f>
        <v>#N/A</v>
      </c>
      <c r="BO175" s="70" t="e">
        <f aca="false">$BO$7*$J$2*$J$5*$S175</f>
        <v>#N/A</v>
      </c>
      <c r="BP175" s="70" t="e">
        <f aca="false">$BO$7*$J$3*$J$5*$T175</f>
        <v>#N/A</v>
      </c>
      <c r="BQ175" s="70" t="e">
        <f aca="false">$BQ$7*$J$2*$J$5*$S175</f>
        <v>#N/A</v>
      </c>
      <c r="BR175" s="70" t="e">
        <f aca="false">$BQ$7*$J$3*$J$5*$T175</f>
        <v>#N/A</v>
      </c>
      <c r="BS175" s="70" t="e">
        <f aca="false">$BS$7*$J$2*$J$5*$S175</f>
        <v>#N/A</v>
      </c>
      <c r="BT175" s="70" t="e">
        <f aca="false">$BS$7*$J$3*$J$5*$T175</f>
        <v>#N/A</v>
      </c>
      <c r="BU175" s="70" t="e">
        <f aca="false">$BU$7*$J$2*$J$5*$S175</f>
        <v>#N/A</v>
      </c>
      <c r="BV175" s="70" t="e">
        <f aca="false">$BU$7*$J$3*$J$5*$T175</f>
        <v>#N/A</v>
      </c>
      <c r="BW175" s="385" t="e">
        <f aca="false">SUM(AW175:BD175,BG175:BJ175,BO175:BP175)</f>
        <v>#N/A</v>
      </c>
      <c r="BX175" s="386" t="e">
        <f aca="false">SUM(BS175:BV175)+BW175</f>
        <v>#N/A</v>
      </c>
      <c r="BY175" s="25" t="e">
        <f aca="false">SUM(AW175:BV175)</f>
        <v>#N/A</v>
      </c>
      <c r="BZ175" s="70" t="e">
        <f aca="false">$BZ$7*$J$2*$J$5*$N175</f>
        <v>#N/A</v>
      </c>
      <c r="CA175" s="70" t="e">
        <f aca="false">$BZ$7*$J$3*$J$5*$O175</f>
        <v>#N/A</v>
      </c>
      <c r="CB175" s="70" t="e">
        <f aca="false">$CB$7*$J$2*$J$5*$N175</f>
        <v>#N/A</v>
      </c>
      <c r="CC175" s="70" t="e">
        <f aca="false">$CB$7*$J$3*$J$5*$O175</f>
        <v>#N/A</v>
      </c>
      <c r="CD175" s="70" t="e">
        <f aca="false">$CD$7*$J$2*$J$5*$N175</f>
        <v>#N/A</v>
      </c>
      <c r="CE175" s="70" t="e">
        <f aca="false">$CD$7*$J$3*$J$5*$O175</f>
        <v>#N/A</v>
      </c>
      <c r="CF175" s="134" t="e">
        <f aca="false">SUM(BZ175:CA175)</f>
        <v>#N/A</v>
      </c>
      <c r="CG175" s="386" t="e">
        <f aca="false">SUM(BZ175:CC175)</f>
        <v>#N/A</v>
      </c>
      <c r="CH175" s="134" t="e">
        <f aca="false">SUM(BZ175:CE175)</f>
        <v>#N/A</v>
      </c>
      <c r="CI175" s="70" t="e">
        <f aca="false">$CI$7*$J$2*$J$5*$AB175</f>
        <v>#N/A</v>
      </c>
      <c r="CJ175" s="70" t="e">
        <f aca="false">$CI$7*$J$3*$J$5*$AC175</f>
        <v>#N/A</v>
      </c>
      <c r="CK175" s="70" t="e">
        <f aca="false">$CK$7*$J$2*$J$5*$AB175</f>
        <v>#N/A</v>
      </c>
      <c r="CL175" s="70" t="e">
        <f aca="false">$CK$7*$J$3*$J$5*$AC175</f>
        <v>#N/A</v>
      </c>
      <c r="CM175" s="70" t="e">
        <f aca="false">$CM$7*$J$2*$J$5*$AB175</f>
        <v>#N/A</v>
      </c>
      <c r="CN175" s="70" t="e">
        <f aca="false">$CM$7*$J$3*$J$5*$AC175</f>
        <v>#N/A</v>
      </c>
      <c r="CO175" s="70" t="e">
        <f aca="false">$CO$7*$J$2*$J$5*$AB175</f>
        <v>#N/A</v>
      </c>
      <c r="CP175" s="70" t="e">
        <f aca="false">$CO$7*$J$3*$J$5*$AC175</f>
        <v>#N/A</v>
      </c>
      <c r="CQ175" s="70" t="e">
        <f aca="false">$CQ$7*$J$2*$J$5*$AB175</f>
        <v>#N/A</v>
      </c>
      <c r="CR175" s="70" t="e">
        <f aca="false">$CQ$7*$J$3*$J$5*$AC175</f>
        <v>#N/A</v>
      </c>
      <c r="CS175" s="70" t="e">
        <f aca="false">$CS$7*$J$2*$J$5*$AB175</f>
        <v>#N/A</v>
      </c>
      <c r="CT175" s="70" t="e">
        <f aca="false">$CS$7*$J$3*$J$5*$AC175</f>
        <v>#N/A</v>
      </c>
      <c r="CU175" s="70" t="e">
        <f aca="false">$CU$7*$J$2*$J$5*$AB175</f>
        <v>#N/A</v>
      </c>
      <c r="CV175" s="70" t="e">
        <f aca="false">$CU$7*$J$3*$J$5*$AC175</f>
        <v>#N/A</v>
      </c>
      <c r="CW175" s="70" t="e">
        <f aca="false">$CW$7*$J$2*$J$5*$AB175</f>
        <v>#N/A</v>
      </c>
      <c r="CX175" s="70" t="e">
        <f aca="false">$CW$7*$J$3*$J$5*$AC175</f>
        <v>#N/A</v>
      </c>
      <c r="CY175" s="70" t="e">
        <f aca="false">$CY$7*$J$2*$J$5*$AB175</f>
        <v>#N/A</v>
      </c>
      <c r="CZ175" s="70" t="e">
        <f aca="false">$CY$7*$J$3*$J$5*$AC175</f>
        <v>#N/A</v>
      </c>
      <c r="DA175" s="70" t="e">
        <f aca="false">$DA$7*$J$2*$J$5*$AB175</f>
        <v>#N/A</v>
      </c>
      <c r="DB175" s="70" t="e">
        <f aca="false">$DA$7*$J$3*$J$5*$AC175</f>
        <v>#N/A</v>
      </c>
      <c r="DC175" s="70"/>
      <c r="DD175" s="70"/>
      <c r="DE175" s="70" t="e">
        <f aca="false">$DF$7*$J$2*$J$5*$AB175</f>
        <v>#N/A</v>
      </c>
      <c r="DF175" s="70" t="e">
        <f aca="false">$DF$7*$J$3*$J$5*$AC175</f>
        <v>#N/A</v>
      </c>
      <c r="DG175" s="70" t="e">
        <f aca="false">$DG$7*$J$2*$J$5*$AB175</f>
        <v>#N/A</v>
      </c>
      <c r="DH175" s="70" t="e">
        <f aca="false">$DG$7*$J$3*$J$5*$AC175</f>
        <v>#N/A</v>
      </c>
      <c r="DI175" s="70" t="e">
        <f aca="false">$DI$7*$J$2*$J$5*$AB175</f>
        <v>#N/A</v>
      </c>
      <c r="DJ175" s="70" t="e">
        <f aca="false">$DI$7*$J$3*$J$5*$AC175</f>
        <v>#N/A</v>
      </c>
      <c r="DK175" s="70" t="e">
        <f aca="false">$DK$7*$J$2*$J$5*$AB175</f>
        <v>#N/A</v>
      </c>
      <c r="DL175" s="70" t="e">
        <f aca="false">$DK$7*$J$3*$J$5*$AC175</f>
        <v>#N/A</v>
      </c>
      <c r="DM175" s="70" t="e">
        <f aca="false">$DM$7*$J$2*$J$5*$AB175</f>
        <v>#N/A</v>
      </c>
      <c r="DN175" s="70" t="e">
        <f aca="false">$DM$7*$J$3*$J$5*$AC175</f>
        <v>#N/A</v>
      </c>
      <c r="DO175" s="70" t="e">
        <f aca="false">$DO$7*$J$2*$J$5*$AB175</f>
        <v>#N/A</v>
      </c>
      <c r="DP175" s="70" t="e">
        <f aca="false">$DO$7*$J$3*$J$5*$AC175</f>
        <v>#N/A</v>
      </c>
      <c r="DQ175" s="70" t="e">
        <f aca="false">$DQ$7*$J$2*$J$5*$AB175</f>
        <v>#N/A</v>
      </c>
      <c r="DR175" s="70" t="e">
        <f aca="false">$DQ$7*$J$3*$J$5*$AC175</f>
        <v>#N/A</v>
      </c>
      <c r="DS175" s="134" t="e">
        <f aca="false">SUM(CI175:CR175,CW175:CX175,DG175:DH175)</f>
        <v>#N/A</v>
      </c>
      <c r="DT175" s="25" t="e">
        <f aca="false">SUM(CI175:CZ175,DC175:DL175)</f>
        <v>#N/A</v>
      </c>
      <c r="DU175" s="134" t="e">
        <f aca="false">SUM(CI175:DR175)</f>
        <v>#N/A</v>
      </c>
      <c r="DZ175" s="70" t="e">
        <f aca="false">$DZ$7*$J$2*$J$5*$AB175</f>
        <v>#N/A</v>
      </c>
      <c r="EA175" s="70" t="e">
        <f aca="false">$DZ$7*$J$3*$J$5*$AC175</f>
        <v>#N/A</v>
      </c>
      <c r="EB175" s="70" t="e">
        <f aca="false">$EB$7*$J$2*$J$5*$AB175</f>
        <v>#N/A</v>
      </c>
      <c r="EC175" s="70" t="e">
        <f aca="false">$EB$7*$J$3*$J$5*$AC175</f>
        <v>#N/A</v>
      </c>
      <c r="ED175" s="70" t="e">
        <f aca="false">$ED$7*$J$2*$J$5*$AB175</f>
        <v>#N/A</v>
      </c>
      <c r="EE175" s="70" t="e">
        <f aca="false">$ED$7*$J$3*$J$5*$AC175</f>
        <v>#N/A</v>
      </c>
      <c r="EF175" s="70" t="e">
        <f aca="false">$EF$7*$J$2*$J$5*$AB175</f>
        <v>#N/A</v>
      </c>
      <c r="EG175" s="70" t="e">
        <f aca="false">$EF$7*$J$3*$J$5*$AC175</f>
        <v>#N/A</v>
      </c>
      <c r="EH175" s="70" t="e">
        <f aca="false">$EH$7*$J$2*$J$5*$AB175</f>
        <v>#N/A</v>
      </c>
      <c r="EI175" s="70" t="e">
        <f aca="false">$EH$7*$J$3*$J$5*$AC175</f>
        <v>#N/A</v>
      </c>
      <c r="EJ175" s="70" t="e">
        <f aca="false">$EJ$7*$J$2*$J$5*$AB175</f>
        <v>#N/A</v>
      </c>
      <c r="EK175" s="70" t="e">
        <f aca="false">$EJ$7*$J$3*$J$5*$AC175</f>
        <v>#N/A</v>
      </c>
      <c r="EL175" s="70" t="e">
        <f aca="false">$EL$7*$J$2*$J$5*$AB175</f>
        <v>#N/A</v>
      </c>
      <c r="EM175" s="70" t="e">
        <f aca="false">$EL$7*$J$3*$J$5*$AC175</f>
        <v>#N/A</v>
      </c>
      <c r="EN175" s="134" t="e">
        <f aca="false">SUM(EB175:EC175)</f>
        <v>#N/A</v>
      </c>
      <c r="EO175" s="25" t="e">
        <f aca="false">SUM(EB175:EE175,EJ175:EM175)</f>
        <v>#N/A</v>
      </c>
      <c r="EP175" s="25" t="e">
        <f aca="false">SUM(DZ175:EM175)</f>
        <v>#N/A</v>
      </c>
    </row>
    <row r="176" customFormat="false" ht="11.25" hidden="false" customHeight="false" outlineLevel="0" collapsed="false">
      <c r="A176" s="51" t="e">
        <f aca="false">VLOOKUP($D176,Curves!$A$2:$I$1700,9)</f>
        <v>#N/A</v>
      </c>
      <c r="B176" s="85" t="e">
        <f aca="false">(1+($A176/2))^(-2*($D176-$A$1)/365.25)</f>
        <v>#N/A</v>
      </c>
      <c r="C176" s="85" t="n">
        <f aca="false">D177-D176</f>
        <v>31</v>
      </c>
      <c r="D176" s="377" t="n">
        <v>42005</v>
      </c>
      <c r="E176" s="378" t="e">
        <f aca="false">VLOOKUP($D176,Curves!$A$2:$H$1700,2)*$B176</f>
        <v>#N/A</v>
      </c>
      <c r="F176" s="51" t="e">
        <f aca="false">VLOOKUP($D176,Curves!$A$2:$H$1700,3)*$B176</f>
        <v>#N/A</v>
      </c>
      <c r="G176" s="51" t="e">
        <f aca="false">VLOOKUP($D176,Curves!$A$2:$H$1700,7)*$B176</f>
        <v>#N/A</v>
      </c>
      <c r="H176" s="51" t="e">
        <f aca="false">VLOOKUP($D176,Curves!$A$2:$H$1700,5)*$B176</f>
        <v>#N/A</v>
      </c>
      <c r="I176" s="51" t="e">
        <f aca="false">VLOOKUP($D176,Curves!$A$2:$H$1700,4)*$B176</f>
        <v>#N/A</v>
      </c>
      <c r="J176" s="379" t="e">
        <f aca="false">VLOOKUP($D176,Curves!$A$2:$H$1700,8)*$B176</f>
        <v>#N/A</v>
      </c>
      <c r="K176" s="51" t="e">
        <f aca="false">($E176+$I176)*$J$5+$J$4</f>
        <v>#N/A</v>
      </c>
      <c r="L176" s="380" t="e">
        <f aca="false">VLOOKUP($D176,Curves!$N$2:$T$2600,2)*$B176</f>
        <v>#N/A</v>
      </c>
      <c r="M176" s="244" t="e">
        <f aca="false">VLOOKUP($D176,Curves!$N$2:$T$2600,3)*$B176</f>
        <v>#N/A</v>
      </c>
      <c r="N176" s="381" t="e">
        <f aca="false">IF($K176&lt;$L176,1,0)</f>
        <v>#N/A</v>
      </c>
      <c r="O176" s="382" t="e">
        <f aca="false">IF($K176&lt;$M176,1,0)</f>
        <v>#N/A</v>
      </c>
      <c r="P176" s="378" t="e">
        <f aca="false">($E176+J176)*$J$5+$J$4</f>
        <v>#N/A</v>
      </c>
      <c r="Q176" s="380" t="e">
        <f aca="false">VLOOKUP($D176,Curves!$N$2:$T$2600,4)*$B176</f>
        <v>#N/A</v>
      </c>
      <c r="R176" s="244" t="e">
        <f aca="false">VLOOKUP($D176,Curves!$N$2:$T$2600,5)*$B176</f>
        <v>#N/A</v>
      </c>
      <c r="S176" s="381" t="e">
        <f aca="false">IF($P176&lt;$Q176,1,0)</f>
        <v>#N/A</v>
      </c>
      <c r="T176" s="382" t="e">
        <f aca="false">IF($P176&lt;$R176,1,0)</f>
        <v>#N/A</v>
      </c>
      <c r="U176" s="383" t="e">
        <f aca="false">($E176+G176)*$J$5+$J$4</f>
        <v>#N/A</v>
      </c>
      <c r="V176" s="383" t="e">
        <f aca="false">($E176+H176)*$J$5+$J$4</f>
        <v>#N/A</v>
      </c>
      <c r="W176" s="383" t="e">
        <f aca="false">($E176+I176)*$J$5+$J$4</f>
        <v>#N/A</v>
      </c>
      <c r="X176" s="272" t="e">
        <f aca="false">VLOOKUP($D176,[6]CurveFetch!$D$8:$S$13000,16,0)*$B176</f>
        <v>#N/A</v>
      </c>
      <c r="Y176" s="244" t="e">
        <f aca="false">VLOOKUP($D176,Curves!$N$2:$T$2600,7)*$B176</f>
        <v>#N/A</v>
      </c>
      <c r="Z176" s="384" t="e">
        <f aca="false">IF($U176&lt;$X176,1,0)</f>
        <v>#N/A</v>
      </c>
      <c r="AA176" s="381" t="e">
        <f aca="false">IF($U176&lt;$Y176,1,0)</f>
        <v>#N/A</v>
      </c>
      <c r="AB176" s="381" t="e">
        <f aca="false">IF($V176&lt;$X176,1,0)</f>
        <v>#N/A</v>
      </c>
      <c r="AC176" s="381" t="e">
        <f aca="false">IF($V176&lt;$X176,1,0)</f>
        <v>#N/A</v>
      </c>
      <c r="AD176" s="381" t="e">
        <f aca="false">IF($W176&lt;$X176,1,0)</f>
        <v>#N/A</v>
      </c>
      <c r="AE176" s="382" t="e">
        <f aca="false">IF($W176&lt;$Y176,1,0)</f>
        <v>#N/A</v>
      </c>
      <c r="AF176" s="70" t="e">
        <f aca="false">$AF$7*$J$2*$J$5*$N176</f>
        <v>#N/A</v>
      </c>
      <c r="AG176" s="70" t="e">
        <f aca="false">$AF$7*$J$2*$J$5*$O176</f>
        <v>#N/A</v>
      </c>
      <c r="AH176" s="70" t="e">
        <f aca="false">$AH$7*$J$2*$J$5*$N176</f>
        <v>#N/A</v>
      </c>
      <c r="AI176" s="70" t="e">
        <f aca="false">$AH$7*$J$2*$J$5*$O176</f>
        <v>#N/A</v>
      </c>
      <c r="AJ176" s="70" t="e">
        <f aca="false">$AJ$7*$J$2*$J$5*$N176</f>
        <v>#N/A</v>
      </c>
      <c r="AK176" s="70" t="e">
        <f aca="false">$AJ$7*$J$2*$J$5*$O176</f>
        <v>#N/A</v>
      </c>
      <c r="AL176" s="70" t="e">
        <f aca="false">$AL$7*$J$2*$J$5*$N176</f>
        <v>#N/A</v>
      </c>
      <c r="AM176" s="70" t="e">
        <f aca="false">$AL$7*$J$3*$J$5*$O176</f>
        <v>#N/A</v>
      </c>
      <c r="AN176" s="70" t="e">
        <f aca="false">$AN$7*$J$2*$J$5*$N176</f>
        <v>#N/A</v>
      </c>
      <c r="AO176" s="70" t="e">
        <f aca="false">$AN$7*$J$3*$J$5*$O176</f>
        <v>#N/A</v>
      </c>
      <c r="AP176" s="70" t="e">
        <f aca="false">$AP$7*$J$2*$J$5*$N176</f>
        <v>#N/A</v>
      </c>
      <c r="AQ176" s="70" t="e">
        <f aca="false">$AP$7*$J$3*$J$5*$O176</f>
        <v>#N/A</v>
      </c>
      <c r="AR176" s="70" t="e">
        <f aca="false">$AR$7*$J$2*$J$5*$N176</f>
        <v>#N/A</v>
      </c>
      <c r="AS176" s="70" t="e">
        <f aca="false">$AR$7*$J$3*$J$5*$O176</f>
        <v>#N/A</v>
      </c>
      <c r="AT176" s="134" t="e">
        <f aca="false">SUM(AF176:AG176,AL176:AM176)</f>
        <v>#N/A</v>
      </c>
      <c r="AU176" s="161" t="e">
        <f aca="false">SUM(AF176:AM176,AP176:AS176)</f>
        <v>#N/A</v>
      </c>
      <c r="AV176" s="134" t="e">
        <f aca="false">SUM(AF176:AS176)</f>
        <v>#N/A</v>
      </c>
      <c r="AW176" s="70" t="e">
        <f aca="false">$AW$7*$J$2*$J$5*$S176</f>
        <v>#N/A</v>
      </c>
      <c r="AX176" s="70" t="e">
        <f aca="false">$AW$7*$J$3*$J$5*$T176</f>
        <v>#N/A</v>
      </c>
      <c r="AY176" s="70" t="e">
        <f aca="false">$AY$7*$J$2*$J$5*$S176</f>
        <v>#N/A</v>
      </c>
      <c r="AZ176" s="70" t="e">
        <f aca="false">$AY$7*$J$3*$J$5*$T176</f>
        <v>#N/A</v>
      </c>
      <c r="BA176" s="70" t="e">
        <f aca="false">$BA$7*$J$2*$J$5*$S176</f>
        <v>#N/A</v>
      </c>
      <c r="BB176" s="70" t="e">
        <f aca="false">$BA$7*$J$3*$J$5*$T176</f>
        <v>#N/A</v>
      </c>
      <c r="BC176" s="70" t="e">
        <f aca="false">$BC$7*$J$2*$J$5*$S176</f>
        <v>#N/A</v>
      </c>
      <c r="BD176" s="70" t="e">
        <f aca="false">$BC$7*$J$3*$J$5*$T176</f>
        <v>#N/A</v>
      </c>
      <c r="BE176" s="70" t="e">
        <f aca="false">$BE$7*$J$2*$J$5*$S176</f>
        <v>#N/A</v>
      </c>
      <c r="BF176" s="70" t="e">
        <f aca="false">$BE$7*$J$3*$J$5*$T176</f>
        <v>#N/A</v>
      </c>
      <c r="BG176" s="70" t="e">
        <f aca="false">$BG$7*$J$2*$J$5*$S176</f>
        <v>#N/A</v>
      </c>
      <c r="BH176" s="70" t="e">
        <f aca="false">$BG$7*$J$3*$J$5*$T176</f>
        <v>#N/A</v>
      </c>
      <c r="BI176" s="70" t="e">
        <f aca="false">$BI$7*$J$2*$J$5*$S176</f>
        <v>#N/A</v>
      </c>
      <c r="BJ176" s="70" t="e">
        <f aca="false">$BI$7*$J$3*$J$5*$T176</f>
        <v>#N/A</v>
      </c>
      <c r="BK176" s="70" t="e">
        <f aca="false">$BK$7*$J$2*$J$5*$S176</f>
        <v>#N/A</v>
      </c>
      <c r="BL176" s="70" t="e">
        <f aca="false">$BK$7*$J$3*$J$5*$T176</f>
        <v>#N/A</v>
      </c>
      <c r="BM176" s="70" t="e">
        <f aca="false">$BM$7*$J$2*$J$5*$S176</f>
        <v>#N/A</v>
      </c>
      <c r="BN176" s="70" t="e">
        <f aca="false">$BM$7*$J$3*$J$5*$T176</f>
        <v>#N/A</v>
      </c>
      <c r="BO176" s="70" t="e">
        <f aca="false">$BO$7*$J$2*$J$5*$S176</f>
        <v>#N/A</v>
      </c>
      <c r="BP176" s="70" t="e">
        <f aca="false">$BO$7*$J$3*$J$5*$T176</f>
        <v>#N/A</v>
      </c>
      <c r="BQ176" s="70" t="e">
        <f aca="false">$BQ$7*$J$2*$J$5*$S176</f>
        <v>#N/A</v>
      </c>
      <c r="BR176" s="70" t="e">
        <f aca="false">$BQ$7*$J$3*$J$5*$T176</f>
        <v>#N/A</v>
      </c>
      <c r="BS176" s="70" t="e">
        <f aca="false">$BS$7*$J$2*$J$5*$S176</f>
        <v>#N/A</v>
      </c>
      <c r="BT176" s="70" t="e">
        <f aca="false">$BS$7*$J$3*$J$5*$T176</f>
        <v>#N/A</v>
      </c>
      <c r="BU176" s="70" t="e">
        <f aca="false">$BU$7*$J$2*$J$5*$S176</f>
        <v>#N/A</v>
      </c>
      <c r="BV176" s="70" t="e">
        <f aca="false">$BU$7*$J$3*$J$5*$T176</f>
        <v>#N/A</v>
      </c>
      <c r="BW176" s="385" t="e">
        <f aca="false">SUM(AW176:BD176,BG176:BJ176,BO176:BP176)</f>
        <v>#N/A</v>
      </c>
      <c r="BX176" s="386" t="e">
        <f aca="false">SUM(BS176:BV176)+BW176</f>
        <v>#N/A</v>
      </c>
      <c r="BY176" s="25" t="e">
        <f aca="false">SUM(AW176:BV176)</f>
        <v>#N/A</v>
      </c>
      <c r="BZ176" s="70" t="e">
        <f aca="false">$BZ$7*$J$2*$J$5*$N176</f>
        <v>#N/A</v>
      </c>
      <c r="CA176" s="70" t="e">
        <f aca="false">$BZ$7*$J$3*$J$5*$O176</f>
        <v>#N/A</v>
      </c>
      <c r="CB176" s="70" t="e">
        <f aca="false">$CB$7*$J$2*$J$5*$N176</f>
        <v>#N/A</v>
      </c>
      <c r="CC176" s="70" t="e">
        <f aca="false">$CB$7*$J$3*$J$5*$O176</f>
        <v>#N/A</v>
      </c>
      <c r="CD176" s="70" t="e">
        <f aca="false">$CD$7*$J$2*$J$5*$N176</f>
        <v>#N/A</v>
      </c>
      <c r="CE176" s="70" t="e">
        <f aca="false">$CD$7*$J$3*$J$5*$O176</f>
        <v>#N/A</v>
      </c>
      <c r="CF176" s="134" t="e">
        <f aca="false">SUM(BZ176:CA176)</f>
        <v>#N/A</v>
      </c>
      <c r="CG176" s="386" t="e">
        <f aca="false">SUM(BZ176:CC176)</f>
        <v>#N/A</v>
      </c>
      <c r="CH176" s="134" t="e">
        <f aca="false">SUM(BZ176:CE176)</f>
        <v>#N/A</v>
      </c>
      <c r="CI176" s="70" t="e">
        <f aca="false">$CI$7*$J$2*$J$5*$AB176</f>
        <v>#N/A</v>
      </c>
      <c r="CJ176" s="70" t="e">
        <f aca="false">$CI$7*$J$3*$J$5*$AC176</f>
        <v>#N/A</v>
      </c>
      <c r="CK176" s="70" t="e">
        <f aca="false">$CK$7*$J$2*$J$5*$AB176</f>
        <v>#N/A</v>
      </c>
      <c r="CL176" s="70" t="e">
        <f aca="false">$CK$7*$J$3*$J$5*$AC176</f>
        <v>#N/A</v>
      </c>
      <c r="CM176" s="70" t="e">
        <f aca="false">$CM$7*$J$2*$J$5*$AB176</f>
        <v>#N/A</v>
      </c>
      <c r="CN176" s="70" t="e">
        <f aca="false">$CM$7*$J$3*$J$5*$AC176</f>
        <v>#N/A</v>
      </c>
      <c r="CO176" s="70" t="e">
        <f aca="false">$CO$7*$J$2*$J$5*$AB176</f>
        <v>#N/A</v>
      </c>
      <c r="CP176" s="70" t="e">
        <f aca="false">$CO$7*$J$3*$J$5*$AC176</f>
        <v>#N/A</v>
      </c>
      <c r="CQ176" s="70" t="e">
        <f aca="false">$CQ$7*$J$2*$J$5*$AB176</f>
        <v>#N/A</v>
      </c>
      <c r="CR176" s="70" t="e">
        <f aca="false">$CQ$7*$J$3*$J$5*$AC176</f>
        <v>#N/A</v>
      </c>
      <c r="CS176" s="70" t="e">
        <f aca="false">$CS$7*$J$2*$J$5*$AB176</f>
        <v>#N/A</v>
      </c>
      <c r="CT176" s="70" t="e">
        <f aca="false">$CS$7*$J$3*$J$5*$AC176</f>
        <v>#N/A</v>
      </c>
      <c r="CU176" s="70" t="e">
        <f aca="false">$CU$7*$J$2*$J$5*$AB176</f>
        <v>#N/A</v>
      </c>
      <c r="CV176" s="70" t="e">
        <f aca="false">$CU$7*$J$3*$J$5*$AC176</f>
        <v>#N/A</v>
      </c>
      <c r="CW176" s="70" t="e">
        <f aca="false">$CW$7*$J$2*$J$5*$AB176</f>
        <v>#N/A</v>
      </c>
      <c r="CX176" s="70" t="e">
        <f aca="false">$CW$7*$J$3*$J$5*$AC176</f>
        <v>#N/A</v>
      </c>
      <c r="CY176" s="70" t="e">
        <f aca="false">$CY$7*$J$2*$J$5*$AB176</f>
        <v>#N/A</v>
      </c>
      <c r="CZ176" s="70" t="e">
        <f aca="false">$CY$7*$J$3*$J$5*$AC176</f>
        <v>#N/A</v>
      </c>
      <c r="DA176" s="70" t="e">
        <f aca="false">$DA$7*$J$2*$J$5*$AB176</f>
        <v>#N/A</v>
      </c>
      <c r="DB176" s="70" t="e">
        <f aca="false">$DA$7*$J$3*$J$5*$AC176</f>
        <v>#N/A</v>
      </c>
      <c r="DC176" s="70"/>
      <c r="DD176" s="70"/>
      <c r="DE176" s="70" t="e">
        <f aca="false">$DF$7*$J$2*$J$5*$AB176</f>
        <v>#N/A</v>
      </c>
      <c r="DF176" s="70" t="e">
        <f aca="false">$DF$7*$J$3*$J$5*$AC176</f>
        <v>#N/A</v>
      </c>
      <c r="DG176" s="70" t="e">
        <f aca="false">$DG$7*$J$2*$J$5*$AB176</f>
        <v>#N/A</v>
      </c>
      <c r="DH176" s="70" t="e">
        <f aca="false">$DG$7*$J$3*$J$5*$AC176</f>
        <v>#N/A</v>
      </c>
      <c r="DI176" s="70" t="e">
        <f aca="false">$DI$7*$J$2*$J$5*$AB176</f>
        <v>#N/A</v>
      </c>
      <c r="DJ176" s="70" t="e">
        <f aca="false">$DI$7*$J$3*$J$5*$AC176</f>
        <v>#N/A</v>
      </c>
      <c r="DK176" s="70" t="e">
        <f aca="false">$DK$7*$J$2*$J$5*$AB176</f>
        <v>#N/A</v>
      </c>
      <c r="DL176" s="70" t="e">
        <f aca="false">$DK$7*$J$3*$J$5*$AC176</f>
        <v>#N/A</v>
      </c>
      <c r="DM176" s="70" t="e">
        <f aca="false">$DM$7*$J$2*$J$5*$AB176</f>
        <v>#N/A</v>
      </c>
      <c r="DN176" s="70" t="e">
        <f aca="false">$DM$7*$J$3*$J$5*$AC176</f>
        <v>#N/A</v>
      </c>
      <c r="DO176" s="70" t="e">
        <f aca="false">$DO$7*$J$2*$J$5*$AB176</f>
        <v>#N/A</v>
      </c>
      <c r="DP176" s="70" t="e">
        <f aca="false">$DO$7*$J$3*$J$5*$AC176</f>
        <v>#N/A</v>
      </c>
      <c r="DQ176" s="70" t="e">
        <f aca="false">$DQ$7*$J$2*$J$5*$AB176</f>
        <v>#N/A</v>
      </c>
      <c r="DR176" s="70" t="e">
        <f aca="false">$DQ$7*$J$3*$J$5*$AC176</f>
        <v>#N/A</v>
      </c>
      <c r="DS176" s="134" t="e">
        <f aca="false">SUM(CI176:CR176,CW176:CX176,DG176:DH176)</f>
        <v>#N/A</v>
      </c>
      <c r="DT176" s="25" t="e">
        <f aca="false">SUM(CI176:CZ176,DC176:DL176)</f>
        <v>#N/A</v>
      </c>
      <c r="DU176" s="134" t="e">
        <f aca="false">SUM(CI176:DR176)</f>
        <v>#N/A</v>
      </c>
      <c r="DZ176" s="70" t="e">
        <f aca="false">$DZ$7*$J$2*$J$5*$AB176</f>
        <v>#N/A</v>
      </c>
      <c r="EA176" s="70" t="e">
        <f aca="false">$DZ$7*$J$3*$J$5*$AC176</f>
        <v>#N/A</v>
      </c>
      <c r="EB176" s="70" t="e">
        <f aca="false">$EB$7*$J$2*$J$5*$AB176</f>
        <v>#N/A</v>
      </c>
      <c r="EC176" s="70" t="e">
        <f aca="false">$EB$7*$J$3*$J$5*$AC176</f>
        <v>#N/A</v>
      </c>
      <c r="ED176" s="70" t="e">
        <f aca="false">$ED$7*$J$2*$J$5*$AB176</f>
        <v>#N/A</v>
      </c>
      <c r="EE176" s="70" t="e">
        <f aca="false">$ED$7*$J$3*$J$5*$AC176</f>
        <v>#N/A</v>
      </c>
      <c r="EF176" s="70" t="e">
        <f aca="false">$EF$7*$J$2*$J$5*$AB176</f>
        <v>#N/A</v>
      </c>
      <c r="EG176" s="70" t="e">
        <f aca="false">$EF$7*$J$3*$J$5*$AC176</f>
        <v>#N/A</v>
      </c>
      <c r="EH176" s="70" t="e">
        <f aca="false">$EH$7*$J$2*$J$5*$AB176</f>
        <v>#N/A</v>
      </c>
      <c r="EI176" s="70" t="e">
        <f aca="false">$EH$7*$J$3*$J$5*$AC176</f>
        <v>#N/A</v>
      </c>
      <c r="EJ176" s="70" t="e">
        <f aca="false">$EJ$7*$J$2*$J$5*$AB176</f>
        <v>#N/A</v>
      </c>
      <c r="EK176" s="70" t="e">
        <f aca="false">$EJ$7*$J$3*$J$5*$AC176</f>
        <v>#N/A</v>
      </c>
      <c r="EL176" s="70" t="e">
        <f aca="false">$EL$7*$J$2*$J$5*$AB176</f>
        <v>#N/A</v>
      </c>
      <c r="EM176" s="70" t="e">
        <f aca="false">$EL$7*$J$3*$J$5*$AC176</f>
        <v>#N/A</v>
      </c>
      <c r="EN176" s="134" t="e">
        <f aca="false">SUM(EB176:EC176)</f>
        <v>#N/A</v>
      </c>
      <c r="EO176" s="25" t="e">
        <f aca="false">SUM(EB176:EE176,EJ176:EM176)</f>
        <v>#N/A</v>
      </c>
      <c r="EP176" s="25" t="e">
        <f aca="false">SUM(DZ176:EM176)</f>
        <v>#N/A</v>
      </c>
    </row>
    <row r="177" customFormat="false" ht="11.25" hidden="false" customHeight="false" outlineLevel="0" collapsed="false">
      <c r="A177" s="51" t="e">
        <f aca="false">VLOOKUP($D177,Curves!$A$2:$I$1700,9)</f>
        <v>#N/A</v>
      </c>
      <c r="B177" s="85" t="e">
        <f aca="false">(1+($A177/2))^(-2*($D177-$A$1)/365.25)</f>
        <v>#N/A</v>
      </c>
      <c r="C177" s="85" t="n">
        <f aca="false">D178-D177</f>
        <v>28</v>
      </c>
      <c r="D177" s="377" t="n">
        <v>42036</v>
      </c>
      <c r="E177" s="378" t="e">
        <f aca="false">VLOOKUP($D177,Curves!$A$2:$H$1700,2)*$B177</f>
        <v>#N/A</v>
      </c>
      <c r="F177" s="51" t="e">
        <f aca="false">VLOOKUP($D177,Curves!$A$2:$H$1700,3)*$B177</f>
        <v>#N/A</v>
      </c>
      <c r="G177" s="51" t="e">
        <f aca="false">VLOOKUP($D177,Curves!$A$2:$H$1700,7)*$B177</f>
        <v>#N/A</v>
      </c>
      <c r="H177" s="51" t="e">
        <f aca="false">VLOOKUP($D177,Curves!$A$2:$H$1700,5)*$B177</f>
        <v>#N/A</v>
      </c>
      <c r="I177" s="51" t="e">
        <f aca="false">VLOOKUP($D177,Curves!$A$2:$H$1700,4)*$B177</f>
        <v>#N/A</v>
      </c>
      <c r="J177" s="379" t="e">
        <f aca="false">VLOOKUP($D177,Curves!$A$2:$H$1700,8)*$B177</f>
        <v>#N/A</v>
      </c>
      <c r="K177" s="51" t="e">
        <f aca="false">($E177+$I177)*$J$5+$J$4</f>
        <v>#N/A</v>
      </c>
      <c r="L177" s="380" t="e">
        <f aca="false">VLOOKUP($D177,Curves!$N$2:$T$2600,2)*$B177</f>
        <v>#N/A</v>
      </c>
      <c r="M177" s="244" t="e">
        <f aca="false">VLOOKUP($D177,Curves!$N$2:$T$2600,3)*$B177</f>
        <v>#N/A</v>
      </c>
      <c r="N177" s="381" t="e">
        <f aca="false">IF($K177&lt;$L177,1,0)</f>
        <v>#N/A</v>
      </c>
      <c r="O177" s="382" t="e">
        <f aca="false">IF($K177&lt;$M177,1,0)</f>
        <v>#N/A</v>
      </c>
      <c r="P177" s="378" t="e">
        <f aca="false">($E177+J177)*$J$5+$J$4</f>
        <v>#N/A</v>
      </c>
      <c r="Q177" s="380" t="e">
        <f aca="false">VLOOKUP($D177,Curves!$N$2:$T$2600,4)*$B177</f>
        <v>#N/A</v>
      </c>
      <c r="R177" s="244" t="e">
        <f aca="false">VLOOKUP($D177,Curves!$N$2:$T$2600,5)*$B177</f>
        <v>#N/A</v>
      </c>
      <c r="S177" s="381" t="e">
        <f aca="false">IF($P177&lt;$Q177,1,0)</f>
        <v>#N/A</v>
      </c>
      <c r="T177" s="382" t="e">
        <f aca="false">IF($P177&lt;$R177,1,0)</f>
        <v>#N/A</v>
      </c>
      <c r="U177" s="383" t="e">
        <f aca="false">($E177+G177)*$J$5+$J$4</f>
        <v>#N/A</v>
      </c>
      <c r="V177" s="383" t="e">
        <f aca="false">($E177+H177)*$J$5+$J$4</f>
        <v>#N/A</v>
      </c>
      <c r="W177" s="383" t="e">
        <f aca="false">($E177+I177)*$J$5+$J$4</f>
        <v>#N/A</v>
      </c>
      <c r="X177" s="272" t="e">
        <f aca="false">VLOOKUP($D177,[6]CurveFetch!$D$8:$S$13000,16,0)*$B177</f>
        <v>#N/A</v>
      </c>
      <c r="Y177" s="244" t="e">
        <f aca="false">VLOOKUP($D177,Curves!$N$2:$T$2600,7)*$B177</f>
        <v>#N/A</v>
      </c>
      <c r="Z177" s="384" t="e">
        <f aca="false">IF($U177&lt;$X177,1,0)</f>
        <v>#N/A</v>
      </c>
      <c r="AA177" s="381" t="e">
        <f aca="false">IF($U177&lt;$Y177,1,0)</f>
        <v>#N/A</v>
      </c>
      <c r="AB177" s="381" t="e">
        <f aca="false">IF($V177&lt;$X177,1,0)</f>
        <v>#N/A</v>
      </c>
      <c r="AC177" s="381" t="e">
        <f aca="false">IF($V177&lt;$X177,1,0)</f>
        <v>#N/A</v>
      </c>
      <c r="AD177" s="381" t="e">
        <f aca="false">IF($W177&lt;$X177,1,0)</f>
        <v>#N/A</v>
      </c>
      <c r="AE177" s="382" t="e">
        <f aca="false">IF($W177&lt;$Y177,1,0)</f>
        <v>#N/A</v>
      </c>
      <c r="AF177" s="70" t="e">
        <f aca="false">$AF$7*$J$2*$J$5*$N177</f>
        <v>#N/A</v>
      </c>
      <c r="AG177" s="70" t="e">
        <f aca="false">$AF$7*$J$2*$J$5*$O177</f>
        <v>#N/A</v>
      </c>
      <c r="AH177" s="70" t="e">
        <f aca="false">$AH$7*$J$2*$J$5*$N177</f>
        <v>#N/A</v>
      </c>
      <c r="AI177" s="70" t="e">
        <f aca="false">$AH$7*$J$2*$J$5*$O177</f>
        <v>#N/A</v>
      </c>
      <c r="AJ177" s="70" t="e">
        <f aca="false">$AJ$7*$J$2*$J$5*$N177</f>
        <v>#N/A</v>
      </c>
      <c r="AK177" s="70" t="e">
        <f aca="false">$AJ$7*$J$2*$J$5*$O177</f>
        <v>#N/A</v>
      </c>
      <c r="AL177" s="70" t="e">
        <f aca="false">$AL$7*$J$2*$J$5*$N177</f>
        <v>#N/A</v>
      </c>
      <c r="AM177" s="70" t="e">
        <f aca="false">$AL$7*$J$3*$J$5*$O177</f>
        <v>#N/A</v>
      </c>
      <c r="AN177" s="70" t="e">
        <f aca="false">$AN$7*$J$2*$J$5*$N177</f>
        <v>#N/A</v>
      </c>
      <c r="AO177" s="70" t="e">
        <f aca="false">$AN$7*$J$3*$J$5*$O177</f>
        <v>#N/A</v>
      </c>
      <c r="AP177" s="70" t="e">
        <f aca="false">$AP$7*$J$2*$J$5*$N177</f>
        <v>#N/A</v>
      </c>
      <c r="AQ177" s="70" t="e">
        <f aca="false">$AP$7*$J$3*$J$5*$O177</f>
        <v>#N/A</v>
      </c>
      <c r="AR177" s="70" t="e">
        <f aca="false">$AR$7*$J$2*$J$5*$N177</f>
        <v>#N/A</v>
      </c>
      <c r="AS177" s="70" t="e">
        <f aca="false">$AR$7*$J$3*$J$5*$O177</f>
        <v>#N/A</v>
      </c>
      <c r="AT177" s="134" t="e">
        <f aca="false">SUM(AF177:AG177,AL177:AM177)</f>
        <v>#N/A</v>
      </c>
      <c r="AU177" s="161" t="e">
        <f aca="false">SUM(AF177:AM177,AP177:AS177)</f>
        <v>#N/A</v>
      </c>
      <c r="AV177" s="134" t="e">
        <f aca="false">SUM(AF177:AS177)</f>
        <v>#N/A</v>
      </c>
      <c r="AW177" s="70" t="e">
        <f aca="false">$AW$7*$J$2*$J$5*$S177</f>
        <v>#N/A</v>
      </c>
      <c r="AX177" s="70" t="e">
        <f aca="false">$AW$7*$J$3*$J$5*$T177</f>
        <v>#N/A</v>
      </c>
      <c r="AY177" s="70" t="e">
        <f aca="false">$AY$7*$J$2*$J$5*$S177</f>
        <v>#N/A</v>
      </c>
      <c r="AZ177" s="70" t="e">
        <f aca="false">$AY$7*$J$3*$J$5*$T177</f>
        <v>#N/A</v>
      </c>
      <c r="BA177" s="70" t="e">
        <f aca="false">$BA$7*$J$2*$J$5*$S177</f>
        <v>#N/A</v>
      </c>
      <c r="BB177" s="70" t="e">
        <f aca="false">$BA$7*$J$3*$J$5*$T177</f>
        <v>#N/A</v>
      </c>
      <c r="BC177" s="70" t="e">
        <f aca="false">$BC$7*$J$2*$J$5*$S177</f>
        <v>#N/A</v>
      </c>
      <c r="BD177" s="70" t="e">
        <f aca="false">$BC$7*$J$3*$J$5*$T177</f>
        <v>#N/A</v>
      </c>
      <c r="BE177" s="70" t="e">
        <f aca="false">$BE$7*$J$2*$J$5*$S177</f>
        <v>#N/A</v>
      </c>
      <c r="BF177" s="70" t="e">
        <f aca="false">$BE$7*$J$3*$J$5*$T177</f>
        <v>#N/A</v>
      </c>
      <c r="BG177" s="70" t="e">
        <f aca="false">$BG$7*$J$2*$J$5*$S177</f>
        <v>#N/A</v>
      </c>
      <c r="BH177" s="70" t="e">
        <f aca="false">$BG$7*$J$3*$J$5*$T177</f>
        <v>#N/A</v>
      </c>
      <c r="BI177" s="70" t="e">
        <f aca="false">$BI$7*$J$2*$J$5*$S177</f>
        <v>#N/A</v>
      </c>
      <c r="BJ177" s="70" t="e">
        <f aca="false">$BI$7*$J$3*$J$5*$T177</f>
        <v>#N/A</v>
      </c>
      <c r="BK177" s="70" t="e">
        <f aca="false">$BK$7*$J$2*$J$5*$S177</f>
        <v>#N/A</v>
      </c>
      <c r="BL177" s="70" t="e">
        <f aca="false">$BK$7*$J$3*$J$5*$T177</f>
        <v>#N/A</v>
      </c>
      <c r="BM177" s="70" t="e">
        <f aca="false">$BM$7*$J$2*$J$5*$S177</f>
        <v>#N/A</v>
      </c>
      <c r="BN177" s="70" t="e">
        <f aca="false">$BM$7*$J$3*$J$5*$T177</f>
        <v>#N/A</v>
      </c>
      <c r="BO177" s="70" t="e">
        <f aca="false">$BO$7*$J$2*$J$5*$S177</f>
        <v>#N/A</v>
      </c>
      <c r="BP177" s="70" t="e">
        <f aca="false">$BO$7*$J$3*$J$5*$T177</f>
        <v>#N/A</v>
      </c>
      <c r="BQ177" s="70" t="e">
        <f aca="false">$BQ$7*$J$2*$J$5*$S177</f>
        <v>#N/A</v>
      </c>
      <c r="BR177" s="70" t="e">
        <f aca="false">$BQ$7*$J$3*$J$5*$T177</f>
        <v>#N/A</v>
      </c>
      <c r="BS177" s="70" t="e">
        <f aca="false">$BS$7*$J$2*$J$5*$S177</f>
        <v>#N/A</v>
      </c>
      <c r="BT177" s="70" t="e">
        <f aca="false">$BS$7*$J$3*$J$5*$T177</f>
        <v>#N/A</v>
      </c>
      <c r="BU177" s="70" t="e">
        <f aca="false">$BU$7*$J$2*$J$5*$S177</f>
        <v>#N/A</v>
      </c>
      <c r="BV177" s="70" t="e">
        <f aca="false">$BU$7*$J$3*$J$5*$T177</f>
        <v>#N/A</v>
      </c>
      <c r="BW177" s="385" t="e">
        <f aca="false">SUM(AW177:BD177,BG177:BJ177,BO177:BP177)</f>
        <v>#N/A</v>
      </c>
      <c r="BX177" s="386" t="e">
        <f aca="false">SUM(BS177:BV177)+BW177</f>
        <v>#N/A</v>
      </c>
      <c r="BY177" s="25" t="e">
        <f aca="false">SUM(AW177:BV177)</f>
        <v>#N/A</v>
      </c>
      <c r="BZ177" s="70" t="e">
        <f aca="false">$BZ$7*$J$2*$J$5*$N177</f>
        <v>#N/A</v>
      </c>
      <c r="CA177" s="70" t="e">
        <f aca="false">$BZ$7*$J$3*$J$5*$O177</f>
        <v>#N/A</v>
      </c>
      <c r="CB177" s="70" t="e">
        <f aca="false">$CB$7*$J$2*$J$5*$N177</f>
        <v>#N/A</v>
      </c>
      <c r="CC177" s="70" t="e">
        <f aca="false">$CB$7*$J$3*$J$5*$O177</f>
        <v>#N/A</v>
      </c>
      <c r="CD177" s="70" t="e">
        <f aca="false">$CD$7*$J$2*$J$5*$N177</f>
        <v>#N/A</v>
      </c>
      <c r="CE177" s="70" t="e">
        <f aca="false">$CD$7*$J$3*$J$5*$O177</f>
        <v>#N/A</v>
      </c>
      <c r="CF177" s="134" t="e">
        <f aca="false">SUM(BZ177:CA177)</f>
        <v>#N/A</v>
      </c>
      <c r="CG177" s="386" t="e">
        <f aca="false">SUM(BZ177:CC177)</f>
        <v>#N/A</v>
      </c>
      <c r="CH177" s="134" t="e">
        <f aca="false">SUM(BZ177:CE177)</f>
        <v>#N/A</v>
      </c>
      <c r="CI177" s="70" t="e">
        <f aca="false">$CI$7*$J$2*$J$5*$AB177</f>
        <v>#N/A</v>
      </c>
      <c r="CJ177" s="70" t="e">
        <f aca="false">$CI$7*$J$3*$J$5*$AC177</f>
        <v>#N/A</v>
      </c>
      <c r="CK177" s="70" t="e">
        <f aca="false">$CK$7*$J$2*$J$5*$AB177</f>
        <v>#N/A</v>
      </c>
      <c r="CL177" s="70" t="e">
        <f aca="false">$CK$7*$J$3*$J$5*$AC177</f>
        <v>#N/A</v>
      </c>
      <c r="CM177" s="70" t="e">
        <f aca="false">$CM$7*$J$2*$J$5*$AB177</f>
        <v>#N/A</v>
      </c>
      <c r="CN177" s="70" t="e">
        <f aca="false">$CM$7*$J$3*$J$5*$AC177</f>
        <v>#N/A</v>
      </c>
      <c r="CO177" s="70" t="e">
        <f aca="false">$CO$7*$J$2*$J$5*$AB177</f>
        <v>#N/A</v>
      </c>
      <c r="CP177" s="70" t="e">
        <f aca="false">$CO$7*$J$3*$J$5*$AC177</f>
        <v>#N/A</v>
      </c>
      <c r="CQ177" s="70" t="e">
        <f aca="false">$CQ$7*$J$2*$J$5*$AB177</f>
        <v>#N/A</v>
      </c>
      <c r="CR177" s="70" t="e">
        <f aca="false">$CQ$7*$J$3*$J$5*$AC177</f>
        <v>#N/A</v>
      </c>
      <c r="CS177" s="70" t="e">
        <f aca="false">$CS$7*$J$2*$J$5*$AB177</f>
        <v>#N/A</v>
      </c>
      <c r="CT177" s="70" t="e">
        <f aca="false">$CS$7*$J$3*$J$5*$AC177</f>
        <v>#N/A</v>
      </c>
      <c r="CU177" s="70" t="e">
        <f aca="false">$CU$7*$J$2*$J$5*$AB177</f>
        <v>#N/A</v>
      </c>
      <c r="CV177" s="70" t="e">
        <f aca="false">$CU$7*$J$3*$J$5*$AC177</f>
        <v>#N/A</v>
      </c>
      <c r="CW177" s="70" t="e">
        <f aca="false">$CW$7*$J$2*$J$5*$AB177</f>
        <v>#N/A</v>
      </c>
      <c r="CX177" s="70" t="e">
        <f aca="false">$CW$7*$J$3*$J$5*$AC177</f>
        <v>#N/A</v>
      </c>
      <c r="CY177" s="70" t="e">
        <f aca="false">$CY$7*$J$2*$J$5*$AB177</f>
        <v>#N/A</v>
      </c>
      <c r="CZ177" s="70" t="e">
        <f aca="false">$CY$7*$J$3*$J$5*$AC177</f>
        <v>#N/A</v>
      </c>
      <c r="DA177" s="70" t="e">
        <f aca="false">$DA$7*$J$2*$J$5*$AB177</f>
        <v>#N/A</v>
      </c>
      <c r="DB177" s="70" t="e">
        <f aca="false">$DA$7*$J$3*$J$5*$AC177</f>
        <v>#N/A</v>
      </c>
      <c r="DC177" s="70"/>
      <c r="DD177" s="70"/>
      <c r="DE177" s="70" t="e">
        <f aca="false">$DF$7*$J$2*$J$5*$AB177</f>
        <v>#N/A</v>
      </c>
      <c r="DF177" s="70" t="e">
        <f aca="false">$DF$7*$J$3*$J$5*$AC177</f>
        <v>#N/A</v>
      </c>
      <c r="DG177" s="70" t="e">
        <f aca="false">$DG$7*$J$2*$J$5*$AB177</f>
        <v>#N/A</v>
      </c>
      <c r="DH177" s="70" t="e">
        <f aca="false">$DG$7*$J$3*$J$5*$AC177</f>
        <v>#N/A</v>
      </c>
      <c r="DI177" s="70" t="e">
        <f aca="false">$DI$7*$J$2*$J$5*$AB177</f>
        <v>#N/A</v>
      </c>
      <c r="DJ177" s="70" t="e">
        <f aca="false">$DI$7*$J$3*$J$5*$AC177</f>
        <v>#N/A</v>
      </c>
      <c r="DK177" s="70" t="e">
        <f aca="false">$DK$7*$J$2*$J$5*$AB177</f>
        <v>#N/A</v>
      </c>
      <c r="DL177" s="70" t="e">
        <f aca="false">$DK$7*$J$3*$J$5*$AC177</f>
        <v>#N/A</v>
      </c>
      <c r="DM177" s="70" t="e">
        <f aca="false">$DM$7*$J$2*$J$5*$AB177</f>
        <v>#N/A</v>
      </c>
      <c r="DN177" s="70" t="e">
        <f aca="false">$DM$7*$J$3*$J$5*$AC177</f>
        <v>#N/A</v>
      </c>
      <c r="DO177" s="70" t="e">
        <f aca="false">$DO$7*$J$2*$J$5*$AB177</f>
        <v>#N/A</v>
      </c>
      <c r="DP177" s="70" t="e">
        <f aca="false">$DO$7*$J$3*$J$5*$AC177</f>
        <v>#N/A</v>
      </c>
      <c r="DQ177" s="70" t="e">
        <f aca="false">$DQ$7*$J$2*$J$5*$AB177</f>
        <v>#N/A</v>
      </c>
      <c r="DR177" s="70" t="e">
        <f aca="false">$DQ$7*$J$3*$J$5*$AC177</f>
        <v>#N/A</v>
      </c>
      <c r="DS177" s="134" t="e">
        <f aca="false">SUM(CI177:CR177,CW177:CX177,DG177:DH177)</f>
        <v>#N/A</v>
      </c>
      <c r="DT177" s="25" t="e">
        <f aca="false">SUM(CI177:CZ177,DC177:DL177)</f>
        <v>#N/A</v>
      </c>
      <c r="DU177" s="134" t="e">
        <f aca="false">SUM(CI177:DR177)</f>
        <v>#N/A</v>
      </c>
      <c r="DZ177" s="70" t="e">
        <f aca="false">$DZ$7*$J$2*$J$5*$AB177</f>
        <v>#N/A</v>
      </c>
      <c r="EA177" s="70" t="e">
        <f aca="false">$DZ$7*$J$3*$J$5*$AC177</f>
        <v>#N/A</v>
      </c>
      <c r="EB177" s="70" t="e">
        <f aca="false">$EB$7*$J$2*$J$5*$AB177</f>
        <v>#N/A</v>
      </c>
      <c r="EC177" s="70" t="e">
        <f aca="false">$EB$7*$J$3*$J$5*$AC177</f>
        <v>#N/A</v>
      </c>
      <c r="ED177" s="70" t="e">
        <f aca="false">$ED$7*$J$2*$J$5*$AB177</f>
        <v>#N/A</v>
      </c>
      <c r="EE177" s="70" t="e">
        <f aca="false">$ED$7*$J$3*$J$5*$AC177</f>
        <v>#N/A</v>
      </c>
      <c r="EF177" s="70" t="e">
        <f aca="false">$EF$7*$J$2*$J$5*$AB177</f>
        <v>#N/A</v>
      </c>
      <c r="EG177" s="70" t="e">
        <f aca="false">$EF$7*$J$3*$J$5*$AC177</f>
        <v>#N/A</v>
      </c>
      <c r="EH177" s="70" t="e">
        <f aca="false">$EH$7*$J$2*$J$5*$AB177</f>
        <v>#N/A</v>
      </c>
      <c r="EI177" s="70" t="e">
        <f aca="false">$EH$7*$J$3*$J$5*$AC177</f>
        <v>#N/A</v>
      </c>
      <c r="EJ177" s="70" t="e">
        <f aca="false">$EJ$7*$J$2*$J$5*$AB177</f>
        <v>#N/A</v>
      </c>
      <c r="EK177" s="70" t="e">
        <f aca="false">$EJ$7*$J$3*$J$5*$AC177</f>
        <v>#N/A</v>
      </c>
      <c r="EL177" s="70" t="e">
        <f aca="false">$EL$7*$J$2*$J$5*$AB177</f>
        <v>#N/A</v>
      </c>
      <c r="EM177" s="70" t="e">
        <f aca="false">$EL$7*$J$3*$J$5*$AC177</f>
        <v>#N/A</v>
      </c>
      <c r="EN177" s="134" t="e">
        <f aca="false">SUM(EB177:EC177)</f>
        <v>#N/A</v>
      </c>
      <c r="EO177" s="25" t="e">
        <f aca="false">SUM(EB177:EE177,EJ177:EM177)</f>
        <v>#N/A</v>
      </c>
      <c r="EP177" s="25" t="e">
        <f aca="false">SUM(DZ177:EM177)</f>
        <v>#N/A</v>
      </c>
    </row>
    <row r="178" customFormat="false" ht="11.25" hidden="false" customHeight="false" outlineLevel="0" collapsed="false">
      <c r="A178" s="51" t="e">
        <f aca="false">VLOOKUP($D178,Curves!$A$2:$I$1700,9)</f>
        <v>#N/A</v>
      </c>
      <c r="B178" s="85" t="e">
        <f aca="false">(1+($A178/2))^(-2*($D178-$A$1)/365.25)</f>
        <v>#N/A</v>
      </c>
      <c r="C178" s="85" t="n">
        <f aca="false">D179-D178</f>
        <v>31</v>
      </c>
      <c r="D178" s="377" t="n">
        <v>42064</v>
      </c>
      <c r="E178" s="378" t="e">
        <f aca="false">VLOOKUP($D178,Curves!$A$2:$H$1700,2)*$B178</f>
        <v>#N/A</v>
      </c>
      <c r="F178" s="51" t="e">
        <f aca="false">VLOOKUP($D178,Curves!$A$2:$H$1700,3)*$B178</f>
        <v>#N/A</v>
      </c>
      <c r="G178" s="51" t="e">
        <f aca="false">VLOOKUP($D178,Curves!$A$2:$H$1700,7)*$B178</f>
        <v>#N/A</v>
      </c>
      <c r="H178" s="51" t="e">
        <f aca="false">VLOOKUP($D178,Curves!$A$2:$H$1700,5)*$B178</f>
        <v>#N/A</v>
      </c>
      <c r="I178" s="51" t="e">
        <f aca="false">VLOOKUP($D178,Curves!$A$2:$H$1700,4)*$B178</f>
        <v>#N/A</v>
      </c>
      <c r="J178" s="379" t="e">
        <f aca="false">VLOOKUP($D178,Curves!$A$2:$H$1700,8)*$B178</f>
        <v>#N/A</v>
      </c>
      <c r="K178" s="51" t="e">
        <f aca="false">($E178+$I178)*$J$5+$J$4</f>
        <v>#N/A</v>
      </c>
      <c r="L178" s="380" t="e">
        <f aca="false">VLOOKUP($D178,Curves!$N$2:$T$2600,2)*$B178</f>
        <v>#N/A</v>
      </c>
      <c r="M178" s="244" t="e">
        <f aca="false">VLOOKUP($D178,Curves!$N$2:$T$2600,3)*$B178</f>
        <v>#N/A</v>
      </c>
      <c r="N178" s="381" t="e">
        <f aca="false">IF($K178&lt;$L178,1,0)</f>
        <v>#N/A</v>
      </c>
      <c r="O178" s="382" t="e">
        <f aca="false">IF($K178&lt;$M178,1,0)</f>
        <v>#N/A</v>
      </c>
      <c r="P178" s="378" t="e">
        <f aca="false">($E178+J178)*$J$5+$J$4</f>
        <v>#N/A</v>
      </c>
      <c r="Q178" s="380" t="e">
        <f aca="false">VLOOKUP($D178,Curves!$N$2:$T$2600,4)*$B178</f>
        <v>#N/A</v>
      </c>
      <c r="R178" s="244" t="e">
        <f aca="false">VLOOKUP($D178,Curves!$N$2:$T$2600,5)*$B178</f>
        <v>#N/A</v>
      </c>
      <c r="S178" s="381" t="e">
        <f aca="false">IF($P178&lt;$Q178,1,0)</f>
        <v>#N/A</v>
      </c>
      <c r="T178" s="382" t="e">
        <f aca="false">IF($P178&lt;$R178,1,0)</f>
        <v>#N/A</v>
      </c>
      <c r="U178" s="383" t="e">
        <f aca="false">($E178+G178)*$J$5+$J$4</f>
        <v>#N/A</v>
      </c>
      <c r="V178" s="383" t="e">
        <f aca="false">($E178+H178)*$J$5+$J$4</f>
        <v>#N/A</v>
      </c>
      <c r="W178" s="383" t="e">
        <f aca="false">($E178+I178)*$J$5+$J$4</f>
        <v>#N/A</v>
      </c>
      <c r="X178" s="272" t="e">
        <f aca="false">VLOOKUP($D178,[6]CurveFetch!$D$8:$S$13000,16,0)*$B178</f>
        <v>#N/A</v>
      </c>
      <c r="Y178" s="244" t="e">
        <f aca="false">VLOOKUP($D178,Curves!$N$2:$T$2600,7)*$B178</f>
        <v>#N/A</v>
      </c>
      <c r="Z178" s="384" t="e">
        <f aca="false">IF($U178&lt;$X178,1,0)</f>
        <v>#N/A</v>
      </c>
      <c r="AA178" s="381" t="e">
        <f aca="false">IF($U178&lt;$Y178,1,0)</f>
        <v>#N/A</v>
      </c>
      <c r="AB178" s="381" t="e">
        <f aca="false">IF($V178&lt;$X178,1,0)</f>
        <v>#N/A</v>
      </c>
      <c r="AC178" s="381" t="e">
        <f aca="false">IF($V178&lt;$X178,1,0)</f>
        <v>#N/A</v>
      </c>
      <c r="AD178" s="381" t="e">
        <f aca="false">IF($W178&lt;$X178,1,0)</f>
        <v>#N/A</v>
      </c>
      <c r="AE178" s="382" t="e">
        <f aca="false">IF($W178&lt;$Y178,1,0)</f>
        <v>#N/A</v>
      </c>
      <c r="AF178" s="70" t="e">
        <f aca="false">$AF$7*$J$2*$J$5*$N178</f>
        <v>#N/A</v>
      </c>
      <c r="AG178" s="70" t="e">
        <f aca="false">$AF$7*$J$2*$J$5*$O178</f>
        <v>#N/A</v>
      </c>
      <c r="AH178" s="70" t="e">
        <f aca="false">$AH$7*$J$2*$J$5*$N178</f>
        <v>#N/A</v>
      </c>
      <c r="AI178" s="70" t="e">
        <f aca="false">$AH$7*$J$2*$J$5*$O178</f>
        <v>#N/A</v>
      </c>
      <c r="AJ178" s="70" t="e">
        <f aca="false">$AJ$7*$J$2*$J$5*$N178</f>
        <v>#N/A</v>
      </c>
      <c r="AK178" s="70" t="e">
        <f aca="false">$AJ$7*$J$2*$J$5*$O178</f>
        <v>#N/A</v>
      </c>
      <c r="AL178" s="70" t="e">
        <f aca="false">$AL$7*$J$2*$J$5*$N178</f>
        <v>#N/A</v>
      </c>
      <c r="AM178" s="70" t="e">
        <f aca="false">$AL$7*$J$3*$J$5*$O178</f>
        <v>#N/A</v>
      </c>
      <c r="AN178" s="70" t="e">
        <f aca="false">$AN$7*$J$2*$J$5*$N178</f>
        <v>#N/A</v>
      </c>
      <c r="AO178" s="70" t="e">
        <f aca="false">$AN$7*$J$3*$J$5*$O178</f>
        <v>#N/A</v>
      </c>
      <c r="AP178" s="70" t="e">
        <f aca="false">$AP$7*$J$2*$J$5*$N178</f>
        <v>#N/A</v>
      </c>
      <c r="AQ178" s="70" t="e">
        <f aca="false">$AP$7*$J$3*$J$5*$O178</f>
        <v>#N/A</v>
      </c>
      <c r="AR178" s="70" t="e">
        <f aca="false">$AR$7*$J$2*$J$5*$N178</f>
        <v>#N/A</v>
      </c>
      <c r="AS178" s="70" t="e">
        <f aca="false">$AR$7*$J$3*$J$5*$O178</f>
        <v>#N/A</v>
      </c>
      <c r="AT178" s="134" t="e">
        <f aca="false">SUM(AF178:AG178,AL178:AM178)</f>
        <v>#N/A</v>
      </c>
      <c r="AU178" s="161" t="e">
        <f aca="false">SUM(AF178:AM178,AP178:AS178)</f>
        <v>#N/A</v>
      </c>
      <c r="AV178" s="134" t="e">
        <f aca="false">SUM(AF178:AS178)</f>
        <v>#N/A</v>
      </c>
      <c r="AW178" s="70" t="e">
        <f aca="false">$AW$7*$J$2*$J$5*$S178</f>
        <v>#N/A</v>
      </c>
      <c r="AX178" s="70" t="e">
        <f aca="false">$AW$7*$J$3*$J$5*$T178</f>
        <v>#N/A</v>
      </c>
      <c r="AY178" s="70" t="e">
        <f aca="false">$AY$7*$J$2*$J$5*$S178</f>
        <v>#N/A</v>
      </c>
      <c r="AZ178" s="70" t="e">
        <f aca="false">$AY$7*$J$3*$J$5*$T178</f>
        <v>#N/A</v>
      </c>
      <c r="BA178" s="70" t="e">
        <f aca="false">$BA$7*$J$2*$J$5*$S178</f>
        <v>#N/A</v>
      </c>
      <c r="BB178" s="70" t="e">
        <f aca="false">$BA$7*$J$3*$J$5*$T178</f>
        <v>#N/A</v>
      </c>
      <c r="BC178" s="70" t="e">
        <f aca="false">$BC$7*$J$2*$J$5*$S178</f>
        <v>#N/A</v>
      </c>
      <c r="BD178" s="70" t="e">
        <f aca="false">$BC$7*$J$3*$J$5*$T178</f>
        <v>#N/A</v>
      </c>
      <c r="BE178" s="70" t="e">
        <f aca="false">$BE$7*$J$2*$J$5*$S178</f>
        <v>#N/A</v>
      </c>
      <c r="BF178" s="70" t="e">
        <f aca="false">$BE$7*$J$3*$J$5*$T178</f>
        <v>#N/A</v>
      </c>
      <c r="BG178" s="70" t="e">
        <f aca="false">$BG$7*$J$2*$J$5*$S178</f>
        <v>#N/A</v>
      </c>
      <c r="BH178" s="70" t="e">
        <f aca="false">$BG$7*$J$3*$J$5*$T178</f>
        <v>#N/A</v>
      </c>
      <c r="BI178" s="70" t="e">
        <f aca="false">$BI$7*$J$2*$J$5*$S178</f>
        <v>#N/A</v>
      </c>
      <c r="BJ178" s="70" t="e">
        <f aca="false">$BI$7*$J$3*$J$5*$T178</f>
        <v>#N/A</v>
      </c>
      <c r="BK178" s="70" t="e">
        <f aca="false">$BK$7*$J$2*$J$5*$S178</f>
        <v>#N/A</v>
      </c>
      <c r="BL178" s="70" t="e">
        <f aca="false">$BK$7*$J$3*$J$5*$T178</f>
        <v>#N/A</v>
      </c>
      <c r="BM178" s="70" t="e">
        <f aca="false">$BM$7*$J$2*$J$5*$S178</f>
        <v>#N/A</v>
      </c>
      <c r="BN178" s="70" t="e">
        <f aca="false">$BM$7*$J$3*$J$5*$T178</f>
        <v>#N/A</v>
      </c>
      <c r="BO178" s="70" t="e">
        <f aca="false">$BO$7*$J$2*$J$5*$S178</f>
        <v>#N/A</v>
      </c>
      <c r="BP178" s="70" t="e">
        <f aca="false">$BO$7*$J$3*$J$5*$T178</f>
        <v>#N/A</v>
      </c>
      <c r="BQ178" s="70" t="e">
        <f aca="false">$BQ$7*$J$2*$J$5*$S178</f>
        <v>#N/A</v>
      </c>
      <c r="BR178" s="70" t="e">
        <f aca="false">$BQ$7*$J$3*$J$5*$T178</f>
        <v>#N/A</v>
      </c>
      <c r="BS178" s="70" t="e">
        <f aca="false">$BS$7*$J$2*$J$5*$S178</f>
        <v>#N/A</v>
      </c>
      <c r="BT178" s="70" t="e">
        <f aca="false">$BS$7*$J$3*$J$5*$T178</f>
        <v>#N/A</v>
      </c>
      <c r="BU178" s="70" t="e">
        <f aca="false">$BU$7*$J$2*$J$5*$S178</f>
        <v>#N/A</v>
      </c>
      <c r="BV178" s="70" t="e">
        <f aca="false">$BU$7*$J$3*$J$5*$T178</f>
        <v>#N/A</v>
      </c>
      <c r="BW178" s="385" t="e">
        <f aca="false">SUM(AW178:BD178,BG178:BJ178,BO178:BP178)</f>
        <v>#N/A</v>
      </c>
      <c r="BX178" s="386" t="e">
        <f aca="false">SUM(BS178:BV178)+BW178</f>
        <v>#N/A</v>
      </c>
      <c r="BY178" s="25" t="e">
        <f aca="false">SUM(AW178:BV178)</f>
        <v>#N/A</v>
      </c>
      <c r="BZ178" s="70" t="e">
        <f aca="false">$BZ$7*$J$2*$J$5*$N178</f>
        <v>#N/A</v>
      </c>
      <c r="CA178" s="70" t="e">
        <f aca="false">$BZ$7*$J$3*$J$5*$O178</f>
        <v>#N/A</v>
      </c>
      <c r="CB178" s="70" t="e">
        <f aca="false">$CB$7*$J$2*$J$5*$N178</f>
        <v>#N/A</v>
      </c>
      <c r="CC178" s="70" t="e">
        <f aca="false">$CB$7*$J$3*$J$5*$O178</f>
        <v>#N/A</v>
      </c>
      <c r="CD178" s="70" t="e">
        <f aca="false">$CD$7*$J$2*$J$5*$N178</f>
        <v>#N/A</v>
      </c>
      <c r="CE178" s="70" t="e">
        <f aca="false">$CD$7*$J$3*$J$5*$O178</f>
        <v>#N/A</v>
      </c>
      <c r="CF178" s="134" t="e">
        <f aca="false">SUM(BZ178:CA178)</f>
        <v>#N/A</v>
      </c>
      <c r="CG178" s="386" t="e">
        <f aca="false">SUM(BZ178:CC178)</f>
        <v>#N/A</v>
      </c>
      <c r="CH178" s="134" t="e">
        <f aca="false">SUM(BZ178:CE178)</f>
        <v>#N/A</v>
      </c>
      <c r="CI178" s="70" t="e">
        <f aca="false">$CI$7*$J$2*$J$5*$AB178</f>
        <v>#N/A</v>
      </c>
      <c r="CJ178" s="70" t="e">
        <f aca="false">$CI$7*$J$3*$J$5*$AC178</f>
        <v>#N/A</v>
      </c>
      <c r="CK178" s="70" t="e">
        <f aca="false">$CK$7*$J$2*$J$5*$AB178</f>
        <v>#N/A</v>
      </c>
      <c r="CL178" s="70" t="e">
        <f aca="false">$CK$7*$J$3*$J$5*$AC178</f>
        <v>#N/A</v>
      </c>
      <c r="CM178" s="70" t="e">
        <f aca="false">$CM$7*$J$2*$J$5*$AB178</f>
        <v>#N/A</v>
      </c>
      <c r="CN178" s="70" t="e">
        <f aca="false">$CM$7*$J$3*$J$5*$AC178</f>
        <v>#N/A</v>
      </c>
      <c r="CO178" s="70" t="e">
        <f aca="false">$CO$7*$J$2*$J$5*$AB178</f>
        <v>#N/A</v>
      </c>
      <c r="CP178" s="70" t="e">
        <f aca="false">$CO$7*$J$3*$J$5*$AC178</f>
        <v>#N/A</v>
      </c>
      <c r="CQ178" s="70" t="e">
        <f aca="false">$CQ$7*$J$2*$J$5*$AB178</f>
        <v>#N/A</v>
      </c>
      <c r="CR178" s="70" t="e">
        <f aca="false">$CQ$7*$J$3*$J$5*$AC178</f>
        <v>#N/A</v>
      </c>
      <c r="CS178" s="70" t="e">
        <f aca="false">$CS$7*$J$2*$J$5*$AB178</f>
        <v>#N/A</v>
      </c>
      <c r="CT178" s="70" t="e">
        <f aca="false">$CS$7*$J$3*$J$5*$AC178</f>
        <v>#N/A</v>
      </c>
      <c r="CU178" s="70" t="e">
        <f aca="false">$CU$7*$J$2*$J$5*$AB178</f>
        <v>#N/A</v>
      </c>
      <c r="CV178" s="70" t="e">
        <f aca="false">$CU$7*$J$3*$J$5*$AC178</f>
        <v>#N/A</v>
      </c>
      <c r="CW178" s="70" t="e">
        <f aca="false">$CW$7*$J$2*$J$5*$AB178</f>
        <v>#N/A</v>
      </c>
      <c r="CX178" s="70" t="e">
        <f aca="false">$CW$7*$J$3*$J$5*$AC178</f>
        <v>#N/A</v>
      </c>
      <c r="CY178" s="70" t="e">
        <f aca="false">$CY$7*$J$2*$J$5*$AB178</f>
        <v>#N/A</v>
      </c>
      <c r="CZ178" s="70" t="e">
        <f aca="false">$CY$7*$J$3*$J$5*$AC178</f>
        <v>#N/A</v>
      </c>
      <c r="DA178" s="70" t="e">
        <f aca="false">$DA$7*$J$2*$J$5*$AB178</f>
        <v>#N/A</v>
      </c>
      <c r="DB178" s="70" t="e">
        <f aca="false">$DA$7*$J$3*$J$5*$AC178</f>
        <v>#N/A</v>
      </c>
      <c r="DC178" s="70"/>
      <c r="DD178" s="70"/>
      <c r="DE178" s="70" t="e">
        <f aca="false">$DF$7*$J$2*$J$5*$AB178</f>
        <v>#N/A</v>
      </c>
      <c r="DF178" s="70" t="e">
        <f aca="false">$DF$7*$J$3*$J$5*$AC178</f>
        <v>#N/A</v>
      </c>
      <c r="DG178" s="70" t="e">
        <f aca="false">$DG$7*$J$2*$J$5*$AB178</f>
        <v>#N/A</v>
      </c>
      <c r="DH178" s="70" t="e">
        <f aca="false">$DG$7*$J$3*$J$5*$AC178</f>
        <v>#N/A</v>
      </c>
      <c r="DI178" s="70" t="e">
        <f aca="false">$DI$7*$J$2*$J$5*$AB178</f>
        <v>#N/A</v>
      </c>
      <c r="DJ178" s="70" t="e">
        <f aca="false">$DI$7*$J$3*$J$5*$AC178</f>
        <v>#N/A</v>
      </c>
      <c r="DK178" s="70" t="e">
        <f aca="false">$DK$7*$J$2*$J$5*$AB178</f>
        <v>#N/A</v>
      </c>
      <c r="DL178" s="70" t="e">
        <f aca="false">$DK$7*$J$3*$J$5*$AC178</f>
        <v>#N/A</v>
      </c>
      <c r="DM178" s="70" t="e">
        <f aca="false">$DM$7*$J$2*$J$5*$AB178</f>
        <v>#N/A</v>
      </c>
      <c r="DN178" s="70" t="e">
        <f aca="false">$DM$7*$J$3*$J$5*$AC178</f>
        <v>#N/A</v>
      </c>
      <c r="DO178" s="70" t="e">
        <f aca="false">$DO$7*$J$2*$J$5*$AB178</f>
        <v>#N/A</v>
      </c>
      <c r="DP178" s="70" t="e">
        <f aca="false">$DO$7*$J$3*$J$5*$AC178</f>
        <v>#N/A</v>
      </c>
      <c r="DQ178" s="70" t="e">
        <f aca="false">$DQ$7*$J$2*$J$5*$AB178</f>
        <v>#N/A</v>
      </c>
      <c r="DR178" s="70" t="e">
        <f aca="false">$DQ$7*$J$3*$J$5*$AC178</f>
        <v>#N/A</v>
      </c>
      <c r="DS178" s="134" t="e">
        <f aca="false">SUM(CI178:CR178,CW178:CX178,DG178:DH178)</f>
        <v>#N/A</v>
      </c>
      <c r="DT178" s="25" t="e">
        <f aca="false">SUM(CI178:CZ178,DC178:DL178)</f>
        <v>#N/A</v>
      </c>
      <c r="DU178" s="134" t="e">
        <f aca="false">SUM(CI178:DR178)</f>
        <v>#N/A</v>
      </c>
      <c r="DZ178" s="70" t="e">
        <f aca="false">$DZ$7*$J$2*$J$5*$AB178</f>
        <v>#N/A</v>
      </c>
      <c r="EA178" s="70" t="e">
        <f aca="false">$DZ$7*$J$3*$J$5*$AC178</f>
        <v>#N/A</v>
      </c>
      <c r="EB178" s="70" t="e">
        <f aca="false">$EB$7*$J$2*$J$5*$AB178</f>
        <v>#N/A</v>
      </c>
      <c r="EC178" s="70" t="e">
        <f aca="false">$EB$7*$J$3*$J$5*$AC178</f>
        <v>#N/A</v>
      </c>
      <c r="ED178" s="70" t="e">
        <f aca="false">$ED$7*$J$2*$J$5*$AB178</f>
        <v>#N/A</v>
      </c>
      <c r="EE178" s="70" t="e">
        <f aca="false">$ED$7*$J$3*$J$5*$AC178</f>
        <v>#N/A</v>
      </c>
      <c r="EF178" s="70" t="e">
        <f aca="false">$EF$7*$J$2*$J$5*$AB178</f>
        <v>#N/A</v>
      </c>
      <c r="EG178" s="70" t="e">
        <f aca="false">$EF$7*$J$3*$J$5*$AC178</f>
        <v>#N/A</v>
      </c>
      <c r="EH178" s="70" t="e">
        <f aca="false">$EH$7*$J$2*$J$5*$AB178</f>
        <v>#N/A</v>
      </c>
      <c r="EI178" s="70" t="e">
        <f aca="false">$EH$7*$J$3*$J$5*$AC178</f>
        <v>#N/A</v>
      </c>
      <c r="EJ178" s="70" t="e">
        <f aca="false">$EJ$7*$J$2*$J$5*$AB178</f>
        <v>#N/A</v>
      </c>
      <c r="EK178" s="70" t="e">
        <f aca="false">$EJ$7*$J$3*$J$5*$AC178</f>
        <v>#N/A</v>
      </c>
      <c r="EL178" s="70" t="e">
        <f aca="false">$EL$7*$J$2*$J$5*$AB178</f>
        <v>#N/A</v>
      </c>
      <c r="EM178" s="70" t="e">
        <f aca="false">$EL$7*$J$3*$J$5*$AC178</f>
        <v>#N/A</v>
      </c>
      <c r="EN178" s="134" t="e">
        <f aca="false">SUM(EB178:EC178)</f>
        <v>#N/A</v>
      </c>
      <c r="EO178" s="25" t="e">
        <f aca="false">SUM(EB178:EE178,EJ178:EM178)</f>
        <v>#N/A</v>
      </c>
      <c r="EP178" s="25" t="e">
        <f aca="false">SUM(DZ178:EM178)</f>
        <v>#N/A</v>
      </c>
    </row>
    <row r="179" customFormat="false" ht="11.25" hidden="false" customHeight="false" outlineLevel="0" collapsed="false">
      <c r="A179" s="51" t="e">
        <f aca="false">VLOOKUP($D179,Curves!$A$2:$I$1700,9)</f>
        <v>#N/A</v>
      </c>
      <c r="B179" s="85" t="e">
        <f aca="false">(1+($A179/2))^(-2*($D179-$A$1)/365.25)</f>
        <v>#N/A</v>
      </c>
      <c r="C179" s="85" t="n">
        <f aca="false">D180-D179</f>
        <v>30</v>
      </c>
      <c r="D179" s="377" t="n">
        <v>42095</v>
      </c>
      <c r="E179" s="378" t="e">
        <f aca="false">VLOOKUP($D179,Curves!$A$2:$H$1700,2)*$B179</f>
        <v>#N/A</v>
      </c>
      <c r="F179" s="51" t="e">
        <f aca="false">VLOOKUP($D179,Curves!$A$2:$H$1700,3)*$B179</f>
        <v>#N/A</v>
      </c>
      <c r="G179" s="51" t="e">
        <f aca="false">VLOOKUP($D179,Curves!$A$2:$H$1700,7)*$B179</f>
        <v>#N/A</v>
      </c>
      <c r="H179" s="51" t="e">
        <f aca="false">VLOOKUP($D179,Curves!$A$2:$H$1700,5)*$B179</f>
        <v>#N/A</v>
      </c>
      <c r="I179" s="51" t="e">
        <f aca="false">VLOOKUP($D179,Curves!$A$2:$H$1700,4)*$B179</f>
        <v>#N/A</v>
      </c>
      <c r="J179" s="379" t="e">
        <f aca="false">VLOOKUP($D179,Curves!$A$2:$H$1700,8)*$B179</f>
        <v>#N/A</v>
      </c>
      <c r="K179" s="51" t="e">
        <f aca="false">($E179+$I179)*$J$5+$J$4</f>
        <v>#N/A</v>
      </c>
      <c r="L179" s="380" t="e">
        <f aca="false">VLOOKUP($D179,Curves!$N$2:$T$2600,2)*$B179</f>
        <v>#N/A</v>
      </c>
      <c r="M179" s="244" t="e">
        <f aca="false">VLOOKUP($D179,Curves!$N$2:$T$2600,3)*$B179</f>
        <v>#N/A</v>
      </c>
      <c r="N179" s="381" t="e">
        <f aca="false">IF($K179&lt;$L179,1,0)</f>
        <v>#N/A</v>
      </c>
      <c r="O179" s="382" t="e">
        <f aca="false">IF($K179&lt;$M179,1,0)</f>
        <v>#N/A</v>
      </c>
      <c r="P179" s="378" t="e">
        <f aca="false">($E179+J179)*$J$5+$J$4</f>
        <v>#N/A</v>
      </c>
      <c r="Q179" s="380" t="e">
        <f aca="false">VLOOKUP($D179,Curves!$N$2:$T$2600,4)*$B179</f>
        <v>#N/A</v>
      </c>
      <c r="R179" s="244" t="e">
        <f aca="false">VLOOKUP($D179,Curves!$N$2:$T$2600,5)*$B179</f>
        <v>#N/A</v>
      </c>
      <c r="S179" s="381" t="e">
        <f aca="false">IF($P179&lt;$Q179,1,0)</f>
        <v>#N/A</v>
      </c>
      <c r="T179" s="382" t="e">
        <f aca="false">IF($P179&lt;$R179,1,0)</f>
        <v>#N/A</v>
      </c>
      <c r="U179" s="383" t="e">
        <f aca="false">($E179+G179)*$J$5+$J$4</f>
        <v>#N/A</v>
      </c>
      <c r="V179" s="383" t="e">
        <f aca="false">($E179+H179)*$J$5+$J$4</f>
        <v>#N/A</v>
      </c>
      <c r="W179" s="383" t="e">
        <f aca="false">($E179+I179)*$J$5+$J$4</f>
        <v>#N/A</v>
      </c>
      <c r="X179" s="272" t="e">
        <f aca="false">VLOOKUP($D179,[6]CurveFetch!$D$8:$S$13000,16,0)*$B179</f>
        <v>#N/A</v>
      </c>
      <c r="Y179" s="244" t="e">
        <f aca="false">VLOOKUP($D179,Curves!$N$2:$T$2600,7)*$B179</f>
        <v>#N/A</v>
      </c>
      <c r="Z179" s="384" t="e">
        <f aca="false">IF($U179&lt;$X179,1,0)</f>
        <v>#N/A</v>
      </c>
      <c r="AA179" s="381" t="e">
        <f aca="false">IF($U179&lt;$Y179,1,0)</f>
        <v>#N/A</v>
      </c>
      <c r="AB179" s="381" t="e">
        <f aca="false">IF($V179&lt;$X179,1,0)</f>
        <v>#N/A</v>
      </c>
      <c r="AC179" s="381" t="e">
        <f aca="false">IF($V179&lt;$X179,1,0)</f>
        <v>#N/A</v>
      </c>
      <c r="AD179" s="381" t="e">
        <f aca="false">IF($W179&lt;$X179,1,0)</f>
        <v>#N/A</v>
      </c>
      <c r="AE179" s="382" t="e">
        <f aca="false">IF($W179&lt;$Y179,1,0)</f>
        <v>#N/A</v>
      </c>
      <c r="AF179" s="70" t="e">
        <f aca="false">$AF$7*$J$2*$J$5*$N179</f>
        <v>#N/A</v>
      </c>
      <c r="AG179" s="70" t="e">
        <f aca="false">$AF$7*$J$2*$J$5*$O179</f>
        <v>#N/A</v>
      </c>
      <c r="AH179" s="70" t="e">
        <f aca="false">$AH$7*$J$2*$J$5*$N179</f>
        <v>#N/A</v>
      </c>
      <c r="AI179" s="70" t="e">
        <f aca="false">$AH$7*$J$2*$J$5*$O179</f>
        <v>#N/A</v>
      </c>
      <c r="AJ179" s="70" t="e">
        <f aca="false">$AJ$7*$J$2*$J$5*$N179</f>
        <v>#N/A</v>
      </c>
      <c r="AK179" s="70" t="e">
        <f aca="false">$AJ$7*$J$2*$J$5*$O179</f>
        <v>#N/A</v>
      </c>
      <c r="AL179" s="70" t="e">
        <f aca="false">$AL$7*$J$2*$J$5*$N179</f>
        <v>#N/A</v>
      </c>
      <c r="AM179" s="70" t="e">
        <f aca="false">$AL$7*$J$3*$J$5*$O179</f>
        <v>#N/A</v>
      </c>
      <c r="AN179" s="70" t="e">
        <f aca="false">$AN$7*$J$2*$J$5*$N179</f>
        <v>#N/A</v>
      </c>
      <c r="AO179" s="70" t="e">
        <f aca="false">$AN$7*$J$3*$J$5*$O179</f>
        <v>#N/A</v>
      </c>
      <c r="AP179" s="70" t="e">
        <f aca="false">$AP$7*$J$2*$J$5*$N179</f>
        <v>#N/A</v>
      </c>
      <c r="AQ179" s="70" t="e">
        <f aca="false">$AP$7*$J$3*$J$5*$O179</f>
        <v>#N/A</v>
      </c>
      <c r="AR179" s="70" t="e">
        <f aca="false">$AR$7*$J$2*$J$5*$N179</f>
        <v>#N/A</v>
      </c>
      <c r="AS179" s="70" t="e">
        <f aca="false">$AR$7*$J$3*$J$5*$O179</f>
        <v>#N/A</v>
      </c>
      <c r="AT179" s="134" t="e">
        <f aca="false">SUM(AF179:AG179,AL179:AM179)</f>
        <v>#N/A</v>
      </c>
      <c r="AU179" s="161" t="e">
        <f aca="false">SUM(AF179:AM179,AP179:AS179)</f>
        <v>#N/A</v>
      </c>
      <c r="AV179" s="134" t="e">
        <f aca="false">SUM(AF179:AS179)</f>
        <v>#N/A</v>
      </c>
      <c r="AW179" s="70" t="e">
        <f aca="false">$AW$7*$J$2*$J$5*$S179</f>
        <v>#N/A</v>
      </c>
      <c r="AX179" s="70" t="e">
        <f aca="false">$AW$7*$J$3*$J$5*$T179</f>
        <v>#N/A</v>
      </c>
      <c r="AY179" s="70" t="e">
        <f aca="false">$AY$7*$J$2*$J$5*$S179</f>
        <v>#N/A</v>
      </c>
      <c r="AZ179" s="70" t="e">
        <f aca="false">$AY$7*$J$3*$J$5*$T179</f>
        <v>#N/A</v>
      </c>
      <c r="BA179" s="70" t="e">
        <f aca="false">$BA$7*$J$2*$J$5*$S179</f>
        <v>#N/A</v>
      </c>
      <c r="BB179" s="70" t="e">
        <f aca="false">$BA$7*$J$3*$J$5*$T179</f>
        <v>#N/A</v>
      </c>
      <c r="BC179" s="70" t="e">
        <f aca="false">$BC$7*$J$2*$J$5*$S179</f>
        <v>#N/A</v>
      </c>
      <c r="BD179" s="70" t="e">
        <f aca="false">$BC$7*$J$3*$J$5*$T179</f>
        <v>#N/A</v>
      </c>
      <c r="BE179" s="70" t="e">
        <f aca="false">$BE$7*$J$2*$J$5*$S179</f>
        <v>#N/A</v>
      </c>
      <c r="BF179" s="70" t="e">
        <f aca="false">$BE$7*$J$3*$J$5*$T179</f>
        <v>#N/A</v>
      </c>
      <c r="BG179" s="70" t="e">
        <f aca="false">$BG$7*$J$2*$J$5*$S179</f>
        <v>#N/A</v>
      </c>
      <c r="BH179" s="70" t="e">
        <f aca="false">$BG$7*$J$3*$J$5*$T179</f>
        <v>#N/A</v>
      </c>
      <c r="BI179" s="70" t="e">
        <f aca="false">$BI$7*$J$2*$J$5*$S179</f>
        <v>#N/A</v>
      </c>
      <c r="BJ179" s="70" t="e">
        <f aca="false">$BI$7*$J$3*$J$5*$T179</f>
        <v>#N/A</v>
      </c>
      <c r="BK179" s="70" t="e">
        <f aca="false">$BK$7*$J$2*$J$5*$S179</f>
        <v>#N/A</v>
      </c>
      <c r="BL179" s="70" t="e">
        <f aca="false">$BK$7*$J$3*$J$5*$T179</f>
        <v>#N/A</v>
      </c>
      <c r="BM179" s="70" t="e">
        <f aca="false">$BM$7*$J$2*$J$5*$S179</f>
        <v>#N/A</v>
      </c>
      <c r="BN179" s="70" t="e">
        <f aca="false">$BM$7*$J$3*$J$5*$T179</f>
        <v>#N/A</v>
      </c>
      <c r="BO179" s="70" t="e">
        <f aca="false">$BO$7*$J$2*$J$5*$S179</f>
        <v>#N/A</v>
      </c>
      <c r="BP179" s="70" t="e">
        <f aca="false">$BO$7*$J$3*$J$5*$T179</f>
        <v>#N/A</v>
      </c>
      <c r="BQ179" s="70" t="e">
        <f aca="false">$BQ$7*$J$2*$J$5*$S179</f>
        <v>#N/A</v>
      </c>
      <c r="BR179" s="70" t="e">
        <f aca="false">$BQ$7*$J$3*$J$5*$T179</f>
        <v>#N/A</v>
      </c>
      <c r="BS179" s="70" t="e">
        <f aca="false">$BS$7*$J$2*$J$5*$S179</f>
        <v>#N/A</v>
      </c>
      <c r="BT179" s="70" t="e">
        <f aca="false">$BS$7*$J$3*$J$5*$T179</f>
        <v>#N/A</v>
      </c>
      <c r="BU179" s="70" t="e">
        <f aca="false">$BU$7*$J$2*$J$5*$S179</f>
        <v>#N/A</v>
      </c>
      <c r="BV179" s="70" t="e">
        <f aca="false">$BU$7*$J$3*$J$5*$T179</f>
        <v>#N/A</v>
      </c>
      <c r="BW179" s="385" t="e">
        <f aca="false">SUM(AW179:BD179,BG179:BJ179,BO179:BP179)</f>
        <v>#N/A</v>
      </c>
      <c r="BX179" s="386" t="e">
        <f aca="false">SUM(BS179:BV179)+BW179</f>
        <v>#N/A</v>
      </c>
      <c r="BY179" s="25" t="e">
        <f aca="false">SUM(AW179:BV179)</f>
        <v>#N/A</v>
      </c>
      <c r="BZ179" s="70" t="e">
        <f aca="false">$BZ$7*$J$2*$J$5*$N179</f>
        <v>#N/A</v>
      </c>
      <c r="CA179" s="70" t="e">
        <f aca="false">$BZ$7*$J$3*$J$5*$O179</f>
        <v>#N/A</v>
      </c>
      <c r="CB179" s="70" t="e">
        <f aca="false">$CB$7*$J$2*$J$5*$N179</f>
        <v>#N/A</v>
      </c>
      <c r="CC179" s="70" t="e">
        <f aca="false">$CB$7*$J$3*$J$5*$O179</f>
        <v>#N/A</v>
      </c>
      <c r="CD179" s="70" t="e">
        <f aca="false">$CD$7*$J$2*$J$5*$N179</f>
        <v>#N/A</v>
      </c>
      <c r="CE179" s="70" t="e">
        <f aca="false">$CD$7*$J$3*$J$5*$O179</f>
        <v>#N/A</v>
      </c>
      <c r="CF179" s="134" t="e">
        <f aca="false">SUM(BZ179:CA179)</f>
        <v>#N/A</v>
      </c>
      <c r="CG179" s="386" t="e">
        <f aca="false">SUM(BZ179:CC179)</f>
        <v>#N/A</v>
      </c>
      <c r="CH179" s="134" t="e">
        <f aca="false">SUM(BZ179:CE179)</f>
        <v>#N/A</v>
      </c>
      <c r="CI179" s="70" t="e">
        <f aca="false">$CI$7*$J$2*$J$5*$AB179</f>
        <v>#N/A</v>
      </c>
      <c r="CJ179" s="70" t="e">
        <f aca="false">$CI$7*$J$3*$J$5*$AC179</f>
        <v>#N/A</v>
      </c>
      <c r="CK179" s="70" t="e">
        <f aca="false">$CK$7*$J$2*$J$5*$AB179</f>
        <v>#N/A</v>
      </c>
      <c r="CL179" s="70" t="e">
        <f aca="false">$CK$7*$J$3*$J$5*$AC179</f>
        <v>#N/A</v>
      </c>
      <c r="CM179" s="70" t="e">
        <f aca="false">$CM$7*$J$2*$J$5*$AB179</f>
        <v>#N/A</v>
      </c>
      <c r="CN179" s="70" t="e">
        <f aca="false">$CM$7*$J$3*$J$5*$AC179</f>
        <v>#N/A</v>
      </c>
      <c r="CO179" s="70" t="e">
        <f aca="false">$CO$7*$J$2*$J$5*$AB179</f>
        <v>#N/A</v>
      </c>
      <c r="CP179" s="70" t="e">
        <f aca="false">$CO$7*$J$3*$J$5*$AC179</f>
        <v>#N/A</v>
      </c>
      <c r="CQ179" s="70" t="e">
        <f aca="false">$CQ$7*$J$2*$J$5*$AB179</f>
        <v>#N/A</v>
      </c>
      <c r="CR179" s="70" t="e">
        <f aca="false">$CQ$7*$J$3*$J$5*$AC179</f>
        <v>#N/A</v>
      </c>
      <c r="CS179" s="70" t="e">
        <f aca="false">$CS$7*$J$2*$J$5*$AB179</f>
        <v>#N/A</v>
      </c>
      <c r="CT179" s="70" t="e">
        <f aca="false">$CS$7*$J$3*$J$5*$AC179</f>
        <v>#N/A</v>
      </c>
      <c r="CU179" s="70" t="e">
        <f aca="false">$CU$7*$J$2*$J$5*$AB179</f>
        <v>#N/A</v>
      </c>
      <c r="CV179" s="70" t="e">
        <f aca="false">$CU$7*$J$3*$J$5*$AC179</f>
        <v>#N/A</v>
      </c>
      <c r="CW179" s="70" t="e">
        <f aca="false">$CW$7*$J$2*$J$5*$AB179</f>
        <v>#N/A</v>
      </c>
      <c r="CX179" s="70" t="e">
        <f aca="false">$CW$7*$J$3*$J$5*$AC179</f>
        <v>#N/A</v>
      </c>
      <c r="CY179" s="70" t="e">
        <f aca="false">$CY$7*$J$2*$J$5*$AB179</f>
        <v>#N/A</v>
      </c>
      <c r="CZ179" s="70" t="e">
        <f aca="false">$CY$7*$J$3*$J$5*$AC179</f>
        <v>#N/A</v>
      </c>
      <c r="DA179" s="70" t="e">
        <f aca="false">$DA$7*$J$2*$J$5*$AB179</f>
        <v>#N/A</v>
      </c>
      <c r="DB179" s="70" t="e">
        <f aca="false">$DA$7*$J$3*$J$5*$AC179</f>
        <v>#N/A</v>
      </c>
      <c r="DC179" s="70"/>
      <c r="DD179" s="70"/>
      <c r="DE179" s="70" t="e">
        <f aca="false">$DF$7*$J$2*$J$5*$AB179</f>
        <v>#N/A</v>
      </c>
      <c r="DF179" s="70" t="e">
        <f aca="false">$DF$7*$J$3*$J$5*$AC179</f>
        <v>#N/A</v>
      </c>
      <c r="DG179" s="70" t="e">
        <f aca="false">$DG$7*$J$2*$J$5*$AB179</f>
        <v>#N/A</v>
      </c>
      <c r="DH179" s="70" t="e">
        <f aca="false">$DG$7*$J$3*$J$5*$AC179</f>
        <v>#N/A</v>
      </c>
      <c r="DI179" s="70" t="e">
        <f aca="false">$DI$7*$J$2*$J$5*$AB179</f>
        <v>#N/A</v>
      </c>
      <c r="DJ179" s="70" t="e">
        <f aca="false">$DI$7*$J$3*$J$5*$AC179</f>
        <v>#N/A</v>
      </c>
      <c r="DK179" s="70" t="e">
        <f aca="false">$DK$7*$J$2*$J$5*$AB179</f>
        <v>#N/A</v>
      </c>
      <c r="DL179" s="70" t="e">
        <f aca="false">$DK$7*$J$3*$J$5*$AC179</f>
        <v>#N/A</v>
      </c>
      <c r="DM179" s="70" t="e">
        <f aca="false">$DM$7*$J$2*$J$5*$AB179</f>
        <v>#N/A</v>
      </c>
      <c r="DN179" s="70" t="e">
        <f aca="false">$DM$7*$J$3*$J$5*$AC179</f>
        <v>#N/A</v>
      </c>
      <c r="DO179" s="70" t="e">
        <f aca="false">$DO$7*$J$2*$J$5*$AB179</f>
        <v>#N/A</v>
      </c>
      <c r="DP179" s="70" t="e">
        <f aca="false">$DO$7*$J$3*$J$5*$AC179</f>
        <v>#N/A</v>
      </c>
      <c r="DQ179" s="70" t="e">
        <f aca="false">$DQ$7*$J$2*$J$5*$AB179</f>
        <v>#N/A</v>
      </c>
      <c r="DR179" s="70" t="e">
        <f aca="false">$DQ$7*$J$3*$J$5*$AC179</f>
        <v>#N/A</v>
      </c>
      <c r="DS179" s="134" t="e">
        <f aca="false">SUM(CI179:CR179,CW179:CX179,DG179:DH179)</f>
        <v>#N/A</v>
      </c>
      <c r="DT179" s="25" t="e">
        <f aca="false">SUM(CI179:CZ179,DC179:DL179)</f>
        <v>#N/A</v>
      </c>
      <c r="DU179" s="134" t="e">
        <f aca="false">SUM(CI179:DR179)</f>
        <v>#N/A</v>
      </c>
      <c r="DZ179" s="70" t="e">
        <f aca="false">$DZ$7*$J$2*$J$5*$AB179</f>
        <v>#N/A</v>
      </c>
      <c r="EA179" s="70" t="e">
        <f aca="false">$DZ$7*$J$3*$J$5*$AC179</f>
        <v>#N/A</v>
      </c>
      <c r="EB179" s="70" t="e">
        <f aca="false">$EB$7*$J$2*$J$5*$AB179</f>
        <v>#N/A</v>
      </c>
      <c r="EC179" s="70" t="e">
        <f aca="false">$EB$7*$J$3*$J$5*$AC179</f>
        <v>#N/A</v>
      </c>
      <c r="ED179" s="70" t="e">
        <f aca="false">$ED$7*$J$2*$J$5*$AB179</f>
        <v>#N/A</v>
      </c>
      <c r="EE179" s="70" t="e">
        <f aca="false">$ED$7*$J$3*$J$5*$AC179</f>
        <v>#N/A</v>
      </c>
      <c r="EF179" s="70" t="e">
        <f aca="false">$EF$7*$J$2*$J$5*$AB179</f>
        <v>#N/A</v>
      </c>
      <c r="EG179" s="70" t="e">
        <f aca="false">$EF$7*$J$3*$J$5*$AC179</f>
        <v>#N/A</v>
      </c>
      <c r="EH179" s="70" t="e">
        <f aca="false">$EH$7*$J$2*$J$5*$AB179</f>
        <v>#N/A</v>
      </c>
      <c r="EI179" s="70" t="e">
        <f aca="false">$EH$7*$J$3*$J$5*$AC179</f>
        <v>#N/A</v>
      </c>
      <c r="EJ179" s="70" t="e">
        <f aca="false">$EJ$7*$J$2*$J$5*$AB179</f>
        <v>#N/A</v>
      </c>
      <c r="EK179" s="70" t="e">
        <f aca="false">$EJ$7*$J$3*$J$5*$AC179</f>
        <v>#N/A</v>
      </c>
      <c r="EL179" s="70" t="e">
        <f aca="false">$EL$7*$J$2*$J$5*$AB179</f>
        <v>#N/A</v>
      </c>
      <c r="EM179" s="70" t="e">
        <f aca="false">$EL$7*$J$3*$J$5*$AC179</f>
        <v>#N/A</v>
      </c>
      <c r="EN179" s="134" t="e">
        <f aca="false">SUM(EB179:EC179)</f>
        <v>#N/A</v>
      </c>
      <c r="EO179" s="25" t="e">
        <f aca="false">SUM(EB179:EE179,EJ179:EM179)</f>
        <v>#N/A</v>
      </c>
      <c r="EP179" s="25" t="e">
        <f aca="false">SUM(DZ179:EM179)</f>
        <v>#N/A</v>
      </c>
    </row>
    <row r="180" customFormat="false" ht="11.25" hidden="false" customHeight="false" outlineLevel="0" collapsed="false">
      <c r="A180" s="51" t="e">
        <f aca="false">VLOOKUP($D180,Curves!$A$2:$I$1700,9)</f>
        <v>#N/A</v>
      </c>
      <c r="B180" s="85" t="e">
        <f aca="false">(1+($A180/2))^(-2*($D180-$A$1)/365.25)</f>
        <v>#N/A</v>
      </c>
      <c r="C180" s="85" t="n">
        <f aca="false">D181-D180</f>
        <v>31</v>
      </c>
      <c r="D180" s="377" t="n">
        <v>42125</v>
      </c>
      <c r="E180" s="378" t="e">
        <f aca="false">VLOOKUP($D180,Curves!$A$2:$H$1700,2)*$B180</f>
        <v>#N/A</v>
      </c>
      <c r="F180" s="51" t="e">
        <f aca="false">VLOOKUP($D180,Curves!$A$2:$H$1700,3)*$B180</f>
        <v>#N/A</v>
      </c>
      <c r="G180" s="51" t="e">
        <f aca="false">VLOOKUP($D180,Curves!$A$2:$H$1700,7)*$B180</f>
        <v>#N/A</v>
      </c>
      <c r="H180" s="51" t="e">
        <f aca="false">VLOOKUP($D180,Curves!$A$2:$H$1700,5)*$B180</f>
        <v>#N/A</v>
      </c>
      <c r="I180" s="51" t="e">
        <f aca="false">VLOOKUP($D180,Curves!$A$2:$H$1700,4)*$B180</f>
        <v>#N/A</v>
      </c>
      <c r="J180" s="379" t="e">
        <f aca="false">VLOOKUP($D180,Curves!$A$2:$H$1700,8)*$B180</f>
        <v>#N/A</v>
      </c>
      <c r="K180" s="51" t="e">
        <f aca="false">($E180+$I180)*$J$5+$J$4</f>
        <v>#N/A</v>
      </c>
      <c r="L180" s="380" t="e">
        <f aca="false">VLOOKUP($D180,Curves!$N$2:$T$2600,2)*$B180</f>
        <v>#N/A</v>
      </c>
      <c r="M180" s="244" t="e">
        <f aca="false">VLOOKUP($D180,Curves!$N$2:$T$2600,3)*$B180</f>
        <v>#N/A</v>
      </c>
      <c r="N180" s="381" t="e">
        <f aca="false">IF($K180&lt;$L180,1,0)</f>
        <v>#N/A</v>
      </c>
      <c r="O180" s="382" t="e">
        <f aca="false">IF($K180&lt;$M180,1,0)</f>
        <v>#N/A</v>
      </c>
      <c r="P180" s="378" t="e">
        <f aca="false">($E180+J180)*$J$5+$J$4</f>
        <v>#N/A</v>
      </c>
      <c r="Q180" s="380" t="e">
        <f aca="false">VLOOKUP($D180,Curves!$N$2:$T$2600,4)*$B180</f>
        <v>#N/A</v>
      </c>
      <c r="R180" s="244" t="e">
        <f aca="false">VLOOKUP($D180,Curves!$N$2:$T$2600,5)*$B180</f>
        <v>#N/A</v>
      </c>
      <c r="S180" s="381" t="e">
        <f aca="false">IF($P180&lt;$Q180,1,0)</f>
        <v>#N/A</v>
      </c>
      <c r="T180" s="382" t="e">
        <f aca="false">IF($P180&lt;$R180,1,0)</f>
        <v>#N/A</v>
      </c>
      <c r="U180" s="383" t="e">
        <f aca="false">($E180+G180)*$J$5+$J$4</f>
        <v>#N/A</v>
      </c>
      <c r="V180" s="383" t="e">
        <f aca="false">($E180+H180)*$J$5+$J$4</f>
        <v>#N/A</v>
      </c>
      <c r="W180" s="383" t="e">
        <f aca="false">($E180+I180)*$J$5+$J$4</f>
        <v>#N/A</v>
      </c>
      <c r="X180" s="272" t="e">
        <f aca="false">VLOOKUP($D180,[6]CurveFetch!$D$8:$S$13000,16,0)*$B180</f>
        <v>#N/A</v>
      </c>
      <c r="Y180" s="244" t="e">
        <f aca="false">VLOOKUP($D180,Curves!$N$2:$T$2600,7)*$B180</f>
        <v>#N/A</v>
      </c>
      <c r="Z180" s="384" t="e">
        <f aca="false">IF($U180&lt;$X180,1,0)</f>
        <v>#N/A</v>
      </c>
      <c r="AA180" s="381" t="e">
        <f aca="false">IF($U180&lt;$Y180,1,0)</f>
        <v>#N/A</v>
      </c>
      <c r="AB180" s="381" t="e">
        <f aca="false">IF($V180&lt;$X180,1,0)</f>
        <v>#N/A</v>
      </c>
      <c r="AC180" s="381" t="e">
        <f aca="false">IF($V180&lt;$X180,1,0)</f>
        <v>#N/A</v>
      </c>
      <c r="AD180" s="381" t="e">
        <f aca="false">IF($W180&lt;$X180,1,0)</f>
        <v>#N/A</v>
      </c>
      <c r="AE180" s="382" t="e">
        <f aca="false">IF($W180&lt;$Y180,1,0)</f>
        <v>#N/A</v>
      </c>
      <c r="AF180" s="70" t="e">
        <f aca="false">$AF$7*$J$2*$J$5*$N180</f>
        <v>#N/A</v>
      </c>
      <c r="AG180" s="70" t="e">
        <f aca="false">$AF$7*$J$2*$J$5*$O180</f>
        <v>#N/A</v>
      </c>
      <c r="AH180" s="70" t="e">
        <f aca="false">$AH$7*$J$2*$J$5*$N180</f>
        <v>#N/A</v>
      </c>
      <c r="AI180" s="70" t="e">
        <f aca="false">$AH$7*$J$2*$J$5*$O180</f>
        <v>#N/A</v>
      </c>
      <c r="AJ180" s="70" t="e">
        <f aca="false">$AJ$7*$J$2*$J$5*$N180</f>
        <v>#N/A</v>
      </c>
      <c r="AK180" s="70" t="e">
        <f aca="false">$AJ$7*$J$2*$J$5*$O180</f>
        <v>#N/A</v>
      </c>
      <c r="AL180" s="70" t="e">
        <f aca="false">$AL$7*$J$2*$J$5*$N180</f>
        <v>#N/A</v>
      </c>
      <c r="AM180" s="70" t="e">
        <f aca="false">$AL$7*$J$3*$J$5*$O180</f>
        <v>#N/A</v>
      </c>
      <c r="AN180" s="70" t="e">
        <f aca="false">$AN$7*$J$2*$J$5*$N180</f>
        <v>#N/A</v>
      </c>
      <c r="AO180" s="70" t="e">
        <f aca="false">$AN$7*$J$3*$J$5*$O180</f>
        <v>#N/A</v>
      </c>
      <c r="AP180" s="70" t="e">
        <f aca="false">$AP$7*$J$2*$J$5*$N180</f>
        <v>#N/A</v>
      </c>
      <c r="AQ180" s="70" t="e">
        <f aca="false">$AP$7*$J$3*$J$5*$O180</f>
        <v>#N/A</v>
      </c>
      <c r="AR180" s="70" t="e">
        <f aca="false">$AR$7*$J$2*$J$5*$N180</f>
        <v>#N/A</v>
      </c>
      <c r="AS180" s="70" t="e">
        <f aca="false">$AR$7*$J$3*$J$5*$O180</f>
        <v>#N/A</v>
      </c>
      <c r="AT180" s="134" t="e">
        <f aca="false">SUM(AF180:AG180,AL180:AM180)</f>
        <v>#N/A</v>
      </c>
      <c r="AU180" s="161" t="e">
        <f aca="false">SUM(AF180:AM180,AP180:AS180)</f>
        <v>#N/A</v>
      </c>
      <c r="AV180" s="134" t="e">
        <f aca="false">SUM(AF180:AS180)</f>
        <v>#N/A</v>
      </c>
      <c r="AW180" s="70" t="e">
        <f aca="false">$AW$7*$J$2*$J$5*$S180</f>
        <v>#N/A</v>
      </c>
      <c r="AX180" s="70" t="e">
        <f aca="false">$AW$7*$J$3*$J$5*$T180</f>
        <v>#N/A</v>
      </c>
      <c r="AY180" s="70" t="e">
        <f aca="false">$AY$7*$J$2*$J$5*$S180</f>
        <v>#N/A</v>
      </c>
      <c r="AZ180" s="70" t="e">
        <f aca="false">$AY$7*$J$3*$J$5*$T180</f>
        <v>#N/A</v>
      </c>
      <c r="BA180" s="70" t="e">
        <f aca="false">$BA$7*$J$2*$J$5*$S180</f>
        <v>#N/A</v>
      </c>
      <c r="BB180" s="70" t="e">
        <f aca="false">$BA$7*$J$3*$J$5*$T180</f>
        <v>#N/A</v>
      </c>
      <c r="BC180" s="70" t="e">
        <f aca="false">$BC$7*$J$2*$J$5*$S180</f>
        <v>#N/A</v>
      </c>
      <c r="BD180" s="70" t="e">
        <f aca="false">$BC$7*$J$3*$J$5*$T180</f>
        <v>#N/A</v>
      </c>
      <c r="BE180" s="70" t="e">
        <f aca="false">$BE$7*$J$2*$J$5*$S180</f>
        <v>#N/A</v>
      </c>
      <c r="BF180" s="70" t="e">
        <f aca="false">$BE$7*$J$3*$J$5*$T180</f>
        <v>#N/A</v>
      </c>
      <c r="BG180" s="70" t="e">
        <f aca="false">$BG$7*$J$2*$J$5*$S180</f>
        <v>#N/A</v>
      </c>
      <c r="BH180" s="70" t="e">
        <f aca="false">$BG$7*$J$3*$J$5*$T180</f>
        <v>#N/A</v>
      </c>
      <c r="BI180" s="70" t="e">
        <f aca="false">$BI$7*$J$2*$J$5*$S180</f>
        <v>#N/A</v>
      </c>
      <c r="BJ180" s="70" t="e">
        <f aca="false">$BI$7*$J$3*$J$5*$T180</f>
        <v>#N/A</v>
      </c>
      <c r="BK180" s="70" t="e">
        <f aca="false">$BK$7*$J$2*$J$5*$S180</f>
        <v>#N/A</v>
      </c>
      <c r="BL180" s="70" t="e">
        <f aca="false">$BK$7*$J$3*$J$5*$T180</f>
        <v>#N/A</v>
      </c>
      <c r="BM180" s="70" t="e">
        <f aca="false">$BM$7*$J$2*$J$5*$S180</f>
        <v>#N/A</v>
      </c>
      <c r="BN180" s="70" t="e">
        <f aca="false">$BM$7*$J$3*$J$5*$T180</f>
        <v>#N/A</v>
      </c>
      <c r="BO180" s="70" t="e">
        <f aca="false">$BO$7*$J$2*$J$5*$S180</f>
        <v>#N/A</v>
      </c>
      <c r="BP180" s="70" t="e">
        <f aca="false">$BO$7*$J$3*$J$5*$T180</f>
        <v>#N/A</v>
      </c>
      <c r="BQ180" s="70" t="e">
        <f aca="false">$BQ$7*$J$2*$J$5*$S180</f>
        <v>#N/A</v>
      </c>
      <c r="BR180" s="70" t="e">
        <f aca="false">$BQ$7*$J$3*$J$5*$T180</f>
        <v>#N/A</v>
      </c>
      <c r="BS180" s="70" t="e">
        <f aca="false">$BS$7*$J$2*$J$5*$S180</f>
        <v>#N/A</v>
      </c>
      <c r="BT180" s="70" t="e">
        <f aca="false">$BS$7*$J$3*$J$5*$T180</f>
        <v>#N/A</v>
      </c>
      <c r="BU180" s="70" t="e">
        <f aca="false">$BU$7*$J$2*$J$5*$S180</f>
        <v>#N/A</v>
      </c>
      <c r="BV180" s="70" t="e">
        <f aca="false">$BU$7*$J$3*$J$5*$T180</f>
        <v>#N/A</v>
      </c>
      <c r="BW180" s="385" t="e">
        <f aca="false">SUM(AW180:BD180,BG180:BJ180,BO180:BP180)</f>
        <v>#N/A</v>
      </c>
      <c r="BX180" s="386" t="e">
        <f aca="false">SUM(BS180:BV180)+BW180</f>
        <v>#N/A</v>
      </c>
      <c r="BY180" s="25" t="e">
        <f aca="false">SUM(AW180:BV180)</f>
        <v>#N/A</v>
      </c>
      <c r="BZ180" s="70" t="e">
        <f aca="false">$BZ$7*$J$2*$J$5*$N180</f>
        <v>#N/A</v>
      </c>
      <c r="CA180" s="70" t="e">
        <f aca="false">$BZ$7*$J$3*$J$5*$O180</f>
        <v>#N/A</v>
      </c>
      <c r="CB180" s="70" t="e">
        <f aca="false">$CB$7*$J$2*$J$5*$N180</f>
        <v>#N/A</v>
      </c>
      <c r="CC180" s="70" t="e">
        <f aca="false">$CB$7*$J$3*$J$5*$O180</f>
        <v>#N/A</v>
      </c>
      <c r="CD180" s="70" t="e">
        <f aca="false">$CD$7*$J$2*$J$5*$N180</f>
        <v>#N/A</v>
      </c>
      <c r="CE180" s="70" t="e">
        <f aca="false">$CD$7*$J$3*$J$5*$O180</f>
        <v>#N/A</v>
      </c>
      <c r="CF180" s="134" t="e">
        <f aca="false">SUM(BZ180:CA180)</f>
        <v>#N/A</v>
      </c>
      <c r="CG180" s="386" t="e">
        <f aca="false">SUM(BZ180:CC180)</f>
        <v>#N/A</v>
      </c>
      <c r="CH180" s="134" t="e">
        <f aca="false">SUM(BZ180:CE180)</f>
        <v>#N/A</v>
      </c>
      <c r="CI180" s="70" t="e">
        <f aca="false">$CI$7*$J$2*$J$5*$AB180</f>
        <v>#N/A</v>
      </c>
      <c r="CJ180" s="70" t="e">
        <f aca="false">$CI$7*$J$3*$J$5*$AC180</f>
        <v>#N/A</v>
      </c>
      <c r="CK180" s="70" t="e">
        <f aca="false">$CK$7*$J$2*$J$5*$AB180</f>
        <v>#N/A</v>
      </c>
      <c r="CL180" s="70" t="e">
        <f aca="false">$CK$7*$J$3*$J$5*$AC180</f>
        <v>#N/A</v>
      </c>
      <c r="CM180" s="70" t="e">
        <f aca="false">$CM$7*$J$2*$J$5*$AB180</f>
        <v>#N/A</v>
      </c>
      <c r="CN180" s="70" t="e">
        <f aca="false">$CM$7*$J$3*$J$5*$AC180</f>
        <v>#N/A</v>
      </c>
      <c r="CO180" s="70" t="e">
        <f aca="false">$CO$7*$J$2*$J$5*$AB180</f>
        <v>#N/A</v>
      </c>
      <c r="CP180" s="70" t="e">
        <f aca="false">$CO$7*$J$3*$J$5*$AC180</f>
        <v>#N/A</v>
      </c>
      <c r="CQ180" s="70" t="e">
        <f aca="false">$CQ$7*$J$2*$J$5*$AB180</f>
        <v>#N/A</v>
      </c>
      <c r="CR180" s="70" t="e">
        <f aca="false">$CQ$7*$J$3*$J$5*$AC180</f>
        <v>#N/A</v>
      </c>
      <c r="CS180" s="70" t="e">
        <f aca="false">$CS$7*$J$2*$J$5*$AB180</f>
        <v>#N/A</v>
      </c>
      <c r="CT180" s="70" t="e">
        <f aca="false">$CS$7*$J$3*$J$5*$AC180</f>
        <v>#N/A</v>
      </c>
      <c r="CU180" s="70" t="e">
        <f aca="false">$CU$7*$J$2*$J$5*$AB180</f>
        <v>#N/A</v>
      </c>
      <c r="CV180" s="70" t="e">
        <f aca="false">$CU$7*$J$3*$J$5*$AC180</f>
        <v>#N/A</v>
      </c>
      <c r="CW180" s="70" t="e">
        <f aca="false">$CW$7*$J$2*$J$5*$AB180</f>
        <v>#N/A</v>
      </c>
      <c r="CX180" s="70" t="e">
        <f aca="false">$CW$7*$J$3*$J$5*$AC180</f>
        <v>#N/A</v>
      </c>
      <c r="CY180" s="70" t="e">
        <f aca="false">$CY$7*$J$2*$J$5*$AB180</f>
        <v>#N/A</v>
      </c>
      <c r="CZ180" s="70" t="e">
        <f aca="false">$CY$7*$J$3*$J$5*$AC180</f>
        <v>#N/A</v>
      </c>
      <c r="DA180" s="70" t="e">
        <f aca="false">$DA$7*$J$2*$J$5*$AB180</f>
        <v>#N/A</v>
      </c>
      <c r="DB180" s="70" t="e">
        <f aca="false">$DA$7*$J$3*$J$5*$AC180</f>
        <v>#N/A</v>
      </c>
      <c r="DC180" s="70"/>
      <c r="DD180" s="70"/>
      <c r="DE180" s="70" t="e">
        <f aca="false">$DF$7*$J$2*$J$5*$AB180</f>
        <v>#N/A</v>
      </c>
      <c r="DF180" s="70" t="e">
        <f aca="false">$DF$7*$J$3*$J$5*$AC180</f>
        <v>#N/A</v>
      </c>
      <c r="DG180" s="70" t="e">
        <f aca="false">$DG$7*$J$2*$J$5*$AB180</f>
        <v>#N/A</v>
      </c>
      <c r="DH180" s="70" t="e">
        <f aca="false">$DG$7*$J$3*$J$5*$AC180</f>
        <v>#N/A</v>
      </c>
      <c r="DI180" s="70" t="e">
        <f aca="false">$DI$7*$J$2*$J$5*$AB180</f>
        <v>#N/A</v>
      </c>
      <c r="DJ180" s="70" t="e">
        <f aca="false">$DI$7*$J$3*$J$5*$AC180</f>
        <v>#N/A</v>
      </c>
      <c r="DK180" s="70" t="e">
        <f aca="false">$DK$7*$J$2*$J$5*$AB180</f>
        <v>#N/A</v>
      </c>
      <c r="DL180" s="70" t="e">
        <f aca="false">$DK$7*$J$3*$J$5*$AC180</f>
        <v>#N/A</v>
      </c>
      <c r="DM180" s="70" t="e">
        <f aca="false">$DM$7*$J$2*$J$5*$AB180</f>
        <v>#N/A</v>
      </c>
      <c r="DN180" s="70" t="e">
        <f aca="false">$DM$7*$J$3*$J$5*$AC180</f>
        <v>#N/A</v>
      </c>
      <c r="DO180" s="70" t="e">
        <f aca="false">$DO$7*$J$2*$J$5*$AB180</f>
        <v>#N/A</v>
      </c>
      <c r="DP180" s="70" t="e">
        <f aca="false">$DO$7*$J$3*$J$5*$AC180</f>
        <v>#N/A</v>
      </c>
      <c r="DQ180" s="70" t="e">
        <f aca="false">$DQ$7*$J$2*$J$5*$AB180</f>
        <v>#N/A</v>
      </c>
      <c r="DR180" s="70" t="e">
        <f aca="false">$DQ$7*$J$3*$J$5*$AC180</f>
        <v>#N/A</v>
      </c>
      <c r="DS180" s="134" t="e">
        <f aca="false">SUM(CI180:CR180,CW180:CX180,DG180:DH180)</f>
        <v>#N/A</v>
      </c>
      <c r="DT180" s="25" t="e">
        <f aca="false">SUM(CI180:CZ180,DC180:DL180)</f>
        <v>#N/A</v>
      </c>
      <c r="DU180" s="134" t="e">
        <f aca="false">SUM(CI180:DR180)</f>
        <v>#N/A</v>
      </c>
      <c r="DZ180" s="70" t="e">
        <f aca="false">$DZ$7*$J$2*$J$5*$AB180</f>
        <v>#N/A</v>
      </c>
      <c r="EA180" s="70" t="e">
        <f aca="false">$DZ$7*$J$3*$J$5*$AC180</f>
        <v>#N/A</v>
      </c>
      <c r="EB180" s="70" t="e">
        <f aca="false">$EB$7*$J$2*$J$5*$AB180</f>
        <v>#N/A</v>
      </c>
      <c r="EC180" s="70" t="e">
        <f aca="false">$EB$7*$J$3*$J$5*$AC180</f>
        <v>#N/A</v>
      </c>
      <c r="ED180" s="70" t="e">
        <f aca="false">$ED$7*$J$2*$J$5*$AB180</f>
        <v>#N/A</v>
      </c>
      <c r="EE180" s="70" t="e">
        <f aca="false">$ED$7*$J$3*$J$5*$AC180</f>
        <v>#N/A</v>
      </c>
      <c r="EF180" s="70" t="e">
        <f aca="false">$EF$7*$J$2*$J$5*$AB180</f>
        <v>#N/A</v>
      </c>
      <c r="EG180" s="70" t="e">
        <f aca="false">$EF$7*$J$3*$J$5*$AC180</f>
        <v>#N/A</v>
      </c>
      <c r="EH180" s="70" t="e">
        <f aca="false">$EH$7*$J$2*$J$5*$AB180</f>
        <v>#N/A</v>
      </c>
      <c r="EI180" s="70" t="e">
        <f aca="false">$EH$7*$J$3*$J$5*$AC180</f>
        <v>#N/A</v>
      </c>
      <c r="EJ180" s="70" t="e">
        <f aca="false">$EJ$7*$J$2*$J$5*$AB180</f>
        <v>#N/A</v>
      </c>
      <c r="EK180" s="70" t="e">
        <f aca="false">$EJ$7*$J$3*$J$5*$AC180</f>
        <v>#N/A</v>
      </c>
      <c r="EL180" s="70" t="e">
        <f aca="false">$EL$7*$J$2*$J$5*$AB180</f>
        <v>#N/A</v>
      </c>
      <c r="EM180" s="70" t="e">
        <f aca="false">$EL$7*$J$3*$J$5*$AC180</f>
        <v>#N/A</v>
      </c>
      <c r="EN180" s="134" t="e">
        <f aca="false">SUM(EB180:EC180)</f>
        <v>#N/A</v>
      </c>
      <c r="EO180" s="25" t="e">
        <f aca="false">SUM(EB180:EE180,EJ180:EM180)</f>
        <v>#N/A</v>
      </c>
      <c r="EP180" s="25" t="e">
        <f aca="false">SUM(DZ180:EM180)</f>
        <v>#N/A</v>
      </c>
    </row>
    <row r="181" customFormat="false" ht="11.25" hidden="false" customHeight="false" outlineLevel="0" collapsed="false">
      <c r="A181" s="51" t="e">
        <f aca="false">VLOOKUP($D181,Curves!$A$2:$I$1700,9)</f>
        <v>#N/A</v>
      </c>
      <c r="B181" s="85" t="e">
        <f aca="false">(1+($A181/2))^(-2*($D181-$A$1)/365.25)</f>
        <v>#N/A</v>
      </c>
      <c r="C181" s="85" t="n">
        <f aca="false">D182-D181</f>
        <v>30</v>
      </c>
      <c r="D181" s="377" t="n">
        <v>42156</v>
      </c>
      <c r="E181" s="378" t="e">
        <f aca="false">VLOOKUP($D181,Curves!$A$2:$H$1700,2)*$B181</f>
        <v>#N/A</v>
      </c>
      <c r="F181" s="51" t="e">
        <f aca="false">VLOOKUP($D181,Curves!$A$2:$H$1700,3)*$B181</f>
        <v>#N/A</v>
      </c>
      <c r="G181" s="51" t="e">
        <f aca="false">VLOOKUP($D181,Curves!$A$2:$H$1700,7)*$B181</f>
        <v>#N/A</v>
      </c>
      <c r="H181" s="51" t="e">
        <f aca="false">VLOOKUP($D181,Curves!$A$2:$H$1700,5)*$B181</f>
        <v>#N/A</v>
      </c>
      <c r="I181" s="51" t="e">
        <f aca="false">VLOOKUP($D181,Curves!$A$2:$H$1700,4)*$B181</f>
        <v>#N/A</v>
      </c>
      <c r="J181" s="379" t="e">
        <f aca="false">VLOOKUP($D181,Curves!$A$2:$H$1700,8)*$B181</f>
        <v>#N/A</v>
      </c>
      <c r="K181" s="51" t="e">
        <f aca="false">($E181+$I181)*$J$5+$J$4</f>
        <v>#N/A</v>
      </c>
      <c r="L181" s="380" t="e">
        <f aca="false">VLOOKUP($D181,Curves!$N$2:$T$2600,2)*$B181</f>
        <v>#N/A</v>
      </c>
      <c r="M181" s="244" t="e">
        <f aca="false">VLOOKUP($D181,Curves!$N$2:$T$2600,3)*$B181</f>
        <v>#N/A</v>
      </c>
      <c r="N181" s="381" t="e">
        <f aca="false">IF($K181&lt;$L181,1,0)</f>
        <v>#N/A</v>
      </c>
      <c r="O181" s="382" t="e">
        <f aca="false">IF($K181&lt;$M181,1,0)</f>
        <v>#N/A</v>
      </c>
      <c r="P181" s="378" t="e">
        <f aca="false">($E181+J181)*$J$5+$J$4</f>
        <v>#N/A</v>
      </c>
      <c r="Q181" s="380" t="e">
        <f aca="false">VLOOKUP($D181,Curves!$N$2:$T$2600,4)*$B181</f>
        <v>#N/A</v>
      </c>
      <c r="R181" s="244" t="e">
        <f aca="false">VLOOKUP($D181,Curves!$N$2:$T$2600,5)*$B181</f>
        <v>#N/A</v>
      </c>
      <c r="S181" s="381" t="e">
        <f aca="false">IF($P181&lt;$Q181,1,0)</f>
        <v>#N/A</v>
      </c>
      <c r="T181" s="382" t="e">
        <f aca="false">IF($P181&lt;$R181,1,0)</f>
        <v>#N/A</v>
      </c>
      <c r="U181" s="383" t="e">
        <f aca="false">($E181+G181)*$J$5+$J$4</f>
        <v>#N/A</v>
      </c>
      <c r="V181" s="383" t="e">
        <f aca="false">($E181+H181)*$J$5+$J$4</f>
        <v>#N/A</v>
      </c>
      <c r="W181" s="383" t="e">
        <f aca="false">($E181+I181)*$J$5+$J$4</f>
        <v>#N/A</v>
      </c>
      <c r="X181" s="272" t="e">
        <f aca="false">VLOOKUP($D181,[6]CurveFetch!$D$8:$S$13000,16,0)*$B181</f>
        <v>#N/A</v>
      </c>
      <c r="Y181" s="244" t="e">
        <f aca="false">VLOOKUP($D181,Curves!$N$2:$T$2600,7)*$B181</f>
        <v>#N/A</v>
      </c>
      <c r="Z181" s="384" t="e">
        <f aca="false">IF($U181&lt;$X181,1,0)</f>
        <v>#N/A</v>
      </c>
      <c r="AA181" s="381" t="e">
        <f aca="false">IF($U181&lt;$Y181,1,0)</f>
        <v>#N/A</v>
      </c>
      <c r="AB181" s="381" t="e">
        <f aca="false">IF($V181&lt;$X181,1,0)</f>
        <v>#N/A</v>
      </c>
      <c r="AC181" s="381" t="e">
        <f aca="false">IF($V181&lt;$X181,1,0)</f>
        <v>#N/A</v>
      </c>
      <c r="AD181" s="381" t="e">
        <f aca="false">IF($W181&lt;$X181,1,0)</f>
        <v>#N/A</v>
      </c>
      <c r="AE181" s="382" t="e">
        <f aca="false">IF($W181&lt;$Y181,1,0)</f>
        <v>#N/A</v>
      </c>
      <c r="AF181" s="70" t="e">
        <f aca="false">$AF$7*$J$2*$J$5*$N181</f>
        <v>#N/A</v>
      </c>
      <c r="AG181" s="70" t="e">
        <f aca="false">$AF$7*$J$2*$J$5*$O181</f>
        <v>#N/A</v>
      </c>
      <c r="AH181" s="70" t="e">
        <f aca="false">$AH$7*$J$2*$J$5*$N181</f>
        <v>#N/A</v>
      </c>
      <c r="AI181" s="70" t="e">
        <f aca="false">$AH$7*$J$2*$J$5*$O181</f>
        <v>#N/A</v>
      </c>
      <c r="AJ181" s="70" t="e">
        <f aca="false">$AJ$7*$J$2*$J$5*$N181</f>
        <v>#N/A</v>
      </c>
      <c r="AK181" s="70" t="e">
        <f aca="false">$AJ$7*$J$2*$J$5*$O181</f>
        <v>#N/A</v>
      </c>
      <c r="AL181" s="70" t="e">
        <f aca="false">$AL$7*$J$2*$J$5*$N181</f>
        <v>#N/A</v>
      </c>
      <c r="AM181" s="70" t="e">
        <f aca="false">$AL$7*$J$3*$J$5*$O181</f>
        <v>#N/A</v>
      </c>
      <c r="AN181" s="70" t="e">
        <f aca="false">$AN$7*$J$2*$J$5*$N181</f>
        <v>#N/A</v>
      </c>
      <c r="AO181" s="70" t="e">
        <f aca="false">$AN$7*$J$3*$J$5*$O181</f>
        <v>#N/A</v>
      </c>
      <c r="AP181" s="70" t="e">
        <f aca="false">$AP$7*$J$2*$J$5*$N181</f>
        <v>#N/A</v>
      </c>
      <c r="AQ181" s="70" t="e">
        <f aca="false">$AP$7*$J$3*$J$5*$O181</f>
        <v>#N/A</v>
      </c>
      <c r="AR181" s="70" t="e">
        <f aca="false">$AR$7*$J$2*$J$5*$N181</f>
        <v>#N/A</v>
      </c>
      <c r="AS181" s="70" t="e">
        <f aca="false">$AR$7*$J$3*$J$5*$O181</f>
        <v>#N/A</v>
      </c>
      <c r="AT181" s="134" t="e">
        <f aca="false">SUM(AF181:AG181,AL181:AM181)</f>
        <v>#N/A</v>
      </c>
      <c r="AU181" s="161" t="e">
        <f aca="false">SUM(AF181:AM181,AP181:AS181)</f>
        <v>#N/A</v>
      </c>
      <c r="AV181" s="134" t="e">
        <f aca="false">SUM(AF181:AS181)</f>
        <v>#N/A</v>
      </c>
      <c r="AW181" s="70" t="e">
        <f aca="false">$AW$7*$J$2*$J$5*$S181</f>
        <v>#N/A</v>
      </c>
      <c r="AX181" s="70" t="e">
        <f aca="false">$AW$7*$J$3*$J$5*$T181</f>
        <v>#N/A</v>
      </c>
      <c r="AY181" s="70" t="e">
        <f aca="false">$AY$7*$J$2*$J$5*$S181</f>
        <v>#N/A</v>
      </c>
      <c r="AZ181" s="70" t="e">
        <f aca="false">$AY$7*$J$3*$J$5*$T181</f>
        <v>#N/A</v>
      </c>
      <c r="BA181" s="70" t="e">
        <f aca="false">$BA$7*$J$2*$J$5*$S181</f>
        <v>#N/A</v>
      </c>
      <c r="BB181" s="70" t="e">
        <f aca="false">$BA$7*$J$3*$J$5*$T181</f>
        <v>#N/A</v>
      </c>
      <c r="BC181" s="70" t="e">
        <f aca="false">$BC$7*$J$2*$J$5*$S181</f>
        <v>#N/A</v>
      </c>
      <c r="BD181" s="70" t="e">
        <f aca="false">$BC$7*$J$3*$J$5*$T181</f>
        <v>#N/A</v>
      </c>
      <c r="BE181" s="70" t="e">
        <f aca="false">$BE$7*$J$2*$J$5*$S181</f>
        <v>#N/A</v>
      </c>
      <c r="BF181" s="70" t="e">
        <f aca="false">$BE$7*$J$3*$J$5*$T181</f>
        <v>#N/A</v>
      </c>
      <c r="BG181" s="70" t="e">
        <f aca="false">$BG$7*$J$2*$J$5*$S181</f>
        <v>#N/A</v>
      </c>
      <c r="BH181" s="70" t="e">
        <f aca="false">$BG$7*$J$3*$J$5*$T181</f>
        <v>#N/A</v>
      </c>
      <c r="BI181" s="70" t="e">
        <f aca="false">$BI$7*$J$2*$J$5*$S181</f>
        <v>#N/A</v>
      </c>
      <c r="BJ181" s="70" t="e">
        <f aca="false">$BI$7*$J$3*$J$5*$T181</f>
        <v>#N/A</v>
      </c>
      <c r="BK181" s="70" t="e">
        <f aca="false">$BK$7*$J$2*$J$5*$S181</f>
        <v>#N/A</v>
      </c>
      <c r="BL181" s="70" t="e">
        <f aca="false">$BK$7*$J$3*$J$5*$T181</f>
        <v>#N/A</v>
      </c>
      <c r="BM181" s="70" t="e">
        <f aca="false">$BM$7*$J$2*$J$5*$S181</f>
        <v>#N/A</v>
      </c>
      <c r="BN181" s="70" t="e">
        <f aca="false">$BM$7*$J$3*$J$5*$T181</f>
        <v>#N/A</v>
      </c>
      <c r="BO181" s="70" t="e">
        <f aca="false">$BO$7*$J$2*$J$5*$S181</f>
        <v>#N/A</v>
      </c>
      <c r="BP181" s="70" t="e">
        <f aca="false">$BO$7*$J$3*$J$5*$T181</f>
        <v>#N/A</v>
      </c>
      <c r="BQ181" s="70" t="e">
        <f aca="false">$BQ$7*$J$2*$J$5*$S181</f>
        <v>#N/A</v>
      </c>
      <c r="BR181" s="70" t="e">
        <f aca="false">$BQ$7*$J$3*$J$5*$T181</f>
        <v>#N/A</v>
      </c>
      <c r="BS181" s="70" t="e">
        <f aca="false">$BS$7*$J$2*$J$5*$S181</f>
        <v>#N/A</v>
      </c>
      <c r="BT181" s="70" t="e">
        <f aca="false">$BS$7*$J$3*$J$5*$T181</f>
        <v>#N/A</v>
      </c>
      <c r="BU181" s="70" t="e">
        <f aca="false">$BU$7*$J$2*$J$5*$S181</f>
        <v>#N/A</v>
      </c>
      <c r="BV181" s="70" t="e">
        <f aca="false">$BU$7*$J$3*$J$5*$T181</f>
        <v>#N/A</v>
      </c>
      <c r="BW181" s="385" t="e">
        <f aca="false">SUM(AW181:BD181,BG181:BJ181,BO181:BP181)</f>
        <v>#N/A</v>
      </c>
      <c r="BX181" s="386" t="e">
        <f aca="false">SUM(BS181:BV181)+BW181</f>
        <v>#N/A</v>
      </c>
      <c r="BY181" s="25" t="e">
        <f aca="false">SUM(AW181:BV181)</f>
        <v>#N/A</v>
      </c>
      <c r="BZ181" s="70" t="e">
        <f aca="false">$BZ$7*$J$2*$J$5*$N181</f>
        <v>#N/A</v>
      </c>
      <c r="CA181" s="70" t="e">
        <f aca="false">$BZ$7*$J$3*$J$5*$O181</f>
        <v>#N/A</v>
      </c>
      <c r="CB181" s="70" t="e">
        <f aca="false">$CB$7*$J$2*$J$5*$N181</f>
        <v>#N/A</v>
      </c>
      <c r="CC181" s="70" t="e">
        <f aca="false">$CB$7*$J$3*$J$5*$O181</f>
        <v>#N/A</v>
      </c>
      <c r="CD181" s="70" t="e">
        <f aca="false">$CD$7*$J$2*$J$5*$N181</f>
        <v>#N/A</v>
      </c>
      <c r="CE181" s="70" t="e">
        <f aca="false">$CD$7*$J$3*$J$5*$O181</f>
        <v>#N/A</v>
      </c>
      <c r="CF181" s="134" t="e">
        <f aca="false">SUM(BZ181:CA181)</f>
        <v>#N/A</v>
      </c>
      <c r="CG181" s="386" t="e">
        <f aca="false">SUM(BZ181:CC181)</f>
        <v>#N/A</v>
      </c>
      <c r="CH181" s="134" t="e">
        <f aca="false">SUM(BZ181:CE181)</f>
        <v>#N/A</v>
      </c>
      <c r="CI181" s="70" t="e">
        <f aca="false">$CI$7*$J$2*$J$5*$AB181</f>
        <v>#N/A</v>
      </c>
      <c r="CJ181" s="70" t="e">
        <f aca="false">$CI$7*$J$3*$J$5*$AC181</f>
        <v>#N/A</v>
      </c>
      <c r="CK181" s="70" t="e">
        <f aca="false">$CK$7*$J$2*$J$5*$AB181</f>
        <v>#N/A</v>
      </c>
      <c r="CL181" s="70" t="e">
        <f aca="false">$CK$7*$J$3*$J$5*$AC181</f>
        <v>#N/A</v>
      </c>
      <c r="CM181" s="70" t="e">
        <f aca="false">$CM$7*$J$2*$J$5*$AB181</f>
        <v>#N/A</v>
      </c>
      <c r="CN181" s="70" t="e">
        <f aca="false">$CM$7*$J$3*$J$5*$AC181</f>
        <v>#N/A</v>
      </c>
      <c r="CO181" s="70" t="e">
        <f aca="false">$CO$7*$J$2*$J$5*$AB181</f>
        <v>#N/A</v>
      </c>
      <c r="CP181" s="70" t="e">
        <f aca="false">$CO$7*$J$3*$J$5*$AC181</f>
        <v>#N/A</v>
      </c>
      <c r="CQ181" s="70" t="e">
        <f aca="false">$CQ$7*$J$2*$J$5*$AB181</f>
        <v>#N/A</v>
      </c>
      <c r="CR181" s="70" t="e">
        <f aca="false">$CQ$7*$J$3*$J$5*$AC181</f>
        <v>#N/A</v>
      </c>
      <c r="CS181" s="70" t="e">
        <f aca="false">$CS$7*$J$2*$J$5*$AB181</f>
        <v>#N/A</v>
      </c>
      <c r="CT181" s="70" t="e">
        <f aca="false">$CS$7*$J$3*$J$5*$AC181</f>
        <v>#N/A</v>
      </c>
      <c r="CU181" s="70" t="e">
        <f aca="false">$CU$7*$J$2*$J$5*$AB181</f>
        <v>#N/A</v>
      </c>
      <c r="CV181" s="70" t="e">
        <f aca="false">$CU$7*$J$3*$J$5*$AC181</f>
        <v>#N/A</v>
      </c>
      <c r="CW181" s="70" t="e">
        <f aca="false">$CW$7*$J$2*$J$5*$AB181</f>
        <v>#N/A</v>
      </c>
      <c r="CX181" s="70" t="e">
        <f aca="false">$CW$7*$J$3*$J$5*$AC181</f>
        <v>#N/A</v>
      </c>
      <c r="CY181" s="70" t="e">
        <f aca="false">$CY$7*$J$2*$J$5*$AB181</f>
        <v>#N/A</v>
      </c>
      <c r="CZ181" s="70" t="e">
        <f aca="false">$CY$7*$J$3*$J$5*$AC181</f>
        <v>#N/A</v>
      </c>
      <c r="DA181" s="70" t="e">
        <f aca="false">$DA$7*$J$2*$J$5*$AB181</f>
        <v>#N/A</v>
      </c>
      <c r="DB181" s="70" t="e">
        <f aca="false">$DA$7*$J$3*$J$5*$AC181</f>
        <v>#N/A</v>
      </c>
      <c r="DC181" s="70"/>
      <c r="DD181" s="70"/>
      <c r="DE181" s="70" t="e">
        <f aca="false">$DF$7*$J$2*$J$5*$AB181</f>
        <v>#N/A</v>
      </c>
      <c r="DF181" s="70" t="e">
        <f aca="false">$DF$7*$J$3*$J$5*$AC181</f>
        <v>#N/A</v>
      </c>
      <c r="DG181" s="70" t="e">
        <f aca="false">$DG$7*$J$2*$J$5*$AB181</f>
        <v>#N/A</v>
      </c>
      <c r="DH181" s="70" t="e">
        <f aca="false">$DG$7*$J$3*$J$5*$AC181</f>
        <v>#N/A</v>
      </c>
      <c r="DI181" s="70" t="e">
        <f aca="false">$DI$7*$J$2*$J$5*$AB181</f>
        <v>#N/A</v>
      </c>
      <c r="DJ181" s="70" t="e">
        <f aca="false">$DI$7*$J$3*$J$5*$AC181</f>
        <v>#N/A</v>
      </c>
      <c r="DK181" s="70" t="e">
        <f aca="false">$DK$7*$J$2*$J$5*$AB181</f>
        <v>#N/A</v>
      </c>
      <c r="DL181" s="70" t="e">
        <f aca="false">$DK$7*$J$3*$J$5*$AC181</f>
        <v>#N/A</v>
      </c>
      <c r="DM181" s="70" t="e">
        <f aca="false">$DM$7*$J$2*$J$5*$AB181</f>
        <v>#N/A</v>
      </c>
      <c r="DN181" s="70" t="e">
        <f aca="false">$DM$7*$J$3*$J$5*$AC181</f>
        <v>#N/A</v>
      </c>
      <c r="DO181" s="70" t="e">
        <f aca="false">$DO$7*$J$2*$J$5*$AB181</f>
        <v>#N/A</v>
      </c>
      <c r="DP181" s="70" t="e">
        <f aca="false">$DO$7*$J$3*$J$5*$AC181</f>
        <v>#N/A</v>
      </c>
      <c r="DQ181" s="70" t="e">
        <f aca="false">$DQ$7*$J$2*$J$5*$AB181</f>
        <v>#N/A</v>
      </c>
      <c r="DR181" s="70" t="e">
        <f aca="false">$DQ$7*$J$3*$J$5*$AC181</f>
        <v>#N/A</v>
      </c>
      <c r="DS181" s="134" t="e">
        <f aca="false">SUM(CI181:CR181,CW181:CX181,DG181:DH181)</f>
        <v>#N/A</v>
      </c>
      <c r="DT181" s="25" t="e">
        <f aca="false">SUM(CI181:CZ181,DC181:DL181)</f>
        <v>#N/A</v>
      </c>
      <c r="DU181" s="134" t="e">
        <f aca="false">SUM(CI181:DR181)</f>
        <v>#N/A</v>
      </c>
      <c r="DZ181" s="70" t="e">
        <f aca="false">$DZ$7*$J$2*$J$5*$AB181</f>
        <v>#N/A</v>
      </c>
      <c r="EA181" s="70" t="e">
        <f aca="false">$DZ$7*$J$3*$J$5*$AC181</f>
        <v>#N/A</v>
      </c>
      <c r="EB181" s="70" t="e">
        <f aca="false">$EB$7*$J$2*$J$5*$AB181</f>
        <v>#N/A</v>
      </c>
      <c r="EC181" s="70" t="e">
        <f aca="false">$EB$7*$J$3*$J$5*$AC181</f>
        <v>#N/A</v>
      </c>
      <c r="ED181" s="70" t="e">
        <f aca="false">$ED$7*$J$2*$J$5*$AB181</f>
        <v>#N/A</v>
      </c>
      <c r="EE181" s="70" t="e">
        <f aca="false">$ED$7*$J$3*$J$5*$AC181</f>
        <v>#N/A</v>
      </c>
      <c r="EF181" s="70" t="e">
        <f aca="false">$EF$7*$J$2*$J$5*$AB181</f>
        <v>#N/A</v>
      </c>
      <c r="EG181" s="70" t="e">
        <f aca="false">$EF$7*$J$3*$J$5*$AC181</f>
        <v>#N/A</v>
      </c>
      <c r="EH181" s="70" t="e">
        <f aca="false">$EH$7*$J$2*$J$5*$AB181</f>
        <v>#N/A</v>
      </c>
      <c r="EI181" s="70" t="e">
        <f aca="false">$EH$7*$J$3*$J$5*$AC181</f>
        <v>#N/A</v>
      </c>
      <c r="EJ181" s="70" t="e">
        <f aca="false">$EJ$7*$J$2*$J$5*$AB181</f>
        <v>#N/A</v>
      </c>
      <c r="EK181" s="70" t="e">
        <f aca="false">$EJ$7*$J$3*$J$5*$AC181</f>
        <v>#N/A</v>
      </c>
      <c r="EL181" s="70" t="e">
        <f aca="false">$EL$7*$J$2*$J$5*$AB181</f>
        <v>#N/A</v>
      </c>
      <c r="EM181" s="70" t="e">
        <f aca="false">$EL$7*$J$3*$J$5*$AC181</f>
        <v>#N/A</v>
      </c>
      <c r="EN181" s="134" t="e">
        <f aca="false">SUM(EB181:EC181)</f>
        <v>#N/A</v>
      </c>
      <c r="EO181" s="25" t="e">
        <f aca="false">SUM(EB181:EE181,EJ181:EM181)</f>
        <v>#N/A</v>
      </c>
      <c r="EP181" s="25" t="e">
        <f aca="false">SUM(DZ181:EM181)</f>
        <v>#N/A</v>
      </c>
    </row>
    <row r="182" customFormat="false" ht="11.25" hidden="false" customHeight="false" outlineLevel="0" collapsed="false">
      <c r="A182" s="51" t="e">
        <f aca="false">VLOOKUP($D182,Curves!$A$2:$I$1700,9)</f>
        <v>#N/A</v>
      </c>
      <c r="B182" s="85" t="e">
        <f aca="false">(1+($A182/2))^(-2*($D182-$A$1)/365.25)</f>
        <v>#N/A</v>
      </c>
      <c r="C182" s="85" t="n">
        <f aca="false">D183-D182</f>
        <v>31</v>
      </c>
      <c r="D182" s="377" t="n">
        <v>42186</v>
      </c>
      <c r="E182" s="378" t="e">
        <f aca="false">VLOOKUP($D182,Curves!$A$2:$H$1700,2)*$B182</f>
        <v>#N/A</v>
      </c>
      <c r="F182" s="51" t="e">
        <f aca="false">VLOOKUP($D182,Curves!$A$2:$H$1700,3)*$B182</f>
        <v>#N/A</v>
      </c>
      <c r="G182" s="51" t="e">
        <f aca="false">VLOOKUP($D182,Curves!$A$2:$H$1700,7)*$B182</f>
        <v>#N/A</v>
      </c>
      <c r="H182" s="51" t="e">
        <f aca="false">VLOOKUP($D182,Curves!$A$2:$H$1700,5)*$B182</f>
        <v>#N/A</v>
      </c>
      <c r="I182" s="51" t="e">
        <f aca="false">VLOOKUP($D182,Curves!$A$2:$H$1700,4)*$B182</f>
        <v>#N/A</v>
      </c>
      <c r="J182" s="379" t="e">
        <f aca="false">VLOOKUP($D182,Curves!$A$2:$H$1700,8)*$B182</f>
        <v>#N/A</v>
      </c>
      <c r="K182" s="51" t="e">
        <f aca="false">($E182+$I182)*$J$5+$J$4</f>
        <v>#N/A</v>
      </c>
      <c r="L182" s="380" t="e">
        <f aca="false">VLOOKUP($D182,Curves!$N$2:$T$2600,2)*$B182</f>
        <v>#N/A</v>
      </c>
      <c r="M182" s="244" t="e">
        <f aca="false">VLOOKUP($D182,Curves!$N$2:$T$2600,3)*$B182</f>
        <v>#N/A</v>
      </c>
      <c r="N182" s="381" t="e">
        <f aca="false">IF($K182&lt;$L182,1,0)</f>
        <v>#N/A</v>
      </c>
      <c r="O182" s="382" t="e">
        <f aca="false">IF($K182&lt;$M182,1,0)</f>
        <v>#N/A</v>
      </c>
      <c r="P182" s="378" t="e">
        <f aca="false">($E182+J182)*$J$5+$J$4</f>
        <v>#N/A</v>
      </c>
      <c r="Q182" s="380" t="e">
        <f aca="false">VLOOKUP($D182,Curves!$N$2:$T$2600,4)*$B182</f>
        <v>#N/A</v>
      </c>
      <c r="R182" s="244" t="e">
        <f aca="false">VLOOKUP($D182,Curves!$N$2:$T$2600,5)*$B182</f>
        <v>#N/A</v>
      </c>
      <c r="S182" s="381" t="e">
        <f aca="false">IF($P182&lt;$Q182,1,0)</f>
        <v>#N/A</v>
      </c>
      <c r="T182" s="382" t="e">
        <f aca="false">IF($P182&lt;$R182,1,0)</f>
        <v>#N/A</v>
      </c>
      <c r="U182" s="383" t="e">
        <f aca="false">($E182+G182)*$J$5+$J$4</f>
        <v>#N/A</v>
      </c>
      <c r="V182" s="383" t="e">
        <f aca="false">($E182+H182)*$J$5+$J$4</f>
        <v>#N/A</v>
      </c>
      <c r="W182" s="383" t="e">
        <f aca="false">($E182+I182)*$J$5+$J$4</f>
        <v>#N/A</v>
      </c>
      <c r="X182" s="272" t="e">
        <f aca="false">VLOOKUP($D182,[6]CurveFetch!$D$8:$S$13000,16,0)*$B182</f>
        <v>#N/A</v>
      </c>
      <c r="Y182" s="244" t="e">
        <f aca="false">VLOOKUP($D182,Curves!$N$2:$T$2600,7)*$B182</f>
        <v>#N/A</v>
      </c>
      <c r="Z182" s="384" t="e">
        <f aca="false">IF($U182&lt;$X182,1,0)</f>
        <v>#N/A</v>
      </c>
      <c r="AA182" s="381" t="e">
        <f aca="false">IF($U182&lt;$Y182,1,0)</f>
        <v>#N/A</v>
      </c>
      <c r="AB182" s="381" t="e">
        <f aca="false">IF($V182&lt;$X182,1,0)</f>
        <v>#N/A</v>
      </c>
      <c r="AC182" s="381" t="e">
        <f aca="false">IF($V182&lt;$X182,1,0)</f>
        <v>#N/A</v>
      </c>
      <c r="AD182" s="381" t="e">
        <f aca="false">IF($W182&lt;$X182,1,0)</f>
        <v>#N/A</v>
      </c>
      <c r="AE182" s="382" t="e">
        <f aca="false">IF($W182&lt;$Y182,1,0)</f>
        <v>#N/A</v>
      </c>
      <c r="AF182" s="70" t="e">
        <f aca="false">$AF$7*$J$2*$J$5*$N182</f>
        <v>#N/A</v>
      </c>
      <c r="AG182" s="70" t="e">
        <f aca="false">$AF$7*$J$2*$J$5*$O182</f>
        <v>#N/A</v>
      </c>
      <c r="AH182" s="70" t="e">
        <f aca="false">$AH$7*$J$2*$J$5*$N182</f>
        <v>#N/A</v>
      </c>
      <c r="AI182" s="70" t="e">
        <f aca="false">$AH$7*$J$2*$J$5*$O182</f>
        <v>#N/A</v>
      </c>
      <c r="AJ182" s="70" t="e">
        <f aca="false">$AJ$7*$J$2*$J$5*$N182</f>
        <v>#N/A</v>
      </c>
      <c r="AK182" s="70" t="e">
        <f aca="false">$AJ$7*$J$2*$J$5*$O182</f>
        <v>#N/A</v>
      </c>
      <c r="AL182" s="70" t="e">
        <f aca="false">$AL$7*$J$2*$J$5*$N182</f>
        <v>#N/A</v>
      </c>
      <c r="AM182" s="70" t="e">
        <f aca="false">$AL$7*$J$3*$J$5*$O182</f>
        <v>#N/A</v>
      </c>
      <c r="AN182" s="70" t="e">
        <f aca="false">$AN$7*$J$2*$J$5*$N182</f>
        <v>#N/A</v>
      </c>
      <c r="AO182" s="70" t="e">
        <f aca="false">$AN$7*$J$3*$J$5*$O182</f>
        <v>#N/A</v>
      </c>
      <c r="AP182" s="70" t="e">
        <f aca="false">$AP$7*$J$2*$J$5*$N182</f>
        <v>#N/A</v>
      </c>
      <c r="AQ182" s="70" t="e">
        <f aca="false">$AP$7*$J$3*$J$5*$O182</f>
        <v>#N/A</v>
      </c>
      <c r="AR182" s="70" t="e">
        <f aca="false">$AR$7*$J$2*$J$5*$N182</f>
        <v>#N/A</v>
      </c>
      <c r="AS182" s="70" t="e">
        <f aca="false">$AR$7*$J$3*$J$5*$O182</f>
        <v>#N/A</v>
      </c>
      <c r="AT182" s="134" t="e">
        <f aca="false">SUM(AF182:AG182,AL182:AM182)</f>
        <v>#N/A</v>
      </c>
      <c r="AU182" s="161" t="e">
        <f aca="false">SUM(AF182:AM182,AP182:AS182)</f>
        <v>#N/A</v>
      </c>
      <c r="AV182" s="134" t="e">
        <f aca="false">SUM(AF182:AS182)</f>
        <v>#N/A</v>
      </c>
      <c r="AW182" s="70" t="e">
        <f aca="false">$AW$7*$J$2*$J$5*$S182</f>
        <v>#N/A</v>
      </c>
      <c r="AX182" s="70" t="e">
        <f aca="false">$AW$7*$J$3*$J$5*$T182</f>
        <v>#N/A</v>
      </c>
      <c r="AY182" s="70" t="e">
        <f aca="false">$AY$7*$J$2*$J$5*$S182</f>
        <v>#N/A</v>
      </c>
      <c r="AZ182" s="70" t="e">
        <f aca="false">$AY$7*$J$3*$J$5*$T182</f>
        <v>#N/A</v>
      </c>
      <c r="BA182" s="70" t="e">
        <f aca="false">$BA$7*$J$2*$J$5*$S182</f>
        <v>#N/A</v>
      </c>
      <c r="BB182" s="70" t="e">
        <f aca="false">$BA$7*$J$3*$J$5*$T182</f>
        <v>#N/A</v>
      </c>
      <c r="BC182" s="70" t="e">
        <f aca="false">$BC$7*$J$2*$J$5*$S182</f>
        <v>#N/A</v>
      </c>
      <c r="BD182" s="70" t="e">
        <f aca="false">$BC$7*$J$3*$J$5*$T182</f>
        <v>#N/A</v>
      </c>
      <c r="BE182" s="70" t="e">
        <f aca="false">$BE$7*$J$2*$J$5*$S182</f>
        <v>#N/A</v>
      </c>
      <c r="BF182" s="70" t="e">
        <f aca="false">$BE$7*$J$3*$J$5*$T182</f>
        <v>#N/A</v>
      </c>
      <c r="BG182" s="70" t="e">
        <f aca="false">$BG$7*$J$2*$J$5*$S182</f>
        <v>#N/A</v>
      </c>
      <c r="BH182" s="70" t="e">
        <f aca="false">$BG$7*$J$3*$J$5*$T182</f>
        <v>#N/A</v>
      </c>
      <c r="BI182" s="70" t="e">
        <f aca="false">$BI$7*$J$2*$J$5*$S182</f>
        <v>#N/A</v>
      </c>
      <c r="BJ182" s="70" t="e">
        <f aca="false">$BI$7*$J$3*$J$5*$T182</f>
        <v>#N/A</v>
      </c>
      <c r="BK182" s="70" t="e">
        <f aca="false">$BK$7*$J$2*$J$5*$S182</f>
        <v>#N/A</v>
      </c>
      <c r="BL182" s="70" t="e">
        <f aca="false">$BK$7*$J$3*$J$5*$T182</f>
        <v>#N/A</v>
      </c>
      <c r="BM182" s="70" t="e">
        <f aca="false">$BM$7*$J$2*$J$5*$S182</f>
        <v>#N/A</v>
      </c>
      <c r="BN182" s="70" t="e">
        <f aca="false">$BM$7*$J$3*$J$5*$T182</f>
        <v>#N/A</v>
      </c>
      <c r="BO182" s="70" t="e">
        <f aca="false">$BO$7*$J$2*$J$5*$S182</f>
        <v>#N/A</v>
      </c>
      <c r="BP182" s="70" t="e">
        <f aca="false">$BO$7*$J$3*$J$5*$T182</f>
        <v>#N/A</v>
      </c>
      <c r="BQ182" s="70" t="e">
        <f aca="false">$BQ$7*$J$2*$J$5*$S182</f>
        <v>#N/A</v>
      </c>
      <c r="BR182" s="70" t="e">
        <f aca="false">$BQ$7*$J$3*$J$5*$T182</f>
        <v>#N/A</v>
      </c>
      <c r="BS182" s="70" t="e">
        <f aca="false">$BS$7*$J$2*$J$5*$S182</f>
        <v>#N/A</v>
      </c>
      <c r="BT182" s="70" t="e">
        <f aca="false">$BS$7*$J$3*$J$5*$T182</f>
        <v>#N/A</v>
      </c>
      <c r="BU182" s="70" t="e">
        <f aca="false">$BU$7*$J$2*$J$5*$S182</f>
        <v>#N/A</v>
      </c>
      <c r="BV182" s="70" t="e">
        <f aca="false">$BU$7*$J$3*$J$5*$T182</f>
        <v>#N/A</v>
      </c>
      <c r="BW182" s="385" t="e">
        <f aca="false">SUM(AW182:BD182,BG182:BJ182,BO182:BP182)</f>
        <v>#N/A</v>
      </c>
      <c r="BX182" s="386" t="e">
        <f aca="false">SUM(BS182:BV182)+BW182</f>
        <v>#N/A</v>
      </c>
      <c r="BY182" s="25" t="e">
        <f aca="false">SUM(AW182:BV182)</f>
        <v>#N/A</v>
      </c>
      <c r="BZ182" s="70" t="e">
        <f aca="false">$BZ$7*$J$2*$J$5*$N182</f>
        <v>#N/A</v>
      </c>
      <c r="CA182" s="70" t="e">
        <f aca="false">$BZ$7*$J$3*$J$5*$O182</f>
        <v>#N/A</v>
      </c>
      <c r="CB182" s="70" t="e">
        <f aca="false">$CB$7*$J$2*$J$5*$N182</f>
        <v>#N/A</v>
      </c>
      <c r="CC182" s="70" t="e">
        <f aca="false">$CB$7*$J$3*$J$5*$O182</f>
        <v>#N/A</v>
      </c>
      <c r="CD182" s="70" t="e">
        <f aca="false">$CD$7*$J$2*$J$5*$N182</f>
        <v>#N/A</v>
      </c>
      <c r="CE182" s="70" t="e">
        <f aca="false">$CD$7*$J$3*$J$5*$O182</f>
        <v>#N/A</v>
      </c>
      <c r="CF182" s="134" t="e">
        <f aca="false">SUM(BZ182:CA182)</f>
        <v>#N/A</v>
      </c>
      <c r="CG182" s="386" t="e">
        <f aca="false">SUM(BZ182:CC182)</f>
        <v>#N/A</v>
      </c>
      <c r="CH182" s="134" t="e">
        <f aca="false">SUM(BZ182:CE182)</f>
        <v>#N/A</v>
      </c>
      <c r="CI182" s="70" t="e">
        <f aca="false">$CI$7*$J$2*$J$5*$AB182</f>
        <v>#N/A</v>
      </c>
      <c r="CJ182" s="70" t="e">
        <f aca="false">$CI$7*$J$3*$J$5*$AC182</f>
        <v>#N/A</v>
      </c>
      <c r="CK182" s="70" t="e">
        <f aca="false">$CK$7*$J$2*$J$5*$AB182</f>
        <v>#N/A</v>
      </c>
      <c r="CL182" s="70" t="e">
        <f aca="false">$CK$7*$J$3*$J$5*$AC182</f>
        <v>#N/A</v>
      </c>
      <c r="CM182" s="70" t="e">
        <f aca="false">$CM$7*$J$2*$J$5*$AB182</f>
        <v>#N/A</v>
      </c>
      <c r="CN182" s="70" t="e">
        <f aca="false">$CM$7*$J$3*$J$5*$AC182</f>
        <v>#N/A</v>
      </c>
      <c r="CO182" s="70" t="e">
        <f aca="false">$CO$7*$J$2*$J$5*$AB182</f>
        <v>#N/A</v>
      </c>
      <c r="CP182" s="70" t="e">
        <f aca="false">$CO$7*$J$3*$J$5*$AC182</f>
        <v>#N/A</v>
      </c>
      <c r="CQ182" s="70" t="e">
        <f aca="false">$CQ$7*$J$2*$J$5*$AB182</f>
        <v>#N/A</v>
      </c>
      <c r="CR182" s="70" t="e">
        <f aca="false">$CQ$7*$J$3*$J$5*$AC182</f>
        <v>#N/A</v>
      </c>
      <c r="CS182" s="70" t="e">
        <f aca="false">$CS$7*$J$2*$J$5*$AB182</f>
        <v>#N/A</v>
      </c>
      <c r="CT182" s="70" t="e">
        <f aca="false">$CS$7*$J$3*$J$5*$AC182</f>
        <v>#N/A</v>
      </c>
      <c r="CU182" s="70" t="e">
        <f aca="false">$CU$7*$J$2*$J$5*$AB182</f>
        <v>#N/A</v>
      </c>
      <c r="CV182" s="70" t="e">
        <f aca="false">$CU$7*$J$3*$J$5*$AC182</f>
        <v>#N/A</v>
      </c>
      <c r="CW182" s="70" t="e">
        <f aca="false">$CW$7*$J$2*$J$5*$AB182</f>
        <v>#N/A</v>
      </c>
      <c r="CX182" s="70" t="e">
        <f aca="false">$CW$7*$J$3*$J$5*$AC182</f>
        <v>#N/A</v>
      </c>
      <c r="CY182" s="70" t="e">
        <f aca="false">$CY$7*$J$2*$J$5*$AB182</f>
        <v>#N/A</v>
      </c>
      <c r="CZ182" s="70" t="e">
        <f aca="false">$CY$7*$J$3*$J$5*$AC182</f>
        <v>#N/A</v>
      </c>
      <c r="DA182" s="70" t="e">
        <f aca="false">$DA$7*$J$2*$J$5*$AB182</f>
        <v>#N/A</v>
      </c>
      <c r="DB182" s="70" t="e">
        <f aca="false">$DA$7*$J$3*$J$5*$AC182</f>
        <v>#N/A</v>
      </c>
      <c r="DC182" s="70"/>
      <c r="DD182" s="70"/>
      <c r="DE182" s="70" t="e">
        <f aca="false">$DF$7*$J$2*$J$5*$AB182</f>
        <v>#N/A</v>
      </c>
      <c r="DF182" s="70" t="e">
        <f aca="false">$DF$7*$J$3*$J$5*$AC182</f>
        <v>#N/A</v>
      </c>
      <c r="DG182" s="70" t="e">
        <f aca="false">$DG$7*$J$2*$J$5*$AB182</f>
        <v>#N/A</v>
      </c>
      <c r="DH182" s="70" t="e">
        <f aca="false">$DG$7*$J$3*$J$5*$AC182</f>
        <v>#N/A</v>
      </c>
      <c r="DI182" s="70" t="e">
        <f aca="false">$DI$7*$J$2*$J$5*$AB182</f>
        <v>#N/A</v>
      </c>
      <c r="DJ182" s="70" t="e">
        <f aca="false">$DI$7*$J$3*$J$5*$AC182</f>
        <v>#N/A</v>
      </c>
      <c r="DK182" s="70" t="e">
        <f aca="false">$DK$7*$J$2*$J$5*$AB182</f>
        <v>#N/A</v>
      </c>
      <c r="DL182" s="70" t="e">
        <f aca="false">$DK$7*$J$3*$J$5*$AC182</f>
        <v>#N/A</v>
      </c>
      <c r="DM182" s="70" t="e">
        <f aca="false">$DM$7*$J$2*$J$5*$AB182</f>
        <v>#N/A</v>
      </c>
      <c r="DN182" s="70" t="e">
        <f aca="false">$DM$7*$J$3*$J$5*$AC182</f>
        <v>#N/A</v>
      </c>
      <c r="DO182" s="70" t="e">
        <f aca="false">$DO$7*$J$2*$J$5*$AB182</f>
        <v>#N/A</v>
      </c>
      <c r="DP182" s="70" t="e">
        <f aca="false">$DO$7*$J$3*$J$5*$AC182</f>
        <v>#N/A</v>
      </c>
      <c r="DQ182" s="70" t="e">
        <f aca="false">$DQ$7*$J$2*$J$5*$AB182</f>
        <v>#N/A</v>
      </c>
      <c r="DR182" s="70" t="e">
        <f aca="false">$DQ$7*$J$3*$J$5*$AC182</f>
        <v>#N/A</v>
      </c>
      <c r="DS182" s="134" t="e">
        <f aca="false">SUM(CI182:CR182,CW182:CX182,DG182:DH182)</f>
        <v>#N/A</v>
      </c>
      <c r="DT182" s="25" t="e">
        <f aca="false">SUM(CI182:CZ182,DC182:DL182)</f>
        <v>#N/A</v>
      </c>
      <c r="DU182" s="134" t="e">
        <f aca="false">SUM(CI182:DR182)</f>
        <v>#N/A</v>
      </c>
      <c r="DZ182" s="70" t="e">
        <f aca="false">$DZ$7*$J$2*$J$5*$AB182</f>
        <v>#N/A</v>
      </c>
      <c r="EA182" s="70" t="e">
        <f aca="false">$DZ$7*$J$3*$J$5*$AC182</f>
        <v>#N/A</v>
      </c>
      <c r="EB182" s="70" t="e">
        <f aca="false">$EB$7*$J$2*$J$5*$AB182</f>
        <v>#N/A</v>
      </c>
      <c r="EC182" s="70" t="e">
        <f aca="false">$EB$7*$J$3*$J$5*$AC182</f>
        <v>#N/A</v>
      </c>
      <c r="ED182" s="70" t="e">
        <f aca="false">$ED$7*$J$2*$J$5*$AB182</f>
        <v>#N/A</v>
      </c>
      <c r="EE182" s="70" t="e">
        <f aca="false">$ED$7*$J$3*$J$5*$AC182</f>
        <v>#N/A</v>
      </c>
      <c r="EF182" s="70" t="e">
        <f aca="false">$EF$7*$J$2*$J$5*$AB182</f>
        <v>#N/A</v>
      </c>
      <c r="EG182" s="70" t="e">
        <f aca="false">$EF$7*$J$3*$J$5*$AC182</f>
        <v>#N/A</v>
      </c>
      <c r="EH182" s="70" t="e">
        <f aca="false">$EH$7*$J$2*$J$5*$AB182</f>
        <v>#N/A</v>
      </c>
      <c r="EI182" s="70" t="e">
        <f aca="false">$EH$7*$J$3*$J$5*$AC182</f>
        <v>#N/A</v>
      </c>
      <c r="EJ182" s="70" t="e">
        <f aca="false">$EJ$7*$J$2*$J$5*$AB182</f>
        <v>#N/A</v>
      </c>
      <c r="EK182" s="70" t="e">
        <f aca="false">$EJ$7*$J$3*$J$5*$AC182</f>
        <v>#N/A</v>
      </c>
      <c r="EL182" s="70" t="e">
        <f aca="false">$EL$7*$J$2*$J$5*$AB182</f>
        <v>#N/A</v>
      </c>
      <c r="EM182" s="70" t="e">
        <f aca="false">$EL$7*$J$3*$J$5*$AC182</f>
        <v>#N/A</v>
      </c>
      <c r="EN182" s="134" t="e">
        <f aca="false">SUM(EB182:EC182)</f>
        <v>#N/A</v>
      </c>
      <c r="EO182" s="25" t="e">
        <f aca="false">SUM(EB182:EE182,EJ182:EM182)</f>
        <v>#N/A</v>
      </c>
      <c r="EP182" s="25" t="e">
        <f aca="false">SUM(DZ182:EM182)</f>
        <v>#N/A</v>
      </c>
    </row>
    <row r="183" customFormat="false" ht="11.25" hidden="false" customHeight="false" outlineLevel="0" collapsed="false">
      <c r="A183" s="51" t="e">
        <f aca="false">VLOOKUP($D183,Curves!$A$2:$I$1700,9)</f>
        <v>#N/A</v>
      </c>
      <c r="B183" s="85" t="e">
        <f aca="false">(1+($A183/2))^(-2*($D183-$A$1)/365.25)</f>
        <v>#N/A</v>
      </c>
      <c r="C183" s="85" t="n">
        <f aca="false">D184-D183</f>
        <v>31</v>
      </c>
      <c r="D183" s="377" t="n">
        <v>42217</v>
      </c>
      <c r="E183" s="378" t="e">
        <f aca="false">VLOOKUP($D183,Curves!$A$2:$H$1700,2)*$B183</f>
        <v>#N/A</v>
      </c>
      <c r="F183" s="51" t="e">
        <f aca="false">VLOOKUP($D183,Curves!$A$2:$H$1700,3)*$B183</f>
        <v>#N/A</v>
      </c>
      <c r="G183" s="51" t="e">
        <f aca="false">VLOOKUP($D183,Curves!$A$2:$H$1700,7)*$B183</f>
        <v>#N/A</v>
      </c>
      <c r="H183" s="51" t="e">
        <f aca="false">VLOOKUP($D183,Curves!$A$2:$H$1700,5)*$B183</f>
        <v>#N/A</v>
      </c>
      <c r="I183" s="51" t="e">
        <f aca="false">VLOOKUP($D183,Curves!$A$2:$H$1700,4)*$B183</f>
        <v>#N/A</v>
      </c>
      <c r="J183" s="379" t="e">
        <f aca="false">VLOOKUP($D183,Curves!$A$2:$H$1700,8)*$B183</f>
        <v>#N/A</v>
      </c>
      <c r="K183" s="51" t="e">
        <f aca="false">($E183+$I183)*$J$5+$J$4</f>
        <v>#N/A</v>
      </c>
      <c r="L183" s="380" t="e">
        <f aca="false">VLOOKUP($D183,Curves!$N$2:$T$2600,2)*$B183</f>
        <v>#N/A</v>
      </c>
      <c r="M183" s="244" t="e">
        <f aca="false">VLOOKUP($D183,Curves!$N$2:$T$2600,3)*$B183</f>
        <v>#N/A</v>
      </c>
      <c r="N183" s="381" t="e">
        <f aca="false">IF($K183&lt;$L183,1,0)</f>
        <v>#N/A</v>
      </c>
      <c r="O183" s="382" t="e">
        <f aca="false">IF($K183&lt;$M183,1,0)</f>
        <v>#N/A</v>
      </c>
      <c r="P183" s="378" t="e">
        <f aca="false">($E183+J183)*$J$5+$J$4</f>
        <v>#N/A</v>
      </c>
      <c r="Q183" s="380" t="e">
        <f aca="false">VLOOKUP($D183,Curves!$N$2:$T$2600,4)*$B183</f>
        <v>#N/A</v>
      </c>
      <c r="R183" s="244" t="e">
        <f aca="false">VLOOKUP($D183,Curves!$N$2:$T$2600,5)*$B183</f>
        <v>#N/A</v>
      </c>
      <c r="S183" s="381" t="e">
        <f aca="false">IF($P183&lt;$Q183,1,0)</f>
        <v>#N/A</v>
      </c>
      <c r="T183" s="382" t="e">
        <f aca="false">IF($P183&lt;$R183,1,0)</f>
        <v>#N/A</v>
      </c>
      <c r="U183" s="383" t="e">
        <f aca="false">($E183+G183)*$J$5+$J$4</f>
        <v>#N/A</v>
      </c>
      <c r="V183" s="383" t="e">
        <f aca="false">($E183+H183)*$J$5+$J$4</f>
        <v>#N/A</v>
      </c>
      <c r="W183" s="383" t="e">
        <f aca="false">($E183+I183)*$J$5+$J$4</f>
        <v>#N/A</v>
      </c>
      <c r="X183" s="272" t="e">
        <f aca="false">VLOOKUP($D183,[6]CurveFetch!$D$8:$S$13000,16,0)*$B183</f>
        <v>#N/A</v>
      </c>
      <c r="Y183" s="244" t="e">
        <f aca="false">VLOOKUP($D183,Curves!$N$2:$T$2600,7)*$B183</f>
        <v>#N/A</v>
      </c>
      <c r="Z183" s="384" t="e">
        <f aca="false">IF($U183&lt;$X183,1,0)</f>
        <v>#N/A</v>
      </c>
      <c r="AA183" s="381" t="e">
        <f aca="false">IF($U183&lt;$Y183,1,0)</f>
        <v>#N/A</v>
      </c>
      <c r="AB183" s="381" t="e">
        <f aca="false">IF($V183&lt;$X183,1,0)</f>
        <v>#N/A</v>
      </c>
      <c r="AC183" s="381" t="e">
        <f aca="false">IF($V183&lt;$X183,1,0)</f>
        <v>#N/A</v>
      </c>
      <c r="AD183" s="381" t="e">
        <f aca="false">IF($W183&lt;$X183,1,0)</f>
        <v>#N/A</v>
      </c>
      <c r="AE183" s="382" t="e">
        <f aca="false">IF($W183&lt;$Y183,1,0)</f>
        <v>#N/A</v>
      </c>
      <c r="AF183" s="70" t="e">
        <f aca="false">$AF$7*$J$2*$J$5*$N183</f>
        <v>#N/A</v>
      </c>
      <c r="AG183" s="70" t="e">
        <f aca="false">$AF$7*$J$2*$J$5*$O183</f>
        <v>#N/A</v>
      </c>
      <c r="AH183" s="70" t="e">
        <f aca="false">$AH$7*$J$2*$J$5*$N183</f>
        <v>#N/A</v>
      </c>
      <c r="AI183" s="70" t="e">
        <f aca="false">$AH$7*$J$2*$J$5*$O183</f>
        <v>#N/A</v>
      </c>
      <c r="AJ183" s="70" t="e">
        <f aca="false">$AJ$7*$J$2*$J$5*$N183</f>
        <v>#N/A</v>
      </c>
      <c r="AK183" s="70" t="e">
        <f aca="false">$AJ$7*$J$2*$J$5*$O183</f>
        <v>#N/A</v>
      </c>
      <c r="AL183" s="70" t="e">
        <f aca="false">$AL$7*$J$2*$J$5*$N183</f>
        <v>#N/A</v>
      </c>
      <c r="AM183" s="70" t="e">
        <f aca="false">$AL$7*$J$3*$J$5*$O183</f>
        <v>#N/A</v>
      </c>
      <c r="AN183" s="70" t="e">
        <f aca="false">$AN$7*$J$2*$J$5*$N183</f>
        <v>#N/A</v>
      </c>
      <c r="AO183" s="70" t="e">
        <f aca="false">$AN$7*$J$3*$J$5*$O183</f>
        <v>#N/A</v>
      </c>
      <c r="AP183" s="70" t="e">
        <f aca="false">$AP$7*$J$2*$J$5*$N183</f>
        <v>#N/A</v>
      </c>
      <c r="AQ183" s="70" t="e">
        <f aca="false">$AP$7*$J$3*$J$5*$O183</f>
        <v>#N/A</v>
      </c>
      <c r="AR183" s="70" t="e">
        <f aca="false">$AR$7*$J$2*$J$5*$N183</f>
        <v>#N/A</v>
      </c>
      <c r="AS183" s="70" t="e">
        <f aca="false">$AR$7*$J$3*$J$5*$O183</f>
        <v>#N/A</v>
      </c>
      <c r="AT183" s="134" t="e">
        <f aca="false">SUM(AF183:AG183,AL183:AM183)</f>
        <v>#N/A</v>
      </c>
      <c r="AU183" s="161" t="e">
        <f aca="false">SUM(AF183:AM183,AP183:AS183)</f>
        <v>#N/A</v>
      </c>
      <c r="AV183" s="134" t="e">
        <f aca="false">SUM(AF183:AS183)</f>
        <v>#N/A</v>
      </c>
      <c r="AW183" s="70" t="e">
        <f aca="false">$AW$7*$J$2*$J$5*$S183</f>
        <v>#N/A</v>
      </c>
      <c r="AX183" s="70" t="e">
        <f aca="false">$AW$7*$J$3*$J$5*$T183</f>
        <v>#N/A</v>
      </c>
      <c r="AY183" s="70" t="e">
        <f aca="false">$AY$7*$J$2*$J$5*$S183</f>
        <v>#N/A</v>
      </c>
      <c r="AZ183" s="70" t="e">
        <f aca="false">$AY$7*$J$3*$J$5*$T183</f>
        <v>#N/A</v>
      </c>
      <c r="BA183" s="70" t="e">
        <f aca="false">$BA$7*$J$2*$J$5*$S183</f>
        <v>#N/A</v>
      </c>
      <c r="BB183" s="70" t="e">
        <f aca="false">$BA$7*$J$3*$J$5*$T183</f>
        <v>#N/A</v>
      </c>
      <c r="BC183" s="70" t="e">
        <f aca="false">$BC$7*$J$2*$J$5*$S183</f>
        <v>#N/A</v>
      </c>
      <c r="BD183" s="70" t="e">
        <f aca="false">$BC$7*$J$3*$J$5*$T183</f>
        <v>#N/A</v>
      </c>
      <c r="BE183" s="70" t="e">
        <f aca="false">$BE$7*$J$2*$J$5*$S183</f>
        <v>#N/A</v>
      </c>
      <c r="BF183" s="70" t="e">
        <f aca="false">$BE$7*$J$3*$J$5*$T183</f>
        <v>#N/A</v>
      </c>
      <c r="BG183" s="70" t="e">
        <f aca="false">$BG$7*$J$2*$J$5*$S183</f>
        <v>#N/A</v>
      </c>
      <c r="BH183" s="70" t="e">
        <f aca="false">$BG$7*$J$3*$J$5*$T183</f>
        <v>#N/A</v>
      </c>
      <c r="BI183" s="70" t="e">
        <f aca="false">$BI$7*$J$2*$J$5*$S183</f>
        <v>#N/A</v>
      </c>
      <c r="BJ183" s="70" t="e">
        <f aca="false">$BI$7*$J$3*$J$5*$T183</f>
        <v>#N/A</v>
      </c>
      <c r="BK183" s="70" t="e">
        <f aca="false">$BK$7*$J$2*$J$5*$S183</f>
        <v>#N/A</v>
      </c>
      <c r="BL183" s="70" t="e">
        <f aca="false">$BK$7*$J$3*$J$5*$T183</f>
        <v>#N/A</v>
      </c>
      <c r="BM183" s="70" t="e">
        <f aca="false">$BM$7*$J$2*$J$5*$S183</f>
        <v>#N/A</v>
      </c>
      <c r="BN183" s="70" t="e">
        <f aca="false">$BM$7*$J$3*$J$5*$T183</f>
        <v>#N/A</v>
      </c>
      <c r="BO183" s="70" t="e">
        <f aca="false">$BO$7*$J$2*$J$5*$S183</f>
        <v>#N/A</v>
      </c>
      <c r="BP183" s="70" t="e">
        <f aca="false">$BO$7*$J$3*$J$5*$T183</f>
        <v>#N/A</v>
      </c>
      <c r="BQ183" s="70" t="e">
        <f aca="false">$BQ$7*$J$2*$J$5*$S183</f>
        <v>#N/A</v>
      </c>
      <c r="BR183" s="70" t="e">
        <f aca="false">$BQ$7*$J$3*$J$5*$T183</f>
        <v>#N/A</v>
      </c>
      <c r="BS183" s="70" t="e">
        <f aca="false">$BS$7*$J$2*$J$5*$S183</f>
        <v>#N/A</v>
      </c>
      <c r="BT183" s="70" t="e">
        <f aca="false">$BS$7*$J$3*$J$5*$T183</f>
        <v>#N/A</v>
      </c>
      <c r="BU183" s="70" t="e">
        <f aca="false">$BU$7*$J$2*$J$5*$S183</f>
        <v>#N/A</v>
      </c>
      <c r="BV183" s="70" t="e">
        <f aca="false">$BU$7*$J$3*$J$5*$T183</f>
        <v>#N/A</v>
      </c>
      <c r="BW183" s="385" t="e">
        <f aca="false">SUM(AW183:BD183,BG183:BJ183,BO183:BP183)</f>
        <v>#N/A</v>
      </c>
      <c r="BX183" s="386" t="e">
        <f aca="false">SUM(BS183:BV183)+BW183</f>
        <v>#N/A</v>
      </c>
      <c r="BY183" s="25" t="e">
        <f aca="false">SUM(AW183:BV183)</f>
        <v>#N/A</v>
      </c>
      <c r="BZ183" s="70" t="e">
        <f aca="false">$BZ$7*$J$2*$J$5*$N183</f>
        <v>#N/A</v>
      </c>
      <c r="CA183" s="70" t="e">
        <f aca="false">$BZ$7*$J$3*$J$5*$O183</f>
        <v>#N/A</v>
      </c>
      <c r="CB183" s="70" t="e">
        <f aca="false">$CB$7*$J$2*$J$5*$N183</f>
        <v>#N/A</v>
      </c>
      <c r="CC183" s="70" t="e">
        <f aca="false">$CB$7*$J$3*$J$5*$O183</f>
        <v>#N/A</v>
      </c>
      <c r="CD183" s="70" t="e">
        <f aca="false">$CD$7*$J$2*$J$5*$N183</f>
        <v>#N/A</v>
      </c>
      <c r="CE183" s="70" t="e">
        <f aca="false">$CD$7*$J$3*$J$5*$O183</f>
        <v>#N/A</v>
      </c>
      <c r="CF183" s="134" t="e">
        <f aca="false">SUM(BZ183:CA183)</f>
        <v>#N/A</v>
      </c>
      <c r="CG183" s="386" t="e">
        <f aca="false">SUM(BZ183:CC183)</f>
        <v>#N/A</v>
      </c>
      <c r="CH183" s="134" t="e">
        <f aca="false">SUM(BZ183:CE183)</f>
        <v>#N/A</v>
      </c>
      <c r="CI183" s="70" t="e">
        <f aca="false">$CI$7*$J$2*$J$5*$AB183</f>
        <v>#N/A</v>
      </c>
      <c r="CJ183" s="70" t="e">
        <f aca="false">$CI$7*$J$3*$J$5*$AC183</f>
        <v>#N/A</v>
      </c>
      <c r="CK183" s="70" t="e">
        <f aca="false">$CK$7*$J$2*$J$5*$AB183</f>
        <v>#N/A</v>
      </c>
      <c r="CL183" s="70" t="e">
        <f aca="false">$CK$7*$J$3*$J$5*$AC183</f>
        <v>#N/A</v>
      </c>
      <c r="CM183" s="70" t="e">
        <f aca="false">$CM$7*$J$2*$J$5*$AB183</f>
        <v>#N/A</v>
      </c>
      <c r="CN183" s="70" t="e">
        <f aca="false">$CM$7*$J$3*$J$5*$AC183</f>
        <v>#N/A</v>
      </c>
      <c r="CO183" s="70" t="e">
        <f aca="false">$CO$7*$J$2*$J$5*$AB183</f>
        <v>#N/A</v>
      </c>
      <c r="CP183" s="70" t="e">
        <f aca="false">$CO$7*$J$3*$J$5*$AC183</f>
        <v>#N/A</v>
      </c>
      <c r="CQ183" s="70" t="e">
        <f aca="false">$CQ$7*$J$2*$J$5*$AB183</f>
        <v>#N/A</v>
      </c>
      <c r="CR183" s="70" t="e">
        <f aca="false">$CQ$7*$J$3*$J$5*$AC183</f>
        <v>#N/A</v>
      </c>
      <c r="CS183" s="70" t="e">
        <f aca="false">$CS$7*$J$2*$J$5*$AB183</f>
        <v>#N/A</v>
      </c>
      <c r="CT183" s="70" t="e">
        <f aca="false">$CS$7*$J$3*$J$5*$AC183</f>
        <v>#N/A</v>
      </c>
      <c r="CU183" s="70" t="e">
        <f aca="false">$CU$7*$J$2*$J$5*$AB183</f>
        <v>#N/A</v>
      </c>
      <c r="CV183" s="70" t="e">
        <f aca="false">$CU$7*$J$3*$J$5*$AC183</f>
        <v>#N/A</v>
      </c>
      <c r="CW183" s="70" t="e">
        <f aca="false">$CW$7*$J$2*$J$5*$AB183</f>
        <v>#N/A</v>
      </c>
      <c r="CX183" s="70" t="e">
        <f aca="false">$CW$7*$J$3*$J$5*$AC183</f>
        <v>#N/A</v>
      </c>
      <c r="CY183" s="70" t="e">
        <f aca="false">$CY$7*$J$2*$J$5*$AB183</f>
        <v>#N/A</v>
      </c>
      <c r="CZ183" s="70" t="e">
        <f aca="false">$CY$7*$J$3*$J$5*$AC183</f>
        <v>#N/A</v>
      </c>
      <c r="DA183" s="70" t="e">
        <f aca="false">$DA$7*$J$2*$J$5*$AB183</f>
        <v>#N/A</v>
      </c>
      <c r="DB183" s="70" t="e">
        <f aca="false">$DA$7*$J$3*$J$5*$AC183</f>
        <v>#N/A</v>
      </c>
      <c r="DC183" s="70"/>
      <c r="DD183" s="70"/>
      <c r="DE183" s="70" t="e">
        <f aca="false">$DF$7*$J$2*$J$5*$AB183</f>
        <v>#N/A</v>
      </c>
      <c r="DF183" s="70" t="e">
        <f aca="false">$DF$7*$J$3*$J$5*$AC183</f>
        <v>#N/A</v>
      </c>
      <c r="DG183" s="70" t="e">
        <f aca="false">$DG$7*$J$2*$J$5*$AB183</f>
        <v>#N/A</v>
      </c>
      <c r="DH183" s="70" t="e">
        <f aca="false">$DG$7*$J$3*$J$5*$AC183</f>
        <v>#N/A</v>
      </c>
      <c r="DI183" s="70" t="e">
        <f aca="false">$DI$7*$J$2*$J$5*$AB183</f>
        <v>#N/A</v>
      </c>
      <c r="DJ183" s="70" t="e">
        <f aca="false">$DI$7*$J$3*$J$5*$AC183</f>
        <v>#N/A</v>
      </c>
      <c r="DK183" s="70" t="e">
        <f aca="false">$DK$7*$J$2*$J$5*$AB183</f>
        <v>#N/A</v>
      </c>
      <c r="DL183" s="70" t="e">
        <f aca="false">$DK$7*$J$3*$J$5*$AC183</f>
        <v>#N/A</v>
      </c>
      <c r="DM183" s="70" t="e">
        <f aca="false">$DM$7*$J$2*$J$5*$AB183</f>
        <v>#N/A</v>
      </c>
      <c r="DN183" s="70" t="e">
        <f aca="false">$DM$7*$J$3*$J$5*$AC183</f>
        <v>#N/A</v>
      </c>
      <c r="DO183" s="70" t="e">
        <f aca="false">$DO$7*$J$2*$J$5*$AB183</f>
        <v>#N/A</v>
      </c>
      <c r="DP183" s="70" t="e">
        <f aca="false">$DO$7*$J$3*$J$5*$AC183</f>
        <v>#N/A</v>
      </c>
      <c r="DQ183" s="70" t="e">
        <f aca="false">$DQ$7*$J$2*$J$5*$AB183</f>
        <v>#N/A</v>
      </c>
      <c r="DR183" s="70" t="e">
        <f aca="false">$DQ$7*$J$3*$J$5*$AC183</f>
        <v>#N/A</v>
      </c>
      <c r="DS183" s="134" t="e">
        <f aca="false">SUM(CI183:CR183,CW183:CX183,DG183:DH183)</f>
        <v>#N/A</v>
      </c>
      <c r="DT183" s="25" t="e">
        <f aca="false">SUM(CI183:CZ183,DC183:DL183)</f>
        <v>#N/A</v>
      </c>
      <c r="DU183" s="134" t="e">
        <f aca="false">SUM(CI183:DR183)</f>
        <v>#N/A</v>
      </c>
      <c r="DZ183" s="70" t="e">
        <f aca="false">$DZ$7*$J$2*$J$5*$AB183</f>
        <v>#N/A</v>
      </c>
      <c r="EA183" s="70" t="e">
        <f aca="false">$DZ$7*$J$3*$J$5*$AC183</f>
        <v>#N/A</v>
      </c>
      <c r="EB183" s="70" t="e">
        <f aca="false">$EB$7*$J$2*$J$5*$AB183</f>
        <v>#N/A</v>
      </c>
      <c r="EC183" s="70" t="e">
        <f aca="false">$EB$7*$J$3*$J$5*$AC183</f>
        <v>#N/A</v>
      </c>
      <c r="ED183" s="70" t="e">
        <f aca="false">$ED$7*$J$2*$J$5*$AB183</f>
        <v>#N/A</v>
      </c>
      <c r="EE183" s="70" t="e">
        <f aca="false">$ED$7*$J$3*$J$5*$AC183</f>
        <v>#N/A</v>
      </c>
      <c r="EF183" s="70" t="e">
        <f aca="false">$EF$7*$J$2*$J$5*$AB183</f>
        <v>#N/A</v>
      </c>
      <c r="EG183" s="70" t="e">
        <f aca="false">$EF$7*$J$3*$J$5*$AC183</f>
        <v>#N/A</v>
      </c>
      <c r="EH183" s="70" t="e">
        <f aca="false">$EH$7*$J$2*$J$5*$AB183</f>
        <v>#N/A</v>
      </c>
      <c r="EI183" s="70" t="e">
        <f aca="false">$EH$7*$J$3*$J$5*$AC183</f>
        <v>#N/A</v>
      </c>
      <c r="EJ183" s="70" t="e">
        <f aca="false">$EJ$7*$J$2*$J$5*$AB183</f>
        <v>#N/A</v>
      </c>
      <c r="EK183" s="70" t="e">
        <f aca="false">$EJ$7*$J$3*$J$5*$AC183</f>
        <v>#N/A</v>
      </c>
      <c r="EL183" s="70" t="e">
        <f aca="false">$EL$7*$J$2*$J$5*$AB183</f>
        <v>#N/A</v>
      </c>
      <c r="EM183" s="70" t="e">
        <f aca="false">$EL$7*$J$3*$J$5*$AC183</f>
        <v>#N/A</v>
      </c>
      <c r="EN183" s="134" t="e">
        <f aca="false">SUM(EB183:EC183)</f>
        <v>#N/A</v>
      </c>
      <c r="EO183" s="25" t="e">
        <f aca="false">SUM(EB183:EE183,EJ183:EM183)</f>
        <v>#N/A</v>
      </c>
      <c r="EP183" s="25" t="e">
        <f aca="false">SUM(DZ183:EM183)</f>
        <v>#N/A</v>
      </c>
    </row>
    <row r="184" customFormat="false" ht="11.25" hidden="false" customHeight="false" outlineLevel="0" collapsed="false">
      <c r="A184" s="51" t="e">
        <f aca="false">VLOOKUP($D184,Curves!$A$2:$I$1700,9)</f>
        <v>#N/A</v>
      </c>
      <c r="B184" s="85" t="e">
        <f aca="false">(1+($A184/2))^(-2*($D184-$A$1)/365.25)</f>
        <v>#N/A</v>
      </c>
      <c r="C184" s="85" t="n">
        <f aca="false">D185-D184</f>
        <v>30</v>
      </c>
      <c r="D184" s="377" t="n">
        <v>42248</v>
      </c>
      <c r="E184" s="378" t="e">
        <f aca="false">VLOOKUP($D184,Curves!$A$2:$H$1700,2)*$B184</f>
        <v>#N/A</v>
      </c>
      <c r="F184" s="51" t="e">
        <f aca="false">VLOOKUP($D184,Curves!$A$2:$H$1700,3)*$B184</f>
        <v>#N/A</v>
      </c>
      <c r="G184" s="51" t="e">
        <f aca="false">VLOOKUP($D184,Curves!$A$2:$H$1700,7)*$B184</f>
        <v>#N/A</v>
      </c>
      <c r="H184" s="51" t="e">
        <f aca="false">VLOOKUP($D184,Curves!$A$2:$H$1700,5)*$B184</f>
        <v>#N/A</v>
      </c>
      <c r="I184" s="51" t="e">
        <f aca="false">VLOOKUP($D184,Curves!$A$2:$H$1700,4)*$B184</f>
        <v>#N/A</v>
      </c>
      <c r="J184" s="379" t="e">
        <f aca="false">VLOOKUP($D184,Curves!$A$2:$H$1700,8)*$B184</f>
        <v>#N/A</v>
      </c>
      <c r="K184" s="51" t="e">
        <f aca="false">($E184+$I184)*$J$5+$J$4</f>
        <v>#N/A</v>
      </c>
      <c r="L184" s="380" t="e">
        <f aca="false">VLOOKUP($D184,Curves!$N$2:$T$2600,2)*$B184</f>
        <v>#N/A</v>
      </c>
      <c r="M184" s="244" t="e">
        <f aca="false">VLOOKUP($D184,Curves!$N$2:$T$2600,3)*$B184</f>
        <v>#N/A</v>
      </c>
      <c r="N184" s="381" t="e">
        <f aca="false">IF($K184&lt;$L184,1,0)</f>
        <v>#N/A</v>
      </c>
      <c r="O184" s="382" t="e">
        <f aca="false">IF($K184&lt;$M184,1,0)</f>
        <v>#N/A</v>
      </c>
      <c r="P184" s="378" t="e">
        <f aca="false">($E184+J184)*$J$5+$J$4</f>
        <v>#N/A</v>
      </c>
      <c r="Q184" s="380" t="e">
        <f aca="false">VLOOKUP($D184,Curves!$N$2:$T$2600,4)*$B184</f>
        <v>#N/A</v>
      </c>
      <c r="R184" s="244" t="e">
        <f aca="false">VLOOKUP($D184,Curves!$N$2:$T$2600,5)*$B184</f>
        <v>#N/A</v>
      </c>
      <c r="S184" s="381" t="e">
        <f aca="false">IF($P184&lt;$Q184,1,0)</f>
        <v>#N/A</v>
      </c>
      <c r="T184" s="382" t="e">
        <f aca="false">IF($P184&lt;$R184,1,0)</f>
        <v>#N/A</v>
      </c>
      <c r="U184" s="383" t="e">
        <f aca="false">($E184+G184)*$J$5+$J$4</f>
        <v>#N/A</v>
      </c>
      <c r="V184" s="383" t="e">
        <f aca="false">($E184+H184)*$J$5+$J$4</f>
        <v>#N/A</v>
      </c>
      <c r="W184" s="383" t="e">
        <f aca="false">($E184+I184)*$J$5+$J$4</f>
        <v>#N/A</v>
      </c>
      <c r="X184" s="272" t="e">
        <f aca="false">VLOOKUP($D184,[6]CurveFetch!$D$8:$S$13000,16,0)*$B184</f>
        <v>#N/A</v>
      </c>
      <c r="Y184" s="244" t="e">
        <f aca="false">VLOOKUP($D184,Curves!$N$2:$T$2600,7)*$B184</f>
        <v>#N/A</v>
      </c>
      <c r="Z184" s="384" t="e">
        <f aca="false">IF($U184&lt;$X184,1,0)</f>
        <v>#N/A</v>
      </c>
      <c r="AA184" s="381" t="e">
        <f aca="false">IF($U184&lt;$Y184,1,0)</f>
        <v>#N/A</v>
      </c>
      <c r="AB184" s="381" t="e">
        <f aca="false">IF($V184&lt;$X184,1,0)</f>
        <v>#N/A</v>
      </c>
      <c r="AC184" s="381" t="e">
        <f aca="false">IF($V184&lt;$X184,1,0)</f>
        <v>#N/A</v>
      </c>
      <c r="AD184" s="381" t="e">
        <f aca="false">IF($W184&lt;$X184,1,0)</f>
        <v>#N/A</v>
      </c>
      <c r="AE184" s="382" t="e">
        <f aca="false">IF($W184&lt;$Y184,1,0)</f>
        <v>#N/A</v>
      </c>
      <c r="AF184" s="70" t="e">
        <f aca="false">$AF$7*$J$2*$J$5*$N184</f>
        <v>#N/A</v>
      </c>
      <c r="AG184" s="70" t="e">
        <f aca="false">$AF$7*$J$2*$J$5*$O184</f>
        <v>#N/A</v>
      </c>
      <c r="AH184" s="70" t="e">
        <f aca="false">$AH$7*$J$2*$J$5*$N184</f>
        <v>#N/A</v>
      </c>
      <c r="AI184" s="70" t="e">
        <f aca="false">$AH$7*$J$2*$J$5*$O184</f>
        <v>#N/A</v>
      </c>
      <c r="AJ184" s="70" t="e">
        <f aca="false">$AJ$7*$J$2*$J$5*$N184</f>
        <v>#N/A</v>
      </c>
      <c r="AK184" s="70" t="e">
        <f aca="false">$AJ$7*$J$2*$J$5*$O184</f>
        <v>#N/A</v>
      </c>
      <c r="AL184" s="70" t="e">
        <f aca="false">$AL$7*$J$2*$J$5*$N184</f>
        <v>#N/A</v>
      </c>
      <c r="AM184" s="70" t="e">
        <f aca="false">$AL$7*$J$3*$J$5*$O184</f>
        <v>#N/A</v>
      </c>
      <c r="AN184" s="70" t="e">
        <f aca="false">$AN$7*$J$2*$J$5*$N184</f>
        <v>#N/A</v>
      </c>
      <c r="AO184" s="70" t="e">
        <f aca="false">$AN$7*$J$3*$J$5*$O184</f>
        <v>#N/A</v>
      </c>
      <c r="AP184" s="70" t="e">
        <f aca="false">$AP$7*$J$2*$J$5*$N184</f>
        <v>#N/A</v>
      </c>
      <c r="AQ184" s="70" t="e">
        <f aca="false">$AP$7*$J$3*$J$5*$O184</f>
        <v>#N/A</v>
      </c>
      <c r="AR184" s="70" t="e">
        <f aca="false">$AR$7*$J$2*$J$5*$N184</f>
        <v>#N/A</v>
      </c>
      <c r="AS184" s="70" t="e">
        <f aca="false">$AR$7*$J$3*$J$5*$O184</f>
        <v>#N/A</v>
      </c>
      <c r="AT184" s="134" t="e">
        <f aca="false">SUM(AF184:AG184,AL184:AM184)</f>
        <v>#N/A</v>
      </c>
      <c r="AU184" s="161" t="e">
        <f aca="false">SUM(AF184:AM184,AP184:AS184)</f>
        <v>#N/A</v>
      </c>
      <c r="AV184" s="134" t="e">
        <f aca="false">SUM(AF184:AS184)</f>
        <v>#N/A</v>
      </c>
      <c r="AW184" s="70" t="e">
        <f aca="false">$AW$7*$J$2*$J$5*$S184</f>
        <v>#N/A</v>
      </c>
      <c r="AX184" s="70" t="e">
        <f aca="false">$AW$7*$J$3*$J$5*$T184</f>
        <v>#N/A</v>
      </c>
      <c r="AY184" s="70" t="e">
        <f aca="false">$AY$7*$J$2*$J$5*$S184</f>
        <v>#N/A</v>
      </c>
      <c r="AZ184" s="70" t="e">
        <f aca="false">$AY$7*$J$3*$J$5*$T184</f>
        <v>#N/A</v>
      </c>
      <c r="BA184" s="70" t="e">
        <f aca="false">$BA$7*$J$2*$J$5*$S184</f>
        <v>#N/A</v>
      </c>
      <c r="BB184" s="70" t="e">
        <f aca="false">$BA$7*$J$3*$J$5*$T184</f>
        <v>#N/A</v>
      </c>
      <c r="BC184" s="70" t="e">
        <f aca="false">$BC$7*$J$2*$J$5*$S184</f>
        <v>#N/A</v>
      </c>
      <c r="BD184" s="70" t="e">
        <f aca="false">$BC$7*$J$3*$J$5*$T184</f>
        <v>#N/A</v>
      </c>
      <c r="BE184" s="70" t="e">
        <f aca="false">$BE$7*$J$2*$J$5*$S184</f>
        <v>#N/A</v>
      </c>
      <c r="BF184" s="70" t="e">
        <f aca="false">$BE$7*$J$3*$J$5*$T184</f>
        <v>#N/A</v>
      </c>
      <c r="BG184" s="70" t="e">
        <f aca="false">$BG$7*$J$2*$J$5*$S184</f>
        <v>#N/A</v>
      </c>
      <c r="BH184" s="70" t="e">
        <f aca="false">$BG$7*$J$3*$J$5*$T184</f>
        <v>#N/A</v>
      </c>
      <c r="BI184" s="70" t="e">
        <f aca="false">$BI$7*$J$2*$J$5*$S184</f>
        <v>#N/A</v>
      </c>
      <c r="BJ184" s="70" t="e">
        <f aca="false">$BI$7*$J$3*$J$5*$T184</f>
        <v>#N/A</v>
      </c>
      <c r="BK184" s="70" t="e">
        <f aca="false">$BK$7*$J$2*$J$5*$S184</f>
        <v>#N/A</v>
      </c>
      <c r="BL184" s="70" t="e">
        <f aca="false">$BK$7*$J$3*$J$5*$T184</f>
        <v>#N/A</v>
      </c>
      <c r="BM184" s="70" t="e">
        <f aca="false">$BM$7*$J$2*$J$5*$S184</f>
        <v>#N/A</v>
      </c>
      <c r="BN184" s="70" t="e">
        <f aca="false">$BM$7*$J$3*$J$5*$T184</f>
        <v>#N/A</v>
      </c>
      <c r="BO184" s="70" t="e">
        <f aca="false">$BO$7*$J$2*$J$5*$S184</f>
        <v>#N/A</v>
      </c>
      <c r="BP184" s="70" t="e">
        <f aca="false">$BO$7*$J$3*$J$5*$T184</f>
        <v>#N/A</v>
      </c>
      <c r="BQ184" s="70" t="e">
        <f aca="false">$BQ$7*$J$2*$J$5*$S184</f>
        <v>#N/A</v>
      </c>
      <c r="BR184" s="70" t="e">
        <f aca="false">$BQ$7*$J$3*$J$5*$T184</f>
        <v>#N/A</v>
      </c>
      <c r="BS184" s="70" t="e">
        <f aca="false">$BS$7*$J$2*$J$5*$S184</f>
        <v>#N/A</v>
      </c>
      <c r="BT184" s="70" t="e">
        <f aca="false">$BS$7*$J$3*$J$5*$T184</f>
        <v>#N/A</v>
      </c>
      <c r="BU184" s="70" t="e">
        <f aca="false">$BU$7*$J$2*$J$5*$S184</f>
        <v>#N/A</v>
      </c>
      <c r="BV184" s="70" t="e">
        <f aca="false">$BU$7*$J$3*$J$5*$T184</f>
        <v>#N/A</v>
      </c>
      <c r="BW184" s="385" t="e">
        <f aca="false">SUM(AW184:BD184,BG184:BJ184,BO184:BP184)</f>
        <v>#N/A</v>
      </c>
      <c r="BX184" s="386" t="e">
        <f aca="false">SUM(BS184:BV184)+BW184</f>
        <v>#N/A</v>
      </c>
      <c r="BY184" s="25" t="e">
        <f aca="false">SUM(AW184:BV184)</f>
        <v>#N/A</v>
      </c>
      <c r="BZ184" s="70" t="e">
        <f aca="false">$BZ$7*$J$2*$J$5*$N184</f>
        <v>#N/A</v>
      </c>
      <c r="CA184" s="70" t="e">
        <f aca="false">$BZ$7*$J$3*$J$5*$O184</f>
        <v>#N/A</v>
      </c>
      <c r="CB184" s="70" t="e">
        <f aca="false">$CB$7*$J$2*$J$5*$N184</f>
        <v>#N/A</v>
      </c>
      <c r="CC184" s="70" t="e">
        <f aca="false">$CB$7*$J$3*$J$5*$O184</f>
        <v>#N/A</v>
      </c>
      <c r="CD184" s="70" t="e">
        <f aca="false">$CD$7*$J$2*$J$5*$N184</f>
        <v>#N/A</v>
      </c>
      <c r="CE184" s="70" t="e">
        <f aca="false">$CD$7*$J$3*$J$5*$O184</f>
        <v>#N/A</v>
      </c>
      <c r="CF184" s="134" t="e">
        <f aca="false">SUM(BZ184:CA184)</f>
        <v>#N/A</v>
      </c>
      <c r="CG184" s="386" t="e">
        <f aca="false">SUM(BZ184:CC184)</f>
        <v>#N/A</v>
      </c>
      <c r="CH184" s="134" t="e">
        <f aca="false">SUM(BZ184:CE184)</f>
        <v>#N/A</v>
      </c>
      <c r="CI184" s="70" t="e">
        <f aca="false">$CI$7*$J$2*$J$5*$AB184</f>
        <v>#N/A</v>
      </c>
      <c r="CJ184" s="70" t="e">
        <f aca="false">$CI$7*$J$3*$J$5*$AC184</f>
        <v>#N/A</v>
      </c>
      <c r="CK184" s="70" t="e">
        <f aca="false">$CK$7*$J$2*$J$5*$AB184</f>
        <v>#N/A</v>
      </c>
      <c r="CL184" s="70" t="e">
        <f aca="false">$CK$7*$J$3*$J$5*$AC184</f>
        <v>#N/A</v>
      </c>
      <c r="CM184" s="70" t="e">
        <f aca="false">$CM$7*$J$2*$J$5*$AB184</f>
        <v>#N/A</v>
      </c>
      <c r="CN184" s="70" t="e">
        <f aca="false">$CM$7*$J$3*$J$5*$AC184</f>
        <v>#N/A</v>
      </c>
      <c r="CO184" s="70" t="e">
        <f aca="false">$CO$7*$J$2*$J$5*$AB184</f>
        <v>#N/A</v>
      </c>
      <c r="CP184" s="70" t="e">
        <f aca="false">$CO$7*$J$3*$J$5*$AC184</f>
        <v>#N/A</v>
      </c>
      <c r="CQ184" s="70" t="e">
        <f aca="false">$CQ$7*$J$2*$J$5*$AB184</f>
        <v>#N/A</v>
      </c>
      <c r="CR184" s="70" t="e">
        <f aca="false">$CQ$7*$J$3*$J$5*$AC184</f>
        <v>#N/A</v>
      </c>
      <c r="CS184" s="70" t="e">
        <f aca="false">$CS$7*$J$2*$J$5*$AB184</f>
        <v>#N/A</v>
      </c>
      <c r="CT184" s="70" t="e">
        <f aca="false">$CS$7*$J$3*$J$5*$AC184</f>
        <v>#N/A</v>
      </c>
      <c r="CU184" s="70" t="e">
        <f aca="false">$CU$7*$J$2*$J$5*$AB184</f>
        <v>#N/A</v>
      </c>
      <c r="CV184" s="70" t="e">
        <f aca="false">$CU$7*$J$3*$J$5*$AC184</f>
        <v>#N/A</v>
      </c>
      <c r="CW184" s="70" t="e">
        <f aca="false">$CW$7*$J$2*$J$5*$AB184</f>
        <v>#N/A</v>
      </c>
      <c r="CX184" s="70" t="e">
        <f aca="false">$CW$7*$J$3*$J$5*$AC184</f>
        <v>#N/A</v>
      </c>
      <c r="CY184" s="70" t="e">
        <f aca="false">$CY$7*$J$2*$J$5*$AB184</f>
        <v>#N/A</v>
      </c>
      <c r="CZ184" s="70" t="e">
        <f aca="false">$CY$7*$J$3*$J$5*$AC184</f>
        <v>#N/A</v>
      </c>
      <c r="DA184" s="70" t="e">
        <f aca="false">$DA$7*$J$2*$J$5*$AB184</f>
        <v>#N/A</v>
      </c>
      <c r="DB184" s="70" t="e">
        <f aca="false">$DA$7*$J$3*$J$5*$AC184</f>
        <v>#N/A</v>
      </c>
      <c r="DC184" s="70"/>
      <c r="DD184" s="70"/>
      <c r="DE184" s="70" t="e">
        <f aca="false">$DF$7*$J$2*$J$5*$AB184</f>
        <v>#N/A</v>
      </c>
      <c r="DF184" s="70" t="e">
        <f aca="false">$DF$7*$J$3*$J$5*$AC184</f>
        <v>#N/A</v>
      </c>
      <c r="DG184" s="70" t="e">
        <f aca="false">$DG$7*$J$2*$J$5*$AB184</f>
        <v>#N/A</v>
      </c>
      <c r="DH184" s="70" t="e">
        <f aca="false">$DG$7*$J$3*$J$5*$AC184</f>
        <v>#N/A</v>
      </c>
      <c r="DI184" s="70" t="e">
        <f aca="false">$DI$7*$J$2*$J$5*$AB184</f>
        <v>#N/A</v>
      </c>
      <c r="DJ184" s="70" t="e">
        <f aca="false">$DI$7*$J$3*$J$5*$AC184</f>
        <v>#N/A</v>
      </c>
      <c r="DK184" s="70" t="e">
        <f aca="false">$DK$7*$J$2*$J$5*$AB184</f>
        <v>#N/A</v>
      </c>
      <c r="DL184" s="70" t="e">
        <f aca="false">$DK$7*$J$3*$J$5*$AC184</f>
        <v>#N/A</v>
      </c>
      <c r="DM184" s="70" t="e">
        <f aca="false">$DM$7*$J$2*$J$5*$AB184</f>
        <v>#N/A</v>
      </c>
      <c r="DN184" s="70" t="e">
        <f aca="false">$DM$7*$J$3*$J$5*$AC184</f>
        <v>#N/A</v>
      </c>
      <c r="DO184" s="70" t="e">
        <f aca="false">$DO$7*$J$2*$J$5*$AB184</f>
        <v>#N/A</v>
      </c>
      <c r="DP184" s="70" t="e">
        <f aca="false">$DO$7*$J$3*$J$5*$AC184</f>
        <v>#N/A</v>
      </c>
      <c r="DQ184" s="70" t="e">
        <f aca="false">$DQ$7*$J$2*$J$5*$AB184</f>
        <v>#N/A</v>
      </c>
      <c r="DR184" s="70" t="e">
        <f aca="false">$DQ$7*$J$3*$J$5*$AC184</f>
        <v>#N/A</v>
      </c>
      <c r="DS184" s="134" t="e">
        <f aca="false">SUM(CI184:CR184,CW184:CX184,DG184:DH184)</f>
        <v>#N/A</v>
      </c>
      <c r="DT184" s="25" t="e">
        <f aca="false">SUM(CI184:CZ184,DC184:DL184)</f>
        <v>#N/A</v>
      </c>
      <c r="DU184" s="134" t="e">
        <f aca="false">SUM(CI184:DR184)</f>
        <v>#N/A</v>
      </c>
      <c r="DZ184" s="70" t="e">
        <f aca="false">$DZ$7*$J$2*$J$5*$AB184</f>
        <v>#N/A</v>
      </c>
      <c r="EA184" s="70" t="e">
        <f aca="false">$DZ$7*$J$3*$J$5*$AC184</f>
        <v>#N/A</v>
      </c>
      <c r="EB184" s="70" t="e">
        <f aca="false">$EB$7*$J$2*$J$5*$AB184</f>
        <v>#N/A</v>
      </c>
      <c r="EC184" s="70" t="e">
        <f aca="false">$EB$7*$J$3*$J$5*$AC184</f>
        <v>#N/A</v>
      </c>
      <c r="ED184" s="70" t="e">
        <f aca="false">$ED$7*$J$2*$J$5*$AB184</f>
        <v>#N/A</v>
      </c>
      <c r="EE184" s="70" t="e">
        <f aca="false">$ED$7*$J$3*$J$5*$AC184</f>
        <v>#N/A</v>
      </c>
      <c r="EF184" s="70" t="e">
        <f aca="false">$EF$7*$J$2*$J$5*$AB184</f>
        <v>#N/A</v>
      </c>
      <c r="EG184" s="70" t="e">
        <f aca="false">$EF$7*$J$3*$J$5*$AC184</f>
        <v>#N/A</v>
      </c>
      <c r="EH184" s="70" t="e">
        <f aca="false">$EH$7*$J$2*$J$5*$AB184</f>
        <v>#N/A</v>
      </c>
      <c r="EI184" s="70" t="e">
        <f aca="false">$EH$7*$J$3*$J$5*$AC184</f>
        <v>#N/A</v>
      </c>
      <c r="EJ184" s="70" t="e">
        <f aca="false">$EJ$7*$J$2*$J$5*$AB184</f>
        <v>#N/A</v>
      </c>
      <c r="EK184" s="70" t="e">
        <f aca="false">$EJ$7*$J$3*$J$5*$AC184</f>
        <v>#N/A</v>
      </c>
      <c r="EL184" s="70" t="e">
        <f aca="false">$EL$7*$J$2*$J$5*$AB184</f>
        <v>#N/A</v>
      </c>
      <c r="EM184" s="70" t="e">
        <f aca="false">$EL$7*$J$3*$J$5*$AC184</f>
        <v>#N/A</v>
      </c>
      <c r="EN184" s="134" t="e">
        <f aca="false">SUM(EB184:EC184)</f>
        <v>#N/A</v>
      </c>
      <c r="EO184" s="25" t="e">
        <f aca="false">SUM(EB184:EE184,EJ184:EM184)</f>
        <v>#N/A</v>
      </c>
      <c r="EP184" s="25" t="e">
        <f aca="false">SUM(DZ184:EM184)</f>
        <v>#N/A</v>
      </c>
    </row>
    <row r="185" customFormat="false" ht="11.25" hidden="false" customHeight="false" outlineLevel="0" collapsed="false">
      <c r="A185" s="51" t="e">
        <f aca="false">VLOOKUP($D185,Curves!$A$2:$I$1700,9)</f>
        <v>#N/A</v>
      </c>
      <c r="B185" s="85" t="e">
        <f aca="false">(1+($A185/2))^(-2*($D185-$A$1)/365.25)</f>
        <v>#N/A</v>
      </c>
      <c r="C185" s="85" t="n">
        <f aca="false">D186-D185</f>
        <v>31</v>
      </c>
      <c r="D185" s="377" t="n">
        <v>42278</v>
      </c>
      <c r="E185" s="378" t="e">
        <f aca="false">VLOOKUP($D185,Curves!$A$2:$H$1700,2)*$B185</f>
        <v>#N/A</v>
      </c>
      <c r="F185" s="51" t="e">
        <f aca="false">VLOOKUP($D185,Curves!$A$2:$H$1700,3)*$B185</f>
        <v>#N/A</v>
      </c>
      <c r="G185" s="51" t="e">
        <f aca="false">VLOOKUP($D185,Curves!$A$2:$H$1700,7)*$B185</f>
        <v>#N/A</v>
      </c>
      <c r="H185" s="51" t="e">
        <f aca="false">VLOOKUP($D185,Curves!$A$2:$H$1700,5)*$B185</f>
        <v>#N/A</v>
      </c>
      <c r="I185" s="51" t="e">
        <f aca="false">VLOOKUP($D185,Curves!$A$2:$H$1700,4)*$B185</f>
        <v>#N/A</v>
      </c>
      <c r="J185" s="379" t="e">
        <f aca="false">VLOOKUP($D185,Curves!$A$2:$H$1700,8)*$B185</f>
        <v>#N/A</v>
      </c>
      <c r="K185" s="51" t="e">
        <f aca="false">($E185+$I185)*$J$5+$J$4</f>
        <v>#N/A</v>
      </c>
      <c r="L185" s="380" t="e">
        <f aca="false">VLOOKUP($D185,Curves!$N$2:$T$2600,2)*$B185</f>
        <v>#N/A</v>
      </c>
      <c r="M185" s="244" t="e">
        <f aca="false">VLOOKUP($D185,Curves!$N$2:$T$2600,3)*$B185</f>
        <v>#N/A</v>
      </c>
      <c r="N185" s="381" t="e">
        <f aca="false">IF($K185&lt;$L185,1,0)</f>
        <v>#N/A</v>
      </c>
      <c r="O185" s="382" t="e">
        <f aca="false">IF($K185&lt;$M185,1,0)</f>
        <v>#N/A</v>
      </c>
      <c r="P185" s="378" t="e">
        <f aca="false">($E185+J185)*$J$5+$J$4</f>
        <v>#N/A</v>
      </c>
      <c r="Q185" s="380" t="e">
        <f aca="false">VLOOKUP($D185,Curves!$N$2:$T$2600,4)*$B185</f>
        <v>#N/A</v>
      </c>
      <c r="R185" s="244" t="e">
        <f aca="false">VLOOKUP($D185,Curves!$N$2:$T$2600,5)*$B185</f>
        <v>#N/A</v>
      </c>
      <c r="S185" s="381" t="e">
        <f aca="false">IF($P185&lt;$Q185,1,0)</f>
        <v>#N/A</v>
      </c>
      <c r="T185" s="382" t="e">
        <f aca="false">IF($P185&lt;$R185,1,0)</f>
        <v>#N/A</v>
      </c>
      <c r="U185" s="383" t="e">
        <f aca="false">($E185+G185)*$J$5+$J$4</f>
        <v>#N/A</v>
      </c>
      <c r="V185" s="383" t="e">
        <f aca="false">($E185+H185)*$J$5+$J$4</f>
        <v>#N/A</v>
      </c>
      <c r="W185" s="383" t="e">
        <f aca="false">($E185+I185)*$J$5+$J$4</f>
        <v>#N/A</v>
      </c>
      <c r="X185" s="272" t="e">
        <f aca="false">VLOOKUP($D185,[6]CurveFetch!$D$8:$S$13000,16,0)*$B185</f>
        <v>#N/A</v>
      </c>
      <c r="Y185" s="244" t="e">
        <f aca="false">VLOOKUP($D185,Curves!$N$2:$T$2600,7)*$B185</f>
        <v>#N/A</v>
      </c>
      <c r="Z185" s="384" t="e">
        <f aca="false">IF($U185&lt;$X185,1,0)</f>
        <v>#N/A</v>
      </c>
      <c r="AA185" s="381" t="e">
        <f aca="false">IF($U185&lt;$Y185,1,0)</f>
        <v>#N/A</v>
      </c>
      <c r="AB185" s="381" t="e">
        <f aca="false">IF($V185&lt;$X185,1,0)</f>
        <v>#N/A</v>
      </c>
      <c r="AC185" s="381" t="e">
        <f aca="false">IF($V185&lt;$X185,1,0)</f>
        <v>#N/A</v>
      </c>
      <c r="AD185" s="381" t="e">
        <f aca="false">IF($W185&lt;$X185,1,0)</f>
        <v>#N/A</v>
      </c>
      <c r="AE185" s="382" t="e">
        <f aca="false">IF($W185&lt;$Y185,1,0)</f>
        <v>#N/A</v>
      </c>
      <c r="AF185" s="70" t="e">
        <f aca="false">$AF$7*$J$2*$J$5*$N185</f>
        <v>#N/A</v>
      </c>
      <c r="AG185" s="70" t="e">
        <f aca="false">$AF$7*$J$2*$J$5*$O185</f>
        <v>#N/A</v>
      </c>
      <c r="AH185" s="70" t="e">
        <f aca="false">$AH$7*$J$2*$J$5*$N185</f>
        <v>#N/A</v>
      </c>
      <c r="AI185" s="70" t="e">
        <f aca="false">$AH$7*$J$2*$J$5*$O185</f>
        <v>#N/A</v>
      </c>
      <c r="AJ185" s="70" t="e">
        <f aca="false">$AJ$7*$J$2*$J$5*$N185</f>
        <v>#N/A</v>
      </c>
      <c r="AK185" s="70" t="e">
        <f aca="false">$AJ$7*$J$2*$J$5*$O185</f>
        <v>#N/A</v>
      </c>
      <c r="AL185" s="70" t="e">
        <f aca="false">$AL$7*$J$2*$J$5*$N185</f>
        <v>#N/A</v>
      </c>
      <c r="AM185" s="70" t="e">
        <f aca="false">$AL$7*$J$3*$J$5*$O185</f>
        <v>#N/A</v>
      </c>
      <c r="AN185" s="70" t="e">
        <f aca="false">$AN$7*$J$2*$J$5*$N185</f>
        <v>#N/A</v>
      </c>
      <c r="AO185" s="70" t="e">
        <f aca="false">$AN$7*$J$3*$J$5*$O185</f>
        <v>#N/A</v>
      </c>
      <c r="AP185" s="70" t="e">
        <f aca="false">$AP$7*$J$2*$J$5*$N185</f>
        <v>#N/A</v>
      </c>
      <c r="AQ185" s="70" t="e">
        <f aca="false">$AP$7*$J$3*$J$5*$O185</f>
        <v>#N/A</v>
      </c>
      <c r="AR185" s="70" t="e">
        <f aca="false">$AR$7*$J$2*$J$5*$N185</f>
        <v>#N/A</v>
      </c>
      <c r="AS185" s="70" t="e">
        <f aca="false">$AR$7*$J$3*$J$5*$O185</f>
        <v>#N/A</v>
      </c>
      <c r="AT185" s="134" t="e">
        <f aca="false">SUM(AF185:AG185,AL185:AM185)</f>
        <v>#N/A</v>
      </c>
      <c r="AU185" s="161" t="e">
        <f aca="false">SUM(AF185:AM185,AP185:AS185)</f>
        <v>#N/A</v>
      </c>
      <c r="AV185" s="134" t="e">
        <f aca="false">SUM(AF185:AS185)</f>
        <v>#N/A</v>
      </c>
      <c r="AW185" s="70" t="e">
        <f aca="false">$AW$7*$J$2*$J$5*$S185</f>
        <v>#N/A</v>
      </c>
      <c r="AX185" s="70" t="e">
        <f aca="false">$AW$7*$J$3*$J$5*$T185</f>
        <v>#N/A</v>
      </c>
      <c r="AY185" s="70" t="e">
        <f aca="false">$AY$7*$J$2*$J$5*$S185</f>
        <v>#N/A</v>
      </c>
      <c r="AZ185" s="70" t="e">
        <f aca="false">$AY$7*$J$3*$J$5*$T185</f>
        <v>#N/A</v>
      </c>
      <c r="BA185" s="70" t="e">
        <f aca="false">$BA$7*$J$2*$J$5*$S185</f>
        <v>#N/A</v>
      </c>
      <c r="BB185" s="70" t="e">
        <f aca="false">$BA$7*$J$3*$J$5*$T185</f>
        <v>#N/A</v>
      </c>
      <c r="BC185" s="70" t="e">
        <f aca="false">$BC$7*$J$2*$J$5*$S185</f>
        <v>#N/A</v>
      </c>
      <c r="BD185" s="70" t="e">
        <f aca="false">$BC$7*$J$3*$J$5*$T185</f>
        <v>#N/A</v>
      </c>
      <c r="BE185" s="70" t="e">
        <f aca="false">$BE$7*$J$2*$J$5*$S185</f>
        <v>#N/A</v>
      </c>
      <c r="BF185" s="70" t="e">
        <f aca="false">$BE$7*$J$3*$J$5*$T185</f>
        <v>#N/A</v>
      </c>
      <c r="BG185" s="70" t="e">
        <f aca="false">$BG$7*$J$2*$J$5*$S185</f>
        <v>#N/A</v>
      </c>
      <c r="BH185" s="70" t="e">
        <f aca="false">$BG$7*$J$3*$J$5*$T185</f>
        <v>#N/A</v>
      </c>
      <c r="BI185" s="70" t="e">
        <f aca="false">$BI$7*$J$2*$J$5*$S185</f>
        <v>#N/A</v>
      </c>
      <c r="BJ185" s="70" t="e">
        <f aca="false">$BI$7*$J$3*$J$5*$T185</f>
        <v>#N/A</v>
      </c>
      <c r="BK185" s="70" t="e">
        <f aca="false">$BK$7*$J$2*$J$5*$S185</f>
        <v>#N/A</v>
      </c>
      <c r="BL185" s="70" t="e">
        <f aca="false">$BK$7*$J$3*$J$5*$T185</f>
        <v>#N/A</v>
      </c>
      <c r="BM185" s="70" t="e">
        <f aca="false">$BM$7*$J$2*$J$5*$S185</f>
        <v>#N/A</v>
      </c>
      <c r="BN185" s="70" t="e">
        <f aca="false">$BM$7*$J$3*$J$5*$T185</f>
        <v>#N/A</v>
      </c>
      <c r="BO185" s="70" t="e">
        <f aca="false">$BO$7*$J$2*$J$5*$S185</f>
        <v>#N/A</v>
      </c>
      <c r="BP185" s="70" t="e">
        <f aca="false">$BO$7*$J$3*$J$5*$T185</f>
        <v>#N/A</v>
      </c>
      <c r="BQ185" s="70" t="e">
        <f aca="false">$BQ$7*$J$2*$J$5*$S185</f>
        <v>#N/A</v>
      </c>
      <c r="BR185" s="70" t="e">
        <f aca="false">$BQ$7*$J$3*$J$5*$T185</f>
        <v>#N/A</v>
      </c>
      <c r="BS185" s="70" t="e">
        <f aca="false">$BS$7*$J$2*$J$5*$S185</f>
        <v>#N/A</v>
      </c>
      <c r="BT185" s="70" t="e">
        <f aca="false">$BS$7*$J$3*$J$5*$T185</f>
        <v>#N/A</v>
      </c>
      <c r="BU185" s="70" t="e">
        <f aca="false">$BU$7*$J$2*$J$5*$S185</f>
        <v>#N/A</v>
      </c>
      <c r="BV185" s="70" t="e">
        <f aca="false">$BU$7*$J$3*$J$5*$T185</f>
        <v>#N/A</v>
      </c>
      <c r="BW185" s="385" t="e">
        <f aca="false">SUM(AW185:BD185,BG185:BJ185,BO185:BP185)</f>
        <v>#N/A</v>
      </c>
      <c r="BX185" s="386" t="e">
        <f aca="false">SUM(BS185:BV185)+BW185</f>
        <v>#N/A</v>
      </c>
      <c r="BY185" s="25" t="e">
        <f aca="false">SUM(AW185:BV185)</f>
        <v>#N/A</v>
      </c>
      <c r="BZ185" s="70" t="e">
        <f aca="false">$BZ$7*$J$2*$J$5*$N185</f>
        <v>#N/A</v>
      </c>
      <c r="CA185" s="70" t="e">
        <f aca="false">$BZ$7*$J$3*$J$5*$O185</f>
        <v>#N/A</v>
      </c>
      <c r="CB185" s="70" t="e">
        <f aca="false">$CB$7*$J$2*$J$5*$N185</f>
        <v>#N/A</v>
      </c>
      <c r="CC185" s="70" t="e">
        <f aca="false">$CB$7*$J$3*$J$5*$O185</f>
        <v>#N/A</v>
      </c>
      <c r="CD185" s="70" t="e">
        <f aca="false">$CD$7*$J$2*$J$5*$N185</f>
        <v>#N/A</v>
      </c>
      <c r="CE185" s="70" t="e">
        <f aca="false">$CD$7*$J$3*$J$5*$O185</f>
        <v>#N/A</v>
      </c>
      <c r="CF185" s="134" t="e">
        <f aca="false">SUM(BZ185:CA185)</f>
        <v>#N/A</v>
      </c>
      <c r="CG185" s="386" t="e">
        <f aca="false">SUM(BZ185:CC185)</f>
        <v>#N/A</v>
      </c>
      <c r="CH185" s="134" t="e">
        <f aca="false">SUM(BZ185:CE185)</f>
        <v>#N/A</v>
      </c>
      <c r="CI185" s="70" t="e">
        <f aca="false">$CI$7*$J$2*$J$5*$AB185</f>
        <v>#N/A</v>
      </c>
      <c r="CJ185" s="70" t="e">
        <f aca="false">$CI$7*$J$3*$J$5*$AC185</f>
        <v>#N/A</v>
      </c>
      <c r="CK185" s="70" t="e">
        <f aca="false">$CK$7*$J$2*$J$5*$AB185</f>
        <v>#N/A</v>
      </c>
      <c r="CL185" s="70" t="e">
        <f aca="false">$CK$7*$J$3*$J$5*$AC185</f>
        <v>#N/A</v>
      </c>
      <c r="CM185" s="70" t="e">
        <f aca="false">$CM$7*$J$2*$J$5*$AB185</f>
        <v>#N/A</v>
      </c>
      <c r="CN185" s="70" t="e">
        <f aca="false">$CM$7*$J$3*$J$5*$AC185</f>
        <v>#N/A</v>
      </c>
      <c r="CO185" s="70" t="e">
        <f aca="false">$CO$7*$J$2*$J$5*$AB185</f>
        <v>#N/A</v>
      </c>
      <c r="CP185" s="70" t="e">
        <f aca="false">$CO$7*$J$3*$J$5*$AC185</f>
        <v>#N/A</v>
      </c>
      <c r="CQ185" s="70" t="e">
        <f aca="false">$CQ$7*$J$2*$J$5*$AB185</f>
        <v>#N/A</v>
      </c>
      <c r="CR185" s="70" t="e">
        <f aca="false">$CQ$7*$J$3*$J$5*$AC185</f>
        <v>#N/A</v>
      </c>
      <c r="CS185" s="70" t="e">
        <f aca="false">$CS$7*$J$2*$J$5*$AB185</f>
        <v>#N/A</v>
      </c>
      <c r="CT185" s="70" t="e">
        <f aca="false">$CS$7*$J$3*$J$5*$AC185</f>
        <v>#N/A</v>
      </c>
      <c r="CU185" s="70" t="e">
        <f aca="false">$CU$7*$J$2*$J$5*$AB185</f>
        <v>#N/A</v>
      </c>
      <c r="CV185" s="70" t="e">
        <f aca="false">$CU$7*$J$3*$J$5*$AC185</f>
        <v>#N/A</v>
      </c>
      <c r="CW185" s="70" t="e">
        <f aca="false">$CW$7*$J$2*$J$5*$AB185</f>
        <v>#N/A</v>
      </c>
      <c r="CX185" s="70" t="e">
        <f aca="false">$CW$7*$J$3*$J$5*$AC185</f>
        <v>#N/A</v>
      </c>
      <c r="CY185" s="70" t="e">
        <f aca="false">$CY$7*$J$2*$J$5*$AB185</f>
        <v>#N/A</v>
      </c>
      <c r="CZ185" s="70" t="e">
        <f aca="false">$CY$7*$J$3*$J$5*$AC185</f>
        <v>#N/A</v>
      </c>
      <c r="DA185" s="70" t="e">
        <f aca="false">$DA$7*$J$2*$J$5*$AB185</f>
        <v>#N/A</v>
      </c>
      <c r="DB185" s="70" t="e">
        <f aca="false">$DA$7*$J$3*$J$5*$AC185</f>
        <v>#N/A</v>
      </c>
      <c r="DC185" s="70"/>
      <c r="DD185" s="70"/>
      <c r="DE185" s="70" t="e">
        <f aca="false">$DF$7*$J$2*$J$5*$AB185</f>
        <v>#N/A</v>
      </c>
      <c r="DF185" s="70" t="e">
        <f aca="false">$DF$7*$J$3*$J$5*$AC185</f>
        <v>#N/A</v>
      </c>
      <c r="DG185" s="70" t="e">
        <f aca="false">$DG$7*$J$2*$J$5*$AB185</f>
        <v>#N/A</v>
      </c>
      <c r="DH185" s="70" t="e">
        <f aca="false">$DG$7*$J$3*$J$5*$AC185</f>
        <v>#N/A</v>
      </c>
      <c r="DI185" s="70" t="e">
        <f aca="false">$DI$7*$J$2*$J$5*$AB185</f>
        <v>#N/A</v>
      </c>
      <c r="DJ185" s="70" t="e">
        <f aca="false">$DI$7*$J$3*$J$5*$AC185</f>
        <v>#N/A</v>
      </c>
      <c r="DK185" s="70" t="e">
        <f aca="false">$DK$7*$J$2*$J$5*$AB185</f>
        <v>#N/A</v>
      </c>
      <c r="DL185" s="70" t="e">
        <f aca="false">$DK$7*$J$3*$J$5*$AC185</f>
        <v>#N/A</v>
      </c>
      <c r="DM185" s="70" t="e">
        <f aca="false">$DM$7*$J$2*$J$5*$AB185</f>
        <v>#N/A</v>
      </c>
      <c r="DN185" s="70" t="e">
        <f aca="false">$DM$7*$J$3*$J$5*$AC185</f>
        <v>#N/A</v>
      </c>
      <c r="DO185" s="70" t="e">
        <f aca="false">$DO$7*$J$2*$J$5*$AB185</f>
        <v>#N/A</v>
      </c>
      <c r="DP185" s="70" t="e">
        <f aca="false">$DO$7*$J$3*$J$5*$AC185</f>
        <v>#N/A</v>
      </c>
      <c r="DQ185" s="70" t="e">
        <f aca="false">$DQ$7*$J$2*$J$5*$AB185</f>
        <v>#N/A</v>
      </c>
      <c r="DR185" s="70" t="e">
        <f aca="false">$DQ$7*$J$3*$J$5*$AC185</f>
        <v>#N/A</v>
      </c>
      <c r="DS185" s="134" t="e">
        <f aca="false">SUM(CI185:CR185,CW185:CX185,DG185:DH185)</f>
        <v>#N/A</v>
      </c>
      <c r="DT185" s="25" t="e">
        <f aca="false">SUM(CI185:CZ185,DC185:DL185)</f>
        <v>#N/A</v>
      </c>
      <c r="DU185" s="134" t="e">
        <f aca="false">SUM(CI185:DR185)</f>
        <v>#N/A</v>
      </c>
      <c r="DZ185" s="70" t="e">
        <f aca="false">$DZ$7*$J$2*$J$5*$AB185</f>
        <v>#N/A</v>
      </c>
      <c r="EA185" s="70" t="e">
        <f aca="false">$DZ$7*$J$3*$J$5*$AC185</f>
        <v>#N/A</v>
      </c>
      <c r="EB185" s="70" t="e">
        <f aca="false">$EB$7*$J$2*$J$5*$AB185</f>
        <v>#N/A</v>
      </c>
      <c r="EC185" s="70" t="e">
        <f aca="false">$EB$7*$J$3*$J$5*$AC185</f>
        <v>#N/A</v>
      </c>
      <c r="ED185" s="70" t="e">
        <f aca="false">$ED$7*$J$2*$J$5*$AB185</f>
        <v>#N/A</v>
      </c>
      <c r="EE185" s="70" t="e">
        <f aca="false">$ED$7*$J$3*$J$5*$AC185</f>
        <v>#N/A</v>
      </c>
      <c r="EF185" s="70" t="e">
        <f aca="false">$EF$7*$J$2*$J$5*$AB185</f>
        <v>#N/A</v>
      </c>
      <c r="EG185" s="70" t="e">
        <f aca="false">$EF$7*$J$3*$J$5*$AC185</f>
        <v>#N/A</v>
      </c>
      <c r="EH185" s="70" t="e">
        <f aca="false">$EH$7*$J$2*$J$5*$AB185</f>
        <v>#N/A</v>
      </c>
      <c r="EI185" s="70" t="e">
        <f aca="false">$EH$7*$J$3*$J$5*$AC185</f>
        <v>#N/A</v>
      </c>
      <c r="EJ185" s="70" t="e">
        <f aca="false">$EJ$7*$J$2*$J$5*$AB185</f>
        <v>#N/A</v>
      </c>
      <c r="EK185" s="70" t="e">
        <f aca="false">$EJ$7*$J$3*$J$5*$AC185</f>
        <v>#N/A</v>
      </c>
      <c r="EL185" s="70" t="e">
        <f aca="false">$EL$7*$J$2*$J$5*$AB185</f>
        <v>#N/A</v>
      </c>
      <c r="EM185" s="70" t="e">
        <f aca="false">$EL$7*$J$3*$J$5*$AC185</f>
        <v>#N/A</v>
      </c>
      <c r="EN185" s="134" t="e">
        <f aca="false">SUM(EB185:EC185)</f>
        <v>#N/A</v>
      </c>
      <c r="EO185" s="25" t="e">
        <f aca="false">SUM(EB185:EE185,EJ185:EM185)</f>
        <v>#N/A</v>
      </c>
      <c r="EP185" s="25" t="e">
        <f aca="false">SUM(DZ185:EM185)</f>
        <v>#N/A</v>
      </c>
    </row>
    <row r="186" customFormat="false" ht="11.25" hidden="false" customHeight="false" outlineLevel="0" collapsed="false">
      <c r="A186" s="51" t="e">
        <f aca="false">VLOOKUP($D186,Curves!$A$2:$I$1700,9)</f>
        <v>#N/A</v>
      </c>
      <c r="B186" s="85" t="e">
        <f aca="false">(1+($A186/2))^(-2*($D186-$A$1)/365.25)</f>
        <v>#N/A</v>
      </c>
      <c r="C186" s="85" t="n">
        <f aca="false">D187-D186</f>
        <v>30</v>
      </c>
      <c r="D186" s="377" t="n">
        <v>42309</v>
      </c>
      <c r="E186" s="378" t="e">
        <f aca="false">VLOOKUP($D186,Curves!$A$2:$H$1700,2)*$B186</f>
        <v>#N/A</v>
      </c>
      <c r="F186" s="51" t="e">
        <f aca="false">VLOOKUP($D186,Curves!$A$2:$H$1700,3)*$B186</f>
        <v>#N/A</v>
      </c>
      <c r="G186" s="51" t="e">
        <f aca="false">VLOOKUP($D186,Curves!$A$2:$H$1700,7)*$B186</f>
        <v>#N/A</v>
      </c>
      <c r="H186" s="51" t="e">
        <f aca="false">VLOOKUP($D186,Curves!$A$2:$H$1700,5)*$B186</f>
        <v>#N/A</v>
      </c>
      <c r="I186" s="51" t="e">
        <f aca="false">VLOOKUP($D186,Curves!$A$2:$H$1700,4)*$B186</f>
        <v>#N/A</v>
      </c>
      <c r="J186" s="379" t="e">
        <f aca="false">VLOOKUP($D186,Curves!$A$2:$H$1700,8)*$B186</f>
        <v>#N/A</v>
      </c>
      <c r="K186" s="51" t="e">
        <f aca="false">($E186+$I186)*$J$5+$J$4</f>
        <v>#N/A</v>
      </c>
      <c r="L186" s="380" t="e">
        <f aca="false">VLOOKUP($D186,Curves!$N$2:$T$2600,2)*$B186</f>
        <v>#N/A</v>
      </c>
      <c r="M186" s="244" t="e">
        <f aca="false">VLOOKUP($D186,Curves!$N$2:$T$2600,3)*$B186</f>
        <v>#N/A</v>
      </c>
      <c r="N186" s="381" t="e">
        <f aca="false">IF($K186&lt;$L186,1,0)</f>
        <v>#N/A</v>
      </c>
      <c r="O186" s="382" t="e">
        <f aca="false">IF($K186&lt;$M186,1,0)</f>
        <v>#N/A</v>
      </c>
      <c r="P186" s="378" t="e">
        <f aca="false">($E186+J186)*$J$5+$J$4</f>
        <v>#N/A</v>
      </c>
      <c r="Q186" s="380" t="e">
        <f aca="false">VLOOKUP($D186,Curves!$N$2:$T$2600,4)*$B186</f>
        <v>#N/A</v>
      </c>
      <c r="R186" s="244" t="e">
        <f aca="false">VLOOKUP($D186,Curves!$N$2:$T$2600,5)*$B186</f>
        <v>#N/A</v>
      </c>
      <c r="S186" s="381" t="e">
        <f aca="false">IF($P186&lt;$Q186,1,0)</f>
        <v>#N/A</v>
      </c>
      <c r="T186" s="382" t="e">
        <f aca="false">IF($P186&lt;$R186,1,0)</f>
        <v>#N/A</v>
      </c>
      <c r="U186" s="383" t="e">
        <f aca="false">($E186+G186)*$J$5+$J$4</f>
        <v>#N/A</v>
      </c>
      <c r="V186" s="383" t="e">
        <f aca="false">($E186+H186)*$J$5+$J$4</f>
        <v>#N/A</v>
      </c>
      <c r="W186" s="383" t="e">
        <f aca="false">($E186+I186)*$J$5+$J$4</f>
        <v>#N/A</v>
      </c>
      <c r="X186" s="272" t="e">
        <f aca="false">VLOOKUP($D186,[6]CurveFetch!$D$8:$S$13000,16,0)*$B186</f>
        <v>#N/A</v>
      </c>
      <c r="Y186" s="244" t="e">
        <f aca="false">VLOOKUP($D186,Curves!$N$2:$T$2600,7)*$B186</f>
        <v>#N/A</v>
      </c>
      <c r="Z186" s="384" t="e">
        <f aca="false">IF($U186&lt;$X186,1,0)</f>
        <v>#N/A</v>
      </c>
      <c r="AA186" s="381" t="e">
        <f aca="false">IF($U186&lt;$Y186,1,0)</f>
        <v>#N/A</v>
      </c>
      <c r="AB186" s="381" t="e">
        <f aca="false">IF($V186&lt;$X186,1,0)</f>
        <v>#N/A</v>
      </c>
      <c r="AC186" s="381" t="e">
        <f aca="false">IF($V186&lt;$X186,1,0)</f>
        <v>#N/A</v>
      </c>
      <c r="AD186" s="381" t="e">
        <f aca="false">IF($W186&lt;$X186,1,0)</f>
        <v>#N/A</v>
      </c>
      <c r="AE186" s="382" t="e">
        <f aca="false">IF($W186&lt;$Y186,1,0)</f>
        <v>#N/A</v>
      </c>
      <c r="AF186" s="70" t="e">
        <f aca="false">$AF$7*$J$2*$J$5*$N186</f>
        <v>#N/A</v>
      </c>
      <c r="AG186" s="70" t="e">
        <f aca="false">$AF$7*$J$2*$J$5*$O186</f>
        <v>#N/A</v>
      </c>
      <c r="AH186" s="70" t="e">
        <f aca="false">$AH$7*$J$2*$J$5*$N186</f>
        <v>#N/A</v>
      </c>
      <c r="AI186" s="70" t="e">
        <f aca="false">$AH$7*$J$2*$J$5*$O186</f>
        <v>#N/A</v>
      </c>
      <c r="AJ186" s="70" t="e">
        <f aca="false">$AJ$7*$J$2*$J$5*$N186</f>
        <v>#N/A</v>
      </c>
      <c r="AK186" s="70" t="e">
        <f aca="false">$AJ$7*$J$2*$J$5*$O186</f>
        <v>#N/A</v>
      </c>
      <c r="AL186" s="70" t="e">
        <f aca="false">$AL$7*$J$2*$J$5*$N186</f>
        <v>#N/A</v>
      </c>
      <c r="AM186" s="70" t="e">
        <f aca="false">$AL$7*$J$3*$J$5*$O186</f>
        <v>#N/A</v>
      </c>
      <c r="AN186" s="70" t="e">
        <f aca="false">$AN$7*$J$2*$J$5*$N186</f>
        <v>#N/A</v>
      </c>
      <c r="AO186" s="70" t="e">
        <f aca="false">$AN$7*$J$3*$J$5*$O186</f>
        <v>#N/A</v>
      </c>
      <c r="AP186" s="70" t="e">
        <f aca="false">$AP$7*$J$2*$J$5*$N186</f>
        <v>#N/A</v>
      </c>
      <c r="AQ186" s="70" t="e">
        <f aca="false">$AP$7*$J$3*$J$5*$O186</f>
        <v>#N/A</v>
      </c>
      <c r="AR186" s="70" t="e">
        <f aca="false">$AR$7*$J$2*$J$5*$N186</f>
        <v>#N/A</v>
      </c>
      <c r="AS186" s="70" t="e">
        <f aca="false">$AR$7*$J$3*$J$5*$O186</f>
        <v>#N/A</v>
      </c>
      <c r="AT186" s="134" t="e">
        <f aca="false">SUM(AF186:AG186,AL186:AM186)</f>
        <v>#N/A</v>
      </c>
      <c r="AU186" s="161" t="e">
        <f aca="false">SUM(AF186:AM186,AP186:AS186)</f>
        <v>#N/A</v>
      </c>
      <c r="AV186" s="134" t="e">
        <f aca="false">SUM(AF186:AS186)</f>
        <v>#N/A</v>
      </c>
      <c r="AW186" s="70" t="e">
        <f aca="false">$AW$7*$J$2*$J$5*$S186</f>
        <v>#N/A</v>
      </c>
      <c r="AX186" s="70" t="e">
        <f aca="false">$AW$7*$J$3*$J$5*$T186</f>
        <v>#N/A</v>
      </c>
      <c r="AY186" s="70" t="e">
        <f aca="false">$AY$7*$J$2*$J$5*$S186</f>
        <v>#N/A</v>
      </c>
      <c r="AZ186" s="70" t="e">
        <f aca="false">$AY$7*$J$3*$J$5*$T186</f>
        <v>#N/A</v>
      </c>
      <c r="BA186" s="70" t="e">
        <f aca="false">$BA$7*$J$2*$J$5*$S186</f>
        <v>#N/A</v>
      </c>
      <c r="BB186" s="70" t="e">
        <f aca="false">$BA$7*$J$3*$J$5*$T186</f>
        <v>#N/A</v>
      </c>
      <c r="BC186" s="70" t="e">
        <f aca="false">$BC$7*$J$2*$J$5*$S186</f>
        <v>#N/A</v>
      </c>
      <c r="BD186" s="70" t="e">
        <f aca="false">$BC$7*$J$3*$J$5*$T186</f>
        <v>#N/A</v>
      </c>
      <c r="BE186" s="70" t="e">
        <f aca="false">$BE$7*$J$2*$J$5*$S186</f>
        <v>#N/A</v>
      </c>
      <c r="BF186" s="70" t="e">
        <f aca="false">$BE$7*$J$3*$J$5*$T186</f>
        <v>#N/A</v>
      </c>
      <c r="BG186" s="70" t="e">
        <f aca="false">$BG$7*$J$2*$J$5*$S186</f>
        <v>#N/A</v>
      </c>
      <c r="BH186" s="70" t="e">
        <f aca="false">$BG$7*$J$3*$J$5*$T186</f>
        <v>#N/A</v>
      </c>
      <c r="BI186" s="70" t="e">
        <f aca="false">$BI$7*$J$2*$J$5*$S186</f>
        <v>#N/A</v>
      </c>
      <c r="BJ186" s="70" t="e">
        <f aca="false">$BI$7*$J$3*$J$5*$T186</f>
        <v>#N/A</v>
      </c>
      <c r="BK186" s="70" t="e">
        <f aca="false">$BK$7*$J$2*$J$5*$S186</f>
        <v>#N/A</v>
      </c>
      <c r="BL186" s="70" t="e">
        <f aca="false">$BK$7*$J$3*$J$5*$T186</f>
        <v>#N/A</v>
      </c>
      <c r="BM186" s="70" t="e">
        <f aca="false">$BM$7*$J$2*$J$5*$S186</f>
        <v>#N/A</v>
      </c>
      <c r="BN186" s="70" t="e">
        <f aca="false">$BM$7*$J$3*$J$5*$T186</f>
        <v>#N/A</v>
      </c>
      <c r="BO186" s="70" t="e">
        <f aca="false">$BO$7*$J$2*$J$5*$S186</f>
        <v>#N/A</v>
      </c>
      <c r="BP186" s="70" t="e">
        <f aca="false">$BO$7*$J$3*$J$5*$T186</f>
        <v>#N/A</v>
      </c>
      <c r="BQ186" s="70" t="e">
        <f aca="false">$BQ$7*$J$2*$J$5*$S186</f>
        <v>#N/A</v>
      </c>
      <c r="BR186" s="70" t="e">
        <f aca="false">$BQ$7*$J$3*$J$5*$T186</f>
        <v>#N/A</v>
      </c>
      <c r="BS186" s="70" t="e">
        <f aca="false">$BS$7*$J$2*$J$5*$S186</f>
        <v>#N/A</v>
      </c>
      <c r="BT186" s="70" t="e">
        <f aca="false">$BS$7*$J$3*$J$5*$T186</f>
        <v>#N/A</v>
      </c>
      <c r="BU186" s="70" t="e">
        <f aca="false">$BU$7*$J$2*$J$5*$S186</f>
        <v>#N/A</v>
      </c>
      <c r="BV186" s="70" t="e">
        <f aca="false">$BU$7*$J$3*$J$5*$T186</f>
        <v>#N/A</v>
      </c>
      <c r="BW186" s="385" t="e">
        <f aca="false">SUM(AW186:BD186,BG186:BJ186,BO186:BP186)</f>
        <v>#N/A</v>
      </c>
      <c r="BX186" s="386" t="e">
        <f aca="false">SUM(BS186:BV186)+BW186</f>
        <v>#N/A</v>
      </c>
      <c r="BY186" s="25" t="e">
        <f aca="false">SUM(AW186:BV186)</f>
        <v>#N/A</v>
      </c>
      <c r="BZ186" s="70" t="e">
        <f aca="false">$BZ$7*$J$2*$J$5*$N186</f>
        <v>#N/A</v>
      </c>
      <c r="CA186" s="70" t="e">
        <f aca="false">$BZ$7*$J$3*$J$5*$O186</f>
        <v>#N/A</v>
      </c>
      <c r="CB186" s="70" t="e">
        <f aca="false">$CB$7*$J$2*$J$5*$N186</f>
        <v>#N/A</v>
      </c>
      <c r="CC186" s="70" t="e">
        <f aca="false">$CB$7*$J$3*$J$5*$O186</f>
        <v>#N/A</v>
      </c>
      <c r="CD186" s="70" t="e">
        <f aca="false">$CD$7*$J$2*$J$5*$N186</f>
        <v>#N/A</v>
      </c>
      <c r="CE186" s="70" t="e">
        <f aca="false">$CD$7*$J$3*$J$5*$O186</f>
        <v>#N/A</v>
      </c>
      <c r="CF186" s="134" t="e">
        <f aca="false">SUM(BZ186:CA186)</f>
        <v>#N/A</v>
      </c>
      <c r="CG186" s="386" t="e">
        <f aca="false">SUM(BZ186:CC186)</f>
        <v>#N/A</v>
      </c>
      <c r="CH186" s="134" t="e">
        <f aca="false">SUM(BZ186:CE186)</f>
        <v>#N/A</v>
      </c>
      <c r="CI186" s="70" t="e">
        <f aca="false">$CI$7*$J$2*$J$5*$AB186</f>
        <v>#N/A</v>
      </c>
      <c r="CJ186" s="70" t="e">
        <f aca="false">$CI$7*$J$3*$J$5*$AC186</f>
        <v>#N/A</v>
      </c>
      <c r="CK186" s="70" t="e">
        <f aca="false">$CK$7*$J$2*$J$5*$AB186</f>
        <v>#N/A</v>
      </c>
      <c r="CL186" s="70" t="e">
        <f aca="false">$CK$7*$J$3*$J$5*$AC186</f>
        <v>#N/A</v>
      </c>
      <c r="CM186" s="70" t="e">
        <f aca="false">$CM$7*$J$2*$J$5*$AB186</f>
        <v>#N/A</v>
      </c>
      <c r="CN186" s="70" t="e">
        <f aca="false">$CM$7*$J$3*$J$5*$AC186</f>
        <v>#N/A</v>
      </c>
      <c r="CO186" s="70" t="e">
        <f aca="false">$CO$7*$J$2*$J$5*$AB186</f>
        <v>#N/A</v>
      </c>
      <c r="CP186" s="70" t="e">
        <f aca="false">$CO$7*$J$3*$J$5*$AC186</f>
        <v>#N/A</v>
      </c>
      <c r="CQ186" s="70" t="e">
        <f aca="false">$CQ$7*$J$2*$J$5*$AB186</f>
        <v>#N/A</v>
      </c>
      <c r="CR186" s="70" t="e">
        <f aca="false">$CQ$7*$J$3*$J$5*$AC186</f>
        <v>#N/A</v>
      </c>
      <c r="CS186" s="70" t="e">
        <f aca="false">$CS$7*$J$2*$J$5*$AB186</f>
        <v>#N/A</v>
      </c>
      <c r="CT186" s="70" t="e">
        <f aca="false">$CS$7*$J$3*$J$5*$AC186</f>
        <v>#N/A</v>
      </c>
      <c r="CU186" s="70" t="e">
        <f aca="false">$CU$7*$J$2*$J$5*$AB186</f>
        <v>#N/A</v>
      </c>
      <c r="CV186" s="70" t="e">
        <f aca="false">$CU$7*$J$3*$J$5*$AC186</f>
        <v>#N/A</v>
      </c>
      <c r="CW186" s="70" t="e">
        <f aca="false">$CW$7*$J$2*$J$5*$AB186</f>
        <v>#N/A</v>
      </c>
      <c r="CX186" s="70" t="e">
        <f aca="false">$CW$7*$J$3*$J$5*$AC186</f>
        <v>#N/A</v>
      </c>
      <c r="CY186" s="70" t="e">
        <f aca="false">$CY$7*$J$2*$J$5*$AB186</f>
        <v>#N/A</v>
      </c>
      <c r="CZ186" s="70" t="e">
        <f aca="false">$CY$7*$J$3*$J$5*$AC186</f>
        <v>#N/A</v>
      </c>
      <c r="DA186" s="70" t="e">
        <f aca="false">$DA$7*$J$2*$J$5*$AB186</f>
        <v>#N/A</v>
      </c>
      <c r="DB186" s="70" t="e">
        <f aca="false">$DA$7*$J$3*$J$5*$AC186</f>
        <v>#N/A</v>
      </c>
      <c r="DC186" s="70"/>
      <c r="DD186" s="70"/>
      <c r="DE186" s="70" t="e">
        <f aca="false">$DF$7*$J$2*$J$5*$AB186</f>
        <v>#N/A</v>
      </c>
      <c r="DF186" s="70" t="e">
        <f aca="false">$DF$7*$J$3*$J$5*$AC186</f>
        <v>#N/A</v>
      </c>
      <c r="DG186" s="70" t="e">
        <f aca="false">$DG$7*$J$2*$J$5*$AB186</f>
        <v>#N/A</v>
      </c>
      <c r="DH186" s="70" t="e">
        <f aca="false">$DG$7*$J$3*$J$5*$AC186</f>
        <v>#N/A</v>
      </c>
      <c r="DI186" s="70" t="e">
        <f aca="false">$DI$7*$J$2*$J$5*$AB186</f>
        <v>#N/A</v>
      </c>
      <c r="DJ186" s="70" t="e">
        <f aca="false">$DI$7*$J$3*$J$5*$AC186</f>
        <v>#N/A</v>
      </c>
      <c r="DK186" s="70" t="e">
        <f aca="false">$DK$7*$J$2*$J$5*$AB186</f>
        <v>#N/A</v>
      </c>
      <c r="DL186" s="70" t="e">
        <f aca="false">$DK$7*$J$3*$J$5*$AC186</f>
        <v>#N/A</v>
      </c>
      <c r="DM186" s="70" t="e">
        <f aca="false">$DM$7*$J$2*$J$5*$AB186</f>
        <v>#N/A</v>
      </c>
      <c r="DN186" s="70" t="e">
        <f aca="false">$DM$7*$J$3*$J$5*$AC186</f>
        <v>#N/A</v>
      </c>
      <c r="DO186" s="70" t="e">
        <f aca="false">$DO$7*$J$2*$J$5*$AB186</f>
        <v>#N/A</v>
      </c>
      <c r="DP186" s="70" t="e">
        <f aca="false">$DO$7*$J$3*$J$5*$AC186</f>
        <v>#N/A</v>
      </c>
      <c r="DQ186" s="70" t="e">
        <f aca="false">$DQ$7*$J$2*$J$5*$AB186</f>
        <v>#N/A</v>
      </c>
      <c r="DR186" s="70" t="e">
        <f aca="false">$DQ$7*$J$3*$J$5*$AC186</f>
        <v>#N/A</v>
      </c>
      <c r="DS186" s="134" t="e">
        <f aca="false">SUM(CI186:CR186,CW186:CX186,DG186:DH186)</f>
        <v>#N/A</v>
      </c>
      <c r="DT186" s="25" t="e">
        <f aca="false">SUM(CI186:CZ186,DC186:DL186)</f>
        <v>#N/A</v>
      </c>
      <c r="DU186" s="134" t="e">
        <f aca="false">SUM(CI186:DR186)</f>
        <v>#N/A</v>
      </c>
      <c r="DZ186" s="70" t="e">
        <f aca="false">$DZ$7*$J$2*$J$5*$AB186</f>
        <v>#N/A</v>
      </c>
      <c r="EA186" s="70" t="e">
        <f aca="false">$DZ$7*$J$3*$J$5*$AC186</f>
        <v>#N/A</v>
      </c>
      <c r="EB186" s="70" t="e">
        <f aca="false">$EB$7*$J$2*$J$5*$AB186</f>
        <v>#N/A</v>
      </c>
      <c r="EC186" s="70" t="e">
        <f aca="false">$EB$7*$J$3*$J$5*$AC186</f>
        <v>#N/A</v>
      </c>
      <c r="ED186" s="70" t="e">
        <f aca="false">$ED$7*$J$2*$J$5*$AB186</f>
        <v>#N/A</v>
      </c>
      <c r="EE186" s="70" t="e">
        <f aca="false">$ED$7*$J$3*$J$5*$AC186</f>
        <v>#N/A</v>
      </c>
      <c r="EF186" s="70" t="e">
        <f aca="false">$EF$7*$J$2*$J$5*$AB186</f>
        <v>#N/A</v>
      </c>
      <c r="EG186" s="70" t="e">
        <f aca="false">$EF$7*$J$3*$J$5*$AC186</f>
        <v>#N/A</v>
      </c>
      <c r="EH186" s="70" t="e">
        <f aca="false">$EH$7*$J$2*$J$5*$AB186</f>
        <v>#N/A</v>
      </c>
      <c r="EI186" s="70" t="e">
        <f aca="false">$EH$7*$J$3*$J$5*$AC186</f>
        <v>#N/A</v>
      </c>
      <c r="EJ186" s="70" t="e">
        <f aca="false">$EJ$7*$J$2*$J$5*$AB186</f>
        <v>#N/A</v>
      </c>
      <c r="EK186" s="70" t="e">
        <f aca="false">$EJ$7*$J$3*$J$5*$AC186</f>
        <v>#N/A</v>
      </c>
      <c r="EL186" s="70" t="e">
        <f aca="false">$EL$7*$J$2*$J$5*$AB186</f>
        <v>#N/A</v>
      </c>
      <c r="EM186" s="70" t="e">
        <f aca="false">$EL$7*$J$3*$J$5*$AC186</f>
        <v>#N/A</v>
      </c>
      <c r="EN186" s="134" t="e">
        <f aca="false">SUM(EB186:EC186)</f>
        <v>#N/A</v>
      </c>
      <c r="EO186" s="25" t="e">
        <f aca="false">SUM(EB186:EE186,EJ186:EM186)</f>
        <v>#N/A</v>
      </c>
      <c r="EP186" s="25" t="e">
        <f aca="false">SUM(DZ186:EM186)</f>
        <v>#N/A</v>
      </c>
    </row>
    <row r="187" customFormat="false" ht="11.25" hidden="false" customHeight="false" outlineLevel="0" collapsed="false">
      <c r="A187" s="51" t="e">
        <f aca="false">VLOOKUP($D187,Curves!$A$2:$I$1700,9)</f>
        <v>#N/A</v>
      </c>
      <c r="B187" s="85" t="e">
        <f aca="false">(1+($A187/2))^(-2*($D187-$A$1)/365.25)</f>
        <v>#N/A</v>
      </c>
      <c r="C187" s="85" t="n">
        <f aca="false">D188-D187</f>
        <v>31</v>
      </c>
      <c r="D187" s="377" t="n">
        <v>42339</v>
      </c>
      <c r="E187" s="378" t="e">
        <f aca="false">VLOOKUP($D187,Curves!$A$2:$H$1700,2)*$B187</f>
        <v>#N/A</v>
      </c>
      <c r="F187" s="51" t="e">
        <f aca="false">VLOOKUP($D187,Curves!$A$2:$H$1700,3)*$B187</f>
        <v>#N/A</v>
      </c>
      <c r="G187" s="51" t="e">
        <f aca="false">VLOOKUP($D187,Curves!$A$2:$H$1700,7)*$B187</f>
        <v>#N/A</v>
      </c>
      <c r="H187" s="51" t="e">
        <f aca="false">VLOOKUP($D187,Curves!$A$2:$H$1700,5)*$B187</f>
        <v>#N/A</v>
      </c>
      <c r="I187" s="51" t="e">
        <f aca="false">VLOOKUP($D187,Curves!$A$2:$H$1700,4)*$B187</f>
        <v>#N/A</v>
      </c>
      <c r="J187" s="379" t="e">
        <f aca="false">VLOOKUP($D187,Curves!$A$2:$H$1700,8)*$B187</f>
        <v>#N/A</v>
      </c>
      <c r="K187" s="51" t="e">
        <f aca="false">($E187+$I187)*$J$5+$J$4</f>
        <v>#N/A</v>
      </c>
      <c r="L187" s="380" t="e">
        <f aca="false">VLOOKUP($D187,Curves!$N$2:$T$2600,2)*$B187</f>
        <v>#N/A</v>
      </c>
      <c r="M187" s="244" t="e">
        <f aca="false">VLOOKUP($D187,Curves!$N$2:$T$2600,3)*$B187</f>
        <v>#N/A</v>
      </c>
      <c r="N187" s="381" t="e">
        <f aca="false">IF($K187&lt;$L187,1,0)</f>
        <v>#N/A</v>
      </c>
      <c r="O187" s="382" t="e">
        <f aca="false">IF($K187&lt;$M187,1,0)</f>
        <v>#N/A</v>
      </c>
      <c r="P187" s="378" t="e">
        <f aca="false">($E187+J187)*$J$5+$J$4</f>
        <v>#N/A</v>
      </c>
      <c r="Q187" s="380" t="e">
        <f aca="false">VLOOKUP($D187,Curves!$N$2:$T$2600,4)*$B187</f>
        <v>#N/A</v>
      </c>
      <c r="R187" s="244" t="e">
        <f aca="false">VLOOKUP($D187,Curves!$N$2:$T$2600,5)*$B187</f>
        <v>#N/A</v>
      </c>
      <c r="S187" s="381" t="e">
        <f aca="false">IF($P187&lt;$Q187,1,0)</f>
        <v>#N/A</v>
      </c>
      <c r="T187" s="382" t="e">
        <f aca="false">IF($P187&lt;$R187,1,0)</f>
        <v>#N/A</v>
      </c>
      <c r="U187" s="383" t="e">
        <f aca="false">($E187+G187)*$J$5+$J$4</f>
        <v>#N/A</v>
      </c>
      <c r="V187" s="383" t="e">
        <f aca="false">($E187+H187)*$J$5+$J$4</f>
        <v>#N/A</v>
      </c>
      <c r="W187" s="383" t="e">
        <f aca="false">($E187+I187)*$J$5+$J$4</f>
        <v>#N/A</v>
      </c>
      <c r="X187" s="272" t="e">
        <f aca="false">VLOOKUP($D187,[6]CurveFetch!$D$8:$S$13000,16,0)*$B187</f>
        <v>#N/A</v>
      </c>
      <c r="Y187" s="244" t="e">
        <f aca="false">VLOOKUP($D187,Curves!$N$2:$T$2600,7)*$B187</f>
        <v>#N/A</v>
      </c>
      <c r="Z187" s="384" t="e">
        <f aca="false">IF($U187&lt;$X187,1,0)</f>
        <v>#N/A</v>
      </c>
      <c r="AA187" s="381" t="e">
        <f aca="false">IF($U187&lt;$Y187,1,0)</f>
        <v>#N/A</v>
      </c>
      <c r="AB187" s="381" t="e">
        <f aca="false">IF($V187&lt;$X187,1,0)</f>
        <v>#N/A</v>
      </c>
      <c r="AC187" s="381" t="e">
        <f aca="false">IF($V187&lt;$X187,1,0)</f>
        <v>#N/A</v>
      </c>
      <c r="AD187" s="381" t="e">
        <f aca="false">IF($W187&lt;$X187,1,0)</f>
        <v>#N/A</v>
      </c>
      <c r="AE187" s="382" t="e">
        <f aca="false">IF($W187&lt;$Y187,1,0)</f>
        <v>#N/A</v>
      </c>
      <c r="AF187" s="70" t="e">
        <f aca="false">$AF$7*$J$2*$J$5*$N187</f>
        <v>#N/A</v>
      </c>
      <c r="AG187" s="70" t="e">
        <f aca="false">$AF$7*$J$2*$J$5*$O187</f>
        <v>#N/A</v>
      </c>
      <c r="AH187" s="70" t="e">
        <f aca="false">$AH$7*$J$2*$J$5*$N187</f>
        <v>#N/A</v>
      </c>
      <c r="AI187" s="70" t="e">
        <f aca="false">$AH$7*$J$2*$J$5*$O187</f>
        <v>#N/A</v>
      </c>
      <c r="AJ187" s="70" t="e">
        <f aca="false">$AJ$7*$J$2*$J$5*$N187</f>
        <v>#N/A</v>
      </c>
      <c r="AK187" s="70" t="e">
        <f aca="false">$AJ$7*$J$2*$J$5*$O187</f>
        <v>#N/A</v>
      </c>
      <c r="AL187" s="70" t="e">
        <f aca="false">$AL$7*$J$2*$J$5*$N187</f>
        <v>#N/A</v>
      </c>
      <c r="AM187" s="70" t="e">
        <f aca="false">$AL$7*$J$3*$J$5*$O187</f>
        <v>#N/A</v>
      </c>
      <c r="AN187" s="70" t="e">
        <f aca="false">$AN$7*$J$2*$J$5*$N187</f>
        <v>#N/A</v>
      </c>
      <c r="AO187" s="70" t="e">
        <f aca="false">$AN$7*$J$3*$J$5*$O187</f>
        <v>#N/A</v>
      </c>
      <c r="AP187" s="70" t="e">
        <f aca="false">$AP$7*$J$2*$J$5*$N187</f>
        <v>#N/A</v>
      </c>
      <c r="AQ187" s="70" t="e">
        <f aca="false">$AP$7*$J$3*$J$5*$O187</f>
        <v>#N/A</v>
      </c>
      <c r="AR187" s="70" t="e">
        <f aca="false">$AR$7*$J$2*$J$5*$N187</f>
        <v>#N/A</v>
      </c>
      <c r="AS187" s="70" t="e">
        <f aca="false">$AR$7*$J$3*$J$5*$O187</f>
        <v>#N/A</v>
      </c>
      <c r="AT187" s="134" t="e">
        <f aca="false">SUM(AF187:AG187,AL187:AM187)</f>
        <v>#N/A</v>
      </c>
      <c r="AU187" s="161" t="e">
        <f aca="false">SUM(AF187:AM187,AP187:AS187)</f>
        <v>#N/A</v>
      </c>
      <c r="AV187" s="134" t="e">
        <f aca="false">SUM(AF187:AS187)</f>
        <v>#N/A</v>
      </c>
      <c r="AW187" s="70" t="e">
        <f aca="false">$AW$7*$J$2*$J$5*$S187</f>
        <v>#N/A</v>
      </c>
      <c r="AX187" s="70" t="e">
        <f aca="false">$AW$7*$J$3*$J$5*$T187</f>
        <v>#N/A</v>
      </c>
      <c r="AY187" s="70" t="e">
        <f aca="false">$AY$7*$J$2*$J$5*$S187</f>
        <v>#N/A</v>
      </c>
      <c r="AZ187" s="70" t="e">
        <f aca="false">$AY$7*$J$3*$J$5*$T187</f>
        <v>#N/A</v>
      </c>
      <c r="BA187" s="70" t="e">
        <f aca="false">$BA$7*$J$2*$J$5*$S187</f>
        <v>#N/A</v>
      </c>
      <c r="BB187" s="70" t="e">
        <f aca="false">$BA$7*$J$3*$J$5*$T187</f>
        <v>#N/A</v>
      </c>
      <c r="BC187" s="70" t="e">
        <f aca="false">$BC$7*$J$2*$J$5*$S187</f>
        <v>#N/A</v>
      </c>
      <c r="BD187" s="70" t="e">
        <f aca="false">$BC$7*$J$3*$J$5*$T187</f>
        <v>#N/A</v>
      </c>
      <c r="BE187" s="70" t="e">
        <f aca="false">$BE$7*$J$2*$J$5*$S187</f>
        <v>#N/A</v>
      </c>
      <c r="BF187" s="70" t="e">
        <f aca="false">$BE$7*$J$3*$J$5*$T187</f>
        <v>#N/A</v>
      </c>
      <c r="BG187" s="70" t="e">
        <f aca="false">$BG$7*$J$2*$J$5*$S187</f>
        <v>#N/A</v>
      </c>
      <c r="BH187" s="70" t="e">
        <f aca="false">$BG$7*$J$3*$J$5*$T187</f>
        <v>#N/A</v>
      </c>
      <c r="BI187" s="70" t="e">
        <f aca="false">$BI$7*$J$2*$J$5*$S187</f>
        <v>#N/A</v>
      </c>
      <c r="BJ187" s="70" t="e">
        <f aca="false">$BI$7*$J$3*$J$5*$T187</f>
        <v>#N/A</v>
      </c>
      <c r="BK187" s="70" t="e">
        <f aca="false">$BK$7*$J$2*$J$5*$S187</f>
        <v>#N/A</v>
      </c>
      <c r="BL187" s="70" t="e">
        <f aca="false">$BK$7*$J$3*$J$5*$T187</f>
        <v>#N/A</v>
      </c>
      <c r="BM187" s="70" t="e">
        <f aca="false">$BM$7*$J$2*$J$5*$S187</f>
        <v>#N/A</v>
      </c>
      <c r="BN187" s="70" t="e">
        <f aca="false">$BM$7*$J$3*$J$5*$T187</f>
        <v>#N/A</v>
      </c>
      <c r="BO187" s="70" t="e">
        <f aca="false">$BO$7*$J$2*$J$5*$S187</f>
        <v>#N/A</v>
      </c>
      <c r="BP187" s="70" t="e">
        <f aca="false">$BO$7*$J$3*$J$5*$T187</f>
        <v>#N/A</v>
      </c>
      <c r="BQ187" s="70" t="e">
        <f aca="false">$BQ$7*$J$2*$J$5*$S187</f>
        <v>#N/A</v>
      </c>
      <c r="BR187" s="70" t="e">
        <f aca="false">$BQ$7*$J$3*$J$5*$T187</f>
        <v>#N/A</v>
      </c>
      <c r="BS187" s="70" t="e">
        <f aca="false">$BS$7*$J$2*$J$5*$S187</f>
        <v>#N/A</v>
      </c>
      <c r="BT187" s="70" t="e">
        <f aca="false">$BS$7*$J$3*$J$5*$T187</f>
        <v>#N/A</v>
      </c>
      <c r="BU187" s="70" t="e">
        <f aca="false">$BU$7*$J$2*$J$5*$S187</f>
        <v>#N/A</v>
      </c>
      <c r="BV187" s="70" t="e">
        <f aca="false">$BU$7*$J$3*$J$5*$T187</f>
        <v>#N/A</v>
      </c>
      <c r="BW187" s="385" t="e">
        <f aca="false">SUM(AW187:BD187,BG187:BJ187,BO187:BP187)</f>
        <v>#N/A</v>
      </c>
      <c r="BX187" s="386" t="e">
        <f aca="false">SUM(BS187:BV187)+BW187</f>
        <v>#N/A</v>
      </c>
      <c r="BY187" s="25" t="e">
        <f aca="false">SUM(AW187:BV187)</f>
        <v>#N/A</v>
      </c>
      <c r="BZ187" s="70" t="e">
        <f aca="false">$BZ$7*$J$2*$J$5*$N187</f>
        <v>#N/A</v>
      </c>
      <c r="CA187" s="70" t="e">
        <f aca="false">$BZ$7*$J$3*$J$5*$O187</f>
        <v>#N/A</v>
      </c>
      <c r="CB187" s="70" t="e">
        <f aca="false">$CB$7*$J$2*$J$5*$N187</f>
        <v>#N/A</v>
      </c>
      <c r="CC187" s="70" t="e">
        <f aca="false">$CB$7*$J$3*$J$5*$O187</f>
        <v>#N/A</v>
      </c>
      <c r="CD187" s="70" t="e">
        <f aca="false">$CD$7*$J$2*$J$5*$N187</f>
        <v>#N/A</v>
      </c>
      <c r="CE187" s="70" t="e">
        <f aca="false">$CD$7*$J$3*$J$5*$O187</f>
        <v>#N/A</v>
      </c>
      <c r="CF187" s="134" t="e">
        <f aca="false">SUM(BZ187:CA187)</f>
        <v>#N/A</v>
      </c>
      <c r="CG187" s="386" t="e">
        <f aca="false">SUM(BZ187:CC187)</f>
        <v>#N/A</v>
      </c>
      <c r="CH187" s="134" t="e">
        <f aca="false">SUM(BZ187:CE187)</f>
        <v>#N/A</v>
      </c>
      <c r="CI187" s="70" t="e">
        <f aca="false">$CI$7*$J$2*$J$5*$AB187</f>
        <v>#N/A</v>
      </c>
      <c r="CJ187" s="70" t="e">
        <f aca="false">$CI$7*$J$3*$J$5*$AC187</f>
        <v>#N/A</v>
      </c>
      <c r="CK187" s="70" t="e">
        <f aca="false">$CK$7*$J$2*$J$5*$AB187</f>
        <v>#N/A</v>
      </c>
      <c r="CL187" s="70" t="e">
        <f aca="false">$CK$7*$J$3*$J$5*$AC187</f>
        <v>#N/A</v>
      </c>
      <c r="CM187" s="70" t="e">
        <f aca="false">$CM$7*$J$2*$J$5*$AB187</f>
        <v>#N/A</v>
      </c>
      <c r="CN187" s="70" t="e">
        <f aca="false">$CM$7*$J$3*$J$5*$AC187</f>
        <v>#N/A</v>
      </c>
      <c r="CO187" s="70" t="e">
        <f aca="false">$CO$7*$J$2*$J$5*$AB187</f>
        <v>#N/A</v>
      </c>
      <c r="CP187" s="70" t="e">
        <f aca="false">$CO$7*$J$3*$J$5*$AC187</f>
        <v>#N/A</v>
      </c>
      <c r="CQ187" s="70" t="e">
        <f aca="false">$CQ$7*$J$2*$J$5*$AB187</f>
        <v>#N/A</v>
      </c>
      <c r="CR187" s="70" t="e">
        <f aca="false">$CQ$7*$J$3*$J$5*$AC187</f>
        <v>#N/A</v>
      </c>
      <c r="CS187" s="70" t="e">
        <f aca="false">$CS$7*$J$2*$J$5*$AB187</f>
        <v>#N/A</v>
      </c>
      <c r="CT187" s="70" t="e">
        <f aca="false">$CS$7*$J$3*$J$5*$AC187</f>
        <v>#N/A</v>
      </c>
      <c r="CU187" s="70" t="e">
        <f aca="false">$CU$7*$J$2*$J$5*$AB187</f>
        <v>#N/A</v>
      </c>
      <c r="CV187" s="70" t="e">
        <f aca="false">$CU$7*$J$3*$J$5*$AC187</f>
        <v>#N/A</v>
      </c>
      <c r="CW187" s="70" t="e">
        <f aca="false">$CW$7*$J$2*$J$5*$AB187</f>
        <v>#N/A</v>
      </c>
      <c r="CX187" s="70" t="e">
        <f aca="false">$CW$7*$J$3*$J$5*$AC187</f>
        <v>#N/A</v>
      </c>
      <c r="CY187" s="70" t="e">
        <f aca="false">$CY$7*$J$2*$J$5*$AB187</f>
        <v>#N/A</v>
      </c>
      <c r="CZ187" s="70" t="e">
        <f aca="false">$CY$7*$J$3*$J$5*$AC187</f>
        <v>#N/A</v>
      </c>
      <c r="DA187" s="70" t="e">
        <f aca="false">$DA$7*$J$2*$J$5*$AB187</f>
        <v>#N/A</v>
      </c>
      <c r="DB187" s="70" t="e">
        <f aca="false">$DA$7*$J$3*$J$5*$AC187</f>
        <v>#N/A</v>
      </c>
      <c r="DC187" s="70"/>
      <c r="DD187" s="70"/>
      <c r="DE187" s="70" t="e">
        <f aca="false">$DF$7*$J$2*$J$5*$AB187</f>
        <v>#N/A</v>
      </c>
      <c r="DF187" s="70" t="e">
        <f aca="false">$DF$7*$J$3*$J$5*$AC187</f>
        <v>#N/A</v>
      </c>
      <c r="DG187" s="70" t="e">
        <f aca="false">$DG$7*$J$2*$J$5*$AB187</f>
        <v>#N/A</v>
      </c>
      <c r="DH187" s="70" t="e">
        <f aca="false">$DG$7*$J$3*$J$5*$AC187</f>
        <v>#N/A</v>
      </c>
      <c r="DI187" s="70" t="e">
        <f aca="false">$DI$7*$J$2*$J$5*$AB187</f>
        <v>#N/A</v>
      </c>
      <c r="DJ187" s="70" t="e">
        <f aca="false">$DI$7*$J$3*$J$5*$AC187</f>
        <v>#N/A</v>
      </c>
      <c r="DK187" s="70" t="e">
        <f aca="false">$DK$7*$J$2*$J$5*$AB187</f>
        <v>#N/A</v>
      </c>
      <c r="DL187" s="70" t="e">
        <f aca="false">$DK$7*$J$3*$J$5*$AC187</f>
        <v>#N/A</v>
      </c>
      <c r="DM187" s="70" t="e">
        <f aca="false">$DM$7*$J$2*$J$5*$AB187</f>
        <v>#N/A</v>
      </c>
      <c r="DN187" s="70" t="e">
        <f aca="false">$DM$7*$J$3*$J$5*$AC187</f>
        <v>#N/A</v>
      </c>
      <c r="DO187" s="70" t="e">
        <f aca="false">$DO$7*$J$2*$J$5*$AB187</f>
        <v>#N/A</v>
      </c>
      <c r="DP187" s="70" t="e">
        <f aca="false">$DO$7*$J$3*$J$5*$AC187</f>
        <v>#N/A</v>
      </c>
      <c r="DQ187" s="70" t="e">
        <f aca="false">$DQ$7*$J$2*$J$5*$AB187</f>
        <v>#N/A</v>
      </c>
      <c r="DR187" s="70" t="e">
        <f aca="false">$DQ$7*$J$3*$J$5*$AC187</f>
        <v>#N/A</v>
      </c>
      <c r="DS187" s="134" t="e">
        <f aca="false">SUM(CI187:CR187,CW187:CX187,DG187:DH187)</f>
        <v>#N/A</v>
      </c>
      <c r="DT187" s="25" t="e">
        <f aca="false">SUM(CI187:CZ187,DC187:DL187)</f>
        <v>#N/A</v>
      </c>
      <c r="DU187" s="134" t="e">
        <f aca="false">SUM(CI187:DR187)</f>
        <v>#N/A</v>
      </c>
      <c r="DZ187" s="70" t="e">
        <f aca="false">$DZ$7*$J$2*$J$5*$AB187</f>
        <v>#N/A</v>
      </c>
      <c r="EA187" s="70" t="e">
        <f aca="false">$DZ$7*$J$3*$J$5*$AC187</f>
        <v>#N/A</v>
      </c>
      <c r="EB187" s="70" t="e">
        <f aca="false">$EB$7*$J$2*$J$5*$AB187</f>
        <v>#N/A</v>
      </c>
      <c r="EC187" s="70" t="e">
        <f aca="false">$EB$7*$J$3*$J$5*$AC187</f>
        <v>#N/A</v>
      </c>
      <c r="ED187" s="70" t="e">
        <f aca="false">$ED$7*$J$2*$J$5*$AB187</f>
        <v>#N/A</v>
      </c>
      <c r="EE187" s="70" t="e">
        <f aca="false">$ED$7*$J$3*$J$5*$AC187</f>
        <v>#N/A</v>
      </c>
      <c r="EF187" s="70" t="e">
        <f aca="false">$EF$7*$J$2*$J$5*$AB187</f>
        <v>#N/A</v>
      </c>
      <c r="EG187" s="70" t="e">
        <f aca="false">$EF$7*$J$3*$J$5*$AC187</f>
        <v>#N/A</v>
      </c>
      <c r="EH187" s="70" t="e">
        <f aca="false">$EH$7*$J$2*$J$5*$AB187</f>
        <v>#N/A</v>
      </c>
      <c r="EI187" s="70" t="e">
        <f aca="false">$EH$7*$J$3*$J$5*$AC187</f>
        <v>#N/A</v>
      </c>
      <c r="EJ187" s="70" t="e">
        <f aca="false">$EJ$7*$J$2*$J$5*$AB187</f>
        <v>#N/A</v>
      </c>
      <c r="EK187" s="70" t="e">
        <f aca="false">$EJ$7*$J$3*$J$5*$AC187</f>
        <v>#N/A</v>
      </c>
      <c r="EL187" s="70" t="e">
        <f aca="false">$EL$7*$J$2*$J$5*$AB187</f>
        <v>#N/A</v>
      </c>
      <c r="EM187" s="70" t="e">
        <f aca="false">$EL$7*$J$3*$J$5*$AC187</f>
        <v>#N/A</v>
      </c>
      <c r="EN187" s="134" t="e">
        <f aca="false">SUM(EB187:EC187)</f>
        <v>#N/A</v>
      </c>
      <c r="EO187" s="25" t="e">
        <f aca="false">SUM(EB187:EE187,EJ187:EM187)</f>
        <v>#N/A</v>
      </c>
      <c r="EP187" s="25" t="e">
        <f aca="false">SUM(DZ187:EM187)</f>
        <v>#N/A</v>
      </c>
    </row>
    <row r="188" customFormat="false" ht="11.25" hidden="false" customHeight="false" outlineLevel="0" collapsed="false">
      <c r="A188" s="51" t="e">
        <f aca="false">VLOOKUP($D188,Curves!$A$2:$I$1700,9)</f>
        <v>#N/A</v>
      </c>
      <c r="B188" s="85" t="e">
        <f aca="false">(1+($A188/2))^(-2*($D188-$A$1)/365.25)</f>
        <v>#N/A</v>
      </c>
      <c r="C188" s="85" t="n">
        <f aca="false">D189-D188</f>
        <v>31</v>
      </c>
      <c r="D188" s="377" t="n">
        <v>42370</v>
      </c>
      <c r="E188" s="378" t="e">
        <f aca="false">VLOOKUP($D188,Curves!$A$2:$H$1700,2)*$B188</f>
        <v>#N/A</v>
      </c>
      <c r="F188" s="51" t="e">
        <f aca="false">VLOOKUP($D188,Curves!$A$2:$H$1700,3)*$B188</f>
        <v>#N/A</v>
      </c>
      <c r="G188" s="51" t="e">
        <f aca="false">VLOOKUP($D188,Curves!$A$2:$H$1700,7)*$B188</f>
        <v>#N/A</v>
      </c>
      <c r="H188" s="51" t="e">
        <f aca="false">VLOOKUP($D188,Curves!$A$2:$H$1700,5)*$B188</f>
        <v>#N/A</v>
      </c>
      <c r="I188" s="51" t="e">
        <f aca="false">VLOOKUP($D188,Curves!$A$2:$H$1700,4)*$B188</f>
        <v>#N/A</v>
      </c>
      <c r="J188" s="379" t="e">
        <f aca="false">VLOOKUP($D188,Curves!$A$2:$H$1700,8)*$B188</f>
        <v>#N/A</v>
      </c>
      <c r="K188" s="51" t="e">
        <f aca="false">($E188+$I188)*$J$5+$J$4</f>
        <v>#N/A</v>
      </c>
      <c r="L188" s="380" t="e">
        <f aca="false">VLOOKUP($D188,Curves!$N$2:$T$2600,2)*$B188</f>
        <v>#N/A</v>
      </c>
      <c r="M188" s="244" t="e">
        <f aca="false">VLOOKUP($D188,Curves!$N$2:$T$2600,3)*$B188</f>
        <v>#N/A</v>
      </c>
      <c r="N188" s="381" t="e">
        <f aca="false">IF($K188&lt;$L188,1,0)</f>
        <v>#N/A</v>
      </c>
      <c r="O188" s="382" t="e">
        <f aca="false">IF($K188&lt;$M188,1,0)</f>
        <v>#N/A</v>
      </c>
      <c r="P188" s="378" t="e">
        <f aca="false">($E188+J188)*$J$5+$J$4</f>
        <v>#N/A</v>
      </c>
      <c r="Q188" s="380" t="e">
        <f aca="false">VLOOKUP($D188,Curves!$N$2:$T$2600,4)*$B188</f>
        <v>#N/A</v>
      </c>
      <c r="R188" s="244" t="e">
        <f aca="false">VLOOKUP($D188,Curves!$N$2:$T$2600,5)*$B188</f>
        <v>#N/A</v>
      </c>
      <c r="S188" s="381" t="e">
        <f aca="false">IF($P188&lt;$Q188,1,0)</f>
        <v>#N/A</v>
      </c>
      <c r="T188" s="382" t="e">
        <f aca="false">IF($P188&lt;$R188,1,0)</f>
        <v>#N/A</v>
      </c>
      <c r="U188" s="383" t="e">
        <f aca="false">($E188+G188)*$J$5+$J$4</f>
        <v>#N/A</v>
      </c>
      <c r="V188" s="383" t="e">
        <f aca="false">($E188+H188)*$J$5+$J$4</f>
        <v>#N/A</v>
      </c>
      <c r="W188" s="383" t="e">
        <f aca="false">($E188+I188)*$J$5+$J$4</f>
        <v>#N/A</v>
      </c>
      <c r="X188" s="272" t="e">
        <f aca="false">VLOOKUP($D188,[6]CurveFetch!$D$8:$S$13000,16,0)*$B188</f>
        <v>#N/A</v>
      </c>
      <c r="Y188" s="244" t="e">
        <f aca="false">VLOOKUP($D188,Curves!$N$2:$T$2600,7)*$B188</f>
        <v>#N/A</v>
      </c>
      <c r="Z188" s="384" t="e">
        <f aca="false">IF($U188&lt;$X188,1,0)</f>
        <v>#N/A</v>
      </c>
      <c r="AA188" s="381" t="e">
        <f aca="false">IF($U188&lt;$Y188,1,0)</f>
        <v>#N/A</v>
      </c>
      <c r="AB188" s="381" t="e">
        <f aca="false">IF($V188&lt;$X188,1,0)</f>
        <v>#N/A</v>
      </c>
      <c r="AC188" s="381" t="e">
        <f aca="false">IF($V188&lt;$X188,1,0)</f>
        <v>#N/A</v>
      </c>
      <c r="AD188" s="381" t="e">
        <f aca="false">IF($W188&lt;$X188,1,0)</f>
        <v>#N/A</v>
      </c>
      <c r="AE188" s="382" t="e">
        <f aca="false">IF($W188&lt;$Y188,1,0)</f>
        <v>#N/A</v>
      </c>
      <c r="AF188" s="70" t="e">
        <f aca="false">$AF$7*$J$2*$J$5*$N188</f>
        <v>#N/A</v>
      </c>
      <c r="AG188" s="70" t="e">
        <f aca="false">$AF$7*$J$2*$J$5*$O188</f>
        <v>#N/A</v>
      </c>
      <c r="AH188" s="70" t="e">
        <f aca="false">$AH$7*$J$2*$J$5*$N188</f>
        <v>#N/A</v>
      </c>
      <c r="AI188" s="70" t="e">
        <f aca="false">$AH$7*$J$2*$J$5*$O188</f>
        <v>#N/A</v>
      </c>
      <c r="AJ188" s="70" t="e">
        <f aca="false">$AJ$7*$J$2*$J$5*$N188</f>
        <v>#N/A</v>
      </c>
      <c r="AK188" s="70" t="e">
        <f aca="false">$AJ$7*$J$2*$J$5*$O188</f>
        <v>#N/A</v>
      </c>
      <c r="AL188" s="70" t="e">
        <f aca="false">$AL$7*$J$2*$J$5*$N188</f>
        <v>#N/A</v>
      </c>
      <c r="AM188" s="70" t="e">
        <f aca="false">$AL$7*$J$3*$J$5*$O188</f>
        <v>#N/A</v>
      </c>
      <c r="AN188" s="70" t="e">
        <f aca="false">$AN$7*$J$2*$J$5*$N188</f>
        <v>#N/A</v>
      </c>
      <c r="AO188" s="70" t="e">
        <f aca="false">$AN$7*$J$3*$J$5*$O188</f>
        <v>#N/A</v>
      </c>
      <c r="AP188" s="70" t="e">
        <f aca="false">$AP$7*$J$2*$J$5*$N188</f>
        <v>#N/A</v>
      </c>
      <c r="AQ188" s="70" t="e">
        <f aca="false">$AP$7*$J$3*$J$5*$O188</f>
        <v>#N/A</v>
      </c>
      <c r="AR188" s="70" t="e">
        <f aca="false">$AR$7*$J$2*$J$5*$N188</f>
        <v>#N/A</v>
      </c>
      <c r="AS188" s="70" t="e">
        <f aca="false">$AR$7*$J$3*$J$5*$O188</f>
        <v>#N/A</v>
      </c>
      <c r="AT188" s="134" t="e">
        <f aca="false">SUM(AF188:AG188,AL188:AM188)</f>
        <v>#N/A</v>
      </c>
      <c r="AU188" s="161" t="e">
        <f aca="false">SUM(AF188:AM188,AP188:AS188)</f>
        <v>#N/A</v>
      </c>
      <c r="AV188" s="134" t="e">
        <f aca="false">SUM(AF188:AS188)</f>
        <v>#N/A</v>
      </c>
      <c r="AW188" s="70" t="e">
        <f aca="false">$AW$7*$J$2*$J$5*$S188</f>
        <v>#N/A</v>
      </c>
      <c r="AX188" s="70" t="e">
        <f aca="false">$AW$7*$J$3*$J$5*$T188</f>
        <v>#N/A</v>
      </c>
      <c r="AY188" s="70" t="e">
        <f aca="false">$AY$7*$J$2*$J$5*$S188</f>
        <v>#N/A</v>
      </c>
      <c r="AZ188" s="70" t="e">
        <f aca="false">$AY$7*$J$3*$J$5*$T188</f>
        <v>#N/A</v>
      </c>
      <c r="BA188" s="70" t="e">
        <f aca="false">$BA$7*$J$2*$J$5*$S188</f>
        <v>#N/A</v>
      </c>
      <c r="BB188" s="70" t="e">
        <f aca="false">$BA$7*$J$3*$J$5*$T188</f>
        <v>#N/A</v>
      </c>
      <c r="BC188" s="70" t="e">
        <f aca="false">$BC$7*$J$2*$J$5*$S188</f>
        <v>#N/A</v>
      </c>
      <c r="BD188" s="70" t="e">
        <f aca="false">$BC$7*$J$3*$J$5*$T188</f>
        <v>#N/A</v>
      </c>
      <c r="BE188" s="70" t="e">
        <f aca="false">$BE$7*$J$2*$J$5*$S188</f>
        <v>#N/A</v>
      </c>
      <c r="BF188" s="70" t="e">
        <f aca="false">$BE$7*$J$3*$J$5*$T188</f>
        <v>#N/A</v>
      </c>
      <c r="BG188" s="70" t="e">
        <f aca="false">$BG$7*$J$2*$J$5*$S188</f>
        <v>#N/A</v>
      </c>
      <c r="BH188" s="70" t="e">
        <f aca="false">$BG$7*$J$3*$J$5*$T188</f>
        <v>#N/A</v>
      </c>
      <c r="BI188" s="70" t="e">
        <f aca="false">$BI$7*$J$2*$J$5*$S188</f>
        <v>#N/A</v>
      </c>
      <c r="BJ188" s="70" t="e">
        <f aca="false">$BI$7*$J$3*$J$5*$T188</f>
        <v>#N/A</v>
      </c>
      <c r="BK188" s="70" t="e">
        <f aca="false">$BK$7*$J$2*$J$5*$S188</f>
        <v>#N/A</v>
      </c>
      <c r="BL188" s="70" t="e">
        <f aca="false">$BK$7*$J$3*$J$5*$T188</f>
        <v>#N/A</v>
      </c>
      <c r="BM188" s="70" t="e">
        <f aca="false">$BM$7*$J$2*$J$5*$S188</f>
        <v>#N/A</v>
      </c>
      <c r="BN188" s="70" t="e">
        <f aca="false">$BM$7*$J$3*$J$5*$T188</f>
        <v>#N/A</v>
      </c>
      <c r="BO188" s="70" t="e">
        <f aca="false">$BO$7*$J$2*$J$5*$S188</f>
        <v>#N/A</v>
      </c>
      <c r="BP188" s="70" t="e">
        <f aca="false">$BO$7*$J$3*$J$5*$T188</f>
        <v>#N/A</v>
      </c>
      <c r="BQ188" s="70" t="e">
        <f aca="false">$BQ$7*$J$2*$J$5*$S188</f>
        <v>#N/A</v>
      </c>
      <c r="BR188" s="70" t="e">
        <f aca="false">$BQ$7*$J$3*$J$5*$T188</f>
        <v>#N/A</v>
      </c>
      <c r="BS188" s="70" t="e">
        <f aca="false">$BS$7*$J$2*$J$5*$S188</f>
        <v>#N/A</v>
      </c>
      <c r="BT188" s="70" t="e">
        <f aca="false">$BS$7*$J$3*$J$5*$T188</f>
        <v>#N/A</v>
      </c>
      <c r="BU188" s="70" t="e">
        <f aca="false">$BU$7*$J$2*$J$5*$S188</f>
        <v>#N/A</v>
      </c>
      <c r="BV188" s="70" t="e">
        <f aca="false">$BU$7*$J$3*$J$5*$T188</f>
        <v>#N/A</v>
      </c>
      <c r="BW188" s="385" t="e">
        <f aca="false">SUM(AW188:BD188,BG188:BJ188,BO188:BP188)</f>
        <v>#N/A</v>
      </c>
      <c r="BX188" s="386" t="e">
        <f aca="false">SUM(BS188:BV188)+BW188</f>
        <v>#N/A</v>
      </c>
      <c r="BY188" s="25" t="e">
        <f aca="false">SUM(AW188:BV188)</f>
        <v>#N/A</v>
      </c>
      <c r="BZ188" s="70" t="e">
        <f aca="false">$BZ$7*$J$2*$J$5*$N188</f>
        <v>#N/A</v>
      </c>
      <c r="CA188" s="70" t="e">
        <f aca="false">$BZ$7*$J$3*$J$5*$O188</f>
        <v>#N/A</v>
      </c>
      <c r="CB188" s="70" t="e">
        <f aca="false">$CB$7*$J$2*$J$5*$N188</f>
        <v>#N/A</v>
      </c>
      <c r="CC188" s="70" t="e">
        <f aca="false">$CB$7*$J$3*$J$5*$O188</f>
        <v>#N/A</v>
      </c>
      <c r="CD188" s="70" t="e">
        <f aca="false">$CD$7*$J$2*$J$5*$N188</f>
        <v>#N/A</v>
      </c>
      <c r="CE188" s="70" t="e">
        <f aca="false">$CD$7*$J$3*$J$5*$O188</f>
        <v>#N/A</v>
      </c>
      <c r="CF188" s="134" t="e">
        <f aca="false">SUM(BZ188:CA188)</f>
        <v>#N/A</v>
      </c>
      <c r="CG188" s="386" t="e">
        <f aca="false">SUM(BZ188:CC188)</f>
        <v>#N/A</v>
      </c>
      <c r="CH188" s="134" t="e">
        <f aca="false">SUM(BZ188:CE188)</f>
        <v>#N/A</v>
      </c>
      <c r="CI188" s="70" t="e">
        <f aca="false">$CI$7*$J$2*$J$5*$AB188</f>
        <v>#N/A</v>
      </c>
      <c r="CJ188" s="70" t="e">
        <f aca="false">$CI$7*$J$3*$J$5*$AC188</f>
        <v>#N/A</v>
      </c>
      <c r="CK188" s="70" t="e">
        <f aca="false">$CK$7*$J$2*$J$5*$AB188</f>
        <v>#N/A</v>
      </c>
      <c r="CL188" s="70" t="e">
        <f aca="false">$CK$7*$J$3*$J$5*$AC188</f>
        <v>#N/A</v>
      </c>
      <c r="CM188" s="70" t="e">
        <f aca="false">$CM$7*$J$2*$J$5*$AB188</f>
        <v>#N/A</v>
      </c>
      <c r="CN188" s="70" t="e">
        <f aca="false">$CM$7*$J$3*$J$5*$AC188</f>
        <v>#N/A</v>
      </c>
      <c r="CO188" s="70" t="e">
        <f aca="false">$CO$7*$J$2*$J$5*$AB188</f>
        <v>#N/A</v>
      </c>
      <c r="CP188" s="70" t="e">
        <f aca="false">$CO$7*$J$3*$J$5*$AC188</f>
        <v>#N/A</v>
      </c>
      <c r="CQ188" s="70" t="e">
        <f aca="false">$CQ$7*$J$2*$J$5*$AB188</f>
        <v>#N/A</v>
      </c>
      <c r="CR188" s="70" t="e">
        <f aca="false">$CQ$7*$J$3*$J$5*$AC188</f>
        <v>#N/A</v>
      </c>
      <c r="CS188" s="70" t="e">
        <f aca="false">$CS$7*$J$2*$J$5*$AB188</f>
        <v>#N/A</v>
      </c>
      <c r="CT188" s="70" t="e">
        <f aca="false">$CS$7*$J$3*$J$5*$AC188</f>
        <v>#N/A</v>
      </c>
      <c r="CU188" s="70" t="e">
        <f aca="false">$CU$7*$J$2*$J$5*$AB188</f>
        <v>#N/A</v>
      </c>
      <c r="CV188" s="70" t="e">
        <f aca="false">$CU$7*$J$3*$J$5*$AC188</f>
        <v>#N/A</v>
      </c>
      <c r="CW188" s="70" t="e">
        <f aca="false">$CW$7*$J$2*$J$5*$AB188</f>
        <v>#N/A</v>
      </c>
      <c r="CX188" s="70" t="e">
        <f aca="false">$CW$7*$J$3*$J$5*$AC188</f>
        <v>#N/A</v>
      </c>
      <c r="CY188" s="70" t="e">
        <f aca="false">$CY$7*$J$2*$J$5*$AB188</f>
        <v>#N/A</v>
      </c>
      <c r="CZ188" s="70" t="e">
        <f aca="false">$CY$7*$J$3*$J$5*$AC188</f>
        <v>#N/A</v>
      </c>
      <c r="DA188" s="70" t="e">
        <f aca="false">$DA$7*$J$2*$J$5*$AB188</f>
        <v>#N/A</v>
      </c>
      <c r="DB188" s="70" t="e">
        <f aca="false">$DA$7*$J$3*$J$5*$AC188</f>
        <v>#N/A</v>
      </c>
      <c r="DC188" s="70"/>
      <c r="DD188" s="70"/>
      <c r="DE188" s="70" t="e">
        <f aca="false">$DF$7*$J$2*$J$5*$AB188</f>
        <v>#N/A</v>
      </c>
      <c r="DF188" s="70" t="e">
        <f aca="false">$DF$7*$J$3*$J$5*$AC188</f>
        <v>#N/A</v>
      </c>
      <c r="DG188" s="70" t="e">
        <f aca="false">$DG$7*$J$2*$J$5*$AB188</f>
        <v>#N/A</v>
      </c>
      <c r="DH188" s="70" t="e">
        <f aca="false">$DG$7*$J$3*$J$5*$AC188</f>
        <v>#N/A</v>
      </c>
      <c r="DI188" s="70" t="e">
        <f aca="false">$DI$7*$J$2*$J$5*$AB188</f>
        <v>#N/A</v>
      </c>
      <c r="DJ188" s="70" t="e">
        <f aca="false">$DI$7*$J$3*$J$5*$AC188</f>
        <v>#N/A</v>
      </c>
      <c r="DK188" s="70" t="e">
        <f aca="false">$DK$7*$J$2*$J$5*$AB188</f>
        <v>#N/A</v>
      </c>
      <c r="DL188" s="70" t="e">
        <f aca="false">$DK$7*$J$3*$J$5*$AC188</f>
        <v>#N/A</v>
      </c>
      <c r="DM188" s="70" t="e">
        <f aca="false">$DM$7*$J$2*$J$5*$AB188</f>
        <v>#N/A</v>
      </c>
      <c r="DN188" s="70" t="e">
        <f aca="false">$DM$7*$J$3*$J$5*$AC188</f>
        <v>#N/A</v>
      </c>
      <c r="DO188" s="70" t="e">
        <f aca="false">$DO$7*$J$2*$J$5*$AB188</f>
        <v>#N/A</v>
      </c>
      <c r="DP188" s="70" t="e">
        <f aca="false">$DO$7*$J$3*$J$5*$AC188</f>
        <v>#N/A</v>
      </c>
      <c r="DQ188" s="70" t="e">
        <f aca="false">$DQ$7*$J$2*$J$5*$AB188</f>
        <v>#N/A</v>
      </c>
      <c r="DR188" s="70" t="e">
        <f aca="false">$DQ$7*$J$3*$J$5*$AC188</f>
        <v>#N/A</v>
      </c>
      <c r="DS188" s="134" t="e">
        <f aca="false">SUM(CI188:CR188,CW188:CX188,DG188:DH188)</f>
        <v>#N/A</v>
      </c>
      <c r="DT188" s="25" t="e">
        <f aca="false">SUM(CI188:CZ188,DC188:DL188)</f>
        <v>#N/A</v>
      </c>
      <c r="DU188" s="134" t="e">
        <f aca="false">SUM(CI188:DR188)</f>
        <v>#N/A</v>
      </c>
      <c r="DZ188" s="70" t="e">
        <f aca="false">$DZ$7*$J$2*$J$5*$AB188</f>
        <v>#N/A</v>
      </c>
      <c r="EA188" s="70" t="e">
        <f aca="false">$DZ$7*$J$3*$J$5*$AC188</f>
        <v>#N/A</v>
      </c>
      <c r="EB188" s="70" t="e">
        <f aca="false">$EB$7*$J$2*$J$5*$AB188</f>
        <v>#N/A</v>
      </c>
      <c r="EC188" s="70" t="e">
        <f aca="false">$EB$7*$J$3*$J$5*$AC188</f>
        <v>#N/A</v>
      </c>
      <c r="ED188" s="70" t="e">
        <f aca="false">$ED$7*$J$2*$J$5*$AB188</f>
        <v>#N/A</v>
      </c>
      <c r="EE188" s="70" t="e">
        <f aca="false">$ED$7*$J$3*$J$5*$AC188</f>
        <v>#N/A</v>
      </c>
      <c r="EF188" s="70" t="e">
        <f aca="false">$EF$7*$J$2*$J$5*$AB188</f>
        <v>#N/A</v>
      </c>
      <c r="EG188" s="70" t="e">
        <f aca="false">$EF$7*$J$3*$J$5*$AC188</f>
        <v>#N/A</v>
      </c>
      <c r="EH188" s="70" t="e">
        <f aca="false">$EH$7*$J$2*$J$5*$AB188</f>
        <v>#N/A</v>
      </c>
      <c r="EI188" s="70" t="e">
        <f aca="false">$EH$7*$J$3*$J$5*$AC188</f>
        <v>#N/A</v>
      </c>
      <c r="EJ188" s="70" t="e">
        <f aca="false">$EJ$7*$J$2*$J$5*$AB188</f>
        <v>#N/A</v>
      </c>
      <c r="EK188" s="70" t="e">
        <f aca="false">$EJ$7*$J$3*$J$5*$AC188</f>
        <v>#N/A</v>
      </c>
      <c r="EL188" s="70" t="e">
        <f aca="false">$EL$7*$J$2*$J$5*$AB188</f>
        <v>#N/A</v>
      </c>
      <c r="EM188" s="70" t="e">
        <f aca="false">$EL$7*$J$3*$J$5*$AC188</f>
        <v>#N/A</v>
      </c>
      <c r="EN188" s="134" t="e">
        <f aca="false">SUM(EB188:EC188)</f>
        <v>#N/A</v>
      </c>
      <c r="EO188" s="25" t="e">
        <f aca="false">SUM(EB188:EE188,EJ188:EM188)</f>
        <v>#N/A</v>
      </c>
      <c r="EP188" s="25" t="e">
        <f aca="false">SUM(DZ188:EM188)</f>
        <v>#N/A</v>
      </c>
    </row>
    <row r="189" customFormat="false" ht="11.25" hidden="false" customHeight="false" outlineLevel="0" collapsed="false">
      <c r="A189" s="51" t="e">
        <f aca="false">VLOOKUP($D189,Curves!$A$2:$I$1700,9)</f>
        <v>#N/A</v>
      </c>
      <c r="B189" s="85" t="e">
        <f aca="false">(1+($A189/2))^(-2*($D189-$A$1)/365.25)</f>
        <v>#N/A</v>
      </c>
      <c r="C189" s="85" t="n">
        <f aca="false">D190-D189</f>
        <v>29</v>
      </c>
      <c r="D189" s="377" t="n">
        <v>42401</v>
      </c>
      <c r="E189" s="378" t="e">
        <f aca="false">VLOOKUP($D189,Curves!$A$2:$H$1700,2)*$B189</f>
        <v>#N/A</v>
      </c>
      <c r="F189" s="51" t="e">
        <f aca="false">VLOOKUP($D189,Curves!$A$2:$H$1700,3)*$B189</f>
        <v>#N/A</v>
      </c>
      <c r="G189" s="51" t="e">
        <f aca="false">VLOOKUP($D189,Curves!$A$2:$H$1700,7)*$B189</f>
        <v>#N/A</v>
      </c>
      <c r="H189" s="51" t="e">
        <f aca="false">VLOOKUP($D189,Curves!$A$2:$H$1700,5)*$B189</f>
        <v>#N/A</v>
      </c>
      <c r="I189" s="51" t="e">
        <f aca="false">VLOOKUP($D189,Curves!$A$2:$H$1700,4)*$B189</f>
        <v>#N/A</v>
      </c>
      <c r="J189" s="379" t="e">
        <f aca="false">VLOOKUP($D189,Curves!$A$2:$H$1700,8)*$B189</f>
        <v>#N/A</v>
      </c>
      <c r="K189" s="51" t="e">
        <f aca="false">($E189+$I189)*$J$5+$J$4</f>
        <v>#N/A</v>
      </c>
      <c r="L189" s="380" t="e">
        <f aca="false">VLOOKUP($D189,Curves!$N$2:$T$2600,2)*$B189</f>
        <v>#N/A</v>
      </c>
      <c r="M189" s="244" t="e">
        <f aca="false">VLOOKUP($D189,Curves!$N$2:$T$2600,3)*$B189</f>
        <v>#N/A</v>
      </c>
      <c r="N189" s="381" t="e">
        <f aca="false">IF($K189&lt;$L189,1,0)</f>
        <v>#N/A</v>
      </c>
      <c r="O189" s="382" t="e">
        <f aca="false">IF($K189&lt;$M189,1,0)</f>
        <v>#N/A</v>
      </c>
      <c r="P189" s="378" t="e">
        <f aca="false">($E189+J189)*$J$5+$J$4</f>
        <v>#N/A</v>
      </c>
      <c r="Q189" s="380" t="e">
        <f aca="false">VLOOKUP($D189,Curves!$N$2:$T$2600,4)*$B189</f>
        <v>#N/A</v>
      </c>
      <c r="R189" s="244" t="e">
        <f aca="false">VLOOKUP($D189,Curves!$N$2:$T$2600,5)*$B189</f>
        <v>#N/A</v>
      </c>
      <c r="S189" s="381" t="e">
        <f aca="false">IF($P189&lt;$Q189,1,0)</f>
        <v>#N/A</v>
      </c>
      <c r="T189" s="382" t="e">
        <f aca="false">IF($P189&lt;$R189,1,0)</f>
        <v>#N/A</v>
      </c>
      <c r="U189" s="383" t="e">
        <f aca="false">($E189+G189)*$J$5+$J$4</f>
        <v>#N/A</v>
      </c>
      <c r="V189" s="383" t="e">
        <f aca="false">($E189+H189)*$J$5+$J$4</f>
        <v>#N/A</v>
      </c>
      <c r="W189" s="383" t="e">
        <f aca="false">($E189+I189)*$J$5+$J$4</f>
        <v>#N/A</v>
      </c>
      <c r="X189" s="272" t="e">
        <f aca="false">VLOOKUP($D189,[6]CurveFetch!$D$8:$S$13000,16,0)*$B189</f>
        <v>#N/A</v>
      </c>
      <c r="Y189" s="244" t="e">
        <f aca="false">VLOOKUP($D189,Curves!$N$2:$T$2600,7)*$B189</f>
        <v>#N/A</v>
      </c>
      <c r="Z189" s="384" t="e">
        <f aca="false">IF($U189&lt;$X189,1,0)</f>
        <v>#N/A</v>
      </c>
      <c r="AA189" s="381" t="e">
        <f aca="false">IF($U189&lt;$Y189,1,0)</f>
        <v>#N/A</v>
      </c>
      <c r="AB189" s="381" t="e">
        <f aca="false">IF($V189&lt;$X189,1,0)</f>
        <v>#N/A</v>
      </c>
      <c r="AC189" s="381" t="e">
        <f aca="false">IF($V189&lt;$X189,1,0)</f>
        <v>#N/A</v>
      </c>
      <c r="AD189" s="381" t="e">
        <f aca="false">IF($W189&lt;$X189,1,0)</f>
        <v>#N/A</v>
      </c>
      <c r="AE189" s="382" t="e">
        <f aca="false">IF($W189&lt;$Y189,1,0)</f>
        <v>#N/A</v>
      </c>
      <c r="AF189" s="70" t="e">
        <f aca="false">$AF$7*$J$2*$J$5*$N189</f>
        <v>#N/A</v>
      </c>
      <c r="AG189" s="70" t="e">
        <f aca="false">$AF$7*$J$2*$J$5*$O189</f>
        <v>#N/A</v>
      </c>
      <c r="AH189" s="70" t="e">
        <f aca="false">$AH$7*$J$2*$J$5*$N189</f>
        <v>#N/A</v>
      </c>
      <c r="AI189" s="70" t="e">
        <f aca="false">$AH$7*$J$2*$J$5*$O189</f>
        <v>#N/A</v>
      </c>
      <c r="AJ189" s="70" t="e">
        <f aca="false">$AJ$7*$J$2*$J$5*$N189</f>
        <v>#N/A</v>
      </c>
      <c r="AK189" s="70" t="e">
        <f aca="false">$AJ$7*$J$2*$J$5*$O189</f>
        <v>#N/A</v>
      </c>
      <c r="AL189" s="70" t="e">
        <f aca="false">$AL$7*$J$2*$J$5*$N189</f>
        <v>#N/A</v>
      </c>
      <c r="AM189" s="70" t="e">
        <f aca="false">$AL$7*$J$3*$J$5*$O189</f>
        <v>#N/A</v>
      </c>
      <c r="AN189" s="70" t="e">
        <f aca="false">$AN$7*$J$2*$J$5*$N189</f>
        <v>#N/A</v>
      </c>
      <c r="AO189" s="70" t="e">
        <f aca="false">$AN$7*$J$3*$J$5*$O189</f>
        <v>#N/A</v>
      </c>
      <c r="AP189" s="70" t="e">
        <f aca="false">$AP$7*$J$2*$J$5*$N189</f>
        <v>#N/A</v>
      </c>
      <c r="AQ189" s="70" t="e">
        <f aca="false">$AP$7*$J$3*$J$5*$O189</f>
        <v>#N/A</v>
      </c>
      <c r="AR189" s="70" t="e">
        <f aca="false">$AR$7*$J$2*$J$5*$N189</f>
        <v>#N/A</v>
      </c>
      <c r="AS189" s="70" t="e">
        <f aca="false">$AR$7*$J$3*$J$5*$O189</f>
        <v>#N/A</v>
      </c>
      <c r="AT189" s="134" t="e">
        <f aca="false">SUM(AF189:AG189,AL189:AM189)</f>
        <v>#N/A</v>
      </c>
      <c r="AU189" s="161" t="e">
        <f aca="false">SUM(AF189:AM189,AP189:AS189)</f>
        <v>#N/A</v>
      </c>
      <c r="AV189" s="134" t="e">
        <f aca="false">SUM(AF189:AS189)</f>
        <v>#N/A</v>
      </c>
      <c r="AW189" s="70" t="e">
        <f aca="false">$AW$7*$J$2*$J$5*$S189</f>
        <v>#N/A</v>
      </c>
      <c r="AX189" s="70" t="e">
        <f aca="false">$AW$7*$J$3*$J$5*$T189</f>
        <v>#N/A</v>
      </c>
      <c r="AY189" s="70" t="e">
        <f aca="false">$AY$7*$J$2*$J$5*$S189</f>
        <v>#N/A</v>
      </c>
      <c r="AZ189" s="70" t="e">
        <f aca="false">$AY$7*$J$3*$J$5*$T189</f>
        <v>#N/A</v>
      </c>
      <c r="BA189" s="70" t="e">
        <f aca="false">$BA$7*$J$2*$J$5*$S189</f>
        <v>#N/A</v>
      </c>
      <c r="BB189" s="70" t="e">
        <f aca="false">$BA$7*$J$3*$J$5*$T189</f>
        <v>#N/A</v>
      </c>
      <c r="BC189" s="70" t="e">
        <f aca="false">$BC$7*$J$2*$J$5*$S189</f>
        <v>#N/A</v>
      </c>
      <c r="BD189" s="70" t="e">
        <f aca="false">$BC$7*$J$3*$J$5*$T189</f>
        <v>#N/A</v>
      </c>
      <c r="BE189" s="70" t="e">
        <f aca="false">$BE$7*$J$2*$J$5*$S189</f>
        <v>#N/A</v>
      </c>
      <c r="BF189" s="70" t="e">
        <f aca="false">$BE$7*$J$3*$J$5*$T189</f>
        <v>#N/A</v>
      </c>
      <c r="BG189" s="70" t="e">
        <f aca="false">$BG$7*$J$2*$J$5*$S189</f>
        <v>#N/A</v>
      </c>
      <c r="BH189" s="70" t="e">
        <f aca="false">$BG$7*$J$3*$J$5*$T189</f>
        <v>#N/A</v>
      </c>
      <c r="BI189" s="70" t="e">
        <f aca="false">$BI$7*$J$2*$J$5*$S189</f>
        <v>#N/A</v>
      </c>
      <c r="BJ189" s="70" t="e">
        <f aca="false">$BI$7*$J$3*$J$5*$T189</f>
        <v>#N/A</v>
      </c>
      <c r="BK189" s="70" t="e">
        <f aca="false">$BK$7*$J$2*$J$5*$S189</f>
        <v>#N/A</v>
      </c>
      <c r="BL189" s="70" t="e">
        <f aca="false">$BK$7*$J$3*$J$5*$T189</f>
        <v>#N/A</v>
      </c>
      <c r="BM189" s="70" t="e">
        <f aca="false">$BM$7*$J$2*$J$5*$S189</f>
        <v>#N/A</v>
      </c>
      <c r="BN189" s="70" t="e">
        <f aca="false">$BM$7*$J$3*$J$5*$T189</f>
        <v>#N/A</v>
      </c>
      <c r="BO189" s="70" t="e">
        <f aca="false">$BO$7*$J$2*$J$5*$S189</f>
        <v>#N/A</v>
      </c>
      <c r="BP189" s="70" t="e">
        <f aca="false">$BO$7*$J$3*$J$5*$T189</f>
        <v>#N/A</v>
      </c>
      <c r="BQ189" s="70" t="e">
        <f aca="false">$BQ$7*$J$2*$J$5*$S189</f>
        <v>#N/A</v>
      </c>
      <c r="BR189" s="70" t="e">
        <f aca="false">$BQ$7*$J$3*$J$5*$T189</f>
        <v>#N/A</v>
      </c>
      <c r="BS189" s="70" t="e">
        <f aca="false">$BS$7*$J$2*$J$5*$S189</f>
        <v>#N/A</v>
      </c>
      <c r="BT189" s="70" t="e">
        <f aca="false">$BS$7*$J$3*$J$5*$T189</f>
        <v>#N/A</v>
      </c>
      <c r="BU189" s="70" t="e">
        <f aca="false">$BU$7*$J$2*$J$5*$S189</f>
        <v>#N/A</v>
      </c>
      <c r="BV189" s="70" t="e">
        <f aca="false">$BU$7*$J$3*$J$5*$T189</f>
        <v>#N/A</v>
      </c>
      <c r="BW189" s="385" t="e">
        <f aca="false">SUM(AW189:BD189,BG189:BJ189,BO189:BP189)</f>
        <v>#N/A</v>
      </c>
      <c r="BX189" s="386" t="e">
        <f aca="false">SUM(BS189:BV189)+BW189</f>
        <v>#N/A</v>
      </c>
      <c r="BY189" s="25" t="e">
        <f aca="false">SUM(AW189:BV189)</f>
        <v>#N/A</v>
      </c>
      <c r="BZ189" s="70" t="e">
        <f aca="false">$BZ$7*$J$2*$J$5*$N189</f>
        <v>#N/A</v>
      </c>
      <c r="CA189" s="70" t="e">
        <f aca="false">$BZ$7*$J$3*$J$5*$O189</f>
        <v>#N/A</v>
      </c>
      <c r="CB189" s="70" t="e">
        <f aca="false">$CB$7*$J$2*$J$5*$N189</f>
        <v>#N/A</v>
      </c>
      <c r="CC189" s="70" t="e">
        <f aca="false">$CB$7*$J$3*$J$5*$O189</f>
        <v>#N/A</v>
      </c>
      <c r="CD189" s="70" t="e">
        <f aca="false">$CD$7*$J$2*$J$5*$N189</f>
        <v>#N/A</v>
      </c>
      <c r="CE189" s="70" t="e">
        <f aca="false">$CD$7*$J$3*$J$5*$O189</f>
        <v>#N/A</v>
      </c>
      <c r="CF189" s="134" t="e">
        <f aca="false">SUM(BZ189:CA189)</f>
        <v>#N/A</v>
      </c>
      <c r="CG189" s="386" t="e">
        <f aca="false">SUM(BZ189:CC189)</f>
        <v>#N/A</v>
      </c>
      <c r="CH189" s="134" t="e">
        <f aca="false">SUM(BZ189:CE189)</f>
        <v>#N/A</v>
      </c>
      <c r="CI189" s="70" t="e">
        <f aca="false">$CI$7*$J$2*$J$5*$AB189</f>
        <v>#N/A</v>
      </c>
      <c r="CJ189" s="70" t="e">
        <f aca="false">$CI$7*$J$3*$J$5*$AC189</f>
        <v>#N/A</v>
      </c>
      <c r="CK189" s="70" t="e">
        <f aca="false">$CK$7*$J$2*$J$5*$AB189</f>
        <v>#N/A</v>
      </c>
      <c r="CL189" s="70" t="e">
        <f aca="false">$CK$7*$J$3*$J$5*$AC189</f>
        <v>#N/A</v>
      </c>
      <c r="CM189" s="70" t="e">
        <f aca="false">$CM$7*$J$2*$J$5*$AB189</f>
        <v>#N/A</v>
      </c>
      <c r="CN189" s="70" t="e">
        <f aca="false">$CM$7*$J$3*$J$5*$AC189</f>
        <v>#N/A</v>
      </c>
      <c r="CO189" s="70" t="e">
        <f aca="false">$CO$7*$J$2*$J$5*$AB189</f>
        <v>#N/A</v>
      </c>
      <c r="CP189" s="70" t="e">
        <f aca="false">$CO$7*$J$3*$J$5*$AC189</f>
        <v>#N/A</v>
      </c>
      <c r="CQ189" s="70" t="e">
        <f aca="false">$CQ$7*$J$2*$J$5*$AB189</f>
        <v>#N/A</v>
      </c>
      <c r="CR189" s="70" t="e">
        <f aca="false">$CQ$7*$J$3*$J$5*$AC189</f>
        <v>#N/A</v>
      </c>
      <c r="CS189" s="70" t="e">
        <f aca="false">$CS$7*$J$2*$J$5*$AB189</f>
        <v>#N/A</v>
      </c>
      <c r="CT189" s="70" t="e">
        <f aca="false">$CS$7*$J$3*$J$5*$AC189</f>
        <v>#N/A</v>
      </c>
      <c r="CU189" s="70" t="e">
        <f aca="false">$CU$7*$J$2*$J$5*$AB189</f>
        <v>#N/A</v>
      </c>
      <c r="CV189" s="70" t="e">
        <f aca="false">$CU$7*$J$3*$J$5*$AC189</f>
        <v>#N/A</v>
      </c>
      <c r="CW189" s="70" t="e">
        <f aca="false">$CW$7*$J$2*$J$5*$AB189</f>
        <v>#N/A</v>
      </c>
      <c r="CX189" s="70" t="e">
        <f aca="false">$CW$7*$J$3*$J$5*$AC189</f>
        <v>#N/A</v>
      </c>
      <c r="CY189" s="70" t="e">
        <f aca="false">$CY$7*$J$2*$J$5*$AB189</f>
        <v>#N/A</v>
      </c>
      <c r="CZ189" s="70" t="e">
        <f aca="false">$CY$7*$J$3*$J$5*$AC189</f>
        <v>#N/A</v>
      </c>
      <c r="DA189" s="70" t="e">
        <f aca="false">$DA$7*$J$2*$J$5*$AB189</f>
        <v>#N/A</v>
      </c>
      <c r="DB189" s="70" t="e">
        <f aca="false">$DA$7*$J$3*$J$5*$AC189</f>
        <v>#N/A</v>
      </c>
      <c r="DC189" s="70"/>
      <c r="DD189" s="70"/>
      <c r="DE189" s="70" t="e">
        <f aca="false">$DF$7*$J$2*$J$5*$AB189</f>
        <v>#N/A</v>
      </c>
      <c r="DF189" s="70" t="e">
        <f aca="false">$DF$7*$J$3*$J$5*$AC189</f>
        <v>#N/A</v>
      </c>
      <c r="DG189" s="70" t="e">
        <f aca="false">$DG$7*$J$2*$J$5*$AB189</f>
        <v>#N/A</v>
      </c>
      <c r="DH189" s="70" t="e">
        <f aca="false">$DG$7*$J$3*$J$5*$AC189</f>
        <v>#N/A</v>
      </c>
      <c r="DI189" s="70" t="e">
        <f aca="false">$DI$7*$J$2*$J$5*$AB189</f>
        <v>#N/A</v>
      </c>
      <c r="DJ189" s="70" t="e">
        <f aca="false">$DI$7*$J$3*$J$5*$AC189</f>
        <v>#N/A</v>
      </c>
      <c r="DK189" s="70" t="e">
        <f aca="false">$DK$7*$J$2*$J$5*$AB189</f>
        <v>#N/A</v>
      </c>
      <c r="DL189" s="70" t="e">
        <f aca="false">$DK$7*$J$3*$J$5*$AC189</f>
        <v>#N/A</v>
      </c>
      <c r="DM189" s="70" t="e">
        <f aca="false">$DM$7*$J$2*$J$5*$AB189</f>
        <v>#N/A</v>
      </c>
      <c r="DN189" s="70" t="e">
        <f aca="false">$DM$7*$J$3*$J$5*$AC189</f>
        <v>#N/A</v>
      </c>
      <c r="DO189" s="70" t="e">
        <f aca="false">$DO$7*$J$2*$J$5*$AB189</f>
        <v>#N/A</v>
      </c>
      <c r="DP189" s="70" t="e">
        <f aca="false">$DO$7*$J$3*$J$5*$AC189</f>
        <v>#N/A</v>
      </c>
      <c r="DQ189" s="70" t="e">
        <f aca="false">$DQ$7*$J$2*$J$5*$AB189</f>
        <v>#N/A</v>
      </c>
      <c r="DR189" s="70" t="e">
        <f aca="false">$DQ$7*$J$3*$J$5*$AC189</f>
        <v>#N/A</v>
      </c>
      <c r="DS189" s="134" t="e">
        <f aca="false">SUM(CI189:CR189,CW189:CX189,DG189:DH189)</f>
        <v>#N/A</v>
      </c>
      <c r="DT189" s="25" t="e">
        <f aca="false">SUM(CI189:CZ189,DC189:DL189)</f>
        <v>#N/A</v>
      </c>
      <c r="DU189" s="134" t="e">
        <f aca="false">SUM(CI189:DR189)</f>
        <v>#N/A</v>
      </c>
      <c r="DZ189" s="70" t="e">
        <f aca="false">$DZ$7*$J$2*$J$5*$AB189</f>
        <v>#N/A</v>
      </c>
      <c r="EA189" s="70" t="e">
        <f aca="false">$DZ$7*$J$3*$J$5*$AC189</f>
        <v>#N/A</v>
      </c>
      <c r="EB189" s="70" t="e">
        <f aca="false">$EB$7*$J$2*$J$5*$AB189</f>
        <v>#N/A</v>
      </c>
      <c r="EC189" s="70" t="e">
        <f aca="false">$EB$7*$J$3*$J$5*$AC189</f>
        <v>#N/A</v>
      </c>
      <c r="ED189" s="70" t="e">
        <f aca="false">$ED$7*$J$2*$J$5*$AB189</f>
        <v>#N/A</v>
      </c>
      <c r="EE189" s="70" t="e">
        <f aca="false">$ED$7*$J$3*$J$5*$AC189</f>
        <v>#N/A</v>
      </c>
      <c r="EF189" s="70" t="e">
        <f aca="false">$EF$7*$J$2*$J$5*$AB189</f>
        <v>#N/A</v>
      </c>
      <c r="EG189" s="70" t="e">
        <f aca="false">$EF$7*$J$3*$J$5*$AC189</f>
        <v>#N/A</v>
      </c>
      <c r="EH189" s="70" t="e">
        <f aca="false">$EH$7*$J$2*$J$5*$AB189</f>
        <v>#N/A</v>
      </c>
      <c r="EI189" s="70" t="e">
        <f aca="false">$EH$7*$J$3*$J$5*$AC189</f>
        <v>#N/A</v>
      </c>
      <c r="EJ189" s="70" t="e">
        <f aca="false">$EJ$7*$J$2*$J$5*$AB189</f>
        <v>#N/A</v>
      </c>
      <c r="EK189" s="70" t="e">
        <f aca="false">$EJ$7*$J$3*$J$5*$AC189</f>
        <v>#N/A</v>
      </c>
      <c r="EL189" s="70" t="e">
        <f aca="false">$EL$7*$J$2*$J$5*$AB189</f>
        <v>#N/A</v>
      </c>
      <c r="EM189" s="70" t="e">
        <f aca="false">$EL$7*$J$3*$J$5*$AC189</f>
        <v>#N/A</v>
      </c>
      <c r="EN189" s="134" t="e">
        <f aca="false">SUM(EB189:EC189)</f>
        <v>#N/A</v>
      </c>
      <c r="EO189" s="25" t="e">
        <f aca="false">SUM(EB189:EE189,EJ189:EM189)</f>
        <v>#N/A</v>
      </c>
      <c r="EP189" s="25" t="e">
        <f aca="false">SUM(DZ189:EM189)</f>
        <v>#N/A</v>
      </c>
    </row>
    <row r="190" customFormat="false" ht="11.25" hidden="false" customHeight="false" outlineLevel="0" collapsed="false">
      <c r="A190" s="51" t="e">
        <f aca="false">VLOOKUP($D190,Curves!$A$2:$I$1700,9)</f>
        <v>#N/A</v>
      </c>
      <c r="B190" s="85" t="e">
        <f aca="false">(1+($A190/2))^(-2*($D190-$A$1)/365.25)</f>
        <v>#N/A</v>
      </c>
      <c r="C190" s="85" t="n">
        <f aca="false">D191-D190</f>
        <v>31</v>
      </c>
      <c r="D190" s="377" t="n">
        <v>42430</v>
      </c>
      <c r="E190" s="378" t="e">
        <f aca="false">VLOOKUP($D190,Curves!$A$2:$H$1700,2)*$B190</f>
        <v>#N/A</v>
      </c>
      <c r="F190" s="51" t="e">
        <f aca="false">VLOOKUP($D190,Curves!$A$2:$H$1700,3)*$B190</f>
        <v>#N/A</v>
      </c>
      <c r="G190" s="51" t="e">
        <f aca="false">VLOOKUP($D190,Curves!$A$2:$H$1700,7)*$B190</f>
        <v>#N/A</v>
      </c>
      <c r="H190" s="51" t="e">
        <f aca="false">VLOOKUP($D190,Curves!$A$2:$H$1700,5)*$B190</f>
        <v>#N/A</v>
      </c>
      <c r="I190" s="51" t="e">
        <f aca="false">VLOOKUP($D190,Curves!$A$2:$H$1700,4)*$B190</f>
        <v>#N/A</v>
      </c>
      <c r="J190" s="379" t="e">
        <f aca="false">VLOOKUP($D190,Curves!$A$2:$H$1700,8)*$B190</f>
        <v>#N/A</v>
      </c>
      <c r="K190" s="51" t="e">
        <f aca="false">($E190+$I190)*$J$5+$J$4</f>
        <v>#N/A</v>
      </c>
      <c r="L190" s="380" t="e">
        <f aca="false">VLOOKUP($D190,Curves!$N$2:$T$2600,2)*$B190</f>
        <v>#N/A</v>
      </c>
      <c r="M190" s="244" t="e">
        <f aca="false">VLOOKUP($D190,Curves!$N$2:$T$2600,3)*$B190</f>
        <v>#N/A</v>
      </c>
      <c r="N190" s="381" t="e">
        <f aca="false">IF($K190&lt;$L190,1,0)</f>
        <v>#N/A</v>
      </c>
      <c r="O190" s="382" t="e">
        <f aca="false">IF($K190&lt;$M190,1,0)</f>
        <v>#N/A</v>
      </c>
      <c r="P190" s="378" t="e">
        <f aca="false">($E190+J190)*$J$5+$J$4</f>
        <v>#N/A</v>
      </c>
      <c r="Q190" s="380" t="e">
        <f aca="false">VLOOKUP($D190,Curves!$N$2:$T$2600,4)*$B190</f>
        <v>#N/A</v>
      </c>
      <c r="R190" s="244" t="e">
        <f aca="false">VLOOKUP($D190,Curves!$N$2:$T$2600,5)*$B190</f>
        <v>#N/A</v>
      </c>
      <c r="S190" s="381" t="e">
        <f aca="false">IF($P190&lt;$Q190,1,0)</f>
        <v>#N/A</v>
      </c>
      <c r="T190" s="382" t="e">
        <f aca="false">IF($P190&lt;$R190,1,0)</f>
        <v>#N/A</v>
      </c>
      <c r="U190" s="383" t="e">
        <f aca="false">($E190+G190)*$J$5+$J$4</f>
        <v>#N/A</v>
      </c>
      <c r="V190" s="383" t="e">
        <f aca="false">($E190+H190)*$J$5+$J$4</f>
        <v>#N/A</v>
      </c>
      <c r="W190" s="383" t="e">
        <f aca="false">($E190+I190)*$J$5+$J$4</f>
        <v>#N/A</v>
      </c>
      <c r="X190" s="272" t="e">
        <f aca="false">VLOOKUP($D190,[6]CurveFetch!$D$8:$S$13000,16,0)*$B190</f>
        <v>#N/A</v>
      </c>
      <c r="Y190" s="244" t="e">
        <f aca="false">VLOOKUP($D190,Curves!$N$2:$T$2600,7)*$B190</f>
        <v>#N/A</v>
      </c>
      <c r="Z190" s="384" t="e">
        <f aca="false">IF($U190&lt;$X190,1,0)</f>
        <v>#N/A</v>
      </c>
      <c r="AA190" s="381" t="e">
        <f aca="false">IF($U190&lt;$Y190,1,0)</f>
        <v>#N/A</v>
      </c>
      <c r="AB190" s="381" t="e">
        <f aca="false">IF($V190&lt;$X190,1,0)</f>
        <v>#N/A</v>
      </c>
      <c r="AC190" s="381" t="e">
        <f aca="false">IF($V190&lt;$X190,1,0)</f>
        <v>#N/A</v>
      </c>
      <c r="AD190" s="381" t="e">
        <f aca="false">IF($W190&lt;$X190,1,0)</f>
        <v>#N/A</v>
      </c>
      <c r="AE190" s="382" t="e">
        <f aca="false">IF($W190&lt;$Y190,1,0)</f>
        <v>#N/A</v>
      </c>
      <c r="AF190" s="70" t="e">
        <f aca="false">$AF$7*$J$2*$J$5*$N190</f>
        <v>#N/A</v>
      </c>
      <c r="AG190" s="70" t="e">
        <f aca="false">$AF$7*$J$2*$J$5*$O190</f>
        <v>#N/A</v>
      </c>
      <c r="AH190" s="70" t="e">
        <f aca="false">$AH$7*$J$2*$J$5*$N190</f>
        <v>#N/A</v>
      </c>
      <c r="AI190" s="70" t="e">
        <f aca="false">$AH$7*$J$2*$J$5*$O190</f>
        <v>#N/A</v>
      </c>
      <c r="AJ190" s="70" t="e">
        <f aca="false">$AJ$7*$J$2*$J$5*$N190</f>
        <v>#N/A</v>
      </c>
      <c r="AK190" s="70" t="e">
        <f aca="false">$AJ$7*$J$2*$J$5*$O190</f>
        <v>#N/A</v>
      </c>
      <c r="AL190" s="70" t="e">
        <f aca="false">$AL$7*$J$2*$J$5*$N190</f>
        <v>#N/A</v>
      </c>
      <c r="AM190" s="70" t="e">
        <f aca="false">$AL$7*$J$3*$J$5*$O190</f>
        <v>#N/A</v>
      </c>
      <c r="AN190" s="70" t="e">
        <f aca="false">$AN$7*$J$2*$J$5*$N190</f>
        <v>#N/A</v>
      </c>
      <c r="AO190" s="70" t="e">
        <f aca="false">$AN$7*$J$3*$J$5*$O190</f>
        <v>#N/A</v>
      </c>
      <c r="AP190" s="70" t="e">
        <f aca="false">$AP$7*$J$2*$J$5*$N190</f>
        <v>#N/A</v>
      </c>
      <c r="AQ190" s="70" t="e">
        <f aca="false">$AP$7*$J$3*$J$5*$O190</f>
        <v>#N/A</v>
      </c>
      <c r="AR190" s="70" t="e">
        <f aca="false">$AR$7*$J$2*$J$5*$N190</f>
        <v>#N/A</v>
      </c>
      <c r="AS190" s="70" t="e">
        <f aca="false">$AR$7*$J$3*$J$5*$O190</f>
        <v>#N/A</v>
      </c>
      <c r="AT190" s="134" t="e">
        <f aca="false">SUM(AF190:AG190,AL190:AM190)</f>
        <v>#N/A</v>
      </c>
      <c r="AU190" s="161" t="e">
        <f aca="false">SUM(AF190:AM190,AP190:AS190)</f>
        <v>#N/A</v>
      </c>
      <c r="AV190" s="134" t="e">
        <f aca="false">SUM(AF190:AS190)</f>
        <v>#N/A</v>
      </c>
      <c r="AW190" s="70" t="e">
        <f aca="false">$AW$7*$J$2*$J$5*$S190</f>
        <v>#N/A</v>
      </c>
      <c r="AX190" s="70" t="e">
        <f aca="false">$AW$7*$J$3*$J$5*$T190</f>
        <v>#N/A</v>
      </c>
      <c r="AY190" s="70" t="e">
        <f aca="false">$AY$7*$J$2*$J$5*$S190</f>
        <v>#N/A</v>
      </c>
      <c r="AZ190" s="70" t="e">
        <f aca="false">$AY$7*$J$3*$J$5*$T190</f>
        <v>#N/A</v>
      </c>
      <c r="BA190" s="70" t="e">
        <f aca="false">$BA$7*$J$2*$J$5*$S190</f>
        <v>#N/A</v>
      </c>
      <c r="BB190" s="70" t="e">
        <f aca="false">$BA$7*$J$3*$J$5*$T190</f>
        <v>#N/A</v>
      </c>
      <c r="BC190" s="70" t="e">
        <f aca="false">$BC$7*$J$2*$J$5*$S190</f>
        <v>#N/A</v>
      </c>
      <c r="BD190" s="70" t="e">
        <f aca="false">$BC$7*$J$3*$J$5*$T190</f>
        <v>#N/A</v>
      </c>
      <c r="BE190" s="70" t="e">
        <f aca="false">$BE$7*$J$2*$J$5*$S190</f>
        <v>#N/A</v>
      </c>
      <c r="BF190" s="70" t="e">
        <f aca="false">$BE$7*$J$3*$J$5*$T190</f>
        <v>#N/A</v>
      </c>
      <c r="BG190" s="70" t="e">
        <f aca="false">$BG$7*$J$2*$J$5*$S190</f>
        <v>#N/A</v>
      </c>
      <c r="BH190" s="70" t="e">
        <f aca="false">$BG$7*$J$3*$J$5*$T190</f>
        <v>#N/A</v>
      </c>
      <c r="BI190" s="70" t="e">
        <f aca="false">$BI$7*$J$2*$J$5*$S190</f>
        <v>#N/A</v>
      </c>
      <c r="BJ190" s="70" t="e">
        <f aca="false">$BI$7*$J$3*$J$5*$T190</f>
        <v>#N/A</v>
      </c>
      <c r="BK190" s="70" t="e">
        <f aca="false">$BK$7*$J$2*$J$5*$S190</f>
        <v>#N/A</v>
      </c>
      <c r="BL190" s="70" t="e">
        <f aca="false">$BK$7*$J$3*$J$5*$T190</f>
        <v>#N/A</v>
      </c>
      <c r="BM190" s="70" t="e">
        <f aca="false">$BM$7*$J$2*$J$5*$S190</f>
        <v>#N/A</v>
      </c>
      <c r="BN190" s="70" t="e">
        <f aca="false">$BM$7*$J$3*$J$5*$T190</f>
        <v>#N/A</v>
      </c>
      <c r="BO190" s="70" t="e">
        <f aca="false">$BO$7*$J$2*$J$5*$S190</f>
        <v>#N/A</v>
      </c>
      <c r="BP190" s="70" t="e">
        <f aca="false">$BO$7*$J$3*$J$5*$T190</f>
        <v>#N/A</v>
      </c>
      <c r="BQ190" s="70" t="e">
        <f aca="false">$BQ$7*$J$2*$J$5*$S190</f>
        <v>#N/A</v>
      </c>
      <c r="BR190" s="70" t="e">
        <f aca="false">$BQ$7*$J$3*$J$5*$T190</f>
        <v>#N/A</v>
      </c>
      <c r="BS190" s="70" t="e">
        <f aca="false">$BS$7*$J$2*$J$5*$S190</f>
        <v>#N/A</v>
      </c>
      <c r="BT190" s="70" t="e">
        <f aca="false">$BS$7*$J$3*$J$5*$T190</f>
        <v>#N/A</v>
      </c>
      <c r="BU190" s="70" t="e">
        <f aca="false">$BU$7*$J$2*$J$5*$S190</f>
        <v>#N/A</v>
      </c>
      <c r="BV190" s="70" t="e">
        <f aca="false">$BU$7*$J$3*$J$5*$T190</f>
        <v>#N/A</v>
      </c>
      <c r="BW190" s="385" t="e">
        <f aca="false">SUM(AW190:BD190,BG190:BJ190,BO190:BP190)</f>
        <v>#N/A</v>
      </c>
      <c r="BX190" s="386" t="e">
        <f aca="false">SUM(BS190:BV190)+BW190</f>
        <v>#N/A</v>
      </c>
      <c r="BY190" s="25" t="e">
        <f aca="false">SUM(AW190:BV190)</f>
        <v>#N/A</v>
      </c>
      <c r="BZ190" s="70" t="e">
        <f aca="false">$BZ$7*$J$2*$J$5*$N190</f>
        <v>#N/A</v>
      </c>
      <c r="CA190" s="70" t="e">
        <f aca="false">$BZ$7*$J$3*$J$5*$O190</f>
        <v>#N/A</v>
      </c>
      <c r="CB190" s="70" t="e">
        <f aca="false">$CB$7*$J$2*$J$5*$N190</f>
        <v>#N/A</v>
      </c>
      <c r="CC190" s="70" t="e">
        <f aca="false">$CB$7*$J$3*$J$5*$O190</f>
        <v>#N/A</v>
      </c>
      <c r="CD190" s="70" t="e">
        <f aca="false">$CD$7*$J$2*$J$5*$N190</f>
        <v>#N/A</v>
      </c>
      <c r="CE190" s="70" t="e">
        <f aca="false">$CD$7*$J$3*$J$5*$O190</f>
        <v>#N/A</v>
      </c>
      <c r="CF190" s="134" t="e">
        <f aca="false">SUM(BZ190:CA190)</f>
        <v>#N/A</v>
      </c>
      <c r="CG190" s="386" t="e">
        <f aca="false">SUM(BZ190:CC190)</f>
        <v>#N/A</v>
      </c>
      <c r="CH190" s="134" t="e">
        <f aca="false">SUM(BZ190:CE190)</f>
        <v>#N/A</v>
      </c>
      <c r="CI190" s="70" t="e">
        <f aca="false">$CI$7*$J$2*$J$5*$AB190</f>
        <v>#N/A</v>
      </c>
      <c r="CJ190" s="70" t="e">
        <f aca="false">$CI$7*$J$3*$J$5*$AC190</f>
        <v>#N/A</v>
      </c>
      <c r="CK190" s="70" t="e">
        <f aca="false">$CK$7*$J$2*$J$5*$AB190</f>
        <v>#N/A</v>
      </c>
      <c r="CL190" s="70" t="e">
        <f aca="false">$CK$7*$J$3*$J$5*$AC190</f>
        <v>#N/A</v>
      </c>
      <c r="CM190" s="70" t="e">
        <f aca="false">$CM$7*$J$2*$J$5*$AB190</f>
        <v>#N/A</v>
      </c>
      <c r="CN190" s="70" t="e">
        <f aca="false">$CM$7*$J$3*$J$5*$AC190</f>
        <v>#N/A</v>
      </c>
      <c r="CO190" s="70" t="e">
        <f aca="false">$CO$7*$J$2*$J$5*$AB190</f>
        <v>#N/A</v>
      </c>
      <c r="CP190" s="70" t="e">
        <f aca="false">$CO$7*$J$3*$J$5*$AC190</f>
        <v>#N/A</v>
      </c>
      <c r="CQ190" s="70" t="e">
        <f aca="false">$CQ$7*$J$2*$J$5*$AB190</f>
        <v>#N/A</v>
      </c>
      <c r="CR190" s="70" t="e">
        <f aca="false">$CQ$7*$J$3*$J$5*$AC190</f>
        <v>#N/A</v>
      </c>
      <c r="CS190" s="70" t="e">
        <f aca="false">$CS$7*$J$2*$J$5*$AB190</f>
        <v>#N/A</v>
      </c>
      <c r="CT190" s="70" t="e">
        <f aca="false">$CS$7*$J$3*$J$5*$AC190</f>
        <v>#N/A</v>
      </c>
      <c r="CU190" s="70" t="e">
        <f aca="false">$CU$7*$J$2*$J$5*$AB190</f>
        <v>#N/A</v>
      </c>
      <c r="CV190" s="70" t="e">
        <f aca="false">$CU$7*$J$3*$J$5*$AC190</f>
        <v>#N/A</v>
      </c>
      <c r="CW190" s="70" t="e">
        <f aca="false">$CW$7*$J$2*$J$5*$AB190</f>
        <v>#N/A</v>
      </c>
      <c r="CX190" s="70" t="e">
        <f aca="false">$CW$7*$J$3*$J$5*$AC190</f>
        <v>#N/A</v>
      </c>
      <c r="CY190" s="70" t="e">
        <f aca="false">$CY$7*$J$2*$J$5*$AB190</f>
        <v>#N/A</v>
      </c>
      <c r="CZ190" s="70" t="e">
        <f aca="false">$CY$7*$J$3*$J$5*$AC190</f>
        <v>#N/A</v>
      </c>
      <c r="DA190" s="70" t="e">
        <f aca="false">$DA$7*$J$2*$J$5*$AB190</f>
        <v>#N/A</v>
      </c>
      <c r="DB190" s="70" t="e">
        <f aca="false">$DA$7*$J$3*$J$5*$AC190</f>
        <v>#N/A</v>
      </c>
      <c r="DC190" s="70"/>
      <c r="DD190" s="70"/>
      <c r="DE190" s="70" t="e">
        <f aca="false">$DF$7*$J$2*$J$5*$AB190</f>
        <v>#N/A</v>
      </c>
      <c r="DF190" s="70" t="e">
        <f aca="false">$DF$7*$J$3*$J$5*$AC190</f>
        <v>#N/A</v>
      </c>
      <c r="DG190" s="70" t="e">
        <f aca="false">$DG$7*$J$2*$J$5*$AB190</f>
        <v>#N/A</v>
      </c>
      <c r="DH190" s="70" t="e">
        <f aca="false">$DG$7*$J$3*$J$5*$AC190</f>
        <v>#N/A</v>
      </c>
      <c r="DI190" s="70" t="e">
        <f aca="false">$DI$7*$J$2*$J$5*$AB190</f>
        <v>#N/A</v>
      </c>
      <c r="DJ190" s="70" t="e">
        <f aca="false">$DI$7*$J$3*$J$5*$AC190</f>
        <v>#N/A</v>
      </c>
      <c r="DK190" s="70" t="e">
        <f aca="false">$DK$7*$J$2*$J$5*$AB190</f>
        <v>#N/A</v>
      </c>
      <c r="DL190" s="70" t="e">
        <f aca="false">$DK$7*$J$3*$J$5*$AC190</f>
        <v>#N/A</v>
      </c>
      <c r="DM190" s="70" t="e">
        <f aca="false">$DM$7*$J$2*$J$5*$AB190</f>
        <v>#N/A</v>
      </c>
      <c r="DN190" s="70" t="e">
        <f aca="false">$DM$7*$J$3*$J$5*$AC190</f>
        <v>#N/A</v>
      </c>
      <c r="DO190" s="70" t="e">
        <f aca="false">$DO$7*$J$2*$J$5*$AB190</f>
        <v>#N/A</v>
      </c>
      <c r="DP190" s="70" t="e">
        <f aca="false">$DO$7*$J$3*$J$5*$AC190</f>
        <v>#N/A</v>
      </c>
      <c r="DQ190" s="70" t="e">
        <f aca="false">$DQ$7*$J$2*$J$5*$AB190</f>
        <v>#N/A</v>
      </c>
      <c r="DR190" s="70" t="e">
        <f aca="false">$DQ$7*$J$3*$J$5*$AC190</f>
        <v>#N/A</v>
      </c>
      <c r="DS190" s="134" t="e">
        <f aca="false">SUM(CI190:CR190,CW190:CX190,DG190:DH190)</f>
        <v>#N/A</v>
      </c>
      <c r="DT190" s="25" t="e">
        <f aca="false">SUM(CI190:CZ190,DC190:DL190)</f>
        <v>#N/A</v>
      </c>
      <c r="DU190" s="134" t="e">
        <f aca="false">SUM(CI190:DR190)</f>
        <v>#N/A</v>
      </c>
      <c r="DZ190" s="70" t="e">
        <f aca="false">$DZ$7*$J$2*$J$5*$AB190</f>
        <v>#N/A</v>
      </c>
      <c r="EA190" s="70" t="e">
        <f aca="false">$DZ$7*$J$3*$J$5*$AC190</f>
        <v>#N/A</v>
      </c>
      <c r="EB190" s="70" t="e">
        <f aca="false">$EB$7*$J$2*$J$5*$AB190</f>
        <v>#N/A</v>
      </c>
      <c r="EC190" s="70" t="e">
        <f aca="false">$EB$7*$J$3*$J$5*$AC190</f>
        <v>#N/A</v>
      </c>
      <c r="ED190" s="70" t="e">
        <f aca="false">$ED$7*$J$2*$J$5*$AB190</f>
        <v>#N/A</v>
      </c>
      <c r="EE190" s="70" t="e">
        <f aca="false">$ED$7*$J$3*$J$5*$AC190</f>
        <v>#N/A</v>
      </c>
      <c r="EF190" s="70" t="e">
        <f aca="false">$EF$7*$J$2*$J$5*$AB190</f>
        <v>#N/A</v>
      </c>
      <c r="EG190" s="70" t="e">
        <f aca="false">$EF$7*$J$3*$J$5*$AC190</f>
        <v>#N/A</v>
      </c>
      <c r="EH190" s="70" t="e">
        <f aca="false">$EH$7*$J$2*$J$5*$AB190</f>
        <v>#N/A</v>
      </c>
      <c r="EI190" s="70" t="e">
        <f aca="false">$EH$7*$J$3*$J$5*$AC190</f>
        <v>#N/A</v>
      </c>
      <c r="EJ190" s="70" t="e">
        <f aca="false">$EJ$7*$J$2*$J$5*$AB190</f>
        <v>#N/A</v>
      </c>
      <c r="EK190" s="70" t="e">
        <f aca="false">$EJ$7*$J$3*$J$5*$AC190</f>
        <v>#N/A</v>
      </c>
      <c r="EL190" s="70" t="e">
        <f aca="false">$EL$7*$J$2*$J$5*$AB190</f>
        <v>#N/A</v>
      </c>
      <c r="EM190" s="70" t="e">
        <f aca="false">$EL$7*$J$3*$J$5*$AC190</f>
        <v>#N/A</v>
      </c>
      <c r="EN190" s="134" t="e">
        <f aca="false">SUM(EB190:EC190)</f>
        <v>#N/A</v>
      </c>
      <c r="EO190" s="25" t="e">
        <f aca="false">SUM(EB190:EE190,EJ190:EM190)</f>
        <v>#N/A</v>
      </c>
      <c r="EP190" s="25" t="e">
        <f aca="false">SUM(DZ190:EM190)</f>
        <v>#N/A</v>
      </c>
    </row>
    <row r="191" customFormat="false" ht="11.25" hidden="false" customHeight="false" outlineLevel="0" collapsed="false">
      <c r="A191" s="51" t="e">
        <f aca="false">VLOOKUP($D191,Curves!$A$2:$I$1700,9)</f>
        <v>#N/A</v>
      </c>
      <c r="B191" s="85" t="e">
        <f aca="false">(1+($A191/2))^(-2*($D191-$A$1)/365.25)</f>
        <v>#N/A</v>
      </c>
      <c r="C191" s="85" t="n">
        <f aca="false">D192-D191</f>
        <v>30</v>
      </c>
      <c r="D191" s="377" t="n">
        <v>42461</v>
      </c>
      <c r="E191" s="378" t="e">
        <f aca="false">VLOOKUP($D191,Curves!$A$2:$H$1700,2)*$B191</f>
        <v>#N/A</v>
      </c>
      <c r="F191" s="51" t="e">
        <f aca="false">VLOOKUP($D191,Curves!$A$2:$H$1700,3)*$B191</f>
        <v>#N/A</v>
      </c>
      <c r="G191" s="51" t="e">
        <f aca="false">VLOOKUP($D191,Curves!$A$2:$H$1700,7)*$B191</f>
        <v>#N/A</v>
      </c>
      <c r="H191" s="51" t="e">
        <f aca="false">VLOOKUP($D191,Curves!$A$2:$H$1700,5)*$B191</f>
        <v>#N/A</v>
      </c>
      <c r="I191" s="51" t="e">
        <f aca="false">VLOOKUP($D191,Curves!$A$2:$H$1700,4)*$B191</f>
        <v>#N/A</v>
      </c>
      <c r="J191" s="379" t="e">
        <f aca="false">VLOOKUP($D191,Curves!$A$2:$H$1700,8)*$B191</f>
        <v>#N/A</v>
      </c>
      <c r="K191" s="51" t="e">
        <f aca="false">($E191+$I191)*$J$5+$J$4</f>
        <v>#N/A</v>
      </c>
      <c r="L191" s="380" t="e">
        <f aca="false">VLOOKUP($D191,Curves!$N$2:$T$2600,2)*$B191</f>
        <v>#N/A</v>
      </c>
      <c r="M191" s="244" t="e">
        <f aca="false">VLOOKUP($D191,Curves!$N$2:$T$2600,3)*$B191</f>
        <v>#N/A</v>
      </c>
      <c r="N191" s="381" t="e">
        <f aca="false">IF($K191&lt;$L191,1,0)</f>
        <v>#N/A</v>
      </c>
      <c r="O191" s="382" t="e">
        <f aca="false">IF($K191&lt;$M191,1,0)</f>
        <v>#N/A</v>
      </c>
      <c r="P191" s="378" t="e">
        <f aca="false">($E191+J191)*$J$5+$J$4</f>
        <v>#N/A</v>
      </c>
      <c r="Q191" s="380" t="e">
        <f aca="false">VLOOKUP($D191,Curves!$N$2:$T$2600,4)*$B191</f>
        <v>#N/A</v>
      </c>
      <c r="R191" s="244" t="e">
        <f aca="false">VLOOKUP($D191,Curves!$N$2:$T$2600,5)*$B191</f>
        <v>#N/A</v>
      </c>
      <c r="S191" s="381" t="e">
        <f aca="false">IF($P191&lt;$Q191,1,0)</f>
        <v>#N/A</v>
      </c>
      <c r="T191" s="382" t="e">
        <f aca="false">IF($P191&lt;$R191,1,0)</f>
        <v>#N/A</v>
      </c>
      <c r="U191" s="383" t="e">
        <f aca="false">($E191+G191)*$J$5+$J$4</f>
        <v>#N/A</v>
      </c>
      <c r="V191" s="383" t="e">
        <f aca="false">($E191+H191)*$J$5+$J$4</f>
        <v>#N/A</v>
      </c>
      <c r="W191" s="383" t="e">
        <f aca="false">($E191+I191)*$J$5+$J$4</f>
        <v>#N/A</v>
      </c>
      <c r="X191" s="272" t="e">
        <f aca="false">VLOOKUP($D191,[6]CurveFetch!$D$8:$S$13000,16,0)*$B191</f>
        <v>#N/A</v>
      </c>
      <c r="Y191" s="244" t="e">
        <f aca="false">VLOOKUP($D191,Curves!$N$2:$T$2600,7)*$B191</f>
        <v>#N/A</v>
      </c>
      <c r="Z191" s="384" t="e">
        <f aca="false">IF($U191&lt;$X191,1,0)</f>
        <v>#N/A</v>
      </c>
      <c r="AA191" s="381" t="e">
        <f aca="false">IF($U191&lt;$Y191,1,0)</f>
        <v>#N/A</v>
      </c>
      <c r="AB191" s="381" t="e">
        <f aca="false">IF($V191&lt;$X191,1,0)</f>
        <v>#N/A</v>
      </c>
      <c r="AC191" s="381" t="e">
        <f aca="false">IF($V191&lt;$X191,1,0)</f>
        <v>#N/A</v>
      </c>
      <c r="AD191" s="381" t="e">
        <f aca="false">IF($W191&lt;$X191,1,0)</f>
        <v>#N/A</v>
      </c>
      <c r="AE191" s="382" t="e">
        <f aca="false">IF($W191&lt;$Y191,1,0)</f>
        <v>#N/A</v>
      </c>
      <c r="AF191" s="70" t="e">
        <f aca="false">$AF$7*$J$2*$J$5*$N191</f>
        <v>#N/A</v>
      </c>
      <c r="AG191" s="70" t="e">
        <f aca="false">$AF$7*$J$2*$J$5*$O191</f>
        <v>#N/A</v>
      </c>
      <c r="AH191" s="70" t="e">
        <f aca="false">$AH$7*$J$2*$J$5*$N191</f>
        <v>#N/A</v>
      </c>
      <c r="AI191" s="70" t="e">
        <f aca="false">$AH$7*$J$2*$J$5*$O191</f>
        <v>#N/A</v>
      </c>
      <c r="AJ191" s="70" t="e">
        <f aca="false">$AJ$7*$J$2*$J$5*$N191</f>
        <v>#N/A</v>
      </c>
      <c r="AK191" s="70" t="e">
        <f aca="false">$AJ$7*$J$2*$J$5*$O191</f>
        <v>#N/A</v>
      </c>
      <c r="AL191" s="70" t="e">
        <f aca="false">$AL$7*$J$2*$J$5*$N191</f>
        <v>#N/A</v>
      </c>
      <c r="AM191" s="70" t="e">
        <f aca="false">$AL$7*$J$3*$J$5*$O191</f>
        <v>#N/A</v>
      </c>
      <c r="AN191" s="70" t="e">
        <f aca="false">$AN$7*$J$2*$J$5*$N191</f>
        <v>#N/A</v>
      </c>
      <c r="AO191" s="70" t="e">
        <f aca="false">$AN$7*$J$3*$J$5*$O191</f>
        <v>#N/A</v>
      </c>
      <c r="AP191" s="70" t="e">
        <f aca="false">$AP$7*$J$2*$J$5*$N191</f>
        <v>#N/A</v>
      </c>
      <c r="AQ191" s="70" t="e">
        <f aca="false">$AP$7*$J$3*$J$5*$O191</f>
        <v>#N/A</v>
      </c>
      <c r="AR191" s="70" t="e">
        <f aca="false">$AR$7*$J$2*$J$5*$N191</f>
        <v>#N/A</v>
      </c>
      <c r="AS191" s="70" t="e">
        <f aca="false">$AR$7*$J$3*$J$5*$O191</f>
        <v>#N/A</v>
      </c>
      <c r="AT191" s="134" t="e">
        <f aca="false">SUM(AF191:AG191,AL191:AM191)</f>
        <v>#N/A</v>
      </c>
      <c r="AU191" s="161" t="e">
        <f aca="false">SUM(AF191:AM191,AP191:AS191)</f>
        <v>#N/A</v>
      </c>
      <c r="AV191" s="134" t="e">
        <f aca="false">SUM(AF191:AS191)</f>
        <v>#N/A</v>
      </c>
      <c r="AW191" s="70" t="e">
        <f aca="false">$AW$7*$J$2*$J$5*$S191</f>
        <v>#N/A</v>
      </c>
      <c r="AX191" s="70" t="e">
        <f aca="false">$AW$7*$J$3*$J$5*$T191</f>
        <v>#N/A</v>
      </c>
      <c r="AY191" s="70" t="e">
        <f aca="false">$AY$7*$J$2*$J$5*$S191</f>
        <v>#N/A</v>
      </c>
      <c r="AZ191" s="70" t="e">
        <f aca="false">$AY$7*$J$3*$J$5*$T191</f>
        <v>#N/A</v>
      </c>
      <c r="BA191" s="70" t="e">
        <f aca="false">$BA$7*$J$2*$J$5*$S191</f>
        <v>#N/A</v>
      </c>
      <c r="BB191" s="70" t="e">
        <f aca="false">$BA$7*$J$3*$J$5*$T191</f>
        <v>#N/A</v>
      </c>
      <c r="BC191" s="70" t="e">
        <f aca="false">$BC$7*$J$2*$J$5*$S191</f>
        <v>#N/A</v>
      </c>
      <c r="BD191" s="70" t="e">
        <f aca="false">$BC$7*$J$3*$J$5*$T191</f>
        <v>#N/A</v>
      </c>
      <c r="BE191" s="70" t="e">
        <f aca="false">$BE$7*$J$2*$J$5*$S191</f>
        <v>#N/A</v>
      </c>
      <c r="BF191" s="70" t="e">
        <f aca="false">$BE$7*$J$3*$J$5*$T191</f>
        <v>#N/A</v>
      </c>
      <c r="BG191" s="70" t="e">
        <f aca="false">$BG$7*$J$2*$J$5*$S191</f>
        <v>#N/A</v>
      </c>
      <c r="BH191" s="70" t="e">
        <f aca="false">$BG$7*$J$3*$J$5*$T191</f>
        <v>#N/A</v>
      </c>
      <c r="BI191" s="70" t="e">
        <f aca="false">$BI$7*$J$2*$J$5*$S191</f>
        <v>#N/A</v>
      </c>
      <c r="BJ191" s="70" t="e">
        <f aca="false">$BI$7*$J$3*$J$5*$T191</f>
        <v>#N/A</v>
      </c>
      <c r="BK191" s="70" t="e">
        <f aca="false">$BK$7*$J$2*$J$5*$S191</f>
        <v>#N/A</v>
      </c>
      <c r="BL191" s="70" t="e">
        <f aca="false">$BK$7*$J$3*$J$5*$T191</f>
        <v>#N/A</v>
      </c>
      <c r="BM191" s="70" t="e">
        <f aca="false">$BM$7*$J$2*$J$5*$S191</f>
        <v>#N/A</v>
      </c>
      <c r="BN191" s="70" t="e">
        <f aca="false">$BM$7*$J$3*$J$5*$T191</f>
        <v>#N/A</v>
      </c>
      <c r="BO191" s="70" t="e">
        <f aca="false">$BO$7*$J$2*$J$5*$S191</f>
        <v>#N/A</v>
      </c>
      <c r="BP191" s="70" t="e">
        <f aca="false">$BO$7*$J$3*$J$5*$T191</f>
        <v>#N/A</v>
      </c>
      <c r="BQ191" s="70" t="e">
        <f aca="false">$BQ$7*$J$2*$J$5*$S191</f>
        <v>#N/A</v>
      </c>
      <c r="BR191" s="70" t="e">
        <f aca="false">$BQ$7*$J$3*$J$5*$T191</f>
        <v>#N/A</v>
      </c>
      <c r="BS191" s="70" t="e">
        <f aca="false">$BS$7*$J$2*$J$5*$S191</f>
        <v>#N/A</v>
      </c>
      <c r="BT191" s="70" t="e">
        <f aca="false">$BS$7*$J$3*$J$5*$T191</f>
        <v>#N/A</v>
      </c>
      <c r="BU191" s="70" t="e">
        <f aca="false">$BU$7*$J$2*$J$5*$S191</f>
        <v>#N/A</v>
      </c>
      <c r="BV191" s="70" t="e">
        <f aca="false">$BU$7*$J$3*$J$5*$T191</f>
        <v>#N/A</v>
      </c>
      <c r="BW191" s="385" t="e">
        <f aca="false">SUM(AW191:BD191,BG191:BJ191,BO191:BP191)</f>
        <v>#N/A</v>
      </c>
      <c r="BX191" s="386" t="e">
        <f aca="false">SUM(BS191:BV191)+BW191</f>
        <v>#N/A</v>
      </c>
      <c r="BY191" s="25" t="e">
        <f aca="false">SUM(AW191:BV191)</f>
        <v>#N/A</v>
      </c>
      <c r="BZ191" s="70" t="e">
        <f aca="false">$BZ$7*$J$2*$J$5*$N191</f>
        <v>#N/A</v>
      </c>
      <c r="CA191" s="70" t="e">
        <f aca="false">$BZ$7*$J$3*$J$5*$O191</f>
        <v>#N/A</v>
      </c>
      <c r="CB191" s="70" t="e">
        <f aca="false">$CB$7*$J$2*$J$5*$N191</f>
        <v>#N/A</v>
      </c>
      <c r="CC191" s="70" t="e">
        <f aca="false">$CB$7*$J$3*$J$5*$O191</f>
        <v>#N/A</v>
      </c>
      <c r="CD191" s="70" t="e">
        <f aca="false">$CD$7*$J$2*$J$5*$N191</f>
        <v>#N/A</v>
      </c>
      <c r="CE191" s="70" t="e">
        <f aca="false">$CD$7*$J$3*$J$5*$O191</f>
        <v>#N/A</v>
      </c>
      <c r="CF191" s="134" t="e">
        <f aca="false">SUM(BZ191:CA191)</f>
        <v>#N/A</v>
      </c>
      <c r="CG191" s="386" t="e">
        <f aca="false">SUM(BZ191:CC191)</f>
        <v>#N/A</v>
      </c>
      <c r="CH191" s="134" t="e">
        <f aca="false">SUM(BZ191:CE191)</f>
        <v>#N/A</v>
      </c>
      <c r="CI191" s="70" t="e">
        <f aca="false">$CI$7*$J$2*$J$5*$AB191</f>
        <v>#N/A</v>
      </c>
      <c r="CJ191" s="70" t="e">
        <f aca="false">$CI$7*$J$3*$J$5*$AC191</f>
        <v>#N/A</v>
      </c>
      <c r="CK191" s="70" t="e">
        <f aca="false">$CK$7*$J$2*$J$5*$AB191</f>
        <v>#N/A</v>
      </c>
      <c r="CL191" s="70" t="e">
        <f aca="false">$CK$7*$J$3*$J$5*$AC191</f>
        <v>#N/A</v>
      </c>
      <c r="CM191" s="70" t="e">
        <f aca="false">$CM$7*$J$2*$J$5*$AB191</f>
        <v>#N/A</v>
      </c>
      <c r="CN191" s="70" t="e">
        <f aca="false">$CM$7*$J$3*$J$5*$AC191</f>
        <v>#N/A</v>
      </c>
      <c r="CO191" s="70" t="e">
        <f aca="false">$CO$7*$J$2*$J$5*$AB191</f>
        <v>#N/A</v>
      </c>
      <c r="CP191" s="70" t="e">
        <f aca="false">$CO$7*$J$3*$J$5*$AC191</f>
        <v>#N/A</v>
      </c>
      <c r="CQ191" s="70" t="e">
        <f aca="false">$CQ$7*$J$2*$J$5*$AB191</f>
        <v>#N/A</v>
      </c>
      <c r="CR191" s="70" t="e">
        <f aca="false">$CQ$7*$J$3*$J$5*$AC191</f>
        <v>#N/A</v>
      </c>
      <c r="CS191" s="70" t="e">
        <f aca="false">$CS$7*$J$2*$J$5*$AB191</f>
        <v>#N/A</v>
      </c>
      <c r="CT191" s="70" t="e">
        <f aca="false">$CS$7*$J$3*$J$5*$AC191</f>
        <v>#N/A</v>
      </c>
      <c r="CU191" s="70" t="e">
        <f aca="false">$CU$7*$J$2*$J$5*$AB191</f>
        <v>#N/A</v>
      </c>
      <c r="CV191" s="70" t="e">
        <f aca="false">$CU$7*$J$3*$J$5*$AC191</f>
        <v>#N/A</v>
      </c>
      <c r="CW191" s="70" t="e">
        <f aca="false">$CW$7*$J$2*$J$5*$AB191</f>
        <v>#N/A</v>
      </c>
      <c r="CX191" s="70" t="e">
        <f aca="false">$CW$7*$J$3*$J$5*$AC191</f>
        <v>#N/A</v>
      </c>
      <c r="CY191" s="70" t="e">
        <f aca="false">$CY$7*$J$2*$J$5*$AB191</f>
        <v>#N/A</v>
      </c>
      <c r="CZ191" s="70" t="e">
        <f aca="false">$CY$7*$J$3*$J$5*$AC191</f>
        <v>#N/A</v>
      </c>
      <c r="DA191" s="70" t="e">
        <f aca="false">$DA$7*$J$2*$J$5*$AB191</f>
        <v>#N/A</v>
      </c>
      <c r="DB191" s="70" t="e">
        <f aca="false">$DA$7*$J$3*$J$5*$AC191</f>
        <v>#N/A</v>
      </c>
      <c r="DC191" s="70"/>
      <c r="DD191" s="70"/>
      <c r="DE191" s="70" t="e">
        <f aca="false">$DF$7*$J$2*$J$5*$AB191</f>
        <v>#N/A</v>
      </c>
      <c r="DF191" s="70" t="e">
        <f aca="false">$DF$7*$J$3*$J$5*$AC191</f>
        <v>#N/A</v>
      </c>
      <c r="DG191" s="70" t="e">
        <f aca="false">$DG$7*$J$2*$J$5*$AB191</f>
        <v>#N/A</v>
      </c>
      <c r="DH191" s="70" t="e">
        <f aca="false">$DG$7*$J$3*$J$5*$AC191</f>
        <v>#N/A</v>
      </c>
      <c r="DI191" s="70" t="e">
        <f aca="false">$DI$7*$J$2*$J$5*$AB191</f>
        <v>#N/A</v>
      </c>
      <c r="DJ191" s="70" t="e">
        <f aca="false">$DI$7*$J$3*$J$5*$AC191</f>
        <v>#N/A</v>
      </c>
      <c r="DK191" s="70" t="e">
        <f aca="false">$DK$7*$J$2*$J$5*$AB191</f>
        <v>#N/A</v>
      </c>
      <c r="DL191" s="70" t="e">
        <f aca="false">$DK$7*$J$3*$J$5*$AC191</f>
        <v>#N/A</v>
      </c>
      <c r="DM191" s="70" t="e">
        <f aca="false">$DM$7*$J$2*$J$5*$AB191</f>
        <v>#N/A</v>
      </c>
      <c r="DN191" s="70" t="e">
        <f aca="false">$DM$7*$J$3*$J$5*$AC191</f>
        <v>#N/A</v>
      </c>
      <c r="DO191" s="70" t="e">
        <f aca="false">$DO$7*$J$2*$J$5*$AB191</f>
        <v>#N/A</v>
      </c>
      <c r="DP191" s="70" t="e">
        <f aca="false">$DO$7*$J$3*$J$5*$AC191</f>
        <v>#N/A</v>
      </c>
      <c r="DQ191" s="70" t="e">
        <f aca="false">$DQ$7*$J$2*$J$5*$AB191</f>
        <v>#N/A</v>
      </c>
      <c r="DR191" s="70" t="e">
        <f aca="false">$DQ$7*$J$3*$J$5*$AC191</f>
        <v>#N/A</v>
      </c>
      <c r="DS191" s="134" t="e">
        <f aca="false">SUM(CI191:CR191,CW191:CX191,DG191:DH191)</f>
        <v>#N/A</v>
      </c>
      <c r="DT191" s="25" t="e">
        <f aca="false">SUM(CI191:CZ191,DC191:DL191)</f>
        <v>#N/A</v>
      </c>
      <c r="DU191" s="134" t="e">
        <f aca="false">SUM(CI191:DR191)</f>
        <v>#N/A</v>
      </c>
      <c r="DZ191" s="70" t="e">
        <f aca="false">$DZ$7*$J$2*$J$5*$AB191</f>
        <v>#N/A</v>
      </c>
      <c r="EA191" s="70" t="e">
        <f aca="false">$DZ$7*$J$3*$J$5*$AC191</f>
        <v>#N/A</v>
      </c>
      <c r="EB191" s="70" t="e">
        <f aca="false">$EB$7*$J$2*$J$5*$AB191</f>
        <v>#N/A</v>
      </c>
      <c r="EC191" s="70" t="e">
        <f aca="false">$EB$7*$J$3*$J$5*$AC191</f>
        <v>#N/A</v>
      </c>
      <c r="ED191" s="70" t="e">
        <f aca="false">$ED$7*$J$2*$J$5*$AB191</f>
        <v>#N/A</v>
      </c>
      <c r="EE191" s="70" t="e">
        <f aca="false">$ED$7*$J$3*$J$5*$AC191</f>
        <v>#N/A</v>
      </c>
      <c r="EF191" s="70" t="e">
        <f aca="false">$EF$7*$J$2*$J$5*$AB191</f>
        <v>#N/A</v>
      </c>
      <c r="EG191" s="70" t="e">
        <f aca="false">$EF$7*$J$3*$J$5*$AC191</f>
        <v>#N/A</v>
      </c>
      <c r="EH191" s="70" t="e">
        <f aca="false">$EH$7*$J$2*$J$5*$AB191</f>
        <v>#N/A</v>
      </c>
      <c r="EI191" s="70" t="e">
        <f aca="false">$EH$7*$J$3*$J$5*$AC191</f>
        <v>#N/A</v>
      </c>
      <c r="EJ191" s="70" t="e">
        <f aca="false">$EJ$7*$J$2*$J$5*$AB191</f>
        <v>#N/A</v>
      </c>
      <c r="EK191" s="70" t="e">
        <f aca="false">$EJ$7*$J$3*$J$5*$AC191</f>
        <v>#N/A</v>
      </c>
      <c r="EL191" s="70" t="e">
        <f aca="false">$EL$7*$J$2*$J$5*$AB191</f>
        <v>#N/A</v>
      </c>
      <c r="EM191" s="70" t="e">
        <f aca="false">$EL$7*$J$3*$J$5*$AC191</f>
        <v>#N/A</v>
      </c>
      <c r="EN191" s="134" t="e">
        <f aca="false">SUM(EB191:EC191)</f>
        <v>#N/A</v>
      </c>
      <c r="EO191" s="25" t="e">
        <f aca="false">SUM(EB191:EE191,EJ191:EM191)</f>
        <v>#N/A</v>
      </c>
      <c r="EP191" s="25" t="e">
        <f aca="false">SUM(DZ191:EM191)</f>
        <v>#N/A</v>
      </c>
    </row>
    <row r="192" customFormat="false" ht="11.25" hidden="false" customHeight="false" outlineLevel="0" collapsed="false">
      <c r="A192" s="51" t="e">
        <f aca="false">VLOOKUP($D192,Curves!$A$2:$I$1700,9)</f>
        <v>#N/A</v>
      </c>
      <c r="B192" s="85" t="e">
        <f aca="false">(1+($A192/2))^(-2*($D192-$A$1)/365.25)</f>
        <v>#N/A</v>
      </c>
      <c r="C192" s="85" t="n">
        <f aca="false">D193-D192</f>
        <v>31</v>
      </c>
      <c r="D192" s="377" t="n">
        <v>42491</v>
      </c>
      <c r="E192" s="378" t="e">
        <f aca="false">VLOOKUP($D192,Curves!$A$2:$H$1700,2)*$B192</f>
        <v>#N/A</v>
      </c>
      <c r="F192" s="51" t="e">
        <f aca="false">VLOOKUP($D192,Curves!$A$2:$H$1700,3)*$B192</f>
        <v>#N/A</v>
      </c>
      <c r="G192" s="51" t="e">
        <f aca="false">VLOOKUP($D192,Curves!$A$2:$H$1700,7)*$B192</f>
        <v>#N/A</v>
      </c>
      <c r="H192" s="51" t="e">
        <f aca="false">VLOOKUP($D192,Curves!$A$2:$H$1700,5)*$B192</f>
        <v>#N/A</v>
      </c>
      <c r="I192" s="51" t="e">
        <f aca="false">VLOOKUP($D192,Curves!$A$2:$H$1700,4)*$B192</f>
        <v>#N/A</v>
      </c>
      <c r="J192" s="379" t="e">
        <f aca="false">VLOOKUP($D192,Curves!$A$2:$H$1700,8)*$B192</f>
        <v>#N/A</v>
      </c>
      <c r="K192" s="51" t="e">
        <f aca="false">($E192+$I192)*$J$5+$J$4</f>
        <v>#N/A</v>
      </c>
      <c r="L192" s="380" t="e">
        <f aca="false">VLOOKUP($D192,Curves!$N$2:$T$2600,2)*$B192</f>
        <v>#N/A</v>
      </c>
      <c r="M192" s="244" t="e">
        <f aca="false">VLOOKUP($D192,Curves!$N$2:$T$2600,3)*$B192</f>
        <v>#N/A</v>
      </c>
      <c r="N192" s="381" t="e">
        <f aca="false">IF($K192&lt;$L192,1,0)</f>
        <v>#N/A</v>
      </c>
      <c r="O192" s="382" t="e">
        <f aca="false">IF($K192&lt;$M192,1,0)</f>
        <v>#N/A</v>
      </c>
      <c r="P192" s="378" t="e">
        <f aca="false">($E192+J192)*$J$5+$J$4</f>
        <v>#N/A</v>
      </c>
      <c r="Q192" s="380" t="e">
        <f aca="false">VLOOKUP($D192,Curves!$N$2:$T$2600,4)*$B192</f>
        <v>#N/A</v>
      </c>
      <c r="R192" s="244" t="e">
        <f aca="false">VLOOKUP($D192,Curves!$N$2:$T$2600,5)*$B192</f>
        <v>#N/A</v>
      </c>
      <c r="S192" s="381" t="e">
        <f aca="false">IF($P192&lt;$Q192,1,0)</f>
        <v>#N/A</v>
      </c>
      <c r="T192" s="382" t="e">
        <f aca="false">IF($P192&lt;$R192,1,0)</f>
        <v>#N/A</v>
      </c>
      <c r="U192" s="383" t="e">
        <f aca="false">($E192+G192)*$J$5+$J$4</f>
        <v>#N/A</v>
      </c>
      <c r="V192" s="383" t="e">
        <f aca="false">($E192+H192)*$J$5+$J$4</f>
        <v>#N/A</v>
      </c>
      <c r="W192" s="383" t="e">
        <f aca="false">($E192+I192)*$J$5+$J$4</f>
        <v>#N/A</v>
      </c>
      <c r="X192" s="272" t="e">
        <f aca="false">VLOOKUP($D192,[6]CurveFetch!$D$8:$S$13000,16,0)*$B192</f>
        <v>#N/A</v>
      </c>
      <c r="Y192" s="244" t="e">
        <f aca="false">VLOOKUP($D192,Curves!$N$2:$T$2600,7)*$B192</f>
        <v>#N/A</v>
      </c>
      <c r="Z192" s="384" t="e">
        <f aca="false">IF($U192&lt;$X192,1,0)</f>
        <v>#N/A</v>
      </c>
      <c r="AA192" s="381" t="e">
        <f aca="false">IF($U192&lt;$Y192,1,0)</f>
        <v>#N/A</v>
      </c>
      <c r="AB192" s="381" t="e">
        <f aca="false">IF($V192&lt;$X192,1,0)</f>
        <v>#N/A</v>
      </c>
      <c r="AC192" s="381" t="e">
        <f aca="false">IF($V192&lt;$X192,1,0)</f>
        <v>#N/A</v>
      </c>
      <c r="AD192" s="381" t="e">
        <f aca="false">IF($W192&lt;$X192,1,0)</f>
        <v>#N/A</v>
      </c>
      <c r="AE192" s="382" t="e">
        <f aca="false">IF($W192&lt;$Y192,1,0)</f>
        <v>#N/A</v>
      </c>
      <c r="AF192" s="70" t="e">
        <f aca="false">$AF$7*$J$2*$J$5*$N192</f>
        <v>#N/A</v>
      </c>
      <c r="AG192" s="70" t="e">
        <f aca="false">$AF$7*$J$2*$J$5*$O192</f>
        <v>#N/A</v>
      </c>
      <c r="AH192" s="70" t="e">
        <f aca="false">$AH$7*$J$2*$J$5*$N192</f>
        <v>#N/A</v>
      </c>
      <c r="AI192" s="70" t="e">
        <f aca="false">$AH$7*$J$2*$J$5*$O192</f>
        <v>#N/A</v>
      </c>
      <c r="AJ192" s="70" t="e">
        <f aca="false">$AJ$7*$J$2*$J$5*$N192</f>
        <v>#N/A</v>
      </c>
      <c r="AK192" s="70" t="e">
        <f aca="false">$AJ$7*$J$2*$J$5*$O192</f>
        <v>#N/A</v>
      </c>
      <c r="AL192" s="70" t="e">
        <f aca="false">$AL$7*$J$2*$J$5*$N192</f>
        <v>#N/A</v>
      </c>
      <c r="AM192" s="70" t="e">
        <f aca="false">$AL$7*$J$3*$J$5*$O192</f>
        <v>#N/A</v>
      </c>
      <c r="AN192" s="70" t="e">
        <f aca="false">$AN$7*$J$2*$J$5*$N192</f>
        <v>#N/A</v>
      </c>
      <c r="AO192" s="70" t="e">
        <f aca="false">$AN$7*$J$3*$J$5*$O192</f>
        <v>#N/A</v>
      </c>
      <c r="AP192" s="70" t="e">
        <f aca="false">$AP$7*$J$2*$J$5*$N192</f>
        <v>#N/A</v>
      </c>
      <c r="AQ192" s="70" t="e">
        <f aca="false">$AP$7*$J$3*$J$5*$O192</f>
        <v>#N/A</v>
      </c>
      <c r="AR192" s="70" t="e">
        <f aca="false">$AR$7*$J$2*$J$5*$N192</f>
        <v>#N/A</v>
      </c>
      <c r="AS192" s="70" t="e">
        <f aca="false">$AR$7*$J$3*$J$5*$O192</f>
        <v>#N/A</v>
      </c>
      <c r="AT192" s="134" t="e">
        <f aca="false">SUM(AF192:AG192,AL192:AM192)</f>
        <v>#N/A</v>
      </c>
      <c r="AU192" s="161" t="e">
        <f aca="false">SUM(AF192:AM192,AP192:AS192)</f>
        <v>#N/A</v>
      </c>
      <c r="AV192" s="134" t="e">
        <f aca="false">SUM(AF192:AS192)</f>
        <v>#N/A</v>
      </c>
      <c r="AW192" s="70" t="e">
        <f aca="false">$AW$7*$J$2*$J$5*$S192</f>
        <v>#N/A</v>
      </c>
      <c r="AX192" s="70" t="e">
        <f aca="false">$AW$7*$J$3*$J$5*$T192</f>
        <v>#N/A</v>
      </c>
      <c r="AY192" s="70" t="e">
        <f aca="false">$AY$7*$J$2*$J$5*$S192</f>
        <v>#N/A</v>
      </c>
      <c r="AZ192" s="70" t="e">
        <f aca="false">$AY$7*$J$3*$J$5*$T192</f>
        <v>#N/A</v>
      </c>
      <c r="BA192" s="70" t="e">
        <f aca="false">$BA$7*$J$2*$J$5*$S192</f>
        <v>#N/A</v>
      </c>
      <c r="BB192" s="70" t="e">
        <f aca="false">$BA$7*$J$3*$J$5*$T192</f>
        <v>#N/A</v>
      </c>
      <c r="BC192" s="70" t="e">
        <f aca="false">$BC$7*$J$2*$J$5*$S192</f>
        <v>#N/A</v>
      </c>
      <c r="BD192" s="70" t="e">
        <f aca="false">$BC$7*$J$3*$J$5*$T192</f>
        <v>#N/A</v>
      </c>
      <c r="BE192" s="70" t="e">
        <f aca="false">$BE$7*$J$2*$J$5*$S192</f>
        <v>#N/A</v>
      </c>
      <c r="BF192" s="70" t="e">
        <f aca="false">$BE$7*$J$3*$J$5*$T192</f>
        <v>#N/A</v>
      </c>
      <c r="BG192" s="70" t="e">
        <f aca="false">$BG$7*$J$2*$J$5*$S192</f>
        <v>#N/A</v>
      </c>
      <c r="BH192" s="70" t="e">
        <f aca="false">$BG$7*$J$3*$J$5*$T192</f>
        <v>#N/A</v>
      </c>
      <c r="BI192" s="70" t="e">
        <f aca="false">$BI$7*$J$2*$J$5*$S192</f>
        <v>#N/A</v>
      </c>
      <c r="BJ192" s="70" t="e">
        <f aca="false">$BI$7*$J$3*$J$5*$T192</f>
        <v>#N/A</v>
      </c>
      <c r="BK192" s="70" t="e">
        <f aca="false">$BK$7*$J$2*$J$5*$S192</f>
        <v>#N/A</v>
      </c>
      <c r="BL192" s="70" t="e">
        <f aca="false">$BK$7*$J$3*$J$5*$T192</f>
        <v>#N/A</v>
      </c>
      <c r="BM192" s="70" t="e">
        <f aca="false">$BM$7*$J$2*$J$5*$S192</f>
        <v>#N/A</v>
      </c>
      <c r="BN192" s="70" t="e">
        <f aca="false">$BM$7*$J$3*$J$5*$T192</f>
        <v>#N/A</v>
      </c>
      <c r="BO192" s="70" t="e">
        <f aca="false">$BO$7*$J$2*$J$5*$S192</f>
        <v>#N/A</v>
      </c>
      <c r="BP192" s="70" t="e">
        <f aca="false">$BO$7*$J$3*$J$5*$T192</f>
        <v>#N/A</v>
      </c>
      <c r="BQ192" s="70" t="e">
        <f aca="false">$BQ$7*$J$2*$J$5*$S192</f>
        <v>#N/A</v>
      </c>
      <c r="BR192" s="70" t="e">
        <f aca="false">$BQ$7*$J$3*$J$5*$T192</f>
        <v>#N/A</v>
      </c>
      <c r="BS192" s="70" t="e">
        <f aca="false">$BS$7*$J$2*$J$5*$S192</f>
        <v>#N/A</v>
      </c>
      <c r="BT192" s="70" t="e">
        <f aca="false">$BS$7*$J$3*$J$5*$T192</f>
        <v>#N/A</v>
      </c>
      <c r="BU192" s="70" t="e">
        <f aca="false">$BU$7*$J$2*$J$5*$S192</f>
        <v>#N/A</v>
      </c>
      <c r="BV192" s="70" t="e">
        <f aca="false">$BU$7*$J$3*$J$5*$T192</f>
        <v>#N/A</v>
      </c>
      <c r="BW192" s="385" t="e">
        <f aca="false">SUM(AW192:BD192,BG192:BJ192,BO192:BP192)</f>
        <v>#N/A</v>
      </c>
      <c r="BX192" s="386" t="e">
        <f aca="false">SUM(BS192:BV192)+BW192</f>
        <v>#N/A</v>
      </c>
      <c r="BY192" s="25" t="e">
        <f aca="false">SUM(AW192:BV192)</f>
        <v>#N/A</v>
      </c>
      <c r="BZ192" s="70" t="e">
        <f aca="false">$BZ$7*$J$2*$J$5*$N192</f>
        <v>#N/A</v>
      </c>
      <c r="CA192" s="70" t="e">
        <f aca="false">$BZ$7*$J$3*$J$5*$O192</f>
        <v>#N/A</v>
      </c>
      <c r="CB192" s="70" t="e">
        <f aca="false">$CB$7*$J$2*$J$5*$N192</f>
        <v>#N/A</v>
      </c>
      <c r="CC192" s="70" t="e">
        <f aca="false">$CB$7*$J$3*$J$5*$O192</f>
        <v>#N/A</v>
      </c>
      <c r="CD192" s="70" t="e">
        <f aca="false">$CD$7*$J$2*$J$5*$N192</f>
        <v>#N/A</v>
      </c>
      <c r="CE192" s="70" t="e">
        <f aca="false">$CD$7*$J$3*$J$5*$O192</f>
        <v>#N/A</v>
      </c>
      <c r="CF192" s="134" t="e">
        <f aca="false">SUM(BZ192:CA192)</f>
        <v>#N/A</v>
      </c>
      <c r="CG192" s="386" t="e">
        <f aca="false">SUM(BZ192:CC192)</f>
        <v>#N/A</v>
      </c>
      <c r="CH192" s="134" t="e">
        <f aca="false">SUM(BZ192:CE192)</f>
        <v>#N/A</v>
      </c>
      <c r="CI192" s="70" t="e">
        <f aca="false">$CI$7*$J$2*$J$5*$AB192</f>
        <v>#N/A</v>
      </c>
      <c r="CJ192" s="70" t="e">
        <f aca="false">$CI$7*$J$3*$J$5*$AC192</f>
        <v>#N/A</v>
      </c>
      <c r="CK192" s="70" t="e">
        <f aca="false">$CK$7*$J$2*$J$5*$AB192</f>
        <v>#N/A</v>
      </c>
      <c r="CL192" s="70" t="e">
        <f aca="false">$CK$7*$J$3*$J$5*$AC192</f>
        <v>#N/A</v>
      </c>
      <c r="CM192" s="70" t="e">
        <f aca="false">$CM$7*$J$2*$J$5*$AB192</f>
        <v>#N/A</v>
      </c>
      <c r="CN192" s="70" t="e">
        <f aca="false">$CM$7*$J$3*$J$5*$AC192</f>
        <v>#N/A</v>
      </c>
      <c r="CO192" s="70" t="e">
        <f aca="false">$CO$7*$J$2*$J$5*$AB192</f>
        <v>#N/A</v>
      </c>
      <c r="CP192" s="70" t="e">
        <f aca="false">$CO$7*$J$3*$J$5*$AC192</f>
        <v>#N/A</v>
      </c>
      <c r="CQ192" s="70" t="e">
        <f aca="false">$CQ$7*$J$2*$J$5*$AB192</f>
        <v>#N/A</v>
      </c>
      <c r="CR192" s="70" t="e">
        <f aca="false">$CQ$7*$J$3*$J$5*$AC192</f>
        <v>#N/A</v>
      </c>
      <c r="CS192" s="70" t="e">
        <f aca="false">$CS$7*$J$2*$J$5*$AB192</f>
        <v>#N/A</v>
      </c>
      <c r="CT192" s="70" t="e">
        <f aca="false">$CS$7*$J$3*$J$5*$AC192</f>
        <v>#N/A</v>
      </c>
      <c r="CU192" s="70" t="e">
        <f aca="false">$CU$7*$J$2*$J$5*$AB192</f>
        <v>#N/A</v>
      </c>
      <c r="CV192" s="70" t="e">
        <f aca="false">$CU$7*$J$3*$J$5*$AC192</f>
        <v>#N/A</v>
      </c>
      <c r="CW192" s="70" t="e">
        <f aca="false">$CW$7*$J$2*$J$5*$AB192</f>
        <v>#N/A</v>
      </c>
      <c r="CX192" s="70" t="e">
        <f aca="false">$CW$7*$J$3*$J$5*$AC192</f>
        <v>#N/A</v>
      </c>
      <c r="CY192" s="70" t="e">
        <f aca="false">$CY$7*$J$2*$J$5*$AB192</f>
        <v>#N/A</v>
      </c>
      <c r="CZ192" s="70" t="e">
        <f aca="false">$CY$7*$J$3*$J$5*$AC192</f>
        <v>#N/A</v>
      </c>
      <c r="DA192" s="70" t="e">
        <f aca="false">$DA$7*$J$2*$J$5*$AB192</f>
        <v>#N/A</v>
      </c>
      <c r="DB192" s="70" t="e">
        <f aca="false">$DA$7*$J$3*$J$5*$AC192</f>
        <v>#N/A</v>
      </c>
      <c r="DC192" s="70"/>
      <c r="DD192" s="70"/>
      <c r="DE192" s="70" t="e">
        <f aca="false">$DF$7*$J$2*$J$5*$AB192</f>
        <v>#N/A</v>
      </c>
      <c r="DF192" s="70" t="e">
        <f aca="false">$DF$7*$J$3*$J$5*$AC192</f>
        <v>#N/A</v>
      </c>
      <c r="DG192" s="70" t="e">
        <f aca="false">$DG$7*$J$2*$J$5*$AB192</f>
        <v>#N/A</v>
      </c>
      <c r="DH192" s="70" t="e">
        <f aca="false">$DG$7*$J$3*$J$5*$AC192</f>
        <v>#N/A</v>
      </c>
      <c r="DI192" s="70" t="e">
        <f aca="false">$DI$7*$J$2*$J$5*$AB192</f>
        <v>#N/A</v>
      </c>
      <c r="DJ192" s="70" t="e">
        <f aca="false">$DI$7*$J$3*$J$5*$AC192</f>
        <v>#N/A</v>
      </c>
      <c r="DK192" s="70" t="e">
        <f aca="false">$DK$7*$J$2*$J$5*$AB192</f>
        <v>#N/A</v>
      </c>
      <c r="DL192" s="70" t="e">
        <f aca="false">$DK$7*$J$3*$J$5*$AC192</f>
        <v>#N/A</v>
      </c>
      <c r="DM192" s="70" t="e">
        <f aca="false">$DM$7*$J$2*$J$5*$AB192</f>
        <v>#N/A</v>
      </c>
      <c r="DN192" s="70" t="e">
        <f aca="false">$DM$7*$J$3*$J$5*$AC192</f>
        <v>#N/A</v>
      </c>
      <c r="DO192" s="70" t="e">
        <f aca="false">$DO$7*$J$2*$J$5*$AB192</f>
        <v>#N/A</v>
      </c>
      <c r="DP192" s="70" t="e">
        <f aca="false">$DO$7*$J$3*$J$5*$AC192</f>
        <v>#N/A</v>
      </c>
      <c r="DQ192" s="70" t="e">
        <f aca="false">$DQ$7*$J$2*$J$5*$AB192</f>
        <v>#N/A</v>
      </c>
      <c r="DR192" s="70" t="e">
        <f aca="false">$DQ$7*$J$3*$J$5*$AC192</f>
        <v>#N/A</v>
      </c>
      <c r="DS192" s="134" t="e">
        <f aca="false">SUM(CI192:CR192,CW192:CX192,DG192:DH192)</f>
        <v>#N/A</v>
      </c>
      <c r="DT192" s="25" t="e">
        <f aca="false">SUM(CI192:CZ192,DC192:DL192)</f>
        <v>#N/A</v>
      </c>
      <c r="DU192" s="134" t="e">
        <f aca="false">SUM(CI192:DR192)</f>
        <v>#N/A</v>
      </c>
      <c r="DZ192" s="70" t="e">
        <f aca="false">$DZ$7*$J$2*$J$5*$AB192</f>
        <v>#N/A</v>
      </c>
      <c r="EA192" s="70" t="e">
        <f aca="false">$DZ$7*$J$3*$J$5*$AC192</f>
        <v>#N/A</v>
      </c>
      <c r="EB192" s="70" t="e">
        <f aca="false">$EB$7*$J$2*$J$5*$AB192</f>
        <v>#N/A</v>
      </c>
      <c r="EC192" s="70" t="e">
        <f aca="false">$EB$7*$J$3*$J$5*$AC192</f>
        <v>#N/A</v>
      </c>
      <c r="ED192" s="70" t="e">
        <f aca="false">$ED$7*$J$2*$J$5*$AB192</f>
        <v>#N/A</v>
      </c>
      <c r="EE192" s="70" t="e">
        <f aca="false">$ED$7*$J$3*$J$5*$AC192</f>
        <v>#N/A</v>
      </c>
      <c r="EF192" s="70" t="e">
        <f aca="false">$EF$7*$J$2*$J$5*$AB192</f>
        <v>#N/A</v>
      </c>
      <c r="EG192" s="70" t="e">
        <f aca="false">$EF$7*$J$3*$J$5*$AC192</f>
        <v>#N/A</v>
      </c>
      <c r="EH192" s="70" t="e">
        <f aca="false">$EH$7*$J$2*$J$5*$AB192</f>
        <v>#N/A</v>
      </c>
      <c r="EI192" s="70" t="e">
        <f aca="false">$EH$7*$J$3*$J$5*$AC192</f>
        <v>#N/A</v>
      </c>
      <c r="EJ192" s="70" t="e">
        <f aca="false">$EJ$7*$J$2*$J$5*$AB192</f>
        <v>#N/A</v>
      </c>
      <c r="EK192" s="70" t="e">
        <f aca="false">$EJ$7*$J$3*$J$5*$AC192</f>
        <v>#N/A</v>
      </c>
      <c r="EL192" s="70" t="e">
        <f aca="false">$EL$7*$J$2*$J$5*$AB192</f>
        <v>#N/A</v>
      </c>
      <c r="EM192" s="70" t="e">
        <f aca="false">$EL$7*$J$3*$J$5*$AC192</f>
        <v>#N/A</v>
      </c>
      <c r="EN192" s="134" t="e">
        <f aca="false">SUM(EB192:EC192)</f>
        <v>#N/A</v>
      </c>
      <c r="EO192" s="25" t="e">
        <f aca="false">SUM(EB192:EE192,EJ192:EM192)</f>
        <v>#N/A</v>
      </c>
      <c r="EP192" s="25" t="e">
        <f aca="false">SUM(DZ192:EM192)</f>
        <v>#N/A</v>
      </c>
    </row>
    <row r="193" customFormat="false" ht="11.25" hidden="false" customHeight="false" outlineLevel="0" collapsed="false">
      <c r="A193" s="51" t="e">
        <f aca="false">VLOOKUP($D193,Curves!$A$2:$I$1700,9)</f>
        <v>#N/A</v>
      </c>
      <c r="B193" s="85" t="e">
        <f aca="false">(1+($A193/2))^(-2*($D193-$A$1)/365.25)</f>
        <v>#N/A</v>
      </c>
      <c r="C193" s="85" t="n">
        <f aca="false">D194-D193</f>
        <v>30</v>
      </c>
      <c r="D193" s="377" t="n">
        <v>42522</v>
      </c>
      <c r="E193" s="378" t="e">
        <f aca="false">VLOOKUP($D193,Curves!$A$2:$H$1700,2)*$B193</f>
        <v>#N/A</v>
      </c>
      <c r="F193" s="51" t="e">
        <f aca="false">VLOOKUP($D193,Curves!$A$2:$H$1700,3)*$B193</f>
        <v>#N/A</v>
      </c>
      <c r="G193" s="51" t="e">
        <f aca="false">VLOOKUP($D193,Curves!$A$2:$H$1700,7)*$B193</f>
        <v>#N/A</v>
      </c>
      <c r="H193" s="51" t="e">
        <f aca="false">VLOOKUP($D193,Curves!$A$2:$H$1700,5)*$B193</f>
        <v>#N/A</v>
      </c>
      <c r="I193" s="51" t="e">
        <f aca="false">VLOOKUP($D193,Curves!$A$2:$H$1700,4)*$B193</f>
        <v>#N/A</v>
      </c>
      <c r="J193" s="379" t="e">
        <f aca="false">VLOOKUP($D193,Curves!$A$2:$H$1700,8)*$B193</f>
        <v>#N/A</v>
      </c>
      <c r="K193" s="51" t="e">
        <f aca="false">($E193+$I193)*$J$5+$J$4</f>
        <v>#N/A</v>
      </c>
      <c r="L193" s="380" t="e">
        <f aca="false">VLOOKUP($D193,Curves!$N$2:$T$2600,2)*$B193</f>
        <v>#N/A</v>
      </c>
      <c r="M193" s="244" t="e">
        <f aca="false">VLOOKUP($D193,Curves!$N$2:$T$2600,3)*$B193</f>
        <v>#N/A</v>
      </c>
      <c r="N193" s="381" t="e">
        <f aca="false">IF($K193&lt;$L193,1,0)</f>
        <v>#N/A</v>
      </c>
      <c r="O193" s="382" t="e">
        <f aca="false">IF($K193&lt;$M193,1,0)</f>
        <v>#N/A</v>
      </c>
      <c r="P193" s="378" t="e">
        <f aca="false">($E193+J193)*$J$5+$J$4</f>
        <v>#N/A</v>
      </c>
      <c r="Q193" s="380" t="e">
        <f aca="false">VLOOKUP($D193,Curves!$N$2:$T$2600,4)*$B193</f>
        <v>#N/A</v>
      </c>
      <c r="R193" s="244" t="e">
        <f aca="false">VLOOKUP($D193,Curves!$N$2:$T$2600,5)*$B193</f>
        <v>#N/A</v>
      </c>
      <c r="S193" s="381" t="e">
        <f aca="false">IF($P193&lt;$Q193,1,0)</f>
        <v>#N/A</v>
      </c>
      <c r="T193" s="382" t="e">
        <f aca="false">IF($P193&lt;$R193,1,0)</f>
        <v>#N/A</v>
      </c>
      <c r="U193" s="383" t="e">
        <f aca="false">($E193+G193)*$J$5+$J$4</f>
        <v>#N/A</v>
      </c>
      <c r="V193" s="383" t="e">
        <f aca="false">($E193+H193)*$J$5+$J$4</f>
        <v>#N/A</v>
      </c>
      <c r="W193" s="383" t="e">
        <f aca="false">($E193+I193)*$J$5+$J$4</f>
        <v>#N/A</v>
      </c>
      <c r="X193" s="272" t="e">
        <f aca="false">VLOOKUP($D193,[6]CurveFetch!$D$8:$S$13000,16,0)*$B193</f>
        <v>#N/A</v>
      </c>
      <c r="Y193" s="244" t="e">
        <f aca="false">VLOOKUP($D193,Curves!$N$2:$T$2600,7)*$B193</f>
        <v>#N/A</v>
      </c>
      <c r="Z193" s="384" t="e">
        <f aca="false">IF($U193&lt;$X193,1,0)</f>
        <v>#N/A</v>
      </c>
      <c r="AA193" s="381" t="e">
        <f aca="false">IF($U193&lt;$Y193,1,0)</f>
        <v>#N/A</v>
      </c>
      <c r="AB193" s="381" t="e">
        <f aca="false">IF($V193&lt;$X193,1,0)</f>
        <v>#N/A</v>
      </c>
      <c r="AC193" s="381" t="e">
        <f aca="false">IF($V193&lt;$X193,1,0)</f>
        <v>#N/A</v>
      </c>
      <c r="AD193" s="381" t="e">
        <f aca="false">IF($W193&lt;$X193,1,0)</f>
        <v>#N/A</v>
      </c>
      <c r="AE193" s="382" t="e">
        <f aca="false">IF($W193&lt;$Y193,1,0)</f>
        <v>#N/A</v>
      </c>
      <c r="AF193" s="70" t="e">
        <f aca="false">$AF$7*$J$2*$J$5*$N193</f>
        <v>#N/A</v>
      </c>
      <c r="AG193" s="70" t="e">
        <f aca="false">$AF$7*$J$2*$J$5*$O193</f>
        <v>#N/A</v>
      </c>
      <c r="AH193" s="70" t="e">
        <f aca="false">$AH$7*$J$2*$J$5*$N193</f>
        <v>#N/A</v>
      </c>
      <c r="AI193" s="70" t="e">
        <f aca="false">$AH$7*$J$2*$J$5*$O193</f>
        <v>#N/A</v>
      </c>
      <c r="AJ193" s="70" t="e">
        <f aca="false">$AJ$7*$J$2*$J$5*$N193</f>
        <v>#N/A</v>
      </c>
      <c r="AK193" s="70" t="e">
        <f aca="false">$AJ$7*$J$2*$J$5*$O193</f>
        <v>#N/A</v>
      </c>
      <c r="AL193" s="70" t="e">
        <f aca="false">$AL$7*$J$2*$J$5*$N193</f>
        <v>#N/A</v>
      </c>
      <c r="AM193" s="70" t="e">
        <f aca="false">$AL$7*$J$3*$J$5*$O193</f>
        <v>#N/A</v>
      </c>
      <c r="AN193" s="70" t="e">
        <f aca="false">$AN$7*$J$2*$J$5*$N193</f>
        <v>#N/A</v>
      </c>
      <c r="AO193" s="70" t="e">
        <f aca="false">$AN$7*$J$3*$J$5*$O193</f>
        <v>#N/A</v>
      </c>
      <c r="AP193" s="70" t="e">
        <f aca="false">$AP$7*$J$2*$J$5*$N193</f>
        <v>#N/A</v>
      </c>
      <c r="AQ193" s="70" t="e">
        <f aca="false">$AP$7*$J$3*$J$5*$O193</f>
        <v>#N/A</v>
      </c>
      <c r="AR193" s="70" t="e">
        <f aca="false">$AR$7*$J$2*$J$5*$N193</f>
        <v>#N/A</v>
      </c>
      <c r="AS193" s="70" t="e">
        <f aca="false">$AR$7*$J$3*$J$5*$O193</f>
        <v>#N/A</v>
      </c>
      <c r="AT193" s="134" t="e">
        <f aca="false">SUM(AF193:AG193,AL193:AM193)</f>
        <v>#N/A</v>
      </c>
      <c r="AU193" s="161" t="e">
        <f aca="false">SUM(AF193:AM193,AP193:AS193)</f>
        <v>#N/A</v>
      </c>
      <c r="AV193" s="134" t="e">
        <f aca="false">SUM(AF193:AS193)</f>
        <v>#N/A</v>
      </c>
      <c r="AW193" s="70" t="e">
        <f aca="false">$AW$7*$J$2*$J$5*$S193</f>
        <v>#N/A</v>
      </c>
      <c r="AX193" s="70" t="e">
        <f aca="false">$AW$7*$J$3*$J$5*$T193</f>
        <v>#N/A</v>
      </c>
      <c r="AY193" s="70" t="e">
        <f aca="false">$AY$7*$J$2*$J$5*$S193</f>
        <v>#N/A</v>
      </c>
      <c r="AZ193" s="70" t="e">
        <f aca="false">$AY$7*$J$3*$J$5*$T193</f>
        <v>#N/A</v>
      </c>
      <c r="BA193" s="70" t="e">
        <f aca="false">$BA$7*$J$2*$J$5*$S193</f>
        <v>#N/A</v>
      </c>
      <c r="BB193" s="70" t="e">
        <f aca="false">$BA$7*$J$3*$J$5*$T193</f>
        <v>#N/A</v>
      </c>
      <c r="BC193" s="70" t="e">
        <f aca="false">$BC$7*$J$2*$J$5*$S193</f>
        <v>#N/A</v>
      </c>
      <c r="BD193" s="70" t="e">
        <f aca="false">$BC$7*$J$3*$J$5*$T193</f>
        <v>#N/A</v>
      </c>
      <c r="BE193" s="70" t="e">
        <f aca="false">$BE$7*$J$2*$J$5*$S193</f>
        <v>#N/A</v>
      </c>
      <c r="BF193" s="70" t="e">
        <f aca="false">$BE$7*$J$3*$J$5*$T193</f>
        <v>#N/A</v>
      </c>
      <c r="BG193" s="70" t="e">
        <f aca="false">$BG$7*$J$2*$J$5*$S193</f>
        <v>#N/A</v>
      </c>
      <c r="BH193" s="70" t="e">
        <f aca="false">$BG$7*$J$3*$J$5*$T193</f>
        <v>#N/A</v>
      </c>
      <c r="BI193" s="70" t="e">
        <f aca="false">$BI$7*$J$2*$J$5*$S193</f>
        <v>#N/A</v>
      </c>
      <c r="BJ193" s="70" t="e">
        <f aca="false">$BI$7*$J$3*$J$5*$T193</f>
        <v>#N/A</v>
      </c>
      <c r="BK193" s="70" t="e">
        <f aca="false">$BK$7*$J$2*$J$5*$S193</f>
        <v>#N/A</v>
      </c>
      <c r="BL193" s="70" t="e">
        <f aca="false">$BK$7*$J$3*$J$5*$T193</f>
        <v>#N/A</v>
      </c>
      <c r="BM193" s="70" t="e">
        <f aca="false">$BM$7*$J$2*$J$5*$S193</f>
        <v>#N/A</v>
      </c>
      <c r="BN193" s="70" t="e">
        <f aca="false">$BM$7*$J$3*$J$5*$T193</f>
        <v>#N/A</v>
      </c>
      <c r="BO193" s="70" t="e">
        <f aca="false">$BO$7*$J$2*$J$5*$S193</f>
        <v>#N/A</v>
      </c>
      <c r="BP193" s="70" t="e">
        <f aca="false">$BO$7*$J$3*$J$5*$T193</f>
        <v>#N/A</v>
      </c>
      <c r="BQ193" s="70" t="e">
        <f aca="false">$BQ$7*$J$2*$J$5*$S193</f>
        <v>#N/A</v>
      </c>
      <c r="BR193" s="70" t="e">
        <f aca="false">$BQ$7*$J$3*$J$5*$T193</f>
        <v>#N/A</v>
      </c>
      <c r="BS193" s="70" t="e">
        <f aca="false">$BS$7*$J$2*$J$5*$S193</f>
        <v>#N/A</v>
      </c>
      <c r="BT193" s="70" t="e">
        <f aca="false">$BS$7*$J$3*$J$5*$T193</f>
        <v>#N/A</v>
      </c>
      <c r="BU193" s="70" t="e">
        <f aca="false">$BU$7*$J$2*$J$5*$S193</f>
        <v>#N/A</v>
      </c>
      <c r="BV193" s="70" t="e">
        <f aca="false">$BU$7*$J$3*$J$5*$T193</f>
        <v>#N/A</v>
      </c>
      <c r="BW193" s="385" t="e">
        <f aca="false">SUM(AW193:BD193,BG193:BJ193,BO193:BP193)</f>
        <v>#N/A</v>
      </c>
      <c r="BX193" s="386" t="e">
        <f aca="false">SUM(BS193:BV193)+BW193</f>
        <v>#N/A</v>
      </c>
      <c r="BY193" s="25" t="e">
        <f aca="false">SUM(AW193:BV193)</f>
        <v>#N/A</v>
      </c>
      <c r="BZ193" s="70" t="e">
        <f aca="false">$BZ$7*$J$2*$J$5*$N193</f>
        <v>#N/A</v>
      </c>
      <c r="CA193" s="70" t="e">
        <f aca="false">$BZ$7*$J$3*$J$5*$O193</f>
        <v>#N/A</v>
      </c>
      <c r="CB193" s="70" t="e">
        <f aca="false">$CB$7*$J$2*$J$5*$N193</f>
        <v>#N/A</v>
      </c>
      <c r="CC193" s="70" t="e">
        <f aca="false">$CB$7*$J$3*$J$5*$O193</f>
        <v>#N/A</v>
      </c>
      <c r="CD193" s="70" t="e">
        <f aca="false">$CD$7*$J$2*$J$5*$N193</f>
        <v>#N/A</v>
      </c>
      <c r="CE193" s="70" t="e">
        <f aca="false">$CD$7*$J$3*$J$5*$O193</f>
        <v>#N/A</v>
      </c>
      <c r="CF193" s="134" t="e">
        <f aca="false">SUM(BZ193:CA193)</f>
        <v>#N/A</v>
      </c>
      <c r="CG193" s="386" t="e">
        <f aca="false">SUM(BZ193:CC193)</f>
        <v>#N/A</v>
      </c>
      <c r="CH193" s="134" t="e">
        <f aca="false">SUM(BZ193:CE193)</f>
        <v>#N/A</v>
      </c>
      <c r="CI193" s="70" t="e">
        <f aca="false">$CI$7*$J$2*$J$5*$AB193</f>
        <v>#N/A</v>
      </c>
      <c r="CJ193" s="70" t="e">
        <f aca="false">$CI$7*$J$3*$J$5*$AC193</f>
        <v>#N/A</v>
      </c>
      <c r="CK193" s="70" t="e">
        <f aca="false">$CK$7*$J$2*$J$5*$AB193</f>
        <v>#N/A</v>
      </c>
      <c r="CL193" s="70" t="e">
        <f aca="false">$CK$7*$J$3*$J$5*$AC193</f>
        <v>#N/A</v>
      </c>
      <c r="CM193" s="70" t="e">
        <f aca="false">$CM$7*$J$2*$J$5*$AB193</f>
        <v>#N/A</v>
      </c>
      <c r="CN193" s="70" t="e">
        <f aca="false">$CM$7*$J$3*$J$5*$AC193</f>
        <v>#N/A</v>
      </c>
      <c r="CO193" s="70" t="e">
        <f aca="false">$CO$7*$J$2*$J$5*$AB193</f>
        <v>#N/A</v>
      </c>
      <c r="CP193" s="70" t="e">
        <f aca="false">$CO$7*$J$3*$J$5*$AC193</f>
        <v>#N/A</v>
      </c>
      <c r="CQ193" s="70" t="e">
        <f aca="false">$CQ$7*$J$2*$J$5*$AB193</f>
        <v>#N/A</v>
      </c>
      <c r="CR193" s="70" t="e">
        <f aca="false">$CQ$7*$J$3*$J$5*$AC193</f>
        <v>#N/A</v>
      </c>
      <c r="CS193" s="70" t="e">
        <f aca="false">$CS$7*$J$2*$J$5*$AB193</f>
        <v>#N/A</v>
      </c>
      <c r="CT193" s="70" t="e">
        <f aca="false">$CS$7*$J$3*$J$5*$AC193</f>
        <v>#N/A</v>
      </c>
      <c r="CU193" s="70" t="e">
        <f aca="false">$CU$7*$J$2*$J$5*$AB193</f>
        <v>#N/A</v>
      </c>
      <c r="CV193" s="70" t="e">
        <f aca="false">$CU$7*$J$3*$J$5*$AC193</f>
        <v>#N/A</v>
      </c>
      <c r="CW193" s="70" t="e">
        <f aca="false">$CW$7*$J$2*$J$5*$AB193</f>
        <v>#N/A</v>
      </c>
      <c r="CX193" s="70" t="e">
        <f aca="false">$CW$7*$J$3*$J$5*$AC193</f>
        <v>#N/A</v>
      </c>
      <c r="CY193" s="70" t="e">
        <f aca="false">$CY$7*$J$2*$J$5*$AB193</f>
        <v>#N/A</v>
      </c>
      <c r="CZ193" s="70" t="e">
        <f aca="false">$CY$7*$J$3*$J$5*$AC193</f>
        <v>#N/A</v>
      </c>
      <c r="DA193" s="70" t="e">
        <f aca="false">$DA$7*$J$2*$J$5*$AB193</f>
        <v>#N/A</v>
      </c>
      <c r="DB193" s="70" t="e">
        <f aca="false">$DA$7*$J$3*$J$5*$AC193</f>
        <v>#N/A</v>
      </c>
      <c r="DC193" s="70"/>
      <c r="DD193" s="70"/>
      <c r="DE193" s="70" t="e">
        <f aca="false">$DF$7*$J$2*$J$5*$AB193</f>
        <v>#N/A</v>
      </c>
      <c r="DF193" s="70" t="e">
        <f aca="false">$DF$7*$J$3*$J$5*$AC193</f>
        <v>#N/A</v>
      </c>
      <c r="DG193" s="70" t="e">
        <f aca="false">$DG$7*$J$2*$J$5*$AB193</f>
        <v>#N/A</v>
      </c>
      <c r="DH193" s="70" t="e">
        <f aca="false">$DG$7*$J$3*$J$5*$AC193</f>
        <v>#N/A</v>
      </c>
      <c r="DI193" s="70" t="e">
        <f aca="false">$DI$7*$J$2*$J$5*$AB193</f>
        <v>#N/A</v>
      </c>
      <c r="DJ193" s="70" t="e">
        <f aca="false">$DI$7*$J$3*$J$5*$AC193</f>
        <v>#N/A</v>
      </c>
      <c r="DK193" s="70" t="e">
        <f aca="false">$DK$7*$J$2*$J$5*$AB193</f>
        <v>#N/A</v>
      </c>
      <c r="DL193" s="70" t="e">
        <f aca="false">$DK$7*$J$3*$J$5*$AC193</f>
        <v>#N/A</v>
      </c>
      <c r="DM193" s="70" t="e">
        <f aca="false">$DM$7*$J$2*$J$5*$AB193</f>
        <v>#N/A</v>
      </c>
      <c r="DN193" s="70" t="e">
        <f aca="false">$DM$7*$J$3*$J$5*$AC193</f>
        <v>#N/A</v>
      </c>
      <c r="DO193" s="70" t="e">
        <f aca="false">$DO$7*$J$2*$J$5*$AB193</f>
        <v>#N/A</v>
      </c>
      <c r="DP193" s="70" t="e">
        <f aca="false">$DO$7*$J$3*$J$5*$AC193</f>
        <v>#N/A</v>
      </c>
      <c r="DQ193" s="70" t="e">
        <f aca="false">$DQ$7*$J$2*$J$5*$AB193</f>
        <v>#N/A</v>
      </c>
      <c r="DR193" s="70" t="e">
        <f aca="false">$DQ$7*$J$3*$J$5*$AC193</f>
        <v>#N/A</v>
      </c>
      <c r="DS193" s="134" t="e">
        <f aca="false">SUM(CI193:CR193,CW193:CX193,DG193:DH193)</f>
        <v>#N/A</v>
      </c>
      <c r="DT193" s="25" t="e">
        <f aca="false">SUM(CI193:CZ193,DC193:DL193)</f>
        <v>#N/A</v>
      </c>
      <c r="DU193" s="134" t="e">
        <f aca="false">SUM(CI193:DR193)</f>
        <v>#N/A</v>
      </c>
      <c r="DZ193" s="70" t="e">
        <f aca="false">$DZ$7*$J$2*$J$5*$AB193</f>
        <v>#N/A</v>
      </c>
      <c r="EA193" s="70" t="e">
        <f aca="false">$DZ$7*$J$3*$J$5*$AC193</f>
        <v>#N/A</v>
      </c>
      <c r="EB193" s="70" t="e">
        <f aca="false">$EB$7*$J$2*$J$5*$AB193</f>
        <v>#N/A</v>
      </c>
      <c r="EC193" s="70" t="e">
        <f aca="false">$EB$7*$J$3*$J$5*$AC193</f>
        <v>#N/A</v>
      </c>
      <c r="ED193" s="70" t="e">
        <f aca="false">$ED$7*$J$2*$J$5*$AB193</f>
        <v>#N/A</v>
      </c>
      <c r="EE193" s="70" t="e">
        <f aca="false">$ED$7*$J$3*$J$5*$AC193</f>
        <v>#N/A</v>
      </c>
      <c r="EF193" s="70" t="e">
        <f aca="false">$EF$7*$J$2*$J$5*$AB193</f>
        <v>#N/A</v>
      </c>
      <c r="EG193" s="70" t="e">
        <f aca="false">$EF$7*$J$3*$J$5*$AC193</f>
        <v>#N/A</v>
      </c>
      <c r="EH193" s="70" t="e">
        <f aca="false">$EH$7*$J$2*$J$5*$AB193</f>
        <v>#N/A</v>
      </c>
      <c r="EI193" s="70" t="e">
        <f aca="false">$EH$7*$J$3*$J$5*$AC193</f>
        <v>#N/A</v>
      </c>
      <c r="EJ193" s="70" t="e">
        <f aca="false">$EJ$7*$J$2*$J$5*$AB193</f>
        <v>#N/A</v>
      </c>
      <c r="EK193" s="70" t="e">
        <f aca="false">$EJ$7*$J$3*$J$5*$AC193</f>
        <v>#N/A</v>
      </c>
      <c r="EL193" s="70" t="e">
        <f aca="false">$EL$7*$J$2*$J$5*$AB193</f>
        <v>#N/A</v>
      </c>
      <c r="EM193" s="70" t="e">
        <f aca="false">$EL$7*$J$3*$J$5*$AC193</f>
        <v>#N/A</v>
      </c>
      <c r="EN193" s="134" t="e">
        <f aca="false">SUM(EB193:EC193)</f>
        <v>#N/A</v>
      </c>
      <c r="EO193" s="25" t="e">
        <f aca="false">SUM(EB193:EE193,EJ193:EM193)</f>
        <v>#N/A</v>
      </c>
      <c r="EP193" s="25" t="e">
        <f aca="false">SUM(DZ193:EM193)</f>
        <v>#N/A</v>
      </c>
    </row>
    <row r="194" customFormat="false" ht="11.25" hidden="false" customHeight="false" outlineLevel="0" collapsed="false">
      <c r="A194" s="51" t="e">
        <f aca="false">VLOOKUP($D194,Curves!$A$2:$I$1700,9)</f>
        <v>#N/A</v>
      </c>
      <c r="B194" s="85" t="e">
        <f aca="false">(1+($A194/2))^(-2*($D194-$A$1)/365.25)</f>
        <v>#N/A</v>
      </c>
      <c r="C194" s="85" t="n">
        <f aca="false">D195-D194</f>
        <v>31</v>
      </c>
      <c r="D194" s="377" t="n">
        <v>42552</v>
      </c>
      <c r="E194" s="378" t="e">
        <f aca="false">VLOOKUP($D194,Curves!$A$2:$H$1700,2)*$B194</f>
        <v>#N/A</v>
      </c>
      <c r="F194" s="51" t="e">
        <f aca="false">VLOOKUP($D194,Curves!$A$2:$H$1700,3)*$B194</f>
        <v>#N/A</v>
      </c>
      <c r="G194" s="51" t="e">
        <f aca="false">VLOOKUP($D194,Curves!$A$2:$H$1700,7)*$B194</f>
        <v>#N/A</v>
      </c>
      <c r="H194" s="51" t="e">
        <f aca="false">VLOOKUP($D194,Curves!$A$2:$H$1700,5)*$B194</f>
        <v>#N/A</v>
      </c>
      <c r="I194" s="51" t="e">
        <f aca="false">VLOOKUP($D194,Curves!$A$2:$H$1700,4)*$B194</f>
        <v>#N/A</v>
      </c>
      <c r="J194" s="379" t="e">
        <f aca="false">VLOOKUP($D194,Curves!$A$2:$H$1700,8)*$B194</f>
        <v>#N/A</v>
      </c>
      <c r="K194" s="51" t="e">
        <f aca="false">($E194+$I194)*$J$5+$J$4</f>
        <v>#N/A</v>
      </c>
      <c r="L194" s="380" t="e">
        <f aca="false">VLOOKUP($D194,Curves!$N$2:$T$2600,2)*$B194</f>
        <v>#N/A</v>
      </c>
      <c r="M194" s="244" t="e">
        <f aca="false">VLOOKUP($D194,Curves!$N$2:$T$2600,3)*$B194</f>
        <v>#N/A</v>
      </c>
      <c r="N194" s="381" t="e">
        <f aca="false">IF($K194&lt;$L194,1,0)</f>
        <v>#N/A</v>
      </c>
      <c r="O194" s="382" t="e">
        <f aca="false">IF($K194&lt;$M194,1,0)</f>
        <v>#N/A</v>
      </c>
      <c r="P194" s="378" t="e">
        <f aca="false">($E194+J194)*$J$5+$J$4</f>
        <v>#N/A</v>
      </c>
      <c r="Q194" s="380" t="e">
        <f aca="false">VLOOKUP($D194,Curves!$N$2:$T$2600,4)*$B194</f>
        <v>#N/A</v>
      </c>
      <c r="R194" s="244" t="e">
        <f aca="false">VLOOKUP($D194,Curves!$N$2:$T$2600,5)*$B194</f>
        <v>#N/A</v>
      </c>
      <c r="S194" s="381" t="e">
        <f aca="false">IF($P194&lt;$Q194,1,0)</f>
        <v>#N/A</v>
      </c>
      <c r="T194" s="382" t="e">
        <f aca="false">IF($P194&lt;$R194,1,0)</f>
        <v>#N/A</v>
      </c>
      <c r="U194" s="383" t="e">
        <f aca="false">($E194+G194)*$J$5+$J$4</f>
        <v>#N/A</v>
      </c>
      <c r="V194" s="383" t="e">
        <f aca="false">($E194+H194)*$J$5+$J$4</f>
        <v>#N/A</v>
      </c>
      <c r="W194" s="383" t="e">
        <f aca="false">($E194+I194)*$J$5+$J$4</f>
        <v>#N/A</v>
      </c>
      <c r="X194" s="272" t="e">
        <f aca="false">VLOOKUP($D194,[6]CurveFetch!$D$8:$S$13000,16,0)*$B194</f>
        <v>#N/A</v>
      </c>
      <c r="Y194" s="244" t="e">
        <f aca="false">VLOOKUP($D194,Curves!$N$2:$T$2600,7)*$B194</f>
        <v>#N/A</v>
      </c>
      <c r="Z194" s="384" t="e">
        <f aca="false">IF($U194&lt;$X194,1,0)</f>
        <v>#N/A</v>
      </c>
      <c r="AA194" s="381" t="e">
        <f aca="false">IF($U194&lt;$Y194,1,0)</f>
        <v>#N/A</v>
      </c>
      <c r="AB194" s="381" t="e">
        <f aca="false">IF($V194&lt;$X194,1,0)</f>
        <v>#N/A</v>
      </c>
      <c r="AC194" s="381" t="e">
        <f aca="false">IF($V194&lt;$X194,1,0)</f>
        <v>#N/A</v>
      </c>
      <c r="AD194" s="381" t="e">
        <f aca="false">IF($W194&lt;$X194,1,0)</f>
        <v>#N/A</v>
      </c>
      <c r="AE194" s="382" t="e">
        <f aca="false">IF($W194&lt;$Y194,1,0)</f>
        <v>#N/A</v>
      </c>
      <c r="AF194" s="70" t="e">
        <f aca="false">$AF$7*$J$2*$J$5*$N194</f>
        <v>#N/A</v>
      </c>
      <c r="AG194" s="70" t="e">
        <f aca="false">$AF$7*$J$2*$J$5*$O194</f>
        <v>#N/A</v>
      </c>
      <c r="AH194" s="70" t="e">
        <f aca="false">$AH$7*$J$2*$J$5*$N194</f>
        <v>#N/A</v>
      </c>
      <c r="AI194" s="70" t="e">
        <f aca="false">$AH$7*$J$2*$J$5*$O194</f>
        <v>#N/A</v>
      </c>
      <c r="AJ194" s="70" t="e">
        <f aca="false">$AJ$7*$J$2*$J$5*$N194</f>
        <v>#N/A</v>
      </c>
      <c r="AK194" s="70" t="e">
        <f aca="false">$AJ$7*$J$2*$J$5*$O194</f>
        <v>#N/A</v>
      </c>
      <c r="AL194" s="70" t="e">
        <f aca="false">$AL$7*$J$2*$J$5*$N194</f>
        <v>#N/A</v>
      </c>
      <c r="AM194" s="70" t="e">
        <f aca="false">$AL$7*$J$3*$J$5*$O194</f>
        <v>#N/A</v>
      </c>
      <c r="AN194" s="70" t="e">
        <f aca="false">$AN$7*$J$2*$J$5*$N194</f>
        <v>#N/A</v>
      </c>
      <c r="AO194" s="70" t="e">
        <f aca="false">$AN$7*$J$3*$J$5*$O194</f>
        <v>#N/A</v>
      </c>
      <c r="AP194" s="70" t="e">
        <f aca="false">$AP$7*$J$2*$J$5*$N194</f>
        <v>#N/A</v>
      </c>
      <c r="AQ194" s="70" t="e">
        <f aca="false">$AP$7*$J$3*$J$5*$O194</f>
        <v>#N/A</v>
      </c>
      <c r="AR194" s="70" t="e">
        <f aca="false">$AR$7*$J$2*$J$5*$N194</f>
        <v>#N/A</v>
      </c>
      <c r="AS194" s="70" t="e">
        <f aca="false">$AR$7*$J$3*$J$5*$O194</f>
        <v>#N/A</v>
      </c>
      <c r="AT194" s="134" t="e">
        <f aca="false">SUM(AF194:AG194,AL194:AM194)</f>
        <v>#N/A</v>
      </c>
      <c r="AU194" s="161" t="e">
        <f aca="false">SUM(AF194:AM194,AP194:AS194)</f>
        <v>#N/A</v>
      </c>
      <c r="AV194" s="134" t="e">
        <f aca="false">SUM(AF194:AS194)</f>
        <v>#N/A</v>
      </c>
      <c r="AW194" s="70" t="e">
        <f aca="false">$AW$7*$J$2*$J$5*$S194</f>
        <v>#N/A</v>
      </c>
      <c r="AX194" s="70" t="e">
        <f aca="false">$AW$7*$J$3*$J$5*$T194</f>
        <v>#N/A</v>
      </c>
      <c r="AY194" s="70" t="e">
        <f aca="false">$AY$7*$J$2*$J$5*$S194</f>
        <v>#N/A</v>
      </c>
      <c r="AZ194" s="70" t="e">
        <f aca="false">$AY$7*$J$3*$J$5*$T194</f>
        <v>#N/A</v>
      </c>
      <c r="BA194" s="70" t="e">
        <f aca="false">$BA$7*$J$2*$J$5*$S194</f>
        <v>#N/A</v>
      </c>
      <c r="BB194" s="70" t="e">
        <f aca="false">$BA$7*$J$3*$J$5*$T194</f>
        <v>#N/A</v>
      </c>
      <c r="BC194" s="70" t="e">
        <f aca="false">$BC$7*$J$2*$J$5*$S194</f>
        <v>#N/A</v>
      </c>
      <c r="BD194" s="70" t="e">
        <f aca="false">$BC$7*$J$3*$J$5*$T194</f>
        <v>#N/A</v>
      </c>
      <c r="BE194" s="70" t="e">
        <f aca="false">$BE$7*$J$2*$J$5*$S194</f>
        <v>#N/A</v>
      </c>
      <c r="BF194" s="70" t="e">
        <f aca="false">$BE$7*$J$3*$J$5*$T194</f>
        <v>#N/A</v>
      </c>
      <c r="BG194" s="70" t="e">
        <f aca="false">$BG$7*$J$2*$J$5*$S194</f>
        <v>#N/A</v>
      </c>
      <c r="BH194" s="70" t="e">
        <f aca="false">$BG$7*$J$3*$J$5*$T194</f>
        <v>#N/A</v>
      </c>
      <c r="BI194" s="70" t="e">
        <f aca="false">$BI$7*$J$2*$J$5*$S194</f>
        <v>#N/A</v>
      </c>
      <c r="BJ194" s="70" t="e">
        <f aca="false">$BI$7*$J$3*$J$5*$T194</f>
        <v>#N/A</v>
      </c>
      <c r="BK194" s="70" t="e">
        <f aca="false">$BK$7*$J$2*$J$5*$S194</f>
        <v>#N/A</v>
      </c>
      <c r="BL194" s="70" t="e">
        <f aca="false">$BK$7*$J$3*$J$5*$T194</f>
        <v>#N/A</v>
      </c>
      <c r="BM194" s="70" t="e">
        <f aca="false">$BM$7*$J$2*$J$5*$S194</f>
        <v>#N/A</v>
      </c>
      <c r="BN194" s="70" t="e">
        <f aca="false">$BM$7*$J$3*$J$5*$T194</f>
        <v>#N/A</v>
      </c>
      <c r="BO194" s="70" t="e">
        <f aca="false">$BO$7*$J$2*$J$5*$S194</f>
        <v>#N/A</v>
      </c>
      <c r="BP194" s="70" t="e">
        <f aca="false">$BO$7*$J$3*$J$5*$T194</f>
        <v>#N/A</v>
      </c>
      <c r="BQ194" s="70" t="e">
        <f aca="false">$BQ$7*$J$2*$J$5*$S194</f>
        <v>#N/A</v>
      </c>
      <c r="BR194" s="70" t="e">
        <f aca="false">$BQ$7*$J$3*$J$5*$T194</f>
        <v>#N/A</v>
      </c>
      <c r="BS194" s="70" t="e">
        <f aca="false">$BS$7*$J$2*$J$5*$S194</f>
        <v>#N/A</v>
      </c>
      <c r="BT194" s="70" t="e">
        <f aca="false">$BS$7*$J$3*$J$5*$T194</f>
        <v>#N/A</v>
      </c>
      <c r="BU194" s="70" t="e">
        <f aca="false">$BU$7*$J$2*$J$5*$S194</f>
        <v>#N/A</v>
      </c>
      <c r="BV194" s="70" t="e">
        <f aca="false">$BU$7*$J$3*$J$5*$T194</f>
        <v>#N/A</v>
      </c>
      <c r="BW194" s="385" t="e">
        <f aca="false">SUM(AW194:BD194,BG194:BJ194,BO194:BP194)</f>
        <v>#N/A</v>
      </c>
      <c r="BX194" s="386" t="e">
        <f aca="false">SUM(BS194:BV194)+BW194</f>
        <v>#N/A</v>
      </c>
      <c r="BY194" s="25" t="e">
        <f aca="false">SUM(AW194:BV194)</f>
        <v>#N/A</v>
      </c>
      <c r="BZ194" s="70" t="e">
        <f aca="false">$BZ$7*$J$2*$J$5*$N194</f>
        <v>#N/A</v>
      </c>
      <c r="CA194" s="70" t="e">
        <f aca="false">$BZ$7*$J$3*$J$5*$O194</f>
        <v>#N/A</v>
      </c>
      <c r="CB194" s="70" t="e">
        <f aca="false">$CB$7*$J$2*$J$5*$N194</f>
        <v>#N/A</v>
      </c>
      <c r="CC194" s="70" t="e">
        <f aca="false">$CB$7*$J$3*$J$5*$O194</f>
        <v>#N/A</v>
      </c>
      <c r="CD194" s="70" t="e">
        <f aca="false">$CD$7*$J$2*$J$5*$N194</f>
        <v>#N/A</v>
      </c>
      <c r="CE194" s="70" t="e">
        <f aca="false">$CD$7*$J$3*$J$5*$O194</f>
        <v>#N/A</v>
      </c>
      <c r="CF194" s="134" t="e">
        <f aca="false">SUM(BZ194:CA194)</f>
        <v>#N/A</v>
      </c>
      <c r="CG194" s="386" t="e">
        <f aca="false">SUM(BZ194:CC194)</f>
        <v>#N/A</v>
      </c>
      <c r="CH194" s="134" t="e">
        <f aca="false">SUM(BZ194:CE194)</f>
        <v>#N/A</v>
      </c>
      <c r="CI194" s="70" t="e">
        <f aca="false">$CI$7*$J$2*$J$5*$AB194</f>
        <v>#N/A</v>
      </c>
      <c r="CJ194" s="70" t="e">
        <f aca="false">$CI$7*$J$3*$J$5*$AC194</f>
        <v>#N/A</v>
      </c>
      <c r="CK194" s="70" t="e">
        <f aca="false">$CK$7*$J$2*$J$5*$AB194</f>
        <v>#N/A</v>
      </c>
      <c r="CL194" s="70" t="e">
        <f aca="false">$CK$7*$J$3*$J$5*$AC194</f>
        <v>#N/A</v>
      </c>
      <c r="CM194" s="70" t="e">
        <f aca="false">$CM$7*$J$2*$J$5*$AB194</f>
        <v>#N/A</v>
      </c>
      <c r="CN194" s="70" t="e">
        <f aca="false">$CM$7*$J$3*$J$5*$AC194</f>
        <v>#N/A</v>
      </c>
      <c r="CO194" s="70" t="e">
        <f aca="false">$CO$7*$J$2*$J$5*$AB194</f>
        <v>#N/A</v>
      </c>
      <c r="CP194" s="70" t="e">
        <f aca="false">$CO$7*$J$3*$J$5*$AC194</f>
        <v>#N/A</v>
      </c>
      <c r="CQ194" s="70" t="e">
        <f aca="false">$CQ$7*$J$2*$J$5*$AB194</f>
        <v>#N/A</v>
      </c>
      <c r="CR194" s="70" t="e">
        <f aca="false">$CQ$7*$J$3*$J$5*$AC194</f>
        <v>#N/A</v>
      </c>
      <c r="CS194" s="70" t="e">
        <f aca="false">$CS$7*$J$2*$J$5*$AB194</f>
        <v>#N/A</v>
      </c>
      <c r="CT194" s="70" t="e">
        <f aca="false">$CS$7*$J$3*$J$5*$AC194</f>
        <v>#N/A</v>
      </c>
      <c r="CU194" s="70" t="e">
        <f aca="false">$CU$7*$J$2*$J$5*$AB194</f>
        <v>#N/A</v>
      </c>
      <c r="CV194" s="70" t="e">
        <f aca="false">$CU$7*$J$3*$J$5*$AC194</f>
        <v>#N/A</v>
      </c>
      <c r="CW194" s="70" t="e">
        <f aca="false">$CW$7*$J$2*$J$5*$AB194</f>
        <v>#N/A</v>
      </c>
      <c r="CX194" s="70" t="e">
        <f aca="false">$CW$7*$J$3*$J$5*$AC194</f>
        <v>#N/A</v>
      </c>
      <c r="CY194" s="70" t="e">
        <f aca="false">$CY$7*$J$2*$J$5*$AB194</f>
        <v>#N/A</v>
      </c>
      <c r="CZ194" s="70" t="e">
        <f aca="false">$CY$7*$J$3*$J$5*$AC194</f>
        <v>#N/A</v>
      </c>
      <c r="DA194" s="70" t="e">
        <f aca="false">$DA$7*$J$2*$J$5*$AB194</f>
        <v>#N/A</v>
      </c>
      <c r="DB194" s="70" t="e">
        <f aca="false">$DA$7*$J$3*$J$5*$AC194</f>
        <v>#N/A</v>
      </c>
      <c r="DC194" s="70"/>
      <c r="DD194" s="70"/>
      <c r="DE194" s="70" t="e">
        <f aca="false">$DF$7*$J$2*$J$5*$AB194</f>
        <v>#N/A</v>
      </c>
      <c r="DF194" s="70" t="e">
        <f aca="false">$DF$7*$J$3*$J$5*$AC194</f>
        <v>#N/A</v>
      </c>
      <c r="DG194" s="70" t="e">
        <f aca="false">$DG$7*$J$2*$J$5*$AB194</f>
        <v>#N/A</v>
      </c>
      <c r="DH194" s="70" t="e">
        <f aca="false">$DG$7*$J$3*$J$5*$AC194</f>
        <v>#N/A</v>
      </c>
      <c r="DI194" s="70" t="e">
        <f aca="false">$DI$7*$J$2*$J$5*$AB194</f>
        <v>#N/A</v>
      </c>
      <c r="DJ194" s="70" t="e">
        <f aca="false">$DI$7*$J$3*$J$5*$AC194</f>
        <v>#N/A</v>
      </c>
      <c r="DK194" s="70" t="e">
        <f aca="false">$DK$7*$J$2*$J$5*$AB194</f>
        <v>#N/A</v>
      </c>
      <c r="DL194" s="70" t="e">
        <f aca="false">$DK$7*$J$3*$J$5*$AC194</f>
        <v>#N/A</v>
      </c>
      <c r="DM194" s="70" t="e">
        <f aca="false">$DM$7*$J$2*$J$5*$AB194</f>
        <v>#N/A</v>
      </c>
      <c r="DN194" s="70" t="e">
        <f aca="false">$DM$7*$J$3*$J$5*$AC194</f>
        <v>#N/A</v>
      </c>
      <c r="DO194" s="70" t="e">
        <f aca="false">$DO$7*$J$2*$J$5*$AB194</f>
        <v>#N/A</v>
      </c>
      <c r="DP194" s="70" t="e">
        <f aca="false">$DO$7*$J$3*$J$5*$AC194</f>
        <v>#N/A</v>
      </c>
      <c r="DQ194" s="70" t="e">
        <f aca="false">$DQ$7*$J$2*$J$5*$AB194</f>
        <v>#N/A</v>
      </c>
      <c r="DR194" s="70" t="e">
        <f aca="false">$DQ$7*$J$3*$J$5*$AC194</f>
        <v>#N/A</v>
      </c>
      <c r="DS194" s="134" t="e">
        <f aca="false">SUM(CI194:CR194,CW194:CX194,DG194:DH194)</f>
        <v>#N/A</v>
      </c>
      <c r="DT194" s="25" t="e">
        <f aca="false">SUM(CI194:CZ194,DC194:DL194)</f>
        <v>#N/A</v>
      </c>
      <c r="DU194" s="134" t="e">
        <f aca="false">SUM(CI194:DR194)</f>
        <v>#N/A</v>
      </c>
      <c r="DZ194" s="70" t="e">
        <f aca="false">$DZ$7*$J$2*$J$5*$AB194</f>
        <v>#N/A</v>
      </c>
      <c r="EA194" s="70" t="e">
        <f aca="false">$DZ$7*$J$3*$J$5*$AC194</f>
        <v>#N/A</v>
      </c>
      <c r="EB194" s="70" t="e">
        <f aca="false">$EB$7*$J$2*$J$5*$AB194</f>
        <v>#N/A</v>
      </c>
      <c r="EC194" s="70" t="e">
        <f aca="false">$EB$7*$J$3*$J$5*$AC194</f>
        <v>#N/A</v>
      </c>
      <c r="ED194" s="70" t="e">
        <f aca="false">$ED$7*$J$2*$J$5*$AB194</f>
        <v>#N/A</v>
      </c>
      <c r="EE194" s="70" t="e">
        <f aca="false">$ED$7*$J$3*$J$5*$AC194</f>
        <v>#N/A</v>
      </c>
      <c r="EF194" s="70" t="e">
        <f aca="false">$EF$7*$J$2*$J$5*$AB194</f>
        <v>#N/A</v>
      </c>
      <c r="EG194" s="70" t="e">
        <f aca="false">$EF$7*$J$3*$J$5*$AC194</f>
        <v>#N/A</v>
      </c>
      <c r="EH194" s="70" t="e">
        <f aca="false">$EH$7*$J$2*$J$5*$AB194</f>
        <v>#N/A</v>
      </c>
      <c r="EI194" s="70" t="e">
        <f aca="false">$EH$7*$J$3*$J$5*$AC194</f>
        <v>#N/A</v>
      </c>
      <c r="EJ194" s="70" t="e">
        <f aca="false">$EJ$7*$J$2*$J$5*$AB194</f>
        <v>#N/A</v>
      </c>
      <c r="EK194" s="70" t="e">
        <f aca="false">$EJ$7*$J$3*$J$5*$AC194</f>
        <v>#N/A</v>
      </c>
      <c r="EL194" s="70" t="e">
        <f aca="false">$EL$7*$J$2*$J$5*$AB194</f>
        <v>#N/A</v>
      </c>
      <c r="EM194" s="70" t="e">
        <f aca="false">$EL$7*$J$3*$J$5*$AC194</f>
        <v>#N/A</v>
      </c>
      <c r="EN194" s="134" t="e">
        <f aca="false">SUM(EB194:EC194)</f>
        <v>#N/A</v>
      </c>
      <c r="EO194" s="25" t="e">
        <f aca="false">SUM(EB194:EE194,EJ194:EM194)</f>
        <v>#N/A</v>
      </c>
      <c r="EP194" s="25" t="e">
        <f aca="false">SUM(DZ194:EM194)</f>
        <v>#N/A</v>
      </c>
    </row>
    <row r="195" customFormat="false" ht="11.25" hidden="false" customHeight="false" outlineLevel="0" collapsed="false">
      <c r="A195" s="51" t="e">
        <f aca="false">VLOOKUP($D195,Curves!$A$2:$I$1700,9)</f>
        <v>#N/A</v>
      </c>
      <c r="B195" s="85" t="e">
        <f aca="false">(1+($A195/2))^(-2*($D195-$A$1)/365.25)</f>
        <v>#N/A</v>
      </c>
      <c r="C195" s="85" t="n">
        <f aca="false">D196-D195</f>
        <v>31</v>
      </c>
      <c r="D195" s="377" t="n">
        <v>42583</v>
      </c>
      <c r="E195" s="378" t="e">
        <f aca="false">VLOOKUP($D195,Curves!$A$2:$H$1700,2)*$B195</f>
        <v>#N/A</v>
      </c>
      <c r="F195" s="51" t="e">
        <f aca="false">VLOOKUP($D195,Curves!$A$2:$H$1700,3)*$B195</f>
        <v>#N/A</v>
      </c>
      <c r="G195" s="51" t="e">
        <f aca="false">VLOOKUP($D195,Curves!$A$2:$H$1700,7)*$B195</f>
        <v>#N/A</v>
      </c>
      <c r="H195" s="51" t="e">
        <f aca="false">VLOOKUP($D195,Curves!$A$2:$H$1700,5)*$B195</f>
        <v>#N/A</v>
      </c>
      <c r="I195" s="51" t="e">
        <f aca="false">VLOOKUP($D195,Curves!$A$2:$H$1700,4)*$B195</f>
        <v>#N/A</v>
      </c>
      <c r="J195" s="379" t="e">
        <f aca="false">VLOOKUP($D195,Curves!$A$2:$H$1700,8)*$B195</f>
        <v>#N/A</v>
      </c>
      <c r="K195" s="51" t="e">
        <f aca="false">($E195+$I195)*$J$5+$J$4</f>
        <v>#N/A</v>
      </c>
      <c r="L195" s="380" t="e">
        <f aca="false">VLOOKUP($D195,Curves!$N$2:$T$2600,2)*$B195</f>
        <v>#N/A</v>
      </c>
      <c r="M195" s="244" t="e">
        <f aca="false">VLOOKUP($D195,Curves!$N$2:$T$2600,3)*$B195</f>
        <v>#N/A</v>
      </c>
      <c r="N195" s="381" t="e">
        <f aca="false">IF($K195&lt;$L195,1,0)</f>
        <v>#N/A</v>
      </c>
      <c r="O195" s="382" t="e">
        <f aca="false">IF($K195&lt;$M195,1,0)</f>
        <v>#N/A</v>
      </c>
      <c r="P195" s="378" t="e">
        <f aca="false">($E195+J195)*$J$5+$J$4</f>
        <v>#N/A</v>
      </c>
      <c r="Q195" s="380" t="e">
        <f aca="false">VLOOKUP($D195,Curves!$N$2:$T$2600,4)*$B195</f>
        <v>#N/A</v>
      </c>
      <c r="R195" s="244" t="e">
        <f aca="false">VLOOKUP($D195,Curves!$N$2:$T$2600,5)*$B195</f>
        <v>#N/A</v>
      </c>
      <c r="S195" s="381" t="e">
        <f aca="false">IF($P195&lt;$Q195,1,0)</f>
        <v>#N/A</v>
      </c>
      <c r="T195" s="382" t="e">
        <f aca="false">IF($P195&lt;$R195,1,0)</f>
        <v>#N/A</v>
      </c>
      <c r="U195" s="383" t="e">
        <f aca="false">($E195+G195)*$J$5+$J$4</f>
        <v>#N/A</v>
      </c>
      <c r="V195" s="383" t="e">
        <f aca="false">($E195+H195)*$J$5+$J$4</f>
        <v>#N/A</v>
      </c>
      <c r="W195" s="383" t="e">
        <f aca="false">($E195+I195)*$J$5+$J$4</f>
        <v>#N/A</v>
      </c>
      <c r="X195" s="272" t="e">
        <f aca="false">VLOOKUP($D195,[6]CurveFetch!$D$8:$S$13000,16,0)*$B195</f>
        <v>#N/A</v>
      </c>
      <c r="Y195" s="244" t="e">
        <f aca="false">VLOOKUP($D195,Curves!$N$2:$T$2600,7)*$B195</f>
        <v>#N/A</v>
      </c>
      <c r="Z195" s="384" t="e">
        <f aca="false">IF($U195&lt;$X195,1,0)</f>
        <v>#N/A</v>
      </c>
      <c r="AA195" s="381" t="e">
        <f aca="false">IF($U195&lt;$Y195,1,0)</f>
        <v>#N/A</v>
      </c>
      <c r="AB195" s="381" t="e">
        <f aca="false">IF($V195&lt;$X195,1,0)</f>
        <v>#N/A</v>
      </c>
      <c r="AC195" s="381" t="e">
        <f aca="false">IF($V195&lt;$X195,1,0)</f>
        <v>#N/A</v>
      </c>
      <c r="AD195" s="381" t="e">
        <f aca="false">IF($W195&lt;$X195,1,0)</f>
        <v>#N/A</v>
      </c>
      <c r="AE195" s="382" t="e">
        <f aca="false">IF($W195&lt;$Y195,1,0)</f>
        <v>#N/A</v>
      </c>
      <c r="AF195" s="70" t="e">
        <f aca="false">$AF$7*$J$2*$J$5*$N195</f>
        <v>#N/A</v>
      </c>
      <c r="AG195" s="70" t="e">
        <f aca="false">$AF$7*$J$2*$J$5*$O195</f>
        <v>#N/A</v>
      </c>
      <c r="AH195" s="70" t="e">
        <f aca="false">$AH$7*$J$2*$J$5*$N195</f>
        <v>#N/A</v>
      </c>
      <c r="AI195" s="70" t="e">
        <f aca="false">$AH$7*$J$2*$J$5*$O195</f>
        <v>#N/A</v>
      </c>
      <c r="AJ195" s="70" t="e">
        <f aca="false">$AJ$7*$J$2*$J$5*$N195</f>
        <v>#N/A</v>
      </c>
      <c r="AK195" s="70" t="e">
        <f aca="false">$AJ$7*$J$2*$J$5*$O195</f>
        <v>#N/A</v>
      </c>
      <c r="AL195" s="70" t="e">
        <f aca="false">$AL$7*$J$2*$J$5*$N195</f>
        <v>#N/A</v>
      </c>
      <c r="AM195" s="70" t="e">
        <f aca="false">$AL$7*$J$3*$J$5*$O195</f>
        <v>#N/A</v>
      </c>
      <c r="AN195" s="70" t="e">
        <f aca="false">$AN$7*$J$2*$J$5*$N195</f>
        <v>#N/A</v>
      </c>
      <c r="AO195" s="70" t="e">
        <f aca="false">$AN$7*$J$3*$J$5*$O195</f>
        <v>#N/A</v>
      </c>
      <c r="AP195" s="70" t="e">
        <f aca="false">$AP$7*$J$2*$J$5*$N195</f>
        <v>#N/A</v>
      </c>
      <c r="AQ195" s="70" t="e">
        <f aca="false">$AP$7*$J$3*$J$5*$O195</f>
        <v>#N/A</v>
      </c>
      <c r="AR195" s="70" t="e">
        <f aca="false">$AR$7*$J$2*$J$5*$N195</f>
        <v>#N/A</v>
      </c>
      <c r="AS195" s="70" t="e">
        <f aca="false">$AR$7*$J$3*$J$5*$O195</f>
        <v>#N/A</v>
      </c>
      <c r="AT195" s="134" t="e">
        <f aca="false">SUM(AF195:AG195,AL195:AM195)</f>
        <v>#N/A</v>
      </c>
      <c r="AU195" s="161" t="e">
        <f aca="false">SUM(AF195:AM195,AP195:AS195)</f>
        <v>#N/A</v>
      </c>
      <c r="AV195" s="134" t="e">
        <f aca="false">SUM(AF195:AS195)</f>
        <v>#N/A</v>
      </c>
      <c r="AW195" s="70" t="e">
        <f aca="false">$AW$7*$J$2*$J$5*$S195</f>
        <v>#N/A</v>
      </c>
      <c r="AX195" s="70" t="e">
        <f aca="false">$AW$7*$J$3*$J$5*$T195</f>
        <v>#N/A</v>
      </c>
      <c r="AY195" s="70" t="e">
        <f aca="false">$AY$7*$J$2*$J$5*$S195</f>
        <v>#N/A</v>
      </c>
      <c r="AZ195" s="70" t="e">
        <f aca="false">$AY$7*$J$3*$J$5*$T195</f>
        <v>#N/A</v>
      </c>
      <c r="BA195" s="70" t="e">
        <f aca="false">$BA$7*$J$2*$J$5*$S195</f>
        <v>#N/A</v>
      </c>
      <c r="BB195" s="70" t="e">
        <f aca="false">$BA$7*$J$3*$J$5*$T195</f>
        <v>#N/A</v>
      </c>
      <c r="BC195" s="70" t="e">
        <f aca="false">$BC$7*$J$2*$J$5*$S195</f>
        <v>#N/A</v>
      </c>
      <c r="BD195" s="70" t="e">
        <f aca="false">$BC$7*$J$3*$J$5*$T195</f>
        <v>#N/A</v>
      </c>
      <c r="BE195" s="70" t="e">
        <f aca="false">$BE$7*$J$2*$J$5*$S195</f>
        <v>#N/A</v>
      </c>
      <c r="BF195" s="70" t="e">
        <f aca="false">$BE$7*$J$3*$J$5*$T195</f>
        <v>#N/A</v>
      </c>
      <c r="BG195" s="70" t="e">
        <f aca="false">$BG$7*$J$2*$J$5*$S195</f>
        <v>#N/A</v>
      </c>
      <c r="BH195" s="70" t="e">
        <f aca="false">$BG$7*$J$3*$J$5*$T195</f>
        <v>#N/A</v>
      </c>
      <c r="BI195" s="70" t="e">
        <f aca="false">$BI$7*$J$2*$J$5*$S195</f>
        <v>#N/A</v>
      </c>
      <c r="BJ195" s="70" t="e">
        <f aca="false">$BI$7*$J$3*$J$5*$T195</f>
        <v>#N/A</v>
      </c>
      <c r="BK195" s="70" t="e">
        <f aca="false">$BK$7*$J$2*$J$5*$S195</f>
        <v>#N/A</v>
      </c>
      <c r="BL195" s="70" t="e">
        <f aca="false">$BK$7*$J$3*$J$5*$T195</f>
        <v>#N/A</v>
      </c>
      <c r="BM195" s="70" t="e">
        <f aca="false">$BM$7*$J$2*$J$5*$S195</f>
        <v>#N/A</v>
      </c>
      <c r="BN195" s="70" t="e">
        <f aca="false">$BM$7*$J$3*$J$5*$T195</f>
        <v>#N/A</v>
      </c>
      <c r="BO195" s="70" t="e">
        <f aca="false">$BO$7*$J$2*$J$5*$S195</f>
        <v>#N/A</v>
      </c>
      <c r="BP195" s="70" t="e">
        <f aca="false">$BO$7*$J$3*$J$5*$T195</f>
        <v>#N/A</v>
      </c>
      <c r="BQ195" s="70" t="e">
        <f aca="false">$BQ$7*$J$2*$J$5*$S195</f>
        <v>#N/A</v>
      </c>
      <c r="BR195" s="70" t="e">
        <f aca="false">$BQ$7*$J$3*$J$5*$T195</f>
        <v>#N/A</v>
      </c>
      <c r="BS195" s="70" t="e">
        <f aca="false">$BS$7*$J$2*$J$5*$S195</f>
        <v>#N/A</v>
      </c>
      <c r="BT195" s="70" t="e">
        <f aca="false">$BS$7*$J$3*$J$5*$T195</f>
        <v>#N/A</v>
      </c>
      <c r="BU195" s="70" t="e">
        <f aca="false">$BU$7*$J$2*$J$5*$S195</f>
        <v>#N/A</v>
      </c>
      <c r="BV195" s="70" t="e">
        <f aca="false">$BU$7*$J$3*$J$5*$T195</f>
        <v>#N/A</v>
      </c>
      <c r="BW195" s="385" t="e">
        <f aca="false">SUM(AW195:BD195,BG195:BJ195,BO195:BP195)</f>
        <v>#N/A</v>
      </c>
      <c r="BX195" s="386" t="e">
        <f aca="false">SUM(BS195:BV195)+BW195</f>
        <v>#N/A</v>
      </c>
      <c r="BY195" s="25" t="e">
        <f aca="false">SUM(AW195:BV195)</f>
        <v>#N/A</v>
      </c>
      <c r="BZ195" s="70" t="e">
        <f aca="false">$BZ$7*$J$2*$J$5*$N195</f>
        <v>#N/A</v>
      </c>
      <c r="CA195" s="70" t="e">
        <f aca="false">$BZ$7*$J$3*$J$5*$O195</f>
        <v>#N/A</v>
      </c>
      <c r="CB195" s="70" t="e">
        <f aca="false">$CB$7*$J$2*$J$5*$N195</f>
        <v>#N/A</v>
      </c>
      <c r="CC195" s="70" t="e">
        <f aca="false">$CB$7*$J$3*$J$5*$O195</f>
        <v>#N/A</v>
      </c>
      <c r="CD195" s="70" t="e">
        <f aca="false">$CD$7*$J$2*$J$5*$N195</f>
        <v>#N/A</v>
      </c>
      <c r="CE195" s="70" t="e">
        <f aca="false">$CD$7*$J$3*$J$5*$O195</f>
        <v>#N/A</v>
      </c>
      <c r="CF195" s="134" t="e">
        <f aca="false">SUM(BZ195:CA195)</f>
        <v>#N/A</v>
      </c>
      <c r="CG195" s="386" t="e">
        <f aca="false">SUM(BZ195:CC195)</f>
        <v>#N/A</v>
      </c>
      <c r="CH195" s="134" t="e">
        <f aca="false">SUM(BZ195:CE195)</f>
        <v>#N/A</v>
      </c>
      <c r="CI195" s="70" t="e">
        <f aca="false">$CI$7*$J$2*$J$5*$AB195</f>
        <v>#N/A</v>
      </c>
      <c r="CJ195" s="70" t="e">
        <f aca="false">$CI$7*$J$3*$J$5*$AC195</f>
        <v>#N/A</v>
      </c>
      <c r="CK195" s="70" t="e">
        <f aca="false">$CK$7*$J$2*$J$5*$AB195</f>
        <v>#N/A</v>
      </c>
      <c r="CL195" s="70" t="e">
        <f aca="false">$CK$7*$J$3*$J$5*$AC195</f>
        <v>#N/A</v>
      </c>
      <c r="CM195" s="70" t="e">
        <f aca="false">$CM$7*$J$2*$J$5*$AB195</f>
        <v>#N/A</v>
      </c>
      <c r="CN195" s="70" t="e">
        <f aca="false">$CM$7*$J$3*$J$5*$AC195</f>
        <v>#N/A</v>
      </c>
      <c r="CO195" s="70" t="e">
        <f aca="false">$CO$7*$J$2*$J$5*$AB195</f>
        <v>#N/A</v>
      </c>
      <c r="CP195" s="70" t="e">
        <f aca="false">$CO$7*$J$3*$J$5*$AC195</f>
        <v>#N/A</v>
      </c>
      <c r="CQ195" s="70" t="e">
        <f aca="false">$CQ$7*$J$2*$J$5*$AB195</f>
        <v>#N/A</v>
      </c>
      <c r="CR195" s="70" t="e">
        <f aca="false">$CQ$7*$J$3*$J$5*$AC195</f>
        <v>#N/A</v>
      </c>
      <c r="CS195" s="70" t="e">
        <f aca="false">$CS$7*$J$2*$J$5*$AB195</f>
        <v>#N/A</v>
      </c>
      <c r="CT195" s="70" t="e">
        <f aca="false">$CS$7*$J$3*$J$5*$AC195</f>
        <v>#N/A</v>
      </c>
      <c r="CU195" s="70" t="e">
        <f aca="false">$CU$7*$J$2*$J$5*$AB195</f>
        <v>#N/A</v>
      </c>
      <c r="CV195" s="70" t="e">
        <f aca="false">$CU$7*$J$3*$J$5*$AC195</f>
        <v>#N/A</v>
      </c>
      <c r="CW195" s="70" t="e">
        <f aca="false">$CW$7*$J$2*$J$5*$AB195</f>
        <v>#N/A</v>
      </c>
      <c r="CX195" s="70" t="e">
        <f aca="false">$CW$7*$J$3*$J$5*$AC195</f>
        <v>#N/A</v>
      </c>
      <c r="CY195" s="70" t="e">
        <f aca="false">$CY$7*$J$2*$J$5*$AB195</f>
        <v>#N/A</v>
      </c>
      <c r="CZ195" s="70" t="e">
        <f aca="false">$CY$7*$J$3*$J$5*$AC195</f>
        <v>#N/A</v>
      </c>
      <c r="DA195" s="70" t="e">
        <f aca="false">$DA$7*$J$2*$J$5*$AB195</f>
        <v>#N/A</v>
      </c>
      <c r="DB195" s="70" t="e">
        <f aca="false">$DA$7*$J$3*$J$5*$AC195</f>
        <v>#N/A</v>
      </c>
      <c r="DC195" s="70"/>
      <c r="DD195" s="70"/>
      <c r="DE195" s="70" t="e">
        <f aca="false">$DF$7*$J$2*$J$5*$AB195</f>
        <v>#N/A</v>
      </c>
      <c r="DF195" s="70" t="e">
        <f aca="false">$DF$7*$J$3*$J$5*$AC195</f>
        <v>#N/A</v>
      </c>
      <c r="DG195" s="70" t="e">
        <f aca="false">$DG$7*$J$2*$J$5*$AB195</f>
        <v>#N/A</v>
      </c>
      <c r="DH195" s="70" t="e">
        <f aca="false">$DG$7*$J$3*$J$5*$AC195</f>
        <v>#N/A</v>
      </c>
      <c r="DI195" s="70" t="e">
        <f aca="false">$DI$7*$J$2*$J$5*$AB195</f>
        <v>#N/A</v>
      </c>
      <c r="DJ195" s="70" t="e">
        <f aca="false">$DI$7*$J$3*$J$5*$AC195</f>
        <v>#N/A</v>
      </c>
      <c r="DK195" s="70" t="e">
        <f aca="false">$DK$7*$J$2*$J$5*$AB195</f>
        <v>#N/A</v>
      </c>
      <c r="DL195" s="70" t="e">
        <f aca="false">$DK$7*$J$3*$J$5*$AC195</f>
        <v>#N/A</v>
      </c>
      <c r="DM195" s="70" t="e">
        <f aca="false">$DM$7*$J$2*$J$5*$AB195</f>
        <v>#N/A</v>
      </c>
      <c r="DN195" s="70" t="e">
        <f aca="false">$DM$7*$J$3*$J$5*$AC195</f>
        <v>#N/A</v>
      </c>
      <c r="DO195" s="70" t="e">
        <f aca="false">$DO$7*$J$2*$J$5*$AB195</f>
        <v>#N/A</v>
      </c>
      <c r="DP195" s="70" t="e">
        <f aca="false">$DO$7*$J$3*$J$5*$AC195</f>
        <v>#N/A</v>
      </c>
      <c r="DQ195" s="70" t="e">
        <f aca="false">$DQ$7*$J$2*$J$5*$AB195</f>
        <v>#N/A</v>
      </c>
      <c r="DR195" s="70" t="e">
        <f aca="false">$DQ$7*$J$3*$J$5*$AC195</f>
        <v>#N/A</v>
      </c>
      <c r="DS195" s="134" t="e">
        <f aca="false">SUM(CI195:CR195,CW195:CX195,DG195:DH195)</f>
        <v>#N/A</v>
      </c>
      <c r="DT195" s="25" t="e">
        <f aca="false">SUM(CI195:CZ195,DC195:DL195)</f>
        <v>#N/A</v>
      </c>
      <c r="DU195" s="134" t="e">
        <f aca="false">SUM(CI195:DR195)</f>
        <v>#N/A</v>
      </c>
      <c r="DZ195" s="70" t="e">
        <f aca="false">$DZ$7*$J$2*$J$5*$AB195</f>
        <v>#N/A</v>
      </c>
      <c r="EA195" s="70" t="e">
        <f aca="false">$DZ$7*$J$3*$J$5*$AC195</f>
        <v>#N/A</v>
      </c>
      <c r="EB195" s="70" t="e">
        <f aca="false">$EB$7*$J$2*$J$5*$AB195</f>
        <v>#N/A</v>
      </c>
      <c r="EC195" s="70" t="e">
        <f aca="false">$EB$7*$J$3*$J$5*$AC195</f>
        <v>#N/A</v>
      </c>
      <c r="ED195" s="70" t="e">
        <f aca="false">$ED$7*$J$2*$J$5*$AB195</f>
        <v>#N/A</v>
      </c>
      <c r="EE195" s="70" t="e">
        <f aca="false">$ED$7*$J$3*$J$5*$AC195</f>
        <v>#N/A</v>
      </c>
      <c r="EF195" s="70" t="e">
        <f aca="false">$EF$7*$J$2*$J$5*$AB195</f>
        <v>#N/A</v>
      </c>
      <c r="EG195" s="70" t="e">
        <f aca="false">$EF$7*$J$3*$J$5*$AC195</f>
        <v>#N/A</v>
      </c>
      <c r="EH195" s="70" t="e">
        <f aca="false">$EH$7*$J$2*$J$5*$AB195</f>
        <v>#N/A</v>
      </c>
      <c r="EI195" s="70" t="e">
        <f aca="false">$EH$7*$J$3*$J$5*$AC195</f>
        <v>#N/A</v>
      </c>
      <c r="EJ195" s="70" t="e">
        <f aca="false">$EJ$7*$J$2*$J$5*$AB195</f>
        <v>#N/A</v>
      </c>
      <c r="EK195" s="70" t="e">
        <f aca="false">$EJ$7*$J$3*$J$5*$AC195</f>
        <v>#N/A</v>
      </c>
      <c r="EL195" s="70" t="e">
        <f aca="false">$EL$7*$J$2*$J$5*$AB195</f>
        <v>#N/A</v>
      </c>
      <c r="EM195" s="70" t="e">
        <f aca="false">$EL$7*$J$3*$J$5*$AC195</f>
        <v>#N/A</v>
      </c>
      <c r="EN195" s="134" t="e">
        <f aca="false">SUM(EB195:EC195)</f>
        <v>#N/A</v>
      </c>
      <c r="EO195" s="25" t="e">
        <f aca="false">SUM(EB195:EE195,EJ195:EM195)</f>
        <v>#N/A</v>
      </c>
      <c r="EP195" s="25" t="e">
        <f aca="false">SUM(DZ195:EM195)</f>
        <v>#N/A</v>
      </c>
    </row>
    <row r="196" customFormat="false" ht="11.25" hidden="false" customHeight="false" outlineLevel="0" collapsed="false">
      <c r="A196" s="51" t="e">
        <f aca="false">VLOOKUP($D196,Curves!$A$2:$I$1700,9)</f>
        <v>#N/A</v>
      </c>
      <c r="B196" s="85" t="e">
        <f aca="false">(1+($A196/2))^(-2*($D196-$A$1)/365.25)</f>
        <v>#N/A</v>
      </c>
      <c r="C196" s="85" t="n">
        <f aca="false">D197-D196</f>
        <v>30</v>
      </c>
      <c r="D196" s="377" t="n">
        <v>42614</v>
      </c>
      <c r="E196" s="378" t="e">
        <f aca="false">VLOOKUP($D196,Curves!$A$2:$H$1700,2)*$B196</f>
        <v>#N/A</v>
      </c>
      <c r="F196" s="51" t="e">
        <f aca="false">VLOOKUP($D196,Curves!$A$2:$H$1700,3)*$B196</f>
        <v>#N/A</v>
      </c>
      <c r="G196" s="51" t="e">
        <f aca="false">VLOOKUP($D196,Curves!$A$2:$H$1700,7)*$B196</f>
        <v>#N/A</v>
      </c>
      <c r="H196" s="51" t="e">
        <f aca="false">VLOOKUP($D196,Curves!$A$2:$H$1700,5)*$B196</f>
        <v>#N/A</v>
      </c>
      <c r="I196" s="51" t="e">
        <f aca="false">VLOOKUP($D196,Curves!$A$2:$H$1700,4)*$B196</f>
        <v>#N/A</v>
      </c>
      <c r="J196" s="379" t="e">
        <f aca="false">VLOOKUP($D196,Curves!$A$2:$H$1700,8)*$B196</f>
        <v>#N/A</v>
      </c>
      <c r="K196" s="51" t="e">
        <f aca="false">($E196+$I196)*$J$5+$J$4</f>
        <v>#N/A</v>
      </c>
      <c r="L196" s="380" t="e">
        <f aca="false">VLOOKUP($D196,Curves!$N$2:$T$2600,2)*$B196</f>
        <v>#N/A</v>
      </c>
      <c r="M196" s="244" t="e">
        <f aca="false">VLOOKUP($D196,Curves!$N$2:$T$2600,3)*$B196</f>
        <v>#N/A</v>
      </c>
      <c r="N196" s="381" t="e">
        <f aca="false">IF($K196&lt;$L196,1,0)</f>
        <v>#N/A</v>
      </c>
      <c r="O196" s="382" t="e">
        <f aca="false">IF($K196&lt;$M196,1,0)</f>
        <v>#N/A</v>
      </c>
      <c r="P196" s="378" t="e">
        <f aca="false">($E196+J196)*$J$5+$J$4</f>
        <v>#N/A</v>
      </c>
      <c r="Q196" s="380" t="e">
        <f aca="false">VLOOKUP($D196,Curves!$N$2:$T$2600,4)*$B196</f>
        <v>#N/A</v>
      </c>
      <c r="R196" s="244" t="e">
        <f aca="false">VLOOKUP($D196,Curves!$N$2:$T$2600,5)*$B196</f>
        <v>#N/A</v>
      </c>
      <c r="S196" s="381" t="e">
        <f aca="false">IF($P196&lt;$Q196,1,0)</f>
        <v>#N/A</v>
      </c>
      <c r="T196" s="382" t="e">
        <f aca="false">IF($P196&lt;$R196,1,0)</f>
        <v>#N/A</v>
      </c>
      <c r="U196" s="383" t="e">
        <f aca="false">($E196+G196)*$J$5+$J$4</f>
        <v>#N/A</v>
      </c>
      <c r="V196" s="383" t="e">
        <f aca="false">($E196+H196)*$J$5+$J$4</f>
        <v>#N/A</v>
      </c>
      <c r="W196" s="383" t="e">
        <f aca="false">($E196+I196)*$J$5+$J$4</f>
        <v>#N/A</v>
      </c>
      <c r="X196" s="272" t="e">
        <f aca="false">VLOOKUP($D196,[6]CurveFetch!$D$8:$S$13000,16,0)*$B196</f>
        <v>#N/A</v>
      </c>
      <c r="Y196" s="244" t="e">
        <f aca="false">VLOOKUP($D196,Curves!$N$2:$T$2600,7)*$B196</f>
        <v>#N/A</v>
      </c>
      <c r="Z196" s="384" t="e">
        <f aca="false">IF($U196&lt;$X196,1,0)</f>
        <v>#N/A</v>
      </c>
      <c r="AA196" s="381" t="e">
        <f aca="false">IF($U196&lt;$Y196,1,0)</f>
        <v>#N/A</v>
      </c>
      <c r="AB196" s="381" t="e">
        <f aca="false">IF($V196&lt;$X196,1,0)</f>
        <v>#N/A</v>
      </c>
      <c r="AC196" s="381" t="e">
        <f aca="false">IF($V196&lt;$X196,1,0)</f>
        <v>#N/A</v>
      </c>
      <c r="AD196" s="381" t="e">
        <f aca="false">IF($W196&lt;$X196,1,0)</f>
        <v>#N/A</v>
      </c>
      <c r="AE196" s="382" t="e">
        <f aca="false">IF($W196&lt;$Y196,1,0)</f>
        <v>#N/A</v>
      </c>
      <c r="AF196" s="70" t="e">
        <f aca="false">$AF$7*$J$2*$J$5*$N196</f>
        <v>#N/A</v>
      </c>
      <c r="AG196" s="70" t="e">
        <f aca="false">$AF$7*$J$2*$J$5*$O196</f>
        <v>#N/A</v>
      </c>
      <c r="AH196" s="70" t="e">
        <f aca="false">$AH$7*$J$2*$J$5*$N196</f>
        <v>#N/A</v>
      </c>
      <c r="AI196" s="70" t="e">
        <f aca="false">$AH$7*$J$2*$J$5*$O196</f>
        <v>#N/A</v>
      </c>
      <c r="AJ196" s="70" t="e">
        <f aca="false">$AJ$7*$J$2*$J$5*$N196</f>
        <v>#N/A</v>
      </c>
      <c r="AK196" s="70" t="e">
        <f aca="false">$AJ$7*$J$2*$J$5*$O196</f>
        <v>#N/A</v>
      </c>
      <c r="AL196" s="70" t="e">
        <f aca="false">$AL$7*$J$2*$J$5*$N196</f>
        <v>#N/A</v>
      </c>
      <c r="AM196" s="70" t="e">
        <f aca="false">$AL$7*$J$3*$J$5*$O196</f>
        <v>#N/A</v>
      </c>
      <c r="AN196" s="70" t="e">
        <f aca="false">$AN$7*$J$2*$J$5*$N196</f>
        <v>#N/A</v>
      </c>
      <c r="AO196" s="70" t="e">
        <f aca="false">$AN$7*$J$3*$J$5*$O196</f>
        <v>#N/A</v>
      </c>
      <c r="AP196" s="70" t="e">
        <f aca="false">$AP$7*$J$2*$J$5*$N196</f>
        <v>#N/A</v>
      </c>
      <c r="AQ196" s="70" t="e">
        <f aca="false">$AP$7*$J$3*$J$5*$O196</f>
        <v>#N/A</v>
      </c>
      <c r="AR196" s="70" t="e">
        <f aca="false">$AR$7*$J$2*$J$5*$N196</f>
        <v>#N/A</v>
      </c>
      <c r="AS196" s="70" t="e">
        <f aca="false">$AR$7*$J$3*$J$5*$O196</f>
        <v>#N/A</v>
      </c>
      <c r="AT196" s="134" t="e">
        <f aca="false">SUM(AF196:AG196,AL196:AM196)</f>
        <v>#N/A</v>
      </c>
      <c r="AU196" s="161" t="e">
        <f aca="false">SUM(AF196:AM196,AP196:AS196)</f>
        <v>#N/A</v>
      </c>
      <c r="AV196" s="134" t="e">
        <f aca="false">SUM(AF196:AS196)</f>
        <v>#N/A</v>
      </c>
      <c r="AW196" s="70" t="e">
        <f aca="false">$AW$7*$J$2*$J$5*$S196</f>
        <v>#N/A</v>
      </c>
      <c r="AX196" s="70" t="e">
        <f aca="false">$AW$7*$J$3*$J$5*$T196</f>
        <v>#N/A</v>
      </c>
      <c r="AY196" s="70" t="e">
        <f aca="false">$AY$7*$J$2*$J$5*$S196</f>
        <v>#N/A</v>
      </c>
      <c r="AZ196" s="70" t="e">
        <f aca="false">$AY$7*$J$3*$J$5*$T196</f>
        <v>#N/A</v>
      </c>
      <c r="BA196" s="70" t="e">
        <f aca="false">$BA$7*$J$2*$J$5*$S196</f>
        <v>#N/A</v>
      </c>
      <c r="BB196" s="70" t="e">
        <f aca="false">$BA$7*$J$3*$J$5*$T196</f>
        <v>#N/A</v>
      </c>
      <c r="BC196" s="70" t="e">
        <f aca="false">$BC$7*$J$2*$J$5*$S196</f>
        <v>#N/A</v>
      </c>
      <c r="BD196" s="70" t="e">
        <f aca="false">$BC$7*$J$3*$J$5*$T196</f>
        <v>#N/A</v>
      </c>
      <c r="BE196" s="70" t="e">
        <f aca="false">$BE$7*$J$2*$J$5*$S196</f>
        <v>#N/A</v>
      </c>
      <c r="BF196" s="70" t="e">
        <f aca="false">$BE$7*$J$3*$J$5*$T196</f>
        <v>#N/A</v>
      </c>
      <c r="BG196" s="70" t="e">
        <f aca="false">$BG$7*$J$2*$J$5*$S196</f>
        <v>#N/A</v>
      </c>
      <c r="BH196" s="70" t="e">
        <f aca="false">$BG$7*$J$3*$J$5*$T196</f>
        <v>#N/A</v>
      </c>
      <c r="BI196" s="70" t="e">
        <f aca="false">$BI$7*$J$2*$J$5*$S196</f>
        <v>#N/A</v>
      </c>
      <c r="BJ196" s="70" t="e">
        <f aca="false">$BI$7*$J$3*$J$5*$T196</f>
        <v>#N/A</v>
      </c>
      <c r="BK196" s="70" t="e">
        <f aca="false">$BK$7*$J$2*$J$5*$S196</f>
        <v>#N/A</v>
      </c>
      <c r="BL196" s="70" t="e">
        <f aca="false">$BK$7*$J$3*$J$5*$T196</f>
        <v>#N/A</v>
      </c>
      <c r="BM196" s="70" t="e">
        <f aca="false">$BM$7*$J$2*$J$5*$S196</f>
        <v>#N/A</v>
      </c>
      <c r="BN196" s="70" t="e">
        <f aca="false">$BM$7*$J$3*$J$5*$T196</f>
        <v>#N/A</v>
      </c>
      <c r="BO196" s="70" t="e">
        <f aca="false">$BO$7*$J$2*$J$5*$S196</f>
        <v>#N/A</v>
      </c>
      <c r="BP196" s="70" t="e">
        <f aca="false">$BO$7*$J$3*$J$5*$T196</f>
        <v>#N/A</v>
      </c>
      <c r="BQ196" s="70" t="e">
        <f aca="false">$BQ$7*$J$2*$J$5*$S196</f>
        <v>#N/A</v>
      </c>
      <c r="BR196" s="70" t="e">
        <f aca="false">$BQ$7*$J$3*$J$5*$T196</f>
        <v>#N/A</v>
      </c>
      <c r="BS196" s="70" t="e">
        <f aca="false">$BS$7*$J$2*$J$5*$S196</f>
        <v>#N/A</v>
      </c>
      <c r="BT196" s="70" t="e">
        <f aca="false">$BS$7*$J$3*$J$5*$T196</f>
        <v>#N/A</v>
      </c>
      <c r="BU196" s="70" t="e">
        <f aca="false">$BU$7*$J$2*$J$5*$S196</f>
        <v>#N/A</v>
      </c>
      <c r="BV196" s="70" t="e">
        <f aca="false">$BU$7*$J$3*$J$5*$T196</f>
        <v>#N/A</v>
      </c>
      <c r="BW196" s="385" t="e">
        <f aca="false">SUM(AW196:BD196,BG196:BJ196,BO196:BP196)</f>
        <v>#N/A</v>
      </c>
      <c r="BX196" s="386" t="e">
        <f aca="false">SUM(BS196:BV196)+BW196</f>
        <v>#N/A</v>
      </c>
      <c r="BY196" s="25" t="e">
        <f aca="false">SUM(AW196:BV196)</f>
        <v>#N/A</v>
      </c>
      <c r="BZ196" s="70" t="e">
        <f aca="false">$BZ$7*$J$2*$J$5*$N196</f>
        <v>#N/A</v>
      </c>
      <c r="CA196" s="70" t="e">
        <f aca="false">$BZ$7*$J$3*$J$5*$O196</f>
        <v>#N/A</v>
      </c>
      <c r="CB196" s="70" t="e">
        <f aca="false">$CB$7*$J$2*$J$5*$N196</f>
        <v>#N/A</v>
      </c>
      <c r="CC196" s="70" t="e">
        <f aca="false">$CB$7*$J$3*$J$5*$O196</f>
        <v>#N/A</v>
      </c>
      <c r="CD196" s="70" t="e">
        <f aca="false">$CD$7*$J$2*$J$5*$N196</f>
        <v>#N/A</v>
      </c>
      <c r="CE196" s="70" t="e">
        <f aca="false">$CD$7*$J$3*$J$5*$O196</f>
        <v>#N/A</v>
      </c>
      <c r="CF196" s="134" t="e">
        <f aca="false">SUM(BZ196:CA196)</f>
        <v>#N/A</v>
      </c>
      <c r="CG196" s="386" t="e">
        <f aca="false">SUM(BZ196:CC196)</f>
        <v>#N/A</v>
      </c>
      <c r="CH196" s="134" t="e">
        <f aca="false">SUM(BZ196:CE196)</f>
        <v>#N/A</v>
      </c>
      <c r="CI196" s="70" t="e">
        <f aca="false">$CI$7*$J$2*$J$5*$AB196</f>
        <v>#N/A</v>
      </c>
      <c r="CJ196" s="70" t="e">
        <f aca="false">$CI$7*$J$3*$J$5*$AC196</f>
        <v>#N/A</v>
      </c>
      <c r="CK196" s="70" t="e">
        <f aca="false">$CK$7*$J$2*$J$5*$AB196</f>
        <v>#N/A</v>
      </c>
      <c r="CL196" s="70" t="e">
        <f aca="false">$CK$7*$J$3*$J$5*$AC196</f>
        <v>#N/A</v>
      </c>
      <c r="CM196" s="70" t="e">
        <f aca="false">$CM$7*$J$2*$J$5*$AB196</f>
        <v>#N/A</v>
      </c>
      <c r="CN196" s="70" t="e">
        <f aca="false">$CM$7*$J$3*$J$5*$AC196</f>
        <v>#N/A</v>
      </c>
      <c r="CO196" s="70" t="e">
        <f aca="false">$CO$7*$J$2*$J$5*$AB196</f>
        <v>#N/A</v>
      </c>
      <c r="CP196" s="70" t="e">
        <f aca="false">$CO$7*$J$3*$J$5*$AC196</f>
        <v>#N/A</v>
      </c>
      <c r="CQ196" s="70" t="e">
        <f aca="false">$CQ$7*$J$2*$J$5*$AB196</f>
        <v>#N/A</v>
      </c>
      <c r="CR196" s="70" t="e">
        <f aca="false">$CQ$7*$J$3*$J$5*$AC196</f>
        <v>#N/A</v>
      </c>
      <c r="CS196" s="70" t="e">
        <f aca="false">$CS$7*$J$2*$J$5*$AB196</f>
        <v>#N/A</v>
      </c>
      <c r="CT196" s="70" t="e">
        <f aca="false">$CS$7*$J$3*$J$5*$AC196</f>
        <v>#N/A</v>
      </c>
      <c r="CU196" s="70" t="e">
        <f aca="false">$CU$7*$J$2*$J$5*$AB196</f>
        <v>#N/A</v>
      </c>
      <c r="CV196" s="70" t="e">
        <f aca="false">$CU$7*$J$3*$J$5*$AC196</f>
        <v>#N/A</v>
      </c>
      <c r="CW196" s="70" t="e">
        <f aca="false">$CW$7*$J$2*$J$5*$AB196</f>
        <v>#N/A</v>
      </c>
      <c r="CX196" s="70" t="e">
        <f aca="false">$CW$7*$J$3*$J$5*$AC196</f>
        <v>#N/A</v>
      </c>
      <c r="CY196" s="70" t="e">
        <f aca="false">$CY$7*$J$2*$J$5*$AB196</f>
        <v>#N/A</v>
      </c>
      <c r="CZ196" s="70" t="e">
        <f aca="false">$CY$7*$J$3*$J$5*$AC196</f>
        <v>#N/A</v>
      </c>
      <c r="DA196" s="70" t="e">
        <f aca="false">$DA$7*$J$2*$J$5*$AB196</f>
        <v>#N/A</v>
      </c>
      <c r="DB196" s="70" t="e">
        <f aca="false">$DA$7*$J$3*$J$5*$AC196</f>
        <v>#N/A</v>
      </c>
      <c r="DC196" s="70"/>
      <c r="DD196" s="70"/>
      <c r="DE196" s="70" t="e">
        <f aca="false">$DF$7*$J$2*$J$5*$AB196</f>
        <v>#N/A</v>
      </c>
      <c r="DF196" s="70" t="e">
        <f aca="false">$DF$7*$J$3*$J$5*$AC196</f>
        <v>#N/A</v>
      </c>
      <c r="DG196" s="70" t="e">
        <f aca="false">$DG$7*$J$2*$J$5*$AB196</f>
        <v>#N/A</v>
      </c>
      <c r="DH196" s="70" t="e">
        <f aca="false">$DG$7*$J$3*$J$5*$AC196</f>
        <v>#N/A</v>
      </c>
      <c r="DI196" s="70" t="e">
        <f aca="false">$DI$7*$J$2*$J$5*$AB196</f>
        <v>#N/A</v>
      </c>
      <c r="DJ196" s="70" t="e">
        <f aca="false">$DI$7*$J$3*$J$5*$AC196</f>
        <v>#N/A</v>
      </c>
      <c r="DK196" s="70" t="e">
        <f aca="false">$DK$7*$J$2*$J$5*$AB196</f>
        <v>#N/A</v>
      </c>
      <c r="DL196" s="70" t="e">
        <f aca="false">$DK$7*$J$3*$J$5*$AC196</f>
        <v>#N/A</v>
      </c>
      <c r="DM196" s="70" t="e">
        <f aca="false">$DM$7*$J$2*$J$5*$AB196</f>
        <v>#N/A</v>
      </c>
      <c r="DN196" s="70" t="e">
        <f aca="false">$DM$7*$J$3*$J$5*$AC196</f>
        <v>#N/A</v>
      </c>
      <c r="DO196" s="70" t="e">
        <f aca="false">$DO$7*$J$2*$J$5*$AB196</f>
        <v>#N/A</v>
      </c>
      <c r="DP196" s="70" t="e">
        <f aca="false">$DO$7*$J$3*$J$5*$AC196</f>
        <v>#N/A</v>
      </c>
      <c r="DQ196" s="70" t="e">
        <f aca="false">$DQ$7*$J$2*$J$5*$AB196</f>
        <v>#N/A</v>
      </c>
      <c r="DR196" s="70" t="e">
        <f aca="false">$DQ$7*$J$3*$J$5*$AC196</f>
        <v>#N/A</v>
      </c>
      <c r="DS196" s="134" t="e">
        <f aca="false">SUM(CI196:CR196,CW196:CX196,DG196:DH196)</f>
        <v>#N/A</v>
      </c>
      <c r="DT196" s="25" t="e">
        <f aca="false">SUM(CI196:CZ196,DC196:DL196)</f>
        <v>#N/A</v>
      </c>
      <c r="DU196" s="134" t="e">
        <f aca="false">SUM(CI196:DR196)</f>
        <v>#N/A</v>
      </c>
      <c r="DZ196" s="70" t="e">
        <f aca="false">$DZ$7*$J$2*$J$5*$AB196</f>
        <v>#N/A</v>
      </c>
      <c r="EA196" s="70" t="e">
        <f aca="false">$DZ$7*$J$3*$J$5*$AC196</f>
        <v>#N/A</v>
      </c>
      <c r="EB196" s="70" t="e">
        <f aca="false">$EB$7*$J$2*$J$5*$AB196</f>
        <v>#N/A</v>
      </c>
      <c r="EC196" s="70" t="e">
        <f aca="false">$EB$7*$J$3*$J$5*$AC196</f>
        <v>#N/A</v>
      </c>
      <c r="ED196" s="70" t="e">
        <f aca="false">$ED$7*$J$2*$J$5*$AB196</f>
        <v>#N/A</v>
      </c>
      <c r="EE196" s="70" t="e">
        <f aca="false">$ED$7*$J$3*$J$5*$AC196</f>
        <v>#N/A</v>
      </c>
      <c r="EF196" s="70" t="e">
        <f aca="false">$EF$7*$J$2*$J$5*$AB196</f>
        <v>#N/A</v>
      </c>
      <c r="EG196" s="70" t="e">
        <f aca="false">$EF$7*$J$3*$J$5*$AC196</f>
        <v>#N/A</v>
      </c>
      <c r="EH196" s="70" t="e">
        <f aca="false">$EH$7*$J$2*$J$5*$AB196</f>
        <v>#N/A</v>
      </c>
      <c r="EI196" s="70" t="e">
        <f aca="false">$EH$7*$J$3*$J$5*$AC196</f>
        <v>#N/A</v>
      </c>
      <c r="EJ196" s="70" t="e">
        <f aca="false">$EJ$7*$J$2*$J$5*$AB196</f>
        <v>#N/A</v>
      </c>
      <c r="EK196" s="70" t="e">
        <f aca="false">$EJ$7*$J$3*$J$5*$AC196</f>
        <v>#N/A</v>
      </c>
      <c r="EL196" s="70" t="e">
        <f aca="false">$EL$7*$J$2*$J$5*$AB196</f>
        <v>#N/A</v>
      </c>
      <c r="EM196" s="70" t="e">
        <f aca="false">$EL$7*$J$3*$J$5*$AC196</f>
        <v>#N/A</v>
      </c>
      <c r="EN196" s="134" t="e">
        <f aca="false">SUM(EB196:EC196)</f>
        <v>#N/A</v>
      </c>
      <c r="EO196" s="25" t="e">
        <f aca="false">SUM(EB196:EE196,EJ196:EM196)</f>
        <v>#N/A</v>
      </c>
      <c r="EP196" s="25" t="e">
        <f aca="false">SUM(DZ196:EM196)</f>
        <v>#N/A</v>
      </c>
    </row>
    <row r="197" customFormat="false" ht="11.25" hidden="false" customHeight="false" outlineLevel="0" collapsed="false">
      <c r="A197" s="51" t="e">
        <f aca="false">VLOOKUP($D197,Curves!$A$2:$I$1700,9)</f>
        <v>#N/A</v>
      </c>
      <c r="B197" s="85" t="e">
        <f aca="false">(1+($A197/2))^(-2*($D197-$A$1)/365.25)</f>
        <v>#N/A</v>
      </c>
      <c r="C197" s="85" t="n">
        <f aca="false">D198-D197</f>
        <v>31</v>
      </c>
      <c r="D197" s="377" t="n">
        <v>42644</v>
      </c>
      <c r="E197" s="378" t="e">
        <f aca="false">VLOOKUP($D197,Curves!$A$2:$H$1700,2)*$B197</f>
        <v>#N/A</v>
      </c>
      <c r="F197" s="51" t="e">
        <f aca="false">VLOOKUP($D197,Curves!$A$2:$H$1700,3)*$B197</f>
        <v>#N/A</v>
      </c>
      <c r="G197" s="51" t="e">
        <f aca="false">VLOOKUP($D197,Curves!$A$2:$H$1700,7)*$B197</f>
        <v>#N/A</v>
      </c>
      <c r="H197" s="51" t="e">
        <f aca="false">VLOOKUP($D197,Curves!$A$2:$H$1700,5)*$B197</f>
        <v>#N/A</v>
      </c>
      <c r="I197" s="51" t="e">
        <f aca="false">VLOOKUP($D197,Curves!$A$2:$H$1700,4)*$B197</f>
        <v>#N/A</v>
      </c>
      <c r="J197" s="379" t="e">
        <f aca="false">VLOOKUP($D197,Curves!$A$2:$H$1700,8)*$B197</f>
        <v>#N/A</v>
      </c>
      <c r="K197" s="51" t="e">
        <f aca="false">($E197+$I197)*$J$5+$J$4</f>
        <v>#N/A</v>
      </c>
      <c r="L197" s="380" t="e">
        <f aca="false">VLOOKUP($D197,Curves!$N$2:$T$2600,2)*$B197</f>
        <v>#N/A</v>
      </c>
      <c r="M197" s="244" t="e">
        <f aca="false">VLOOKUP($D197,Curves!$N$2:$T$2600,3)*$B197</f>
        <v>#N/A</v>
      </c>
      <c r="N197" s="381" t="e">
        <f aca="false">IF($K197&lt;$L197,1,0)</f>
        <v>#N/A</v>
      </c>
      <c r="O197" s="382" t="e">
        <f aca="false">IF($K197&lt;$M197,1,0)</f>
        <v>#N/A</v>
      </c>
      <c r="P197" s="378" t="e">
        <f aca="false">($E197+J197)*$J$5+$J$4</f>
        <v>#N/A</v>
      </c>
      <c r="Q197" s="380" t="e">
        <f aca="false">VLOOKUP($D197,Curves!$N$2:$T$2600,4)*$B197</f>
        <v>#N/A</v>
      </c>
      <c r="R197" s="244" t="e">
        <f aca="false">VLOOKUP($D197,Curves!$N$2:$T$2600,5)*$B197</f>
        <v>#N/A</v>
      </c>
      <c r="S197" s="381" t="e">
        <f aca="false">IF($P197&lt;$Q197,1,0)</f>
        <v>#N/A</v>
      </c>
      <c r="T197" s="382" t="e">
        <f aca="false">IF($P197&lt;$R197,1,0)</f>
        <v>#N/A</v>
      </c>
      <c r="U197" s="383" t="e">
        <f aca="false">($E197+G197)*$J$5+$J$4</f>
        <v>#N/A</v>
      </c>
      <c r="V197" s="383" t="e">
        <f aca="false">($E197+H197)*$J$5+$J$4</f>
        <v>#N/A</v>
      </c>
      <c r="W197" s="383" t="e">
        <f aca="false">($E197+I197)*$J$5+$J$4</f>
        <v>#N/A</v>
      </c>
      <c r="X197" s="272" t="e">
        <f aca="false">VLOOKUP($D197,[6]CurveFetch!$D$8:$S$13000,16,0)*$B197</f>
        <v>#N/A</v>
      </c>
      <c r="Y197" s="244" t="e">
        <f aca="false">VLOOKUP($D197,Curves!$N$2:$T$2600,7)*$B197</f>
        <v>#N/A</v>
      </c>
      <c r="Z197" s="384" t="e">
        <f aca="false">IF($U197&lt;$X197,1,0)</f>
        <v>#N/A</v>
      </c>
      <c r="AA197" s="381" t="e">
        <f aca="false">IF($U197&lt;$Y197,1,0)</f>
        <v>#N/A</v>
      </c>
      <c r="AB197" s="381" t="e">
        <f aca="false">IF($V197&lt;$X197,1,0)</f>
        <v>#N/A</v>
      </c>
      <c r="AC197" s="381" t="e">
        <f aca="false">IF($V197&lt;$X197,1,0)</f>
        <v>#N/A</v>
      </c>
      <c r="AD197" s="381" t="e">
        <f aca="false">IF($W197&lt;$X197,1,0)</f>
        <v>#N/A</v>
      </c>
      <c r="AE197" s="382" t="e">
        <f aca="false">IF($W197&lt;$Y197,1,0)</f>
        <v>#N/A</v>
      </c>
      <c r="AF197" s="70" t="e">
        <f aca="false">$AF$7*$J$2*$J$5*$N197</f>
        <v>#N/A</v>
      </c>
      <c r="AG197" s="70" t="e">
        <f aca="false">$AF$7*$J$2*$J$5*$O197</f>
        <v>#N/A</v>
      </c>
      <c r="AH197" s="70" t="e">
        <f aca="false">$AH$7*$J$2*$J$5*$N197</f>
        <v>#N/A</v>
      </c>
      <c r="AI197" s="70" t="e">
        <f aca="false">$AH$7*$J$2*$J$5*$O197</f>
        <v>#N/A</v>
      </c>
      <c r="AJ197" s="70" t="e">
        <f aca="false">$AJ$7*$J$2*$J$5*$N197</f>
        <v>#N/A</v>
      </c>
      <c r="AK197" s="70" t="e">
        <f aca="false">$AJ$7*$J$2*$J$5*$O197</f>
        <v>#N/A</v>
      </c>
      <c r="AL197" s="70" t="e">
        <f aca="false">$AL$7*$J$2*$J$5*$N197</f>
        <v>#N/A</v>
      </c>
      <c r="AM197" s="70" t="e">
        <f aca="false">$AL$7*$J$3*$J$5*$O197</f>
        <v>#N/A</v>
      </c>
      <c r="AN197" s="70" t="e">
        <f aca="false">$AN$7*$J$2*$J$5*$N197</f>
        <v>#N/A</v>
      </c>
      <c r="AO197" s="70" t="e">
        <f aca="false">$AN$7*$J$3*$J$5*$O197</f>
        <v>#N/A</v>
      </c>
      <c r="AP197" s="70" t="e">
        <f aca="false">$AP$7*$J$2*$J$5*$N197</f>
        <v>#N/A</v>
      </c>
      <c r="AQ197" s="70" t="e">
        <f aca="false">$AP$7*$J$3*$J$5*$O197</f>
        <v>#N/A</v>
      </c>
      <c r="AR197" s="70" t="e">
        <f aca="false">$AR$7*$J$2*$J$5*$N197</f>
        <v>#N/A</v>
      </c>
      <c r="AS197" s="70" t="e">
        <f aca="false">$AR$7*$J$3*$J$5*$O197</f>
        <v>#N/A</v>
      </c>
      <c r="AT197" s="134" t="e">
        <f aca="false">SUM(AF197:AG197,AL197:AM197)</f>
        <v>#N/A</v>
      </c>
      <c r="AU197" s="161" t="e">
        <f aca="false">SUM(AF197:AM197,AP197:AS197)</f>
        <v>#N/A</v>
      </c>
      <c r="AV197" s="134" t="e">
        <f aca="false">SUM(AF197:AS197)</f>
        <v>#N/A</v>
      </c>
      <c r="AW197" s="70" t="e">
        <f aca="false">$AW$7*$J$2*$J$5*$S197</f>
        <v>#N/A</v>
      </c>
      <c r="AX197" s="70" t="e">
        <f aca="false">$AW$7*$J$3*$J$5*$T197</f>
        <v>#N/A</v>
      </c>
      <c r="AY197" s="70" t="e">
        <f aca="false">$AY$7*$J$2*$J$5*$S197</f>
        <v>#N/A</v>
      </c>
      <c r="AZ197" s="70" t="e">
        <f aca="false">$AY$7*$J$3*$J$5*$T197</f>
        <v>#N/A</v>
      </c>
      <c r="BA197" s="70" t="e">
        <f aca="false">$BA$7*$J$2*$J$5*$S197</f>
        <v>#N/A</v>
      </c>
      <c r="BB197" s="70" t="e">
        <f aca="false">$BA$7*$J$3*$J$5*$T197</f>
        <v>#N/A</v>
      </c>
      <c r="BC197" s="70" t="e">
        <f aca="false">$BC$7*$J$2*$J$5*$S197</f>
        <v>#N/A</v>
      </c>
      <c r="BD197" s="70" t="e">
        <f aca="false">$BC$7*$J$3*$J$5*$T197</f>
        <v>#N/A</v>
      </c>
      <c r="BE197" s="70" t="e">
        <f aca="false">$BE$7*$J$2*$J$5*$S197</f>
        <v>#N/A</v>
      </c>
      <c r="BF197" s="70" t="e">
        <f aca="false">$BE$7*$J$3*$J$5*$T197</f>
        <v>#N/A</v>
      </c>
      <c r="BG197" s="70" t="e">
        <f aca="false">$BG$7*$J$2*$J$5*$S197</f>
        <v>#N/A</v>
      </c>
      <c r="BH197" s="70" t="e">
        <f aca="false">$BG$7*$J$3*$J$5*$T197</f>
        <v>#N/A</v>
      </c>
      <c r="BI197" s="70" t="e">
        <f aca="false">$BI$7*$J$2*$J$5*$S197</f>
        <v>#N/A</v>
      </c>
      <c r="BJ197" s="70" t="e">
        <f aca="false">$BI$7*$J$3*$J$5*$T197</f>
        <v>#N/A</v>
      </c>
      <c r="BK197" s="70" t="e">
        <f aca="false">$BK$7*$J$2*$J$5*$S197</f>
        <v>#N/A</v>
      </c>
      <c r="BL197" s="70" t="e">
        <f aca="false">$BK$7*$J$3*$J$5*$T197</f>
        <v>#N/A</v>
      </c>
      <c r="BM197" s="70" t="e">
        <f aca="false">$BM$7*$J$2*$J$5*$S197</f>
        <v>#N/A</v>
      </c>
      <c r="BN197" s="70" t="e">
        <f aca="false">$BM$7*$J$3*$J$5*$T197</f>
        <v>#N/A</v>
      </c>
      <c r="BO197" s="70" t="e">
        <f aca="false">$BO$7*$J$2*$J$5*$S197</f>
        <v>#N/A</v>
      </c>
      <c r="BP197" s="70" t="e">
        <f aca="false">$BO$7*$J$3*$J$5*$T197</f>
        <v>#N/A</v>
      </c>
      <c r="BQ197" s="70" t="e">
        <f aca="false">$BQ$7*$J$2*$J$5*$S197</f>
        <v>#N/A</v>
      </c>
      <c r="BR197" s="70" t="e">
        <f aca="false">$BQ$7*$J$3*$J$5*$T197</f>
        <v>#N/A</v>
      </c>
      <c r="BS197" s="70" t="e">
        <f aca="false">$BS$7*$J$2*$J$5*$S197</f>
        <v>#N/A</v>
      </c>
      <c r="BT197" s="70" t="e">
        <f aca="false">$BS$7*$J$3*$J$5*$T197</f>
        <v>#N/A</v>
      </c>
      <c r="BU197" s="70" t="e">
        <f aca="false">$BU$7*$J$2*$J$5*$S197</f>
        <v>#N/A</v>
      </c>
      <c r="BV197" s="70" t="e">
        <f aca="false">$BU$7*$J$3*$J$5*$T197</f>
        <v>#N/A</v>
      </c>
      <c r="BW197" s="385" t="e">
        <f aca="false">SUM(AW197:BD197,BG197:BJ197,BO197:BP197)</f>
        <v>#N/A</v>
      </c>
      <c r="BX197" s="386" t="e">
        <f aca="false">SUM(BS197:BV197)+BW197</f>
        <v>#N/A</v>
      </c>
      <c r="BY197" s="25" t="e">
        <f aca="false">SUM(AW197:BV197)</f>
        <v>#N/A</v>
      </c>
      <c r="BZ197" s="70" t="e">
        <f aca="false">$BZ$7*$J$2*$J$5*$N197</f>
        <v>#N/A</v>
      </c>
      <c r="CA197" s="70" t="e">
        <f aca="false">$BZ$7*$J$3*$J$5*$O197</f>
        <v>#N/A</v>
      </c>
      <c r="CB197" s="70" t="e">
        <f aca="false">$CB$7*$J$2*$J$5*$N197</f>
        <v>#N/A</v>
      </c>
      <c r="CC197" s="70" t="e">
        <f aca="false">$CB$7*$J$3*$J$5*$O197</f>
        <v>#N/A</v>
      </c>
      <c r="CD197" s="70" t="e">
        <f aca="false">$CD$7*$J$2*$J$5*$N197</f>
        <v>#N/A</v>
      </c>
      <c r="CE197" s="70" t="e">
        <f aca="false">$CD$7*$J$3*$J$5*$O197</f>
        <v>#N/A</v>
      </c>
      <c r="CF197" s="134" t="e">
        <f aca="false">SUM(BZ197:CA197)</f>
        <v>#N/A</v>
      </c>
      <c r="CG197" s="386" t="e">
        <f aca="false">SUM(BZ197:CC197)</f>
        <v>#N/A</v>
      </c>
      <c r="CH197" s="134" t="e">
        <f aca="false">SUM(BZ197:CE197)</f>
        <v>#N/A</v>
      </c>
      <c r="CI197" s="70" t="e">
        <f aca="false">$CI$7*$J$2*$J$5*$AB197</f>
        <v>#N/A</v>
      </c>
      <c r="CJ197" s="70" t="e">
        <f aca="false">$CI$7*$J$3*$J$5*$AC197</f>
        <v>#N/A</v>
      </c>
      <c r="CK197" s="70" t="e">
        <f aca="false">$CK$7*$J$2*$J$5*$AB197</f>
        <v>#N/A</v>
      </c>
      <c r="CL197" s="70" t="e">
        <f aca="false">$CK$7*$J$3*$J$5*$AC197</f>
        <v>#N/A</v>
      </c>
      <c r="CM197" s="70" t="e">
        <f aca="false">$CM$7*$J$2*$J$5*$AB197</f>
        <v>#N/A</v>
      </c>
      <c r="CN197" s="70" t="e">
        <f aca="false">$CM$7*$J$3*$J$5*$AC197</f>
        <v>#N/A</v>
      </c>
      <c r="CO197" s="70" t="e">
        <f aca="false">$CO$7*$J$2*$J$5*$AB197</f>
        <v>#N/A</v>
      </c>
      <c r="CP197" s="70" t="e">
        <f aca="false">$CO$7*$J$3*$J$5*$AC197</f>
        <v>#N/A</v>
      </c>
      <c r="CQ197" s="70" t="e">
        <f aca="false">$CQ$7*$J$2*$J$5*$AB197</f>
        <v>#N/A</v>
      </c>
      <c r="CR197" s="70" t="e">
        <f aca="false">$CQ$7*$J$3*$J$5*$AC197</f>
        <v>#N/A</v>
      </c>
      <c r="CS197" s="70" t="e">
        <f aca="false">$CS$7*$J$2*$J$5*$AB197</f>
        <v>#N/A</v>
      </c>
      <c r="CT197" s="70" t="e">
        <f aca="false">$CS$7*$J$3*$J$5*$AC197</f>
        <v>#N/A</v>
      </c>
      <c r="CU197" s="70" t="e">
        <f aca="false">$CU$7*$J$2*$J$5*$AB197</f>
        <v>#N/A</v>
      </c>
      <c r="CV197" s="70" t="e">
        <f aca="false">$CU$7*$J$3*$J$5*$AC197</f>
        <v>#N/A</v>
      </c>
      <c r="CW197" s="70" t="e">
        <f aca="false">$CW$7*$J$2*$J$5*$AB197</f>
        <v>#N/A</v>
      </c>
      <c r="CX197" s="70" t="e">
        <f aca="false">$CW$7*$J$3*$J$5*$AC197</f>
        <v>#N/A</v>
      </c>
      <c r="CY197" s="70" t="e">
        <f aca="false">$CY$7*$J$2*$J$5*$AB197</f>
        <v>#N/A</v>
      </c>
      <c r="CZ197" s="70" t="e">
        <f aca="false">$CY$7*$J$3*$J$5*$AC197</f>
        <v>#N/A</v>
      </c>
      <c r="DA197" s="70" t="e">
        <f aca="false">$DA$7*$J$2*$J$5*$AB197</f>
        <v>#N/A</v>
      </c>
      <c r="DB197" s="70" t="e">
        <f aca="false">$DA$7*$J$3*$J$5*$AC197</f>
        <v>#N/A</v>
      </c>
      <c r="DC197" s="70"/>
      <c r="DD197" s="70"/>
      <c r="DE197" s="70" t="e">
        <f aca="false">$DF$7*$J$2*$J$5*$AB197</f>
        <v>#N/A</v>
      </c>
      <c r="DF197" s="70" t="e">
        <f aca="false">$DF$7*$J$3*$J$5*$AC197</f>
        <v>#N/A</v>
      </c>
      <c r="DG197" s="70" t="e">
        <f aca="false">$DG$7*$J$2*$J$5*$AB197</f>
        <v>#N/A</v>
      </c>
      <c r="DH197" s="70" t="e">
        <f aca="false">$DG$7*$J$3*$J$5*$AC197</f>
        <v>#N/A</v>
      </c>
      <c r="DI197" s="70" t="e">
        <f aca="false">$DI$7*$J$2*$J$5*$AB197</f>
        <v>#N/A</v>
      </c>
      <c r="DJ197" s="70" t="e">
        <f aca="false">$DI$7*$J$3*$J$5*$AC197</f>
        <v>#N/A</v>
      </c>
      <c r="DK197" s="70" t="e">
        <f aca="false">$DK$7*$J$2*$J$5*$AB197</f>
        <v>#N/A</v>
      </c>
      <c r="DL197" s="70" t="e">
        <f aca="false">$DK$7*$J$3*$J$5*$AC197</f>
        <v>#N/A</v>
      </c>
      <c r="DM197" s="70" t="e">
        <f aca="false">$DM$7*$J$2*$J$5*$AB197</f>
        <v>#N/A</v>
      </c>
      <c r="DN197" s="70" t="e">
        <f aca="false">$DM$7*$J$3*$J$5*$AC197</f>
        <v>#N/A</v>
      </c>
      <c r="DO197" s="70" t="e">
        <f aca="false">$DO$7*$J$2*$J$5*$AB197</f>
        <v>#N/A</v>
      </c>
      <c r="DP197" s="70" t="e">
        <f aca="false">$DO$7*$J$3*$J$5*$AC197</f>
        <v>#N/A</v>
      </c>
      <c r="DQ197" s="70" t="e">
        <f aca="false">$DQ$7*$J$2*$J$5*$AB197</f>
        <v>#N/A</v>
      </c>
      <c r="DR197" s="70" t="e">
        <f aca="false">$DQ$7*$J$3*$J$5*$AC197</f>
        <v>#N/A</v>
      </c>
      <c r="DS197" s="134" t="e">
        <f aca="false">SUM(CI197:CR197,CW197:CX197,DG197:DH197)</f>
        <v>#N/A</v>
      </c>
      <c r="DT197" s="25" t="e">
        <f aca="false">SUM(CI197:CZ197,DC197:DL197)</f>
        <v>#N/A</v>
      </c>
      <c r="DU197" s="134" t="e">
        <f aca="false">SUM(CI197:DR197)</f>
        <v>#N/A</v>
      </c>
      <c r="DZ197" s="70" t="e">
        <f aca="false">$DZ$7*$J$2*$J$5*$AB197</f>
        <v>#N/A</v>
      </c>
      <c r="EA197" s="70" t="e">
        <f aca="false">$DZ$7*$J$3*$J$5*$AC197</f>
        <v>#N/A</v>
      </c>
      <c r="EB197" s="70" t="e">
        <f aca="false">$EB$7*$J$2*$J$5*$AB197</f>
        <v>#N/A</v>
      </c>
      <c r="EC197" s="70" t="e">
        <f aca="false">$EB$7*$J$3*$J$5*$AC197</f>
        <v>#N/A</v>
      </c>
      <c r="ED197" s="70" t="e">
        <f aca="false">$ED$7*$J$2*$J$5*$AB197</f>
        <v>#N/A</v>
      </c>
      <c r="EE197" s="70" t="e">
        <f aca="false">$ED$7*$J$3*$J$5*$AC197</f>
        <v>#N/A</v>
      </c>
      <c r="EF197" s="70" t="e">
        <f aca="false">$EF$7*$J$2*$J$5*$AB197</f>
        <v>#N/A</v>
      </c>
      <c r="EG197" s="70" t="e">
        <f aca="false">$EF$7*$J$3*$J$5*$AC197</f>
        <v>#N/A</v>
      </c>
      <c r="EH197" s="70" t="e">
        <f aca="false">$EH$7*$J$2*$J$5*$AB197</f>
        <v>#N/A</v>
      </c>
      <c r="EI197" s="70" t="e">
        <f aca="false">$EH$7*$J$3*$J$5*$AC197</f>
        <v>#N/A</v>
      </c>
      <c r="EJ197" s="70" t="e">
        <f aca="false">$EJ$7*$J$2*$J$5*$AB197</f>
        <v>#N/A</v>
      </c>
      <c r="EK197" s="70" t="e">
        <f aca="false">$EJ$7*$J$3*$J$5*$AC197</f>
        <v>#N/A</v>
      </c>
      <c r="EL197" s="70" t="e">
        <f aca="false">$EL$7*$J$2*$J$5*$AB197</f>
        <v>#N/A</v>
      </c>
      <c r="EM197" s="70" t="e">
        <f aca="false">$EL$7*$J$3*$J$5*$AC197</f>
        <v>#N/A</v>
      </c>
      <c r="EN197" s="134" t="e">
        <f aca="false">SUM(EB197:EC197)</f>
        <v>#N/A</v>
      </c>
      <c r="EO197" s="25" t="e">
        <f aca="false">SUM(EB197:EE197,EJ197:EM197)</f>
        <v>#N/A</v>
      </c>
      <c r="EP197" s="25" t="e">
        <f aca="false">SUM(DZ197:EM197)</f>
        <v>#N/A</v>
      </c>
    </row>
    <row r="198" customFormat="false" ht="11.25" hidden="false" customHeight="false" outlineLevel="0" collapsed="false">
      <c r="A198" s="51" t="e">
        <f aca="false">VLOOKUP($D198,Curves!$A$2:$I$1700,9)</f>
        <v>#N/A</v>
      </c>
      <c r="B198" s="85" t="e">
        <f aca="false">(1+($A198/2))^(-2*($D198-$A$1)/365.25)</f>
        <v>#N/A</v>
      </c>
      <c r="C198" s="85" t="n">
        <f aca="false">D199-D198</f>
        <v>30</v>
      </c>
      <c r="D198" s="377" t="n">
        <v>42675</v>
      </c>
      <c r="E198" s="378" t="e">
        <f aca="false">VLOOKUP($D198,Curves!$A$2:$H$1700,2)*$B198</f>
        <v>#N/A</v>
      </c>
      <c r="F198" s="51" t="e">
        <f aca="false">VLOOKUP($D198,Curves!$A$2:$H$1700,3)*$B198</f>
        <v>#N/A</v>
      </c>
      <c r="G198" s="51" t="e">
        <f aca="false">VLOOKUP($D198,Curves!$A$2:$H$1700,7)*$B198</f>
        <v>#N/A</v>
      </c>
      <c r="H198" s="51" t="e">
        <f aca="false">VLOOKUP($D198,Curves!$A$2:$H$1700,5)*$B198</f>
        <v>#N/A</v>
      </c>
      <c r="I198" s="51" t="e">
        <f aca="false">VLOOKUP($D198,Curves!$A$2:$H$1700,4)*$B198</f>
        <v>#N/A</v>
      </c>
      <c r="J198" s="379" t="e">
        <f aca="false">VLOOKUP($D198,Curves!$A$2:$H$1700,8)*$B198</f>
        <v>#N/A</v>
      </c>
      <c r="K198" s="51" t="e">
        <f aca="false">($E198+$I198)*$J$5+$J$4</f>
        <v>#N/A</v>
      </c>
      <c r="L198" s="380" t="e">
        <f aca="false">VLOOKUP($D198,Curves!$N$2:$T$2600,2)*$B198</f>
        <v>#N/A</v>
      </c>
      <c r="M198" s="244" t="e">
        <f aca="false">VLOOKUP($D198,Curves!$N$2:$T$2600,3)*$B198</f>
        <v>#N/A</v>
      </c>
      <c r="N198" s="381" t="e">
        <f aca="false">IF($K198&lt;$L198,1,0)</f>
        <v>#N/A</v>
      </c>
      <c r="O198" s="382" t="e">
        <f aca="false">IF($K198&lt;$M198,1,0)</f>
        <v>#N/A</v>
      </c>
      <c r="P198" s="378" t="e">
        <f aca="false">($E198+J198)*$J$5+$J$4</f>
        <v>#N/A</v>
      </c>
      <c r="Q198" s="380" t="e">
        <f aca="false">VLOOKUP($D198,Curves!$N$2:$T$2600,4)*$B198</f>
        <v>#N/A</v>
      </c>
      <c r="R198" s="244" t="e">
        <f aca="false">VLOOKUP($D198,Curves!$N$2:$T$2600,5)*$B198</f>
        <v>#N/A</v>
      </c>
      <c r="S198" s="381" t="e">
        <f aca="false">IF($P198&lt;$Q198,1,0)</f>
        <v>#N/A</v>
      </c>
      <c r="T198" s="382" t="e">
        <f aca="false">IF($P198&lt;$R198,1,0)</f>
        <v>#N/A</v>
      </c>
      <c r="U198" s="383" t="e">
        <f aca="false">($E198+G198)*$J$5+$J$4</f>
        <v>#N/A</v>
      </c>
      <c r="V198" s="383" t="e">
        <f aca="false">($E198+H198)*$J$5+$J$4</f>
        <v>#N/A</v>
      </c>
      <c r="W198" s="383" t="e">
        <f aca="false">($E198+I198)*$J$5+$J$4</f>
        <v>#N/A</v>
      </c>
      <c r="X198" s="272" t="e">
        <f aca="false">VLOOKUP($D198,[6]CurveFetch!$D$8:$S$13000,16,0)*$B198</f>
        <v>#N/A</v>
      </c>
      <c r="Y198" s="244" t="e">
        <f aca="false">VLOOKUP($D198,Curves!$N$2:$T$2600,7)*$B198</f>
        <v>#N/A</v>
      </c>
      <c r="Z198" s="384" t="e">
        <f aca="false">IF($U198&lt;$X198,1,0)</f>
        <v>#N/A</v>
      </c>
      <c r="AA198" s="381" t="e">
        <f aca="false">IF($U198&lt;$Y198,1,0)</f>
        <v>#N/A</v>
      </c>
      <c r="AB198" s="381" t="e">
        <f aca="false">IF($V198&lt;$X198,1,0)</f>
        <v>#N/A</v>
      </c>
      <c r="AC198" s="381" t="e">
        <f aca="false">IF($V198&lt;$X198,1,0)</f>
        <v>#N/A</v>
      </c>
      <c r="AD198" s="381" t="e">
        <f aca="false">IF($W198&lt;$X198,1,0)</f>
        <v>#N/A</v>
      </c>
      <c r="AE198" s="382" t="e">
        <f aca="false">IF($W198&lt;$Y198,1,0)</f>
        <v>#N/A</v>
      </c>
      <c r="AF198" s="70" t="e">
        <f aca="false">$AF$7*$J$2*$J$5*$N198</f>
        <v>#N/A</v>
      </c>
      <c r="AG198" s="70" t="e">
        <f aca="false">$AF$7*$J$2*$J$5*$O198</f>
        <v>#N/A</v>
      </c>
      <c r="AH198" s="70" t="e">
        <f aca="false">$AH$7*$J$2*$J$5*$N198</f>
        <v>#N/A</v>
      </c>
      <c r="AI198" s="70" t="e">
        <f aca="false">$AH$7*$J$2*$J$5*$O198</f>
        <v>#N/A</v>
      </c>
      <c r="AJ198" s="70" t="e">
        <f aca="false">$AJ$7*$J$2*$J$5*$N198</f>
        <v>#N/A</v>
      </c>
      <c r="AK198" s="70" t="e">
        <f aca="false">$AJ$7*$J$2*$J$5*$O198</f>
        <v>#N/A</v>
      </c>
      <c r="AL198" s="70" t="e">
        <f aca="false">$AL$7*$J$2*$J$5*$N198</f>
        <v>#N/A</v>
      </c>
      <c r="AM198" s="70" t="e">
        <f aca="false">$AL$7*$J$3*$J$5*$O198</f>
        <v>#N/A</v>
      </c>
      <c r="AN198" s="70" t="e">
        <f aca="false">$AN$7*$J$2*$J$5*$N198</f>
        <v>#N/A</v>
      </c>
      <c r="AO198" s="70" t="e">
        <f aca="false">$AN$7*$J$3*$J$5*$O198</f>
        <v>#N/A</v>
      </c>
      <c r="AP198" s="70" t="e">
        <f aca="false">$AP$7*$J$2*$J$5*$N198</f>
        <v>#N/A</v>
      </c>
      <c r="AQ198" s="70" t="e">
        <f aca="false">$AP$7*$J$3*$J$5*$O198</f>
        <v>#N/A</v>
      </c>
      <c r="AR198" s="70" t="e">
        <f aca="false">$AR$7*$J$2*$J$5*$N198</f>
        <v>#N/A</v>
      </c>
      <c r="AS198" s="70" t="e">
        <f aca="false">$AR$7*$J$3*$J$5*$O198</f>
        <v>#N/A</v>
      </c>
      <c r="AT198" s="134" t="e">
        <f aca="false">SUM(AF198:AG198,AL198:AM198)</f>
        <v>#N/A</v>
      </c>
      <c r="AU198" s="161" t="e">
        <f aca="false">SUM(AF198:AM198,AP198:AS198)</f>
        <v>#N/A</v>
      </c>
      <c r="AV198" s="134" t="e">
        <f aca="false">SUM(AF198:AS198)</f>
        <v>#N/A</v>
      </c>
      <c r="AW198" s="70" t="e">
        <f aca="false">$AW$7*$J$2*$J$5*$S198</f>
        <v>#N/A</v>
      </c>
      <c r="AX198" s="70" t="e">
        <f aca="false">$AW$7*$J$3*$J$5*$T198</f>
        <v>#N/A</v>
      </c>
      <c r="AY198" s="70" t="e">
        <f aca="false">$AY$7*$J$2*$J$5*$S198</f>
        <v>#N/A</v>
      </c>
      <c r="AZ198" s="70" t="e">
        <f aca="false">$AY$7*$J$3*$J$5*$T198</f>
        <v>#N/A</v>
      </c>
      <c r="BA198" s="70" t="e">
        <f aca="false">$BA$7*$J$2*$J$5*$S198</f>
        <v>#N/A</v>
      </c>
      <c r="BB198" s="70" t="e">
        <f aca="false">$BA$7*$J$3*$J$5*$T198</f>
        <v>#N/A</v>
      </c>
      <c r="BC198" s="70" t="e">
        <f aca="false">$BC$7*$J$2*$J$5*$S198</f>
        <v>#N/A</v>
      </c>
      <c r="BD198" s="70" t="e">
        <f aca="false">$BC$7*$J$3*$J$5*$T198</f>
        <v>#N/A</v>
      </c>
      <c r="BE198" s="70" t="e">
        <f aca="false">$BE$7*$J$2*$J$5*$S198</f>
        <v>#N/A</v>
      </c>
      <c r="BF198" s="70" t="e">
        <f aca="false">$BE$7*$J$3*$J$5*$T198</f>
        <v>#N/A</v>
      </c>
      <c r="BG198" s="70" t="e">
        <f aca="false">$BG$7*$J$2*$J$5*$S198</f>
        <v>#N/A</v>
      </c>
      <c r="BH198" s="70" t="e">
        <f aca="false">$BG$7*$J$3*$J$5*$T198</f>
        <v>#N/A</v>
      </c>
      <c r="BI198" s="70" t="e">
        <f aca="false">$BI$7*$J$2*$J$5*$S198</f>
        <v>#N/A</v>
      </c>
      <c r="BJ198" s="70" t="e">
        <f aca="false">$BI$7*$J$3*$J$5*$T198</f>
        <v>#N/A</v>
      </c>
      <c r="BK198" s="70" t="e">
        <f aca="false">$BK$7*$J$2*$J$5*$S198</f>
        <v>#N/A</v>
      </c>
      <c r="BL198" s="70" t="e">
        <f aca="false">$BK$7*$J$3*$J$5*$T198</f>
        <v>#N/A</v>
      </c>
      <c r="BM198" s="70" t="e">
        <f aca="false">$BM$7*$J$2*$J$5*$S198</f>
        <v>#N/A</v>
      </c>
      <c r="BN198" s="70" t="e">
        <f aca="false">$BM$7*$J$3*$J$5*$T198</f>
        <v>#N/A</v>
      </c>
      <c r="BO198" s="70" t="e">
        <f aca="false">$BO$7*$J$2*$J$5*$S198</f>
        <v>#N/A</v>
      </c>
      <c r="BP198" s="70" t="e">
        <f aca="false">$BO$7*$J$3*$J$5*$T198</f>
        <v>#N/A</v>
      </c>
      <c r="BQ198" s="70" t="e">
        <f aca="false">$BQ$7*$J$2*$J$5*$S198</f>
        <v>#N/A</v>
      </c>
      <c r="BR198" s="70" t="e">
        <f aca="false">$BQ$7*$J$3*$J$5*$T198</f>
        <v>#N/A</v>
      </c>
      <c r="BS198" s="70" t="e">
        <f aca="false">$BS$7*$J$2*$J$5*$S198</f>
        <v>#N/A</v>
      </c>
      <c r="BT198" s="70" t="e">
        <f aca="false">$BS$7*$J$3*$J$5*$T198</f>
        <v>#N/A</v>
      </c>
      <c r="BU198" s="70" t="e">
        <f aca="false">$BU$7*$J$2*$J$5*$S198</f>
        <v>#N/A</v>
      </c>
      <c r="BV198" s="70" t="e">
        <f aca="false">$BU$7*$J$3*$J$5*$T198</f>
        <v>#N/A</v>
      </c>
      <c r="BW198" s="385" t="e">
        <f aca="false">SUM(AW198:BD198,BG198:BJ198,BO198:BP198)</f>
        <v>#N/A</v>
      </c>
      <c r="BX198" s="386" t="e">
        <f aca="false">SUM(BS198:BV198)+BW198</f>
        <v>#N/A</v>
      </c>
      <c r="BY198" s="25" t="e">
        <f aca="false">SUM(AW198:BV198)</f>
        <v>#N/A</v>
      </c>
      <c r="BZ198" s="70" t="e">
        <f aca="false">$BZ$7*$J$2*$J$5*$N198</f>
        <v>#N/A</v>
      </c>
      <c r="CA198" s="70" t="e">
        <f aca="false">$BZ$7*$J$3*$J$5*$O198</f>
        <v>#N/A</v>
      </c>
      <c r="CB198" s="70" t="e">
        <f aca="false">$CB$7*$J$2*$J$5*$N198</f>
        <v>#N/A</v>
      </c>
      <c r="CC198" s="70" t="e">
        <f aca="false">$CB$7*$J$3*$J$5*$O198</f>
        <v>#N/A</v>
      </c>
      <c r="CD198" s="70" t="e">
        <f aca="false">$CD$7*$J$2*$J$5*$N198</f>
        <v>#N/A</v>
      </c>
      <c r="CE198" s="70" t="e">
        <f aca="false">$CD$7*$J$3*$J$5*$O198</f>
        <v>#N/A</v>
      </c>
      <c r="CF198" s="134" t="e">
        <f aca="false">SUM(BZ198:CA198)</f>
        <v>#N/A</v>
      </c>
      <c r="CG198" s="386" t="e">
        <f aca="false">SUM(BZ198:CC198)</f>
        <v>#N/A</v>
      </c>
      <c r="CH198" s="134" t="e">
        <f aca="false">SUM(BZ198:CE198)</f>
        <v>#N/A</v>
      </c>
      <c r="CI198" s="70" t="e">
        <f aca="false">$CI$7*$J$2*$J$5*$AB198</f>
        <v>#N/A</v>
      </c>
      <c r="CJ198" s="70" t="e">
        <f aca="false">$CI$7*$J$3*$J$5*$AC198</f>
        <v>#N/A</v>
      </c>
      <c r="CK198" s="70" t="e">
        <f aca="false">$CK$7*$J$2*$J$5*$AB198</f>
        <v>#N/A</v>
      </c>
      <c r="CL198" s="70" t="e">
        <f aca="false">$CK$7*$J$3*$J$5*$AC198</f>
        <v>#N/A</v>
      </c>
      <c r="CM198" s="70" t="e">
        <f aca="false">$CM$7*$J$2*$J$5*$AB198</f>
        <v>#N/A</v>
      </c>
      <c r="CN198" s="70" t="e">
        <f aca="false">$CM$7*$J$3*$J$5*$AC198</f>
        <v>#N/A</v>
      </c>
      <c r="CO198" s="70" t="e">
        <f aca="false">$CO$7*$J$2*$J$5*$AB198</f>
        <v>#N/A</v>
      </c>
      <c r="CP198" s="70" t="e">
        <f aca="false">$CO$7*$J$3*$J$5*$AC198</f>
        <v>#N/A</v>
      </c>
      <c r="CQ198" s="70" t="e">
        <f aca="false">$CQ$7*$J$2*$J$5*$AB198</f>
        <v>#N/A</v>
      </c>
      <c r="CR198" s="70" t="e">
        <f aca="false">$CQ$7*$J$3*$J$5*$AC198</f>
        <v>#N/A</v>
      </c>
      <c r="CS198" s="70" t="e">
        <f aca="false">$CS$7*$J$2*$J$5*$AB198</f>
        <v>#N/A</v>
      </c>
      <c r="CT198" s="70" t="e">
        <f aca="false">$CS$7*$J$3*$J$5*$AC198</f>
        <v>#N/A</v>
      </c>
      <c r="CU198" s="70" t="e">
        <f aca="false">$CU$7*$J$2*$J$5*$AB198</f>
        <v>#N/A</v>
      </c>
      <c r="CV198" s="70" t="e">
        <f aca="false">$CU$7*$J$3*$J$5*$AC198</f>
        <v>#N/A</v>
      </c>
      <c r="CW198" s="70" t="e">
        <f aca="false">$CW$7*$J$2*$J$5*$AB198</f>
        <v>#N/A</v>
      </c>
      <c r="CX198" s="70" t="e">
        <f aca="false">$CW$7*$J$3*$J$5*$AC198</f>
        <v>#N/A</v>
      </c>
      <c r="CY198" s="70" t="e">
        <f aca="false">$CY$7*$J$2*$J$5*$AB198</f>
        <v>#N/A</v>
      </c>
      <c r="CZ198" s="70" t="e">
        <f aca="false">$CY$7*$J$3*$J$5*$AC198</f>
        <v>#N/A</v>
      </c>
      <c r="DA198" s="70" t="e">
        <f aca="false">$DA$7*$J$2*$J$5*$AB198</f>
        <v>#N/A</v>
      </c>
      <c r="DB198" s="70" t="e">
        <f aca="false">$DA$7*$J$3*$J$5*$AC198</f>
        <v>#N/A</v>
      </c>
      <c r="DC198" s="70"/>
      <c r="DD198" s="70"/>
      <c r="DE198" s="70" t="e">
        <f aca="false">$DF$7*$J$2*$J$5*$AB198</f>
        <v>#N/A</v>
      </c>
      <c r="DF198" s="70" t="e">
        <f aca="false">$DF$7*$J$3*$J$5*$AC198</f>
        <v>#N/A</v>
      </c>
      <c r="DG198" s="70" t="e">
        <f aca="false">$DG$7*$J$2*$J$5*$AB198</f>
        <v>#N/A</v>
      </c>
      <c r="DH198" s="70" t="e">
        <f aca="false">$DG$7*$J$3*$J$5*$AC198</f>
        <v>#N/A</v>
      </c>
      <c r="DI198" s="70" t="e">
        <f aca="false">$DI$7*$J$2*$J$5*$AB198</f>
        <v>#N/A</v>
      </c>
      <c r="DJ198" s="70" t="e">
        <f aca="false">$DI$7*$J$3*$J$5*$AC198</f>
        <v>#N/A</v>
      </c>
      <c r="DK198" s="70" t="e">
        <f aca="false">$DK$7*$J$2*$J$5*$AB198</f>
        <v>#N/A</v>
      </c>
      <c r="DL198" s="70" t="e">
        <f aca="false">$DK$7*$J$3*$J$5*$AC198</f>
        <v>#N/A</v>
      </c>
      <c r="DM198" s="70" t="e">
        <f aca="false">$DM$7*$J$2*$J$5*$AB198</f>
        <v>#N/A</v>
      </c>
      <c r="DN198" s="70" t="e">
        <f aca="false">$DM$7*$J$3*$J$5*$AC198</f>
        <v>#N/A</v>
      </c>
      <c r="DO198" s="70" t="e">
        <f aca="false">$DO$7*$J$2*$J$5*$AB198</f>
        <v>#N/A</v>
      </c>
      <c r="DP198" s="70" t="e">
        <f aca="false">$DO$7*$J$3*$J$5*$AC198</f>
        <v>#N/A</v>
      </c>
      <c r="DQ198" s="70" t="e">
        <f aca="false">$DQ$7*$J$2*$J$5*$AB198</f>
        <v>#N/A</v>
      </c>
      <c r="DR198" s="70" t="e">
        <f aca="false">$DQ$7*$J$3*$J$5*$AC198</f>
        <v>#N/A</v>
      </c>
      <c r="DS198" s="134" t="e">
        <f aca="false">SUM(CI198:CR198,CW198:CX198,DG198:DH198)</f>
        <v>#N/A</v>
      </c>
      <c r="DT198" s="25" t="e">
        <f aca="false">SUM(CI198:CZ198,DC198:DL198)</f>
        <v>#N/A</v>
      </c>
      <c r="DU198" s="134" t="e">
        <f aca="false">SUM(CI198:DR198)</f>
        <v>#N/A</v>
      </c>
      <c r="DZ198" s="70" t="e">
        <f aca="false">$DZ$7*$J$2*$J$5*$AB198</f>
        <v>#N/A</v>
      </c>
      <c r="EA198" s="70" t="e">
        <f aca="false">$DZ$7*$J$3*$J$5*$AC198</f>
        <v>#N/A</v>
      </c>
      <c r="EB198" s="70" t="e">
        <f aca="false">$EB$7*$J$2*$J$5*$AB198</f>
        <v>#N/A</v>
      </c>
      <c r="EC198" s="70" t="e">
        <f aca="false">$EB$7*$J$3*$J$5*$AC198</f>
        <v>#N/A</v>
      </c>
      <c r="ED198" s="70" t="e">
        <f aca="false">$ED$7*$J$2*$J$5*$AB198</f>
        <v>#N/A</v>
      </c>
      <c r="EE198" s="70" t="e">
        <f aca="false">$ED$7*$J$3*$J$5*$AC198</f>
        <v>#N/A</v>
      </c>
      <c r="EF198" s="70" t="e">
        <f aca="false">$EF$7*$J$2*$J$5*$AB198</f>
        <v>#N/A</v>
      </c>
      <c r="EG198" s="70" t="e">
        <f aca="false">$EF$7*$J$3*$J$5*$AC198</f>
        <v>#N/A</v>
      </c>
      <c r="EH198" s="70" t="e">
        <f aca="false">$EH$7*$J$2*$J$5*$AB198</f>
        <v>#N/A</v>
      </c>
      <c r="EI198" s="70" t="e">
        <f aca="false">$EH$7*$J$3*$J$5*$AC198</f>
        <v>#N/A</v>
      </c>
      <c r="EJ198" s="70" t="e">
        <f aca="false">$EJ$7*$J$2*$J$5*$AB198</f>
        <v>#N/A</v>
      </c>
      <c r="EK198" s="70" t="e">
        <f aca="false">$EJ$7*$J$3*$J$5*$AC198</f>
        <v>#N/A</v>
      </c>
      <c r="EL198" s="70" t="e">
        <f aca="false">$EL$7*$J$2*$J$5*$AB198</f>
        <v>#N/A</v>
      </c>
      <c r="EM198" s="70" t="e">
        <f aca="false">$EL$7*$J$3*$J$5*$AC198</f>
        <v>#N/A</v>
      </c>
      <c r="EN198" s="134" t="e">
        <f aca="false">SUM(EB198:EC198)</f>
        <v>#N/A</v>
      </c>
      <c r="EO198" s="25" t="e">
        <f aca="false">SUM(EB198:EE198,EJ198:EM198)</f>
        <v>#N/A</v>
      </c>
      <c r="EP198" s="25" t="e">
        <f aca="false">SUM(DZ198:EM198)</f>
        <v>#N/A</v>
      </c>
    </row>
    <row r="199" customFormat="false" ht="11.25" hidden="false" customHeight="false" outlineLevel="0" collapsed="false">
      <c r="A199" s="51" t="e">
        <f aca="false">VLOOKUP($D199,Curves!$A$2:$I$1700,9)</f>
        <v>#N/A</v>
      </c>
      <c r="B199" s="85" t="e">
        <f aca="false">(1+($A199/2))^(-2*($D199-$A$1)/365.25)</f>
        <v>#N/A</v>
      </c>
      <c r="C199" s="85" t="n">
        <f aca="false">D200-D199</f>
        <v>31</v>
      </c>
      <c r="D199" s="377" t="n">
        <v>42705</v>
      </c>
      <c r="E199" s="378" t="e">
        <f aca="false">VLOOKUP($D199,Curves!$A$2:$H$1700,2)*$B199</f>
        <v>#N/A</v>
      </c>
      <c r="F199" s="51" t="e">
        <f aca="false">VLOOKUP($D199,Curves!$A$2:$H$1700,3)*$B199</f>
        <v>#N/A</v>
      </c>
      <c r="G199" s="51" t="e">
        <f aca="false">VLOOKUP($D199,Curves!$A$2:$H$1700,7)*$B199</f>
        <v>#N/A</v>
      </c>
      <c r="H199" s="51" t="e">
        <f aca="false">VLOOKUP($D199,Curves!$A$2:$H$1700,5)*$B199</f>
        <v>#N/A</v>
      </c>
      <c r="I199" s="51" t="e">
        <f aca="false">VLOOKUP($D199,Curves!$A$2:$H$1700,4)*$B199</f>
        <v>#N/A</v>
      </c>
      <c r="J199" s="379" t="e">
        <f aca="false">VLOOKUP($D199,Curves!$A$2:$H$1700,8)*$B199</f>
        <v>#N/A</v>
      </c>
      <c r="K199" s="51" t="e">
        <f aca="false">($E199+$I199)*$J$5+$J$4</f>
        <v>#N/A</v>
      </c>
      <c r="L199" s="380" t="e">
        <f aca="false">VLOOKUP($D199,Curves!$N$2:$T$2600,2)*$B199</f>
        <v>#N/A</v>
      </c>
      <c r="M199" s="244" t="e">
        <f aca="false">VLOOKUP($D199,Curves!$N$2:$T$2600,3)*$B199</f>
        <v>#N/A</v>
      </c>
      <c r="N199" s="381" t="e">
        <f aca="false">IF($K199&lt;$L199,1,0)</f>
        <v>#N/A</v>
      </c>
      <c r="O199" s="382" t="e">
        <f aca="false">IF($K199&lt;$M199,1,0)</f>
        <v>#N/A</v>
      </c>
      <c r="P199" s="378" t="e">
        <f aca="false">($E199+J199)*$J$5+$J$4</f>
        <v>#N/A</v>
      </c>
      <c r="Q199" s="380" t="e">
        <f aca="false">VLOOKUP($D199,Curves!$N$2:$T$2600,4)*$B199</f>
        <v>#N/A</v>
      </c>
      <c r="R199" s="244" t="e">
        <f aca="false">VLOOKUP($D199,Curves!$N$2:$T$2600,5)*$B199</f>
        <v>#N/A</v>
      </c>
      <c r="S199" s="381" t="e">
        <f aca="false">IF($P199&lt;$Q199,1,0)</f>
        <v>#N/A</v>
      </c>
      <c r="T199" s="382" t="e">
        <f aca="false">IF($P199&lt;$R199,1,0)</f>
        <v>#N/A</v>
      </c>
      <c r="U199" s="383" t="e">
        <f aca="false">($E199+G199)*$J$5+$J$4</f>
        <v>#N/A</v>
      </c>
      <c r="V199" s="383" t="e">
        <f aca="false">($E199+H199)*$J$5+$J$4</f>
        <v>#N/A</v>
      </c>
      <c r="W199" s="383" t="e">
        <f aca="false">($E199+I199)*$J$5+$J$4</f>
        <v>#N/A</v>
      </c>
      <c r="X199" s="272" t="e">
        <f aca="false">VLOOKUP($D199,[6]CurveFetch!$D$8:$S$13000,16,0)*$B199</f>
        <v>#N/A</v>
      </c>
      <c r="Y199" s="244" t="e">
        <f aca="false">VLOOKUP($D199,Curves!$N$2:$T$2600,7)*$B199</f>
        <v>#N/A</v>
      </c>
      <c r="Z199" s="384" t="e">
        <f aca="false">IF($U199&lt;$X199,1,0)</f>
        <v>#N/A</v>
      </c>
      <c r="AA199" s="381" t="e">
        <f aca="false">IF($U199&lt;$Y199,1,0)</f>
        <v>#N/A</v>
      </c>
      <c r="AB199" s="381" t="e">
        <f aca="false">IF($V199&lt;$X199,1,0)</f>
        <v>#N/A</v>
      </c>
      <c r="AC199" s="381" t="e">
        <f aca="false">IF($V199&lt;$X199,1,0)</f>
        <v>#N/A</v>
      </c>
      <c r="AD199" s="381" t="e">
        <f aca="false">IF($W199&lt;$X199,1,0)</f>
        <v>#N/A</v>
      </c>
      <c r="AE199" s="382" t="e">
        <f aca="false">IF($W199&lt;$Y199,1,0)</f>
        <v>#N/A</v>
      </c>
      <c r="AF199" s="70" t="e">
        <f aca="false">$AF$7*$J$2*$J$5*$N199</f>
        <v>#N/A</v>
      </c>
      <c r="AG199" s="70" t="e">
        <f aca="false">$AF$7*$J$2*$J$5*$O199</f>
        <v>#N/A</v>
      </c>
      <c r="AH199" s="70" t="e">
        <f aca="false">$AH$7*$J$2*$J$5*$N199</f>
        <v>#N/A</v>
      </c>
      <c r="AI199" s="70" t="e">
        <f aca="false">$AH$7*$J$2*$J$5*$O199</f>
        <v>#N/A</v>
      </c>
      <c r="AJ199" s="70" t="e">
        <f aca="false">$AJ$7*$J$2*$J$5*$N199</f>
        <v>#N/A</v>
      </c>
      <c r="AK199" s="70" t="e">
        <f aca="false">$AJ$7*$J$2*$J$5*$O199</f>
        <v>#N/A</v>
      </c>
      <c r="AL199" s="70" t="e">
        <f aca="false">$AL$7*$J$2*$J$5*$N199</f>
        <v>#N/A</v>
      </c>
      <c r="AM199" s="70" t="e">
        <f aca="false">$AL$7*$J$3*$J$5*$O199</f>
        <v>#N/A</v>
      </c>
      <c r="AN199" s="70" t="e">
        <f aca="false">$AN$7*$J$2*$J$5*$N199</f>
        <v>#N/A</v>
      </c>
      <c r="AO199" s="70" t="e">
        <f aca="false">$AN$7*$J$3*$J$5*$O199</f>
        <v>#N/A</v>
      </c>
      <c r="AP199" s="70" t="e">
        <f aca="false">$AP$7*$J$2*$J$5*$N199</f>
        <v>#N/A</v>
      </c>
      <c r="AQ199" s="70" t="e">
        <f aca="false">$AP$7*$J$3*$J$5*$O199</f>
        <v>#N/A</v>
      </c>
      <c r="AR199" s="70" t="e">
        <f aca="false">$AR$7*$J$2*$J$5*$N199</f>
        <v>#N/A</v>
      </c>
      <c r="AS199" s="70" t="e">
        <f aca="false">$AR$7*$J$3*$J$5*$O199</f>
        <v>#N/A</v>
      </c>
      <c r="AT199" s="134" t="e">
        <f aca="false">SUM(AF199:AG199,AL199:AM199)</f>
        <v>#N/A</v>
      </c>
      <c r="AU199" s="161" t="e">
        <f aca="false">SUM(AF199:AM199,AP199:AS199)</f>
        <v>#N/A</v>
      </c>
      <c r="AV199" s="134" t="e">
        <f aca="false">SUM(AF199:AS199)</f>
        <v>#N/A</v>
      </c>
      <c r="AW199" s="70" t="e">
        <f aca="false">$AW$7*$J$2*$J$5*$S199</f>
        <v>#N/A</v>
      </c>
      <c r="AX199" s="70" t="e">
        <f aca="false">$AW$7*$J$3*$J$5*$T199</f>
        <v>#N/A</v>
      </c>
      <c r="AY199" s="70" t="e">
        <f aca="false">$AY$7*$J$2*$J$5*$S199</f>
        <v>#N/A</v>
      </c>
      <c r="AZ199" s="70" t="e">
        <f aca="false">$AY$7*$J$3*$J$5*$T199</f>
        <v>#N/A</v>
      </c>
      <c r="BA199" s="70" t="e">
        <f aca="false">$BA$7*$J$2*$J$5*$S199</f>
        <v>#N/A</v>
      </c>
      <c r="BB199" s="70" t="e">
        <f aca="false">$BA$7*$J$3*$J$5*$T199</f>
        <v>#N/A</v>
      </c>
      <c r="BC199" s="70" t="e">
        <f aca="false">$BC$7*$J$2*$J$5*$S199</f>
        <v>#N/A</v>
      </c>
      <c r="BD199" s="70" t="e">
        <f aca="false">$BC$7*$J$3*$J$5*$T199</f>
        <v>#N/A</v>
      </c>
      <c r="BE199" s="70" t="e">
        <f aca="false">$BE$7*$J$2*$J$5*$S199</f>
        <v>#N/A</v>
      </c>
      <c r="BF199" s="70" t="e">
        <f aca="false">$BE$7*$J$3*$J$5*$T199</f>
        <v>#N/A</v>
      </c>
      <c r="BG199" s="70" t="e">
        <f aca="false">$BG$7*$J$2*$J$5*$S199</f>
        <v>#N/A</v>
      </c>
      <c r="BH199" s="70" t="e">
        <f aca="false">$BG$7*$J$3*$J$5*$T199</f>
        <v>#N/A</v>
      </c>
      <c r="BI199" s="70" t="e">
        <f aca="false">$BI$7*$J$2*$J$5*$S199</f>
        <v>#N/A</v>
      </c>
      <c r="BJ199" s="70" t="e">
        <f aca="false">$BI$7*$J$3*$J$5*$T199</f>
        <v>#N/A</v>
      </c>
      <c r="BK199" s="70" t="e">
        <f aca="false">$BK$7*$J$2*$J$5*$S199</f>
        <v>#N/A</v>
      </c>
      <c r="BL199" s="70" t="e">
        <f aca="false">$BK$7*$J$3*$J$5*$T199</f>
        <v>#N/A</v>
      </c>
      <c r="BM199" s="70" t="e">
        <f aca="false">$BM$7*$J$2*$J$5*$S199</f>
        <v>#N/A</v>
      </c>
      <c r="BN199" s="70" t="e">
        <f aca="false">$BM$7*$J$3*$J$5*$T199</f>
        <v>#N/A</v>
      </c>
      <c r="BO199" s="70" t="e">
        <f aca="false">$BO$7*$J$2*$J$5*$S199</f>
        <v>#N/A</v>
      </c>
      <c r="BP199" s="70" t="e">
        <f aca="false">$BO$7*$J$3*$J$5*$T199</f>
        <v>#N/A</v>
      </c>
      <c r="BQ199" s="70" t="e">
        <f aca="false">$BQ$7*$J$2*$J$5*$S199</f>
        <v>#N/A</v>
      </c>
      <c r="BR199" s="70" t="e">
        <f aca="false">$BQ$7*$J$3*$J$5*$T199</f>
        <v>#N/A</v>
      </c>
      <c r="BS199" s="70" t="e">
        <f aca="false">$BS$7*$J$2*$J$5*$S199</f>
        <v>#N/A</v>
      </c>
      <c r="BT199" s="70" t="e">
        <f aca="false">$BS$7*$J$3*$J$5*$T199</f>
        <v>#N/A</v>
      </c>
      <c r="BU199" s="70" t="e">
        <f aca="false">$BU$7*$J$2*$J$5*$S199</f>
        <v>#N/A</v>
      </c>
      <c r="BV199" s="70" t="e">
        <f aca="false">$BU$7*$J$3*$J$5*$T199</f>
        <v>#N/A</v>
      </c>
      <c r="BW199" s="385" t="e">
        <f aca="false">SUM(AW199:BD199,BG199:BJ199,BO199:BP199)</f>
        <v>#N/A</v>
      </c>
      <c r="BX199" s="386" t="e">
        <f aca="false">SUM(BS199:BV199)+BW199</f>
        <v>#N/A</v>
      </c>
      <c r="BY199" s="25" t="e">
        <f aca="false">SUM(AW199:BV199)</f>
        <v>#N/A</v>
      </c>
      <c r="BZ199" s="70" t="e">
        <f aca="false">$BZ$7*$J$2*$J$5*$N199</f>
        <v>#N/A</v>
      </c>
      <c r="CA199" s="70" t="e">
        <f aca="false">$BZ$7*$J$3*$J$5*$O199</f>
        <v>#N/A</v>
      </c>
      <c r="CB199" s="70" t="e">
        <f aca="false">$CB$7*$J$2*$J$5*$N199</f>
        <v>#N/A</v>
      </c>
      <c r="CC199" s="70" t="e">
        <f aca="false">$CB$7*$J$3*$J$5*$O199</f>
        <v>#N/A</v>
      </c>
      <c r="CD199" s="70" t="e">
        <f aca="false">$CD$7*$J$2*$J$5*$N199</f>
        <v>#N/A</v>
      </c>
      <c r="CE199" s="70" t="e">
        <f aca="false">$CD$7*$J$3*$J$5*$O199</f>
        <v>#N/A</v>
      </c>
      <c r="CF199" s="134" t="e">
        <f aca="false">SUM(BZ199:CA199)</f>
        <v>#N/A</v>
      </c>
      <c r="CG199" s="386" t="e">
        <f aca="false">SUM(BZ199:CC199)</f>
        <v>#N/A</v>
      </c>
      <c r="CH199" s="134" t="e">
        <f aca="false">SUM(BZ199:CE199)</f>
        <v>#N/A</v>
      </c>
      <c r="CI199" s="70" t="e">
        <f aca="false">$CI$7*$J$2*$J$5*$AB199</f>
        <v>#N/A</v>
      </c>
      <c r="CJ199" s="70" t="e">
        <f aca="false">$CI$7*$J$3*$J$5*$AC199</f>
        <v>#N/A</v>
      </c>
      <c r="CK199" s="70" t="e">
        <f aca="false">$CK$7*$J$2*$J$5*$AB199</f>
        <v>#N/A</v>
      </c>
      <c r="CL199" s="70" t="e">
        <f aca="false">$CK$7*$J$3*$J$5*$AC199</f>
        <v>#N/A</v>
      </c>
      <c r="CM199" s="70" t="e">
        <f aca="false">$CM$7*$J$2*$J$5*$AB199</f>
        <v>#N/A</v>
      </c>
      <c r="CN199" s="70" t="e">
        <f aca="false">$CM$7*$J$3*$J$5*$AC199</f>
        <v>#N/A</v>
      </c>
      <c r="CO199" s="70" t="e">
        <f aca="false">$CO$7*$J$2*$J$5*$AB199</f>
        <v>#N/A</v>
      </c>
      <c r="CP199" s="70" t="e">
        <f aca="false">$CO$7*$J$3*$J$5*$AC199</f>
        <v>#N/A</v>
      </c>
      <c r="CQ199" s="70" t="e">
        <f aca="false">$CQ$7*$J$2*$J$5*$AB199</f>
        <v>#N/A</v>
      </c>
      <c r="CR199" s="70" t="e">
        <f aca="false">$CQ$7*$J$3*$J$5*$AC199</f>
        <v>#N/A</v>
      </c>
      <c r="CS199" s="70" t="e">
        <f aca="false">$CS$7*$J$2*$J$5*$AB199</f>
        <v>#N/A</v>
      </c>
      <c r="CT199" s="70" t="e">
        <f aca="false">$CS$7*$J$3*$J$5*$AC199</f>
        <v>#N/A</v>
      </c>
      <c r="CU199" s="70" t="e">
        <f aca="false">$CU$7*$J$2*$J$5*$AB199</f>
        <v>#N/A</v>
      </c>
      <c r="CV199" s="70" t="e">
        <f aca="false">$CU$7*$J$3*$J$5*$AC199</f>
        <v>#N/A</v>
      </c>
      <c r="CW199" s="70" t="e">
        <f aca="false">$CW$7*$J$2*$J$5*$AB199</f>
        <v>#N/A</v>
      </c>
      <c r="CX199" s="70" t="e">
        <f aca="false">$CW$7*$J$3*$J$5*$AC199</f>
        <v>#N/A</v>
      </c>
      <c r="CY199" s="70" t="e">
        <f aca="false">$CY$7*$J$2*$J$5*$AB199</f>
        <v>#N/A</v>
      </c>
      <c r="CZ199" s="70" t="e">
        <f aca="false">$CY$7*$J$3*$J$5*$AC199</f>
        <v>#N/A</v>
      </c>
      <c r="DA199" s="70" t="e">
        <f aca="false">$DA$7*$J$2*$J$5*$AB199</f>
        <v>#N/A</v>
      </c>
      <c r="DB199" s="70" t="e">
        <f aca="false">$DA$7*$J$3*$J$5*$AC199</f>
        <v>#N/A</v>
      </c>
      <c r="DC199" s="70"/>
      <c r="DD199" s="70"/>
      <c r="DE199" s="70" t="e">
        <f aca="false">$DF$7*$J$2*$J$5*$AB199</f>
        <v>#N/A</v>
      </c>
      <c r="DF199" s="70" t="e">
        <f aca="false">$DF$7*$J$3*$J$5*$AC199</f>
        <v>#N/A</v>
      </c>
      <c r="DG199" s="70" t="e">
        <f aca="false">$DG$7*$J$2*$J$5*$AB199</f>
        <v>#N/A</v>
      </c>
      <c r="DH199" s="70" t="e">
        <f aca="false">$DG$7*$J$3*$J$5*$AC199</f>
        <v>#N/A</v>
      </c>
      <c r="DI199" s="70" t="e">
        <f aca="false">$DI$7*$J$2*$J$5*$AB199</f>
        <v>#N/A</v>
      </c>
      <c r="DJ199" s="70" t="e">
        <f aca="false">$DI$7*$J$3*$J$5*$AC199</f>
        <v>#N/A</v>
      </c>
      <c r="DK199" s="70" t="e">
        <f aca="false">$DK$7*$J$2*$J$5*$AB199</f>
        <v>#N/A</v>
      </c>
      <c r="DL199" s="70" t="e">
        <f aca="false">$DK$7*$J$3*$J$5*$AC199</f>
        <v>#N/A</v>
      </c>
      <c r="DM199" s="70" t="e">
        <f aca="false">$DM$7*$J$2*$J$5*$AB199</f>
        <v>#N/A</v>
      </c>
      <c r="DN199" s="70" t="e">
        <f aca="false">$DM$7*$J$3*$J$5*$AC199</f>
        <v>#N/A</v>
      </c>
      <c r="DO199" s="70" t="e">
        <f aca="false">$DO$7*$J$2*$J$5*$AB199</f>
        <v>#N/A</v>
      </c>
      <c r="DP199" s="70" t="e">
        <f aca="false">$DO$7*$J$3*$J$5*$AC199</f>
        <v>#N/A</v>
      </c>
      <c r="DQ199" s="70" t="e">
        <f aca="false">$DQ$7*$J$2*$J$5*$AB199</f>
        <v>#N/A</v>
      </c>
      <c r="DR199" s="70" t="e">
        <f aca="false">$DQ$7*$J$3*$J$5*$AC199</f>
        <v>#N/A</v>
      </c>
      <c r="DS199" s="134" t="e">
        <f aca="false">SUM(CI199:CR199,CW199:CX199,DG199:DH199)</f>
        <v>#N/A</v>
      </c>
      <c r="DT199" s="25" t="e">
        <f aca="false">SUM(CI199:CZ199,DC199:DL199)</f>
        <v>#N/A</v>
      </c>
      <c r="DU199" s="134" t="e">
        <f aca="false">SUM(CI199:DR199)</f>
        <v>#N/A</v>
      </c>
      <c r="DZ199" s="70" t="e">
        <f aca="false">$DZ$7*$J$2*$J$5*$AB199</f>
        <v>#N/A</v>
      </c>
      <c r="EA199" s="70" t="e">
        <f aca="false">$DZ$7*$J$3*$J$5*$AC199</f>
        <v>#N/A</v>
      </c>
      <c r="EB199" s="70" t="e">
        <f aca="false">$EB$7*$J$2*$J$5*$AB199</f>
        <v>#N/A</v>
      </c>
      <c r="EC199" s="70" t="e">
        <f aca="false">$EB$7*$J$3*$J$5*$AC199</f>
        <v>#N/A</v>
      </c>
      <c r="ED199" s="70" t="e">
        <f aca="false">$ED$7*$J$2*$J$5*$AB199</f>
        <v>#N/A</v>
      </c>
      <c r="EE199" s="70" t="e">
        <f aca="false">$ED$7*$J$3*$J$5*$AC199</f>
        <v>#N/A</v>
      </c>
      <c r="EF199" s="70" t="e">
        <f aca="false">$EF$7*$J$2*$J$5*$AB199</f>
        <v>#N/A</v>
      </c>
      <c r="EG199" s="70" t="e">
        <f aca="false">$EF$7*$J$3*$J$5*$AC199</f>
        <v>#N/A</v>
      </c>
      <c r="EH199" s="70" t="e">
        <f aca="false">$EH$7*$J$2*$J$5*$AB199</f>
        <v>#N/A</v>
      </c>
      <c r="EI199" s="70" t="e">
        <f aca="false">$EH$7*$J$3*$J$5*$AC199</f>
        <v>#N/A</v>
      </c>
      <c r="EJ199" s="70" t="e">
        <f aca="false">$EJ$7*$J$2*$J$5*$AB199</f>
        <v>#N/A</v>
      </c>
      <c r="EK199" s="70" t="e">
        <f aca="false">$EJ$7*$J$3*$J$5*$AC199</f>
        <v>#N/A</v>
      </c>
      <c r="EL199" s="70" t="e">
        <f aca="false">$EL$7*$J$2*$J$5*$AB199</f>
        <v>#N/A</v>
      </c>
      <c r="EM199" s="70" t="e">
        <f aca="false">$EL$7*$J$3*$J$5*$AC199</f>
        <v>#N/A</v>
      </c>
      <c r="EN199" s="134" t="e">
        <f aca="false">SUM(EB199:EC199)</f>
        <v>#N/A</v>
      </c>
      <c r="EO199" s="25" t="e">
        <f aca="false">SUM(EB199:EE199,EJ199:EM199)</f>
        <v>#N/A</v>
      </c>
      <c r="EP199" s="25" t="e">
        <f aca="false">SUM(DZ199:EM199)</f>
        <v>#N/A</v>
      </c>
    </row>
    <row r="200" customFormat="false" ht="11.25" hidden="false" customHeight="false" outlineLevel="0" collapsed="false">
      <c r="A200" s="51" t="e">
        <f aca="false">VLOOKUP($D200,Curves!$A$2:$I$1700,9)</f>
        <v>#N/A</v>
      </c>
      <c r="B200" s="85" t="e">
        <f aca="false">(1+($A200/2))^(-2*($D200-$A$1)/365.25)</f>
        <v>#N/A</v>
      </c>
      <c r="C200" s="85" t="n">
        <f aca="false">D201-D200</f>
        <v>31</v>
      </c>
      <c r="D200" s="377" t="n">
        <v>42736</v>
      </c>
      <c r="E200" s="378" t="e">
        <f aca="false">VLOOKUP($D200,Curves!$A$2:$H$1700,2)*$B200</f>
        <v>#N/A</v>
      </c>
      <c r="F200" s="51" t="e">
        <f aca="false">VLOOKUP($D200,Curves!$A$2:$H$1700,3)*$B200</f>
        <v>#N/A</v>
      </c>
      <c r="G200" s="51" t="e">
        <f aca="false">VLOOKUP($D200,Curves!$A$2:$H$1700,7)*$B200</f>
        <v>#N/A</v>
      </c>
      <c r="H200" s="51" t="e">
        <f aca="false">VLOOKUP($D200,Curves!$A$2:$H$1700,5)*$B200</f>
        <v>#N/A</v>
      </c>
      <c r="I200" s="51" t="e">
        <f aca="false">VLOOKUP($D200,Curves!$A$2:$H$1700,4)*$B200</f>
        <v>#N/A</v>
      </c>
      <c r="J200" s="379" t="e">
        <f aca="false">VLOOKUP($D200,Curves!$A$2:$H$1700,8)*$B200</f>
        <v>#N/A</v>
      </c>
      <c r="K200" s="51" t="e">
        <f aca="false">($E200+$I200)*$J$5+$J$4</f>
        <v>#N/A</v>
      </c>
      <c r="L200" s="380" t="e">
        <f aca="false">VLOOKUP($D200,Curves!$N$2:$T$2600,2)*$B200</f>
        <v>#N/A</v>
      </c>
      <c r="M200" s="244" t="e">
        <f aca="false">VLOOKUP($D200,Curves!$N$2:$T$2600,3)*$B200</f>
        <v>#N/A</v>
      </c>
      <c r="N200" s="381" t="e">
        <f aca="false">IF($K200&lt;$L200,1,0)</f>
        <v>#N/A</v>
      </c>
      <c r="O200" s="382" t="e">
        <f aca="false">IF($K200&lt;$M200,1,0)</f>
        <v>#N/A</v>
      </c>
      <c r="P200" s="378" t="e">
        <f aca="false">($E200+J200)*$J$5+$J$4</f>
        <v>#N/A</v>
      </c>
      <c r="Q200" s="380" t="e">
        <f aca="false">VLOOKUP($D200,Curves!$N$2:$T$2600,4)*$B200</f>
        <v>#N/A</v>
      </c>
      <c r="R200" s="244" t="e">
        <f aca="false">VLOOKUP($D200,Curves!$N$2:$T$2600,5)*$B200</f>
        <v>#N/A</v>
      </c>
      <c r="S200" s="381" t="e">
        <f aca="false">IF($P200&lt;$Q200,1,0)</f>
        <v>#N/A</v>
      </c>
      <c r="T200" s="382" t="e">
        <f aca="false">IF($P200&lt;$R200,1,0)</f>
        <v>#N/A</v>
      </c>
      <c r="U200" s="383" t="e">
        <f aca="false">($E200+G200)*$J$5+$J$4</f>
        <v>#N/A</v>
      </c>
      <c r="V200" s="383" t="e">
        <f aca="false">($E200+H200)*$J$5+$J$4</f>
        <v>#N/A</v>
      </c>
      <c r="W200" s="383" t="e">
        <f aca="false">($E200+I200)*$J$5+$J$4</f>
        <v>#N/A</v>
      </c>
      <c r="X200" s="272" t="e">
        <f aca="false">VLOOKUP($D200,[6]CurveFetch!$D$8:$S$13000,16,0)*$B200</f>
        <v>#N/A</v>
      </c>
      <c r="Y200" s="244" t="e">
        <f aca="false">VLOOKUP($D200,Curves!$N$2:$T$2600,7)*$B200</f>
        <v>#N/A</v>
      </c>
      <c r="Z200" s="384" t="e">
        <f aca="false">IF($U200&lt;$X200,1,0)</f>
        <v>#N/A</v>
      </c>
      <c r="AA200" s="381" t="e">
        <f aca="false">IF($U200&lt;$Y200,1,0)</f>
        <v>#N/A</v>
      </c>
      <c r="AB200" s="381" t="e">
        <f aca="false">IF($V200&lt;$X200,1,0)</f>
        <v>#N/A</v>
      </c>
      <c r="AC200" s="381" t="e">
        <f aca="false">IF($V200&lt;$X200,1,0)</f>
        <v>#N/A</v>
      </c>
      <c r="AD200" s="381" t="e">
        <f aca="false">IF($W200&lt;$X200,1,0)</f>
        <v>#N/A</v>
      </c>
      <c r="AE200" s="382" t="e">
        <f aca="false">IF($W200&lt;$Y200,1,0)</f>
        <v>#N/A</v>
      </c>
      <c r="AF200" s="70" t="e">
        <f aca="false">$AF$7*$J$2*$J$5*$N200</f>
        <v>#N/A</v>
      </c>
      <c r="AG200" s="70" t="e">
        <f aca="false">$AF$7*$J$2*$J$5*$O200</f>
        <v>#N/A</v>
      </c>
      <c r="AH200" s="70" t="e">
        <f aca="false">$AH$7*$J$2*$J$5*$N200</f>
        <v>#N/A</v>
      </c>
      <c r="AI200" s="70" t="e">
        <f aca="false">$AH$7*$J$2*$J$5*$O200</f>
        <v>#N/A</v>
      </c>
      <c r="AJ200" s="70" t="e">
        <f aca="false">$AJ$7*$J$2*$J$5*$N200</f>
        <v>#N/A</v>
      </c>
      <c r="AK200" s="70" t="e">
        <f aca="false">$AJ$7*$J$2*$J$5*$O200</f>
        <v>#N/A</v>
      </c>
      <c r="AL200" s="70" t="e">
        <f aca="false">$AL$7*$J$2*$J$5*$N200</f>
        <v>#N/A</v>
      </c>
      <c r="AM200" s="70" t="e">
        <f aca="false">$AL$7*$J$3*$J$5*$O200</f>
        <v>#N/A</v>
      </c>
      <c r="AN200" s="70" t="e">
        <f aca="false">$AN$7*$J$2*$J$5*$N200</f>
        <v>#N/A</v>
      </c>
      <c r="AO200" s="70" t="e">
        <f aca="false">$AN$7*$J$3*$J$5*$O200</f>
        <v>#N/A</v>
      </c>
      <c r="AP200" s="70" t="e">
        <f aca="false">$AP$7*$J$2*$J$5*$N200</f>
        <v>#N/A</v>
      </c>
      <c r="AQ200" s="70" t="e">
        <f aca="false">$AP$7*$J$3*$J$5*$O200</f>
        <v>#N/A</v>
      </c>
      <c r="AR200" s="70" t="e">
        <f aca="false">$AR$7*$J$2*$J$5*$N200</f>
        <v>#N/A</v>
      </c>
      <c r="AS200" s="70" t="e">
        <f aca="false">$AR$7*$J$3*$J$5*$O200</f>
        <v>#N/A</v>
      </c>
      <c r="AT200" s="134" t="e">
        <f aca="false">SUM(AF200:AG200,AL200:AM200)</f>
        <v>#N/A</v>
      </c>
      <c r="AU200" s="161" t="e">
        <f aca="false">SUM(AF200:AM200,AP200:AS200)</f>
        <v>#N/A</v>
      </c>
      <c r="AV200" s="134" t="e">
        <f aca="false">SUM(AF200:AS200)</f>
        <v>#N/A</v>
      </c>
      <c r="AW200" s="70" t="e">
        <f aca="false">$AW$7*$J$2*$J$5*$S200</f>
        <v>#N/A</v>
      </c>
      <c r="AX200" s="70" t="e">
        <f aca="false">$AW$7*$J$3*$J$5*$T200</f>
        <v>#N/A</v>
      </c>
      <c r="AY200" s="70" t="e">
        <f aca="false">$AY$7*$J$2*$J$5*$S200</f>
        <v>#N/A</v>
      </c>
      <c r="AZ200" s="70" t="e">
        <f aca="false">$AY$7*$J$3*$J$5*$T200</f>
        <v>#N/A</v>
      </c>
      <c r="BA200" s="70" t="e">
        <f aca="false">$BA$7*$J$2*$J$5*$S200</f>
        <v>#N/A</v>
      </c>
      <c r="BB200" s="70" t="e">
        <f aca="false">$BA$7*$J$3*$J$5*$T200</f>
        <v>#N/A</v>
      </c>
      <c r="BC200" s="70" t="e">
        <f aca="false">$BC$7*$J$2*$J$5*$S200</f>
        <v>#N/A</v>
      </c>
      <c r="BD200" s="70" t="e">
        <f aca="false">$BC$7*$J$3*$J$5*$T200</f>
        <v>#N/A</v>
      </c>
      <c r="BE200" s="70" t="e">
        <f aca="false">$BE$7*$J$2*$J$5*$S200</f>
        <v>#N/A</v>
      </c>
      <c r="BF200" s="70" t="e">
        <f aca="false">$BE$7*$J$3*$J$5*$T200</f>
        <v>#N/A</v>
      </c>
      <c r="BG200" s="70" t="e">
        <f aca="false">$BG$7*$J$2*$J$5*$S200</f>
        <v>#N/A</v>
      </c>
      <c r="BH200" s="70" t="e">
        <f aca="false">$BG$7*$J$3*$J$5*$T200</f>
        <v>#N/A</v>
      </c>
      <c r="BI200" s="70" t="e">
        <f aca="false">$BI$7*$J$2*$J$5*$S200</f>
        <v>#N/A</v>
      </c>
      <c r="BJ200" s="70" t="e">
        <f aca="false">$BI$7*$J$3*$J$5*$T200</f>
        <v>#N/A</v>
      </c>
      <c r="BK200" s="70" t="e">
        <f aca="false">$BK$7*$J$2*$J$5*$S200</f>
        <v>#N/A</v>
      </c>
      <c r="BL200" s="70" t="e">
        <f aca="false">$BK$7*$J$3*$J$5*$T200</f>
        <v>#N/A</v>
      </c>
      <c r="BM200" s="70" t="e">
        <f aca="false">$BM$7*$J$2*$J$5*$S200</f>
        <v>#N/A</v>
      </c>
      <c r="BN200" s="70" t="e">
        <f aca="false">$BM$7*$J$3*$J$5*$T200</f>
        <v>#N/A</v>
      </c>
      <c r="BO200" s="70" t="e">
        <f aca="false">$BO$7*$J$2*$J$5*$S200</f>
        <v>#N/A</v>
      </c>
      <c r="BP200" s="70" t="e">
        <f aca="false">$BO$7*$J$3*$J$5*$T200</f>
        <v>#N/A</v>
      </c>
      <c r="BQ200" s="70" t="e">
        <f aca="false">$BQ$7*$J$2*$J$5*$S200</f>
        <v>#N/A</v>
      </c>
      <c r="BR200" s="70" t="e">
        <f aca="false">$BQ$7*$J$3*$J$5*$T200</f>
        <v>#N/A</v>
      </c>
      <c r="BS200" s="70" t="e">
        <f aca="false">$BS$7*$J$2*$J$5*$S200</f>
        <v>#N/A</v>
      </c>
      <c r="BT200" s="70" t="e">
        <f aca="false">$BS$7*$J$3*$J$5*$T200</f>
        <v>#N/A</v>
      </c>
      <c r="BU200" s="70" t="e">
        <f aca="false">$BU$7*$J$2*$J$5*$S200</f>
        <v>#N/A</v>
      </c>
      <c r="BV200" s="70" t="e">
        <f aca="false">$BU$7*$J$3*$J$5*$T200</f>
        <v>#N/A</v>
      </c>
      <c r="BW200" s="385" t="e">
        <f aca="false">SUM(AW200:BD200,BG200:BJ200,BO200:BP200)</f>
        <v>#N/A</v>
      </c>
      <c r="BX200" s="386" t="e">
        <f aca="false">SUM(BS200:BV200)+BW200</f>
        <v>#N/A</v>
      </c>
      <c r="BY200" s="25" t="e">
        <f aca="false">SUM(AW200:BV200)</f>
        <v>#N/A</v>
      </c>
      <c r="BZ200" s="70" t="e">
        <f aca="false">$BZ$7*$J$2*$J$5*$N200</f>
        <v>#N/A</v>
      </c>
      <c r="CA200" s="70" t="e">
        <f aca="false">$BZ$7*$J$3*$J$5*$O200</f>
        <v>#N/A</v>
      </c>
      <c r="CB200" s="70" t="e">
        <f aca="false">$CB$7*$J$2*$J$5*$N200</f>
        <v>#N/A</v>
      </c>
      <c r="CC200" s="70" t="e">
        <f aca="false">$CB$7*$J$3*$J$5*$O200</f>
        <v>#N/A</v>
      </c>
      <c r="CD200" s="70" t="e">
        <f aca="false">$CD$7*$J$2*$J$5*$N200</f>
        <v>#N/A</v>
      </c>
      <c r="CE200" s="70" t="e">
        <f aca="false">$CD$7*$J$3*$J$5*$O200</f>
        <v>#N/A</v>
      </c>
      <c r="CF200" s="134" t="e">
        <f aca="false">SUM(BZ200:CA200)</f>
        <v>#N/A</v>
      </c>
      <c r="CG200" s="386" t="e">
        <f aca="false">SUM(BZ200:CC200)</f>
        <v>#N/A</v>
      </c>
      <c r="CH200" s="134" t="e">
        <f aca="false">SUM(BZ200:CE200)</f>
        <v>#N/A</v>
      </c>
      <c r="CI200" s="70" t="e">
        <f aca="false">$CI$7*$J$2*$J$5*$AB200</f>
        <v>#N/A</v>
      </c>
      <c r="CJ200" s="70" t="e">
        <f aca="false">$CI$7*$J$3*$J$5*$AC200</f>
        <v>#N/A</v>
      </c>
      <c r="CK200" s="70" t="e">
        <f aca="false">$CK$7*$J$2*$J$5*$AB200</f>
        <v>#N/A</v>
      </c>
      <c r="CL200" s="70" t="e">
        <f aca="false">$CK$7*$J$3*$J$5*$AC200</f>
        <v>#N/A</v>
      </c>
      <c r="CM200" s="70" t="e">
        <f aca="false">$CM$7*$J$2*$J$5*$AB200</f>
        <v>#N/A</v>
      </c>
      <c r="CN200" s="70" t="e">
        <f aca="false">$CM$7*$J$3*$J$5*$AC200</f>
        <v>#N/A</v>
      </c>
      <c r="CO200" s="70" t="e">
        <f aca="false">$CO$7*$J$2*$J$5*$AB200</f>
        <v>#N/A</v>
      </c>
      <c r="CP200" s="70" t="e">
        <f aca="false">$CO$7*$J$3*$J$5*$AC200</f>
        <v>#N/A</v>
      </c>
      <c r="CQ200" s="70" t="e">
        <f aca="false">$CQ$7*$J$2*$J$5*$AB200</f>
        <v>#N/A</v>
      </c>
      <c r="CR200" s="70" t="e">
        <f aca="false">$CQ$7*$J$3*$J$5*$AC200</f>
        <v>#N/A</v>
      </c>
      <c r="CS200" s="70" t="e">
        <f aca="false">$CS$7*$J$2*$J$5*$AB200</f>
        <v>#N/A</v>
      </c>
      <c r="CT200" s="70" t="e">
        <f aca="false">$CS$7*$J$3*$J$5*$AC200</f>
        <v>#N/A</v>
      </c>
      <c r="CU200" s="70" t="e">
        <f aca="false">$CU$7*$J$2*$J$5*$AB200</f>
        <v>#N/A</v>
      </c>
      <c r="CV200" s="70" t="e">
        <f aca="false">$CU$7*$J$3*$J$5*$AC200</f>
        <v>#N/A</v>
      </c>
      <c r="CW200" s="70" t="e">
        <f aca="false">$CW$7*$J$2*$J$5*$AB200</f>
        <v>#N/A</v>
      </c>
      <c r="CX200" s="70" t="e">
        <f aca="false">$CW$7*$J$3*$J$5*$AC200</f>
        <v>#N/A</v>
      </c>
      <c r="CY200" s="70" t="e">
        <f aca="false">$CY$7*$J$2*$J$5*$AB200</f>
        <v>#N/A</v>
      </c>
      <c r="CZ200" s="70" t="e">
        <f aca="false">$CY$7*$J$3*$J$5*$AC200</f>
        <v>#N/A</v>
      </c>
      <c r="DA200" s="70" t="e">
        <f aca="false">$DA$7*$J$2*$J$5*$AB200</f>
        <v>#N/A</v>
      </c>
      <c r="DB200" s="70" t="e">
        <f aca="false">$DA$7*$J$3*$J$5*$AC200</f>
        <v>#N/A</v>
      </c>
      <c r="DC200" s="70"/>
      <c r="DD200" s="70"/>
      <c r="DE200" s="70" t="e">
        <f aca="false">$DF$7*$J$2*$J$5*$AB200</f>
        <v>#N/A</v>
      </c>
      <c r="DF200" s="70" t="e">
        <f aca="false">$DF$7*$J$3*$J$5*$AC200</f>
        <v>#N/A</v>
      </c>
      <c r="DG200" s="70" t="e">
        <f aca="false">$DG$7*$J$2*$J$5*$AB200</f>
        <v>#N/A</v>
      </c>
      <c r="DH200" s="70" t="e">
        <f aca="false">$DG$7*$J$3*$J$5*$AC200</f>
        <v>#N/A</v>
      </c>
      <c r="DI200" s="70" t="e">
        <f aca="false">$DI$7*$J$2*$J$5*$AB200</f>
        <v>#N/A</v>
      </c>
      <c r="DJ200" s="70" t="e">
        <f aca="false">$DI$7*$J$3*$J$5*$AC200</f>
        <v>#N/A</v>
      </c>
      <c r="DK200" s="70" t="e">
        <f aca="false">$DK$7*$J$2*$J$5*$AB200</f>
        <v>#N/A</v>
      </c>
      <c r="DL200" s="70" t="e">
        <f aca="false">$DK$7*$J$3*$J$5*$AC200</f>
        <v>#N/A</v>
      </c>
      <c r="DM200" s="70" t="e">
        <f aca="false">$DM$7*$J$2*$J$5*$AB200</f>
        <v>#N/A</v>
      </c>
      <c r="DN200" s="70" t="e">
        <f aca="false">$DM$7*$J$3*$J$5*$AC200</f>
        <v>#N/A</v>
      </c>
      <c r="DO200" s="70" t="e">
        <f aca="false">$DO$7*$J$2*$J$5*$AB200</f>
        <v>#N/A</v>
      </c>
      <c r="DP200" s="70" t="e">
        <f aca="false">$DO$7*$J$3*$J$5*$AC200</f>
        <v>#N/A</v>
      </c>
      <c r="DQ200" s="70" t="e">
        <f aca="false">$DQ$7*$J$2*$J$5*$AB200</f>
        <v>#N/A</v>
      </c>
      <c r="DR200" s="70" t="e">
        <f aca="false">$DQ$7*$J$3*$J$5*$AC200</f>
        <v>#N/A</v>
      </c>
      <c r="DS200" s="134" t="e">
        <f aca="false">SUM(CI200:CR200,CW200:CX200,DG200:DH200)</f>
        <v>#N/A</v>
      </c>
      <c r="DT200" s="25" t="e">
        <f aca="false">SUM(CI200:CZ200,DC200:DL200)</f>
        <v>#N/A</v>
      </c>
      <c r="DU200" s="134" t="e">
        <f aca="false">SUM(CI200:DR200)</f>
        <v>#N/A</v>
      </c>
      <c r="DZ200" s="70" t="e">
        <f aca="false">$DZ$7*$J$2*$J$5*$AB200</f>
        <v>#N/A</v>
      </c>
      <c r="EA200" s="70" t="e">
        <f aca="false">$DZ$7*$J$3*$J$5*$AC200</f>
        <v>#N/A</v>
      </c>
      <c r="EB200" s="70" t="e">
        <f aca="false">$EB$7*$J$2*$J$5*$AB200</f>
        <v>#N/A</v>
      </c>
      <c r="EC200" s="70" t="e">
        <f aca="false">$EB$7*$J$3*$J$5*$AC200</f>
        <v>#N/A</v>
      </c>
      <c r="ED200" s="70" t="e">
        <f aca="false">$ED$7*$J$2*$J$5*$AB200</f>
        <v>#N/A</v>
      </c>
      <c r="EE200" s="70" t="e">
        <f aca="false">$ED$7*$J$3*$J$5*$AC200</f>
        <v>#N/A</v>
      </c>
      <c r="EF200" s="70" t="e">
        <f aca="false">$EF$7*$J$2*$J$5*$AB200</f>
        <v>#N/A</v>
      </c>
      <c r="EG200" s="70" t="e">
        <f aca="false">$EF$7*$J$3*$J$5*$AC200</f>
        <v>#N/A</v>
      </c>
      <c r="EH200" s="70" t="e">
        <f aca="false">$EH$7*$J$2*$J$5*$AB200</f>
        <v>#N/A</v>
      </c>
      <c r="EI200" s="70" t="e">
        <f aca="false">$EH$7*$J$3*$J$5*$AC200</f>
        <v>#N/A</v>
      </c>
      <c r="EJ200" s="70" t="e">
        <f aca="false">$EJ$7*$J$2*$J$5*$AB200</f>
        <v>#N/A</v>
      </c>
      <c r="EK200" s="70" t="e">
        <f aca="false">$EJ$7*$J$3*$J$5*$AC200</f>
        <v>#N/A</v>
      </c>
      <c r="EL200" s="70" t="e">
        <f aca="false">$EL$7*$J$2*$J$5*$AB200</f>
        <v>#N/A</v>
      </c>
      <c r="EM200" s="70" t="e">
        <f aca="false">$EL$7*$J$3*$J$5*$AC200</f>
        <v>#N/A</v>
      </c>
      <c r="EN200" s="134" t="e">
        <f aca="false">SUM(EB200:EC200)</f>
        <v>#N/A</v>
      </c>
      <c r="EO200" s="25" t="e">
        <f aca="false">SUM(EB200:EE200,EJ200:EM200)</f>
        <v>#N/A</v>
      </c>
      <c r="EP200" s="25" t="e">
        <f aca="false">SUM(DZ200:EM200)</f>
        <v>#N/A</v>
      </c>
    </row>
    <row r="201" customFormat="false" ht="11.25" hidden="false" customHeight="false" outlineLevel="0" collapsed="false">
      <c r="A201" s="51" t="e">
        <f aca="false">VLOOKUP($D201,Curves!$A$2:$I$1700,9)</f>
        <v>#N/A</v>
      </c>
      <c r="B201" s="85" t="e">
        <f aca="false">(1+($A201/2))^(-2*($D201-$A$1)/365.25)</f>
        <v>#N/A</v>
      </c>
      <c r="C201" s="85" t="n">
        <f aca="false">D202-D201</f>
        <v>28</v>
      </c>
      <c r="D201" s="377" t="n">
        <v>42767</v>
      </c>
      <c r="E201" s="378" t="e">
        <f aca="false">VLOOKUP($D201,Curves!$A$2:$H$1700,2)*$B201</f>
        <v>#N/A</v>
      </c>
      <c r="F201" s="51" t="e">
        <f aca="false">VLOOKUP($D201,Curves!$A$2:$H$1700,3)*$B201</f>
        <v>#N/A</v>
      </c>
      <c r="G201" s="51" t="e">
        <f aca="false">VLOOKUP($D201,Curves!$A$2:$H$1700,7)*$B201</f>
        <v>#N/A</v>
      </c>
      <c r="H201" s="51" t="e">
        <f aca="false">VLOOKUP($D201,Curves!$A$2:$H$1700,5)*$B201</f>
        <v>#N/A</v>
      </c>
      <c r="I201" s="51" t="e">
        <f aca="false">VLOOKUP($D201,Curves!$A$2:$H$1700,4)*$B201</f>
        <v>#N/A</v>
      </c>
      <c r="J201" s="379" t="e">
        <f aca="false">VLOOKUP($D201,Curves!$A$2:$H$1700,8)*$B201</f>
        <v>#N/A</v>
      </c>
      <c r="K201" s="51" t="e">
        <f aca="false">($E201+$I201)*$J$5+$J$4</f>
        <v>#N/A</v>
      </c>
      <c r="L201" s="380" t="e">
        <f aca="false">VLOOKUP($D201,Curves!$N$2:$T$2600,2)*$B201</f>
        <v>#N/A</v>
      </c>
      <c r="M201" s="244" t="e">
        <f aca="false">VLOOKUP($D201,Curves!$N$2:$T$2600,3)*$B201</f>
        <v>#N/A</v>
      </c>
      <c r="N201" s="381" t="e">
        <f aca="false">IF($K201&lt;$L201,1,0)</f>
        <v>#N/A</v>
      </c>
      <c r="O201" s="382" t="e">
        <f aca="false">IF($K201&lt;$M201,1,0)</f>
        <v>#N/A</v>
      </c>
      <c r="P201" s="378" t="e">
        <f aca="false">($E201+J201)*$J$5+$J$4</f>
        <v>#N/A</v>
      </c>
      <c r="Q201" s="380" t="e">
        <f aca="false">VLOOKUP($D201,Curves!$N$2:$T$2600,4)*$B201</f>
        <v>#N/A</v>
      </c>
      <c r="R201" s="244" t="e">
        <f aca="false">VLOOKUP($D201,Curves!$N$2:$T$2600,5)*$B201</f>
        <v>#N/A</v>
      </c>
      <c r="S201" s="381" t="e">
        <f aca="false">IF($P201&lt;$Q201,1,0)</f>
        <v>#N/A</v>
      </c>
      <c r="T201" s="382" t="e">
        <f aca="false">IF($P201&lt;$R201,1,0)</f>
        <v>#N/A</v>
      </c>
      <c r="U201" s="383" t="e">
        <f aca="false">($E201+G201)*$J$5+$J$4</f>
        <v>#N/A</v>
      </c>
      <c r="V201" s="383" t="e">
        <f aca="false">($E201+H201)*$J$5+$J$4</f>
        <v>#N/A</v>
      </c>
      <c r="W201" s="383" t="e">
        <f aca="false">($E201+I201)*$J$5+$J$4</f>
        <v>#N/A</v>
      </c>
      <c r="X201" s="272" t="e">
        <f aca="false">VLOOKUP($D201,[6]CurveFetch!$D$8:$S$13000,16,0)*$B201</f>
        <v>#N/A</v>
      </c>
      <c r="Y201" s="244" t="e">
        <f aca="false">VLOOKUP($D201,Curves!$N$2:$T$2600,7)*$B201</f>
        <v>#N/A</v>
      </c>
      <c r="Z201" s="384" t="e">
        <f aca="false">IF($U201&lt;$X201,1,0)</f>
        <v>#N/A</v>
      </c>
      <c r="AA201" s="381" t="e">
        <f aca="false">IF($U201&lt;$Y201,1,0)</f>
        <v>#N/A</v>
      </c>
      <c r="AB201" s="381" t="e">
        <f aca="false">IF($V201&lt;$X201,1,0)</f>
        <v>#N/A</v>
      </c>
      <c r="AC201" s="381" t="e">
        <f aca="false">IF($V201&lt;$X201,1,0)</f>
        <v>#N/A</v>
      </c>
      <c r="AD201" s="381" t="e">
        <f aca="false">IF($W201&lt;$X201,1,0)</f>
        <v>#N/A</v>
      </c>
      <c r="AE201" s="382" t="e">
        <f aca="false">IF($W201&lt;$Y201,1,0)</f>
        <v>#N/A</v>
      </c>
      <c r="AF201" s="70" t="e">
        <f aca="false">$AF$7*$J$2*$J$5*$N201</f>
        <v>#N/A</v>
      </c>
      <c r="AG201" s="70" t="e">
        <f aca="false">$AF$7*$J$2*$J$5*$O201</f>
        <v>#N/A</v>
      </c>
      <c r="AH201" s="70" t="e">
        <f aca="false">$AH$7*$J$2*$J$5*$N201</f>
        <v>#N/A</v>
      </c>
      <c r="AI201" s="70" t="e">
        <f aca="false">$AH$7*$J$2*$J$5*$O201</f>
        <v>#N/A</v>
      </c>
      <c r="AJ201" s="70" t="e">
        <f aca="false">$AJ$7*$J$2*$J$5*$N201</f>
        <v>#N/A</v>
      </c>
      <c r="AK201" s="70" t="e">
        <f aca="false">$AJ$7*$J$2*$J$5*$O201</f>
        <v>#N/A</v>
      </c>
      <c r="AL201" s="70" t="e">
        <f aca="false">$AL$7*$J$2*$J$5*$N201</f>
        <v>#N/A</v>
      </c>
      <c r="AM201" s="70" t="e">
        <f aca="false">$AL$7*$J$3*$J$5*$O201</f>
        <v>#N/A</v>
      </c>
      <c r="AN201" s="70" t="e">
        <f aca="false">$AN$7*$J$2*$J$5*$N201</f>
        <v>#N/A</v>
      </c>
      <c r="AO201" s="70" t="e">
        <f aca="false">$AN$7*$J$3*$J$5*$O201</f>
        <v>#N/A</v>
      </c>
      <c r="AP201" s="70" t="e">
        <f aca="false">$AP$7*$J$2*$J$5*$N201</f>
        <v>#N/A</v>
      </c>
      <c r="AQ201" s="70" t="e">
        <f aca="false">$AP$7*$J$3*$J$5*$O201</f>
        <v>#N/A</v>
      </c>
      <c r="AR201" s="70" t="e">
        <f aca="false">$AR$7*$J$2*$J$5*$N201</f>
        <v>#N/A</v>
      </c>
      <c r="AS201" s="70" t="e">
        <f aca="false">$AR$7*$J$3*$J$5*$O201</f>
        <v>#N/A</v>
      </c>
      <c r="AT201" s="134" t="e">
        <f aca="false">SUM(AF201:AG201,AL201:AM201)</f>
        <v>#N/A</v>
      </c>
      <c r="AU201" s="161" t="e">
        <f aca="false">SUM(AF201:AM201,AP201:AS201)</f>
        <v>#N/A</v>
      </c>
      <c r="AV201" s="134" t="e">
        <f aca="false">SUM(AF201:AS201)</f>
        <v>#N/A</v>
      </c>
      <c r="AW201" s="70" t="e">
        <f aca="false">$AW$7*$J$2*$J$5*$S201</f>
        <v>#N/A</v>
      </c>
      <c r="AX201" s="70" t="e">
        <f aca="false">$AW$7*$J$3*$J$5*$T201</f>
        <v>#N/A</v>
      </c>
      <c r="AY201" s="70" t="e">
        <f aca="false">$AY$7*$J$2*$J$5*$S201</f>
        <v>#N/A</v>
      </c>
      <c r="AZ201" s="70" t="e">
        <f aca="false">$AY$7*$J$3*$J$5*$T201</f>
        <v>#N/A</v>
      </c>
      <c r="BA201" s="70" t="e">
        <f aca="false">$BA$7*$J$2*$J$5*$S201</f>
        <v>#N/A</v>
      </c>
      <c r="BB201" s="70" t="e">
        <f aca="false">$BA$7*$J$3*$J$5*$T201</f>
        <v>#N/A</v>
      </c>
      <c r="BC201" s="70" t="e">
        <f aca="false">$BC$7*$J$2*$J$5*$S201</f>
        <v>#N/A</v>
      </c>
      <c r="BD201" s="70" t="e">
        <f aca="false">$BC$7*$J$3*$J$5*$T201</f>
        <v>#N/A</v>
      </c>
      <c r="BE201" s="70" t="e">
        <f aca="false">$BE$7*$J$2*$J$5*$S201</f>
        <v>#N/A</v>
      </c>
      <c r="BF201" s="70" t="e">
        <f aca="false">$BE$7*$J$3*$J$5*$T201</f>
        <v>#N/A</v>
      </c>
      <c r="BG201" s="70" t="e">
        <f aca="false">$BG$7*$J$2*$J$5*$S201</f>
        <v>#N/A</v>
      </c>
      <c r="BH201" s="70" t="e">
        <f aca="false">$BG$7*$J$3*$J$5*$T201</f>
        <v>#N/A</v>
      </c>
      <c r="BI201" s="70" t="e">
        <f aca="false">$BI$7*$J$2*$J$5*$S201</f>
        <v>#N/A</v>
      </c>
      <c r="BJ201" s="70" t="e">
        <f aca="false">$BI$7*$J$3*$J$5*$T201</f>
        <v>#N/A</v>
      </c>
      <c r="BK201" s="70" t="e">
        <f aca="false">$BK$7*$J$2*$J$5*$S201</f>
        <v>#N/A</v>
      </c>
      <c r="BL201" s="70" t="e">
        <f aca="false">$BK$7*$J$3*$J$5*$T201</f>
        <v>#N/A</v>
      </c>
      <c r="BM201" s="70" t="e">
        <f aca="false">$BM$7*$J$2*$J$5*$S201</f>
        <v>#N/A</v>
      </c>
      <c r="BN201" s="70" t="e">
        <f aca="false">$BM$7*$J$3*$J$5*$T201</f>
        <v>#N/A</v>
      </c>
      <c r="BO201" s="70" t="e">
        <f aca="false">$BO$7*$J$2*$J$5*$S201</f>
        <v>#N/A</v>
      </c>
      <c r="BP201" s="70" t="e">
        <f aca="false">$BO$7*$J$3*$J$5*$T201</f>
        <v>#N/A</v>
      </c>
      <c r="BQ201" s="70" t="e">
        <f aca="false">$BQ$7*$J$2*$J$5*$S201</f>
        <v>#N/A</v>
      </c>
      <c r="BR201" s="70" t="e">
        <f aca="false">$BQ$7*$J$3*$J$5*$T201</f>
        <v>#N/A</v>
      </c>
      <c r="BS201" s="70" t="e">
        <f aca="false">$BS$7*$J$2*$J$5*$S201</f>
        <v>#N/A</v>
      </c>
      <c r="BT201" s="70" t="e">
        <f aca="false">$BS$7*$J$3*$J$5*$T201</f>
        <v>#N/A</v>
      </c>
      <c r="BU201" s="70" t="e">
        <f aca="false">$BU$7*$J$2*$J$5*$S201</f>
        <v>#N/A</v>
      </c>
      <c r="BV201" s="70" t="e">
        <f aca="false">$BU$7*$J$3*$J$5*$T201</f>
        <v>#N/A</v>
      </c>
      <c r="BW201" s="385" t="e">
        <f aca="false">SUM(AW201:BD201,BG201:BJ201,BO201:BP201)</f>
        <v>#N/A</v>
      </c>
      <c r="BX201" s="386" t="e">
        <f aca="false">SUM(BS201:BV201)+BW201</f>
        <v>#N/A</v>
      </c>
      <c r="BY201" s="25" t="e">
        <f aca="false">SUM(AW201:BV201)</f>
        <v>#N/A</v>
      </c>
      <c r="BZ201" s="70" t="e">
        <f aca="false">$BZ$7*$J$2*$J$5*$N201</f>
        <v>#N/A</v>
      </c>
      <c r="CA201" s="70" t="e">
        <f aca="false">$BZ$7*$J$3*$J$5*$O201</f>
        <v>#N/A</v>
      </c>
      <c r="CB201" s="70" t="e">
        <f aca="false">$CB$7*$J$2*$J$5*$N201</f>
        <v>#N/A</v>
      </c>
      <c r="CC201" s="70" t="e">
        <f aca="false">$CB$7*$J$3*$J$5*$O201</f>
        <v>#N/A</v>
      </c>
      <c r="CD201" s="70" t="e">
        <f aca="false">$CD$7*$J$2*$J$5*$N201</f>
        <v>#N/A</v>
      </c>
      <c r="CE201" s="70" t="e">
        <f aca="false">$CD$7*$J$3*$J$5*$O201</f>
        <v>#N/A</v>
      </c>
      <c r="CF201" s="134" t="e">
        <f aca="false">SUM(BZ201:CA201)</f>
        <v>#N/A</v>
      </c>
      <c r="CG201" s="386" t="e">
        <f aca="false">SUM(BZ201:CC201)</f>
        <v>#N/A</v>
      </c>
      <c r="CH201" s="134" t="e">
        <f aca="false">SUM(BZ201:CE201)</f>
        <v>#N/A</v>
      </c>
      <c r="CI201" s="70" t="e">
        <f aca="false">$CI$7*$J$2*$J$5*$AB201</f>
        <v>#N/A</v>
      </c>
      <c r="CJ201" s="70" t="e">
        <f aca="false">$CI$7*$J$3*$J$5*$AC201</f>
        <v>#N/A</v>
      </c>
      <c r="CK201" s="70" t="e">
        <f aca="false">$CK$7*$J$2*$J$5*$AB201</f>
        <v>#N/A</v>
      </c>
      <c r="CL201" s="70" t="e">
        <f aca="false">$CK$7*$J$3*$J$5*$AC201</f>
        <v>#N/A</v>
      </c>
      <c r="CM201" s="70" t="e">
        <f aca="false">$CM$7*$J$2*$J$5*$AB201</f>
        <v>#N/A</v>
      </c>
      <c r="CN201" s="70" t="e">
        <f aca="false">$CM$7*$J$3*$J$5*$AC201</f>
        <v>#N/A</v>
      </c>
      <c r="CO201" s="70" t="e">
        <f aca="false">$CO$7*$J$2*$J$5*$AB201</f>
        <v>#N/A</v>
      </c>
      <c r="CP201" s="70" t="e">
        <f aca="false">$CO$7*$J$3*$J$5*$AC201</f>
        <v>#N/A</v>
      </c>
      <c r="CQ201" s="70" t="e">
        <f aca="false">$CQ$7*$J$2*$J$5*$AB201</f>
        <v>#N/A</v>
      </c>
      <c r="CR201" s="70" t="e">
        <f aca="false">$CQ$7*$J$3*$J$5*$AC201</f>
        <v>#N/A</v>
      </c>
      <c r="CS201" s="70" t="e">
        <f aca="false">$CS$7*$J$2*$J$5*$AB201</f>
        <v>#N/A</v>
      </c>
      <c r="CT201" s="70" t="e">
        <f aca="false">$CS$7*$J$3*$J$5*$AC201</f>
        <v>#N/A</v>
      </c>
      <c r="CU201" s="70" t="e">
        <f aca="false">$CU$7*$J$2*$J$5*$AB201</f>
        <v>#N/A</v>
      </c>
      <c r="CV201" s="70" t="e">
        <f aca="false">$CU$7*$J$3*$J$5*$AC201</f>
        <v>#N/A</v>
      </c>
      <c r="CW201" s="70" t="e">
        <f aca="false">$CW$7*$J$2*$J$5*$AB201</f>
        <v>#N/A</v>
      </c>
      <c r="CX201" s="70" t="e">
        <f aca="false">$CW$7*$J$3*$J$5*$AC201</f>
        <v>#N/A</v>
      </c>
      <c r="CY201" s="70" t="e">
        <f aca="false">$CY$7*$J$2*$J$5*$AB201</f>
        <v>#N/A</v>
      </c>
      <c r="CZ201" s="70" t="e">
        <f aca="false">$CY$7*$J$3*$J$5*$AC201</f>
        <v>#N/A</v>
      </c>
      <c r="DA201" s="70" t="e">
        <f aca="false">$DA$7*$J$2*$J$5*$AB201</f>
        <v>#N/A</v>
      </c>
      <c r="DB201" s="70" t="e">
        <f aca="false">$DA$7*$J$3*$J$5*$AC201</f>
        <v>#N/A</v>
      </c>
      <c r="DC201" s="70"/>
      <c r="DD201" s="70"/>
      <c r="DE201" s="70" t="e">
        <f aca="false">$DF$7*$J$2*$J$5*$AB201</f>
        <v>#N/A</v>
      </c>
      <c r="DF201" s="70" t="e">
        <f aca="false">$DF$7*$J$3*$J$5*$AC201</f>
        <v>#N/A</v>
      </c>
      <c r="DG201" s="70" t="e">
        <f aca="false">$DG$7*$J$2*$J$5*$AB201</f>
        <v>#N/A</v>
      </c>
      <c r="DH201" s="70" t="e">
        <f aca="false">$DG$7*$J$3*$J$5*$AC201</f>
        <v>#N/A</v>
      </c>
      <c r="DI201" s="70" t="e">
        <f aca="false">$DI$7*$J$2*$J$5*$AB201</f>
        <v>#N/A</v>
      </c>
      <c r="DJ201" s="70" t="e">
        <f aca="false">$DI$7*$J$3*$J$5*$AC201</f>
        <v>#N/A</v>
      </c>
      <c r="DK201" s="70" t="e">
        <f aca="false">$DK$7*$J$2*$J$5*$AB201</f>
        <v>#N/A</v>
      </c>
      <c r="DL201" s="70" t="e">
        <f aca="false">$DK$7*$J$3*$J$5*$AC201</f>
        <v>#N/A</v>
      </c>
      <c r="DM201" s="70" t="e">
        <f aca="false">$DM$7*$J$2*$J$5*$AB201</f>
        <v>#N/A</v>
      </c>
      <c r="DN201" s="70" t="e">
        <f aca="false">$DM$7*$J$3*$J$5*$AC201</f>
        <v>#N/A</v>
      </c>
      <c r="DO201" s="70" t="e">
        <f aca="false">$DO$7*$J$2*$J$5*$AB201</f>
        <v>#N/A</v>
      </c>
      <c r="DP201" s="70" t="e">
        <f aca="false">$DO$7*$J$3*$J$5*$AC201</f>
        <v>#N/A</v>
      </c>
      <c r="DQ201" s="70" t="e">
        <f aca="false">$DQ$7*$J$2*$J$5*$AB201</f>
        <v>#N/A</v>
      </c>
      <c r="DR201" s="70" t="e">
        <f aca="false">$DQ$7*$J$3*$J$5*$AC201</f>
        <v>#N/A</v>
      </c>
      <c r="DS201" s="134" t="e">
        <f aca="false">SUM(CI201:CR201,CW201:CX201,DG201:DH201)</f>
        <v>#N/A</v>
      </c>
      <c r="DT201" s="25" t="e">
        <f aca="false">SUM(CI201:CZ201,DC201:DL201)</f>
        <v>#N/A</v>
      </c>
      <c r="DU201" s="134" t="e">
        <f aca="false">SUM(CI201:DR201)</f>
        <v>#N/A</v>
      </c>
      <c r="DZ201" s="70" t="e">
        <f aca="false">$DZ$7*$J$2*$J$5*$AB201</f>
        <v>#N/A</v>
      </c>
      <c r="EA201" s="70" t="e">
        <f aca="false">$DZ$7*$J$3*$J$5*$AC201</f>
        <v>#N/A</v>
      </c>
      <c r="EB201" s="70" t="e">
        <f aca="false">$EB$7*$J$2*$J$5*$AB201</f>
        <v>#N/A</v>
      </c>
      <c r="EC201" s="70" t="e">
        <f aca="false">$EB$7*$J$3*$J$5*$AC201</f>
        <v>#N/A</v>
      </c>
      <c r="ED201" s="70" t="e">
        <f aca="false">$ED$7*$J$2*$J$5*$AB201</f>
        <v>#N/A</v>
      </c>
      <c r="EE201" s="70" t="e">
        <f aca="false">$ED$7*$J$3*$J$5*$AC201</f>
        <v>#N/A</v>
      </c>
      <c r="EF201" s="70" t="e">
        <f aca="false">$EF$7*$J$2*$J$5*$AB201</f>
        <v>#N/A</v>
      </c>
      <c r="EG201" s="70" t="e">
        <f aca="false">$EF$7*$J$3*$J$5*$AC201</f>
        <v>#N/A</v>
      </c>
      <c r="EH201" s="70" t="e">
        <f aca="false">$EH$7*$J$2*$J$5*$AB201</f>
        <v>#N/A</v>
      </c>
      <c r="EI201" s="70" t="e">
        <f aca="false">$EH$7*$J$3*$J$5*$AC201</f>
        <v>#N/A</v>
      </c>
      <c r="EJ201" s="70" t="e">
        <f aca="false">$EJ$7*$J$2*$J$5*$AB201</f>
        <v>#N/A</v>
      </c>
      <c r="EK201" s="70" t="e">
        <f aca="false">$EJ$7*$J$3*$J$5*$AC201</f>
        <v>#N/A</v>
      </c>
      <c r="EL201" s="70" t="e">
        <f aca="false">$EL$7*$J$2*$J$5*$AB201</f>
        <v>#N/A</v>
      </c>
      <c r="EM201" s="70" t="e">
        <f aca="false">$EL$7*$J$3*$J$5*$AC201</f>
        <v>#N/A</v>
      </c>
      <c r="EN201" s="134" t="e">
        <f aca="false">SUM(EB201:EC201)</f>
        <v>#N/A</v>
      </c>
      <c r="EO201" s="25" t="e">
        <f aca="false">SUM(EB201:EE201,EJ201:EM201)</f>
        <v>#N/A</v>
      </c>
      <c r="EP201" s="25" t="e">
        <f aca="false">SUM(DZ201:EM201)</f>
        <v>#N/A</v>
      </c>
    </row>
    <row r="202" customFormat="false" ht="11.25" hidden="false" customHeight="false" outlineLevel="0" collapsed="false">
      <c r="A202" s="51" t="e">
        <f aca="false">VLOOKUP($D202,Curves!$A$2:$I$1700,9)</f>
        <v>#N/A</v>
      </c>
      <c r="B202" s="85" t="e">
        <f aca="false">(1+($A202/2))^(-2*($D202-$A$1)/365.25)</f>
        <v>#N/A</v>
      </c>
      <c r="C202" s="85" t="n">
        <f aca="false">D203-D202</f>
        <v>31</v>
      </c>
      <c r="D202" s="377" t="n">
        <v>42795</v>
      </c>
      <c r="E202" s="378" t="e">
        <f aca="false">VLOOKUP($D202,Curves!$A$2:$H$1700,2)*$B202</f>
        <v>#N/A</v>
      </c>
      <c r="F202" s="51" t="e">
        <f aca="false">VLOOKUP($D202,Curves!$A$2:$H$1700,3)*$B202</f>
        <v>#N/A</v>
      </c>
      <c r="G202" s="51" t="e">
        <f aca="false">VLOOKUP($D202,Curves!$A$2:$H$1700,7)*$B202</f>
        <v>#N/A</v>
      </c>
      <c r="H202" s="51" t="e">
        <f aca="false">VLOOKUP($D202,Curves!$A$2:$H$1700,5)*$B202</f>
        <v>#N/A</v>
      </c>
      <c r="I202" s="51" t="e">
        <f aca="false">VLOOKUP($D202,Curves!$A$2:$H$1700,4)*$B202</f>
        <v>#N/A</v>
      </c>
      <c r="J202" s="379" t="e">
        <f aca="false">VLOOKUP($D202,Curves!$A$2:$H$1700,8)*$B202</f>
        <v>#N/A</v>
      </c>
      <c r="K202" s="51" t="e">
        <f aca="false">($E202+$I202)*$J$5+$J$4</f>
        <v>#N/A</v>
      </c>
      <c r="L202" s="380" t="e">
        <f aca="false">VLOOKUP($D202,Curves!$N$2:$T$2600,2)*$B202</f>
        <v>#N/A</v>
      </c>
      <c r="M202" s="244" t="e">
        <f aca="false">VLOOKUP($D202,Curves!$N$2:$T$2600,3)*$B202</f>
        <v>#N/A</v>
      </c>
      <c r="N202" s="381" t="e">
        <f aca="false">IF($K202&lt;$L202,1,0)</f>
        <v>#N/A</v>
      </c>
      <c r="O202" s="382" t="e">
        <f aca="false">IF($K202&lt;$M202,1,0)</f>
        <v>#N/A</v>
      </c>
      <c r="P202" s="378" t="e">
        <f aca="false">($E202+J202)*$J$5+$J$4</f>
        <v>#N/A</v>
      </c>
      <c r="Q202" s="380" t="e">
        <f aca="false">VLOOKUP($D202,Curves!$N$2:$T$2600,4)*$B202</f>
        <v>#N/A</v>
      </c>
      <c r="R202" s="244" t="e">
        <f aca="false">VLOOKUP($D202,Curves!$N$2:$T$2600,5)*$B202</f>
        <v>#N/A</v>
      </c>
      <c r="S202" s="381" t="e">
        <f aca="false">IF($P202&lt;$Q202,1,0)</f>
        <v>#N/A</v>
      </c>
      <c r="T202" s="382" t="e">
        <f aca="false">IF($P202&lt;$R202,1,0)</f>
        <v>#N/A</v>
      </c>
      <c r="U202" s="383" t="e">
        <f aca="false">($E202+G202)*$J$5+$J$4</f>
        <v>#N/A</v>
      </c>
      <c r="V202" s="383" t="e">
        <f aca="false">($E202+H202)*$J$5+$J$4</f>
        <v>#N/A</v>
      </c>
      <c r="W202" s="383" t="e">
        <f aca="false">($E202+I202)*$J$5+$J$4</f>
        <v>#N/A</v>
      </c>
      <c r="X202" s="272" t="e">
        <f aca="false">VLOOKUP($D202,[6]CurveFetch!$D$8:$S$13000,16,0)*$B202</f>
        <v>#N/A</v>
      </c>
      <c r="Y202" s="244" t="e">
        <f aca="false">VLOOKUP($D202,Curves!$N$2:$T$2600,7)*$B202</f>
        <v>#N/A</v>
      </c>
      <c r="Z202" s="384" t="e">
        <f aca="false">IF($U202&lt;$X202,1,0)</f>
        <v>#N/A</v>
      </c>
      <c r="AA202" s="381" t="e">
        <f aca="false">IF($U202&lt;$Y202,1,0)</f>
        <v>#N/A</v>
      </c>
      <c r="AB202" s="381" t="e">
        <f aca="false">IF($V202&lt;$X202,1,0)</f>
        <v>#N/A</v>
      </c>
      <c r="AC202" s="381" t="e">
        <f aca="false">IF($V202&lt;$X202,1,0)</f>
        <v>#N/A</v>
      </c>
      <c r="AD202" s="381" t="e">
        <f aca="false">IF($W202&lt;$X202,1,0)</f>
        <v>#N/A</v>
      </c>
      <c r="AE202" s="382" t="e">
        <f aca="false">IF($W202&lt;$Y202,1,0)</f>
        <v>#N/A</v>
      </c>
      <c r="AF202" s="70" t="e">
        <f aca="false">$AF$7*$J$2*$J$5*$N202</f>
        <v>#N/A</v>
      </c>
      <c r="AG202" s="70" t="e">
        <f aca="false">$AF$7*$J$2*$J$5*$O202</f>
        <v>#N/A</v>
      </c>
      <c r="AH202" s="70" t="e">
        <f aca="false">$AH$7*$J$2*$J$5*$N202</f>
        <v>#N/A</v>
      </c>
      <c r="AI202" s="70" t="e">
        <f aca="false">$AH$7*$J$2*$J$5*$O202</f>
        <v>#N/A</v>
      </c>
      <c r="AJ202" s="70" t="e">
        <f aca="false">$AJ$7*$J$2*$J$5*$N202</f>
        <v>#N/A</v>
      </c>
      <c r="AK202" s="70" t="e">
        <f aca="false">$AJ$7*$J$2*$J$5*$O202</f>
        <v>#N/A</v>
      </c>
      <c r="AL202" s="70" t="e">
        <f aca="false">$AL$7*$J$2*$J$5*$N202</f>
        <v>#N/A</v>
      </c>
      <c r="AM202" s="70" t="e">
        <f aca="false">$AL$7*$J$3*$J$5*$O202</f>
        <v>#N/A</v>
      </c>
      <c r="AN202" s="70" t="e">
        <f aca="false">$AN$7*$J$2*$J$5*$N202</f>
        <v>#N/A</v>
      </c>
      <c r="AO202" s="70" t="e">
        <f aca="false">$AN$7*$J$3*$J$5*$O202</f>
        <v>#N/A</v>
      </c>
      <c r="AP202" s="70" t="e">
        <f aca="false">$AP$7*$J$2*$J$5*$N202</f>
        <v>#N/A</v>
      </c>
      <c r="AQ202" s="70" t="e">
        <f aca="false">$AP$7*$J$3*$J$5*$O202</f>
        <v>#N/A</v>
      </c>
      <c r="AR202" s="70" t="e">
        <f aca="false">$AR$7*$J$2*$J$5*$N202</f>
        <v>#N/A</v>
      </c>
      <c r="AS202" s="70" t="e">
        <f aca="false">$AR$7*$J$3*$J$5*$O202</f>
        <v>#N/A</v>
      </c>
      <c r="AT202" s="134" t="e">
        <f aca="false">SUM(AF202:AG202,AL202:AM202)</f>
        <v>#N/A</v>
      </c>
      <c r="AU202" s="161" t="e">
        <f aca="false">SUM(AF202:AM202,AP202:AS202)</f>
        <v>#N/A</v>
      </c>
      <c r="AV202" s="134" t="e">
        <f aca="false">SUM(AF202:AS202)</f>
        <v>#N/A</v>
      </c>
      <c r="AW202" s="70" t="e">
        <f aca="false">$AW$7*$J$2*$J$5*$S202</f>
        <v>#N/A</v>
      </c>
      <c r="AX202" s="70" t="e">
        <f aca="false">$AW$7*$J$3*$J$5*$T202</f>
        <v>#N/A</v>
      </c>
      <c r="AY202" s="70" t="e">
        <f aca="false">$AY$7*$J$2*$J$5*$S202</f>
        <v>#N/A</v>
      </c>
      <c r="AZ202" s="70" t="e">
        <f aca="false">$AY$7*$J$3*$J$5*$T202</f>
        <v>#N/A</v>
      </c>
      <c r="BA202" s="70" t="e">
        <f aca="false">$BA$7*$J$2*$J$5*$S202</f>
        <v>#N/A</v>
      </c>
      <c r="BB202" s="70" t="e">
        <f aca="false">$BA$7*$J$3*$J$5*$T202</f>
        <v>#N/A</v>
      </c>
      <c r="BC202" s="70" t="e">
        <f aca="false">$BC$7*$J$2*$J$5*$S202</f>
        <v>#N/A</v>
      </c>
      <c r="BD202" s="70" t="e">
        <f aca="false">$BC$7*$J$3*$J$5*$T202</f>
        <v>#N/A</v>
      </c>
      <c r="BE202" s="70" t="e">
        <f aca="false">$BE$7*$J$2*$J$5*$S202</f>
        <v>#N/A</v>
      </c>
      <c r="BF202" s="70" t="e">
        <f aca="false">$BE$7*$J$3*$J$5*$T202</f>
        <v>#N/A</v>
      </c>
      <c r="BG202" s="70" t="e">
        <f aca="false">$BG$7*$J$2*$J$5*$S202</f>
        <v>#N/A</v>
      </c>
      <c r="BH202" s="70" t="e">
        <f aca="false">$BG$7*$J$3*$J$5*$T202</f>
        <v>#N/A</v>
      </c>
      <c r="BI202" s="70" t="e">
        <f aca="false">$BI$7*$J$2*$J$5*$S202</f>
        <v>#N/A</v>
      </c>
      <c r="BJ202" s="70" t="e">
        <f aca="false">$BI$7*$J$3*$J$5*$T202</f>
        <v>#N/A</v>
      </c>
      <c r="BK202" s="70" t="e">
        <f aca="false">$BK$7*$J$2*$J$5*$S202</f>
        <v>#N/A</v>
      </c>
      <c r="BL202" s="70" t="e">
        <f aca="false">$BK$7*$J$3*$J$5*$T202</f>
        <v>#N/A</v>
      </c>
      <c r="BM202" s="70" t="e">
        <f aca="false">$BM$7*$J$2*$J$5*$S202</f>
        <v>#N/A</v>
      </c>
      <c r="BN202" s="70" t="e">
        <f aca="false">$BM$7*$J$3*$J$5*$T202</f>
        <v>#N/A</v>
      </c>
      <c r="BO202" s="70" t="e">
        <f aca="false">$BO$7*$J$2*$J$5*$S202</f>
        <v>#N/A</v>
      </c>
      <c r="BP202" s="70" t="e">
        <f aca="false">$BO$7*$J$3*$J$5*$T202</f>
        <v>#N/A</v>
      </c>
      <c r="BQ202" s="70" t="e">
        <f aca="false">$BQ$7*$J$2*$J$5*$S202</f>
        <v>#N/A</v>
      </c>
      <c r="BR202" s="70" t="e">
        <f aca="false">$BQ$7*$J$3*$J$5*$T202</f>
        <v>#N/A</v>
      </c>
      <c r="BS202" s="70" t="e">
        <f aca="false">$BS$7*$J$2*$J$5*$S202</f>
        <v>#N/A</v>
      </c>
      <c r="BT202" s="70" t="e">
        <f aca="false">$BS$7*$J$3*$J$5*$T202</f>
        <v>#N/A</v>
      </c>
      <c r="BU202" s="70" t="e">
        <f aca="false">$BU$7*$J$2*$J$5*$S202</f>
        <v>#N/A</v>
      </c>
      <c r="BV202" s="70" t="e">
        <f aca="false">$BU$7*$J$3*$J$5*$T202</f>
        <v>#N/A</v>
      </c>
      <c r="BW202" s="385" t="e">
        <f aca="false">SUM(AW202:BD202,BG202:BJ202,BO202:BP202)</f>
        <v>#N/A</v>
      </c>
      <c r="BX202" s="386" t="e">
        <f aca="false">SUM(BS202:BV202)+BW202</f>
        <v>#N/A</v>
      </c>
      <c r="BY202" s="25" t="e">
        <f aca="false">SUM(AW202:BV202)</f>
        <v>#N/A</v>
      </c>
      <c r="BZ202" s="70" t="e">
        <f aca="false">$BZ$7*$J$2*$J$5*$N202</f>
        <v>#N/A</v>
      </c>
      <c r="CA202" s="70" t="e">
        <f aca="false">$BZ$7*$J$3*$J$5*$O202</f>
        <v>#N/A</v>
      </c>
      <c r="CB202" s="70" t="e">
        <f aca="false">$CB$7*$J$2*$J$5*$N202</f>
        <v>#N/A</v>
      </c>
      <c r="CC202" s="70" t="e">
        <f aca="false">$CB$7*$J$3*$J$5*$O202</f>
        <v>#N/A</v>
      </c>
      <c r="CD202" s="70" t="e">
        <f aca="false">$CD$7*$J$2*$J$5*$N202</f>
        <v>#N/A</v>
      </c>
      <c r="CE202" s="70" t="e">
        <f aca="false">$CD$7*$J$3*$J$5*$O202</f>
        <v>#N/A</v>
      </c>
      <c r="CF202" s="134" t="e">
        <f aca="false">SUM(BZ202:CA202)</f>
        <v>#N/A</v>
      </c>
      <c r="CG202" s="386" t="e">
        <f aca="false">SUM(BZ202:CC202)</f>
        <v>#N/A</v>
      </c>
      <c r="CH202" s="134" t="e">
        <f aca="false">SUM(BZ202:CE202)</f>
        <v>#N/A</v>
      </c>
      <c r="CI202" s="70" t="e">
        <f aca="false">$CI$7*$J$2*$J$5*$AB202</f>
        <v>#N/A</v>
      </c>
      <c r="CJ202" s="70" t="e">
        <f aca="false">$CI$7*$J$3*$J$5*$AC202</f>
        <v>#N/A</v>
      </c>
      <c r="CK202" s="70" t="e">
        <f aca="false">$CK$7*$J$2*$J$5*$AB202</f>
        <v>#N/A</v>
      </c>
      <c r="CL202" s="70" t="e">
        <f aca="false">$CK$7*$J$3*$J$5*$AC202</f>
        <v>#N/A</v>
      </c>
      <c r="CM202" s="70" t="e">
        <f aca="false">$CM$7*$J$2*$J$5*$AB202</f>
        <v>#N/A</v>
      </c>
      <c r="CN202" s="70" t="e">
        <f aca="false">$CM$7*$J$3*$J$5*$AC202</f>
        <v>#N/A</v>
      </c>
      <c r="CO202" s="70" t="e">
        <f aca="false">$CO$7*$J$2*$J$5*$AB202</f>
        <v>#N/A</v>
      </c>
      <c r="CP202" s="70" t="e">
        <f aca="false">$CO$7*$J$3*$J$5*$AC202</f>
        <v>#N/A</v>
      </c>
      <c r="CQ202" s="70" t="e">
        <f aca="false">$CQ$7*$J$2*$J$5*$AB202</f>
        <v>#N/A</v>
      </c>
      <c r="CR202" s="70" t="e">
        <f aca="false">$CQ$7*$J$3*$J$5*$AC202</f>
        <v>#N/A</v>
      </c>
      <c r="CS202" s="70" t="e">
        <f aca="false">$CS$7*$J$2*$J$5*$AB202</f>
        <v>#N/A</v>
      </c>
      <c r="CT202" s="70" t="e">
        <f aca="false">$CS$7*$J$3*$J$5*$AC202</f>
        <v>#N/A</v>
      </c>
      <c r="CU202" s="70" t="e">
        <f aca="false">$CU$7*$J$2*$J$5*$AB202</f>
        <v>#N/A</v>
      </c>
      <c r="CV202" s="70" t="e">
        <f aca="false">$CU$7*$J$3*$J$5*$AC202</f>
        <v>#N/A</v>
      </c>
      <c r="CW202" s="70" t="e">
        <f aca="false">$CW$7*$J$2*$J$5*$AB202</f>
        <v>#N/A</v>
      </c>
      <c r="CX202" s="70" t="e">
        <f aca="false">$CW$7*$J$3*$J$5*$AC202</f>
        <v>#N/A</v>
      </c>
      <c r="CY202" s="70" t="e">
        <f aca="false">$CY$7*$J$2*$J$5*$AB202</f>
        <v>#N/A</v>
      </c>
      <c r="CZ202" s="70" t="e">
        <f aca="false">$CY$7*$J$3*$J$5*$AC202</f>
        <v>#N/A</v>
      </c>
      <c r="DA202" s="70" t="e">
        <f aca="false">$DA$7*$J$2*$J$5*$AB202</f>
        <v>#N/A</v>
      </c>
      <c r="DB202" s="70" t="e">
        <f aca="false">$DA$7*$J$3*$J$5*$AC202</f>
        <v>#N/A</v>
      </c>
      <c r="DC202" s="70"/>
      <c r="DD202" s="70"/>
      <c r="DE202" s="70" t="e">
        <f aca="false">$DF$7*$J$2*$J$5*$AB202</f>
        <v>#N/A</v>
      </c>
      <c r="DF202" s="70" t="e">
        <f aca="false">$DF$7*$J$3*$J$5*$AC202</f>
        <v>#N/A</v>
      </c>
      <c r="DG202" s="70" t="e">
        <f aca="false">$DG$7*$J$2*$J$5*$AB202</f>
        <v>#N/A</v>
      </c>
      <c r="DH202" s="70" t="e">
        <f aca="false">$DG$7*$J$3*$J$5*$AC202</f>
        <v>#N/A</v>
      </c>
      <c r="DI202" s="70" t="e">
        <f aca="false">$DI$7*$J$2*$J$5*$AB202</f>
        <v>#N/A</v>
      </c>
      <c r="DJ202" s="70" t="e">
        <f aca="false">$DI$7*$J$3*$J$5*$AC202</f>
        <v>#N/A</v>
      </c>
      <c r="DK202" s="70" t="e">
        <f aca="false">$DK$7*$J$2*$J$5*$AB202</f>
        <v>#N/A</v>
      </c>
      <c r="DL202" s="70" t="e">
        <f aca="false">$DK$7*$J$3*$J$5*$AC202</f>
        <v>#N/A</v>
      </c>
      <c r="DM202" s="70" t="e">
        <f aca="false">$DM$7*$J$2*$J$5*$AB202</f>
        <v>#N/A</v>
      </c>
      <c r="DN202" s="70" t="e">
        <f aca="false">$DM$7*$J$3*$J$5*$AC202</f>
        <v>#N/A</v>
      </c>
      <c r="DO202" s="70" t="e">
        <f aca="false">$DO$7*$J$2*$J$5*$AB202</f>
        <v>#N/A</v>
      </c>
      <c r="DP202" s="70" t="e">
        <f aca="false">$DO$7*$J$3*$J$5*$AC202</f>
        <v>#N/A</v>
      </c>
      <c r="DQ202" s="70" t="e">
        <f aca="false">$DQ$7*$J$2*$J$5*$AB202</f>
        <v>#N/A</v>
      </c>
      <c r="DR202" s="70" t="e">
        <f aca="false">$DQ$7*$J$3*$J$5*$AC202</f>
        <v>#N/A</v>
      </c>
      <c r="DS202" s="134" t="e">
        <f aca="false">SUM(CI202:CR202,CW202:CX202,DG202:DH202)</f>
        <v>#N/A</v>
      </c>
      <c r="DT202" s="25" t="e">
        <f aca="false">SUM(CI202:CZ202,DC202:DL202)</f>
        <v>#N/A</v>
      </c>
      <c r="DU202" s="134" t="e">
        <f aca="false">SUM(CI202:DR202)</f>
        <v>#N/A</v>
      </c>
      <c r="DZ202" s="70" t="e">
        <f aca="false">$DZ$7*$J$2*$J$5*$AB202</f>
        <v>#N/A</v>
      </c>
      <c r="EA202" s="70" t="e">
        <f aca="false">$DZ$7*$J$3*$J$5*$AC202</f>
        <v>#N/A</v>
      </c>
      <c r="EB202" s="70" t="e">
        <f aca="false">$EB$7*$J$2*$J$5*$AB202</f>
        <v>#N/A</v>
      </c>
      <c r="EC202" s="70" t="e">
        <f aca="false">$EB$7*$J$3*$J$5*$AC202</f>
        <v>#N/A</v>
      </c>
      <c r="ED202" s="70" t="e">
        <f aca="false">$ED$7*$J$2*$J$5*$AB202</f>
        <v>#N/A</v>
      </c>
      <c r="EE202" s="70" t="e">
        <f aca="false">$ED$7*$J$3*$J$5*$AC202</f>
        <v>#N/A</v>
      </c>
      <c r="EF202" s="70" t="e">
        <f aca="false">$EF$7*$J$2*$J$5*$AB202</f>
        <v>#N/A</v>
      </c>
      <c r="EG202" s="70" t="e">
        <f aca="false">$EF$7*$J$3*$J$5*$AC202</f>
        <v>#N/A</v>
      </c>
      <c r="EH202" s="70" t="e">
        <f aca="false">$EH$7*$J$2*$J$5*$AB202</f>
        <v>#N/A</v>
      </c>
      <c r="EI202" s="70" t="e">
        <f aca="false">$EH$7*$J$3*$J$5*$AC202</f>
        <v>#N/A</v>
      </c>
      <c r="EJ202" s="70" t="e">
        <f aca="false">$EJ$7*$J$2*$J$5*$AB202</f>
        <v>#N/A</v>
      </c>
      <c r="EK202" s="70" t="e">
        <f aca="false">$EJ$7*$J$3*$J$5*$AC202</f>
        <v>#N/A</v>
      </c>
      <c r="EL202" s="70" t="e">
        <f aca="false">$EL$7*$J$2*$J$5*$AB202</f>
        <v>#N/A</v>
      </c>
      <c r="EM202" s="70" t="e">
        <f aca="false">$EL$7*$J$3*$J$5*$AC202</f>
        <v>#N/A</v>
      </c>
      <c r="EN202" s="134" t="e">
        <f aca="false">SUM(EB202:EC202)</f>
        <v>#N/A</v>
      </c>
      <c r="EO202" s="25" t="e">
        <f aca="false">SUM(EB202:EE202,EJ202:EM202)</f>
        <v>#N/A</v>
      </c>
      <c r="EP202" s="25" t="e">
        <f aca="false">SUM(DZ202:EM202)</f>
        <v>#N/A</v>
      </c>
    </row>
    <row r="203" customFormat="false" ht="11.25" hidden="false" customHeight="false" outlineLevel="0" collapsed="false">
      <c r="A203" s="51" t="e">
        <f aca="false">VLOOKUP($D203,Curves!$A$2:$I$1700,9)</f>
        <v>#N/A</v>
      </c>
      <c r="B203" s="85" t="e">
        <f aca="false">(1+($A203/2))^(-2*($D203-$A$1)/365.25)</f>
        <v>#N/A</v>
      </c>
      <c r="C203" s="85" t="n">
        <f aca="false">D204-D203</f>
        <v>30</v>
      </c>
      <c r="D203" s="377" t="n">
        <v>42826</v>
      </c>
      <c r="E203" s="378" t="e">
        <f aca="false">VLOOKUP($D203,Curves!$A$2:$H$1700,2)*$B203</f>
        <v>#N/A</v>
      </c>
      <c r="F203" s="51" t="e">
        <f aca="false">VLOOKUP($D203,Curves!$A$2:$H$1700,3)*$B203</f>
        <v>#N/A</v>
      </c>
      <c r="G203" s="51" t="e">
        <f aca="false">VLOOKUP($D203,Curves!$A$2:$H$1700,7)*$B203</f>
        <v>#N/A</v>
      </c>
      <c r="H203" s="51" t="e">
        <f aca="false">VLOOKUP($D203,Curves!$A$2:$H$1700,5)*$B203</f>
        <v>#N/A</v>
      </c>
      <c r="I203" s="51" t="e">
        <f aca="false">VLOOKUP($D203,Curves!$A$2:$H$1700,4)*$B203</f>
        <v>#N/A</v>
      </c>
      <c r="J203" s="379" t="e">
        <f aca="false">VLOOKUP($D203,Curves!$A$2:$H$1700,8)*$B203</f>
        <v>#N/A</v>
      </c>
      <c r="K203" s="51" t="e">
        <f aca="false">($E203+$I203)*$J$5+$J$4</f>
        <v>#N/A</v>
      </c>
      <c r="L203" s="380" t="e">
        <f aca="false">VLOOKUP($D203,Curves!$N$2:$T$2600,2)*$B203</f>
        <v>#N/A</v>
      </c>
      <c r="M203" s="244" t="e">
        <f aca="false">VLOOKUP($D203,Curves!$N$2:$T$2600,3)*$B203</f>
        <v>#N/A</v>
      </c>
      <c r="N203" s="381" t="e">
        <f aca="false">IF($K203&lt;$L203,1,0)</f>
        <v>#N/A</v>
      </c>
      <c r="O203" s="382" t="e">
        <f aca="false">IF($K203&lt;$M203,1,0)</f>
        <v>#N/A</v>
      </c>
      <c r="P203" s="378" t="e">
        <f aca="false">($E203+J203)*$J$5+$J$4</f>
        <v>#N/A</v>
      </c>
      <c r="Q203" s="380" t="e">
        <f aca="false">VLOOKUP($D203,Curves!$N$2:$T$2600,4)*$B203</f>
        <v>#N/A</v>
      </c>
      <c r="R203" s="244" t="e">
        <f aca="false">VLOOKUP($D203,Curves!$N$2:$T$2600,5)*$B203</f>
        <v>#N/A</v>
      </c>
      <c r="S203" s="381" t="e">
        <f aca="false">IF($P203&lt;$Q203,1,0)</f>
        <v>#N/A</v>
      </c>
      <c r="T203" s="382" t="e">
        <f aca="false">IF($P203&lt;$R203,1,0)</f>
        <v>#N/A</v>
      </c>
      <c r="U203" s="383" t="e">
        <f aca="false">($E203+G203)*$J$5+$J$4</f>
        <v>#N/A</v>
      </c>
      <c r="V203" s="383" t="e">
        <f aca="false">($E203+H203)*$J$5+$J$4</f>
        <v>#N/A</v>
      </c>
      <c r="W203" s="383" t="e">
        <f aca="false">($E203+I203)*$J$5+$J$4</f>
        <v>#N/A</v>
      </c>
      <c r="X203" s="272" t="e">
        <f aca="false">VLOOKUP($D203,[6]CurveFetch!$D$8:$S$13000,16,0)*$B203</f>
        <v>#N/A</v>
      </c>
      <c r="Y203" s="244" t="e">
        <f aca="false">VLOOKUP($D203,Curves!$N$2:$T$2600,7)*$B203</f>
        <v>#N/A</v>
      </c>
      <c r="Z203" s="384" t="e">
        <f aca="false">IF($U203&lt;$X203,1,0)</f>
        <v>#N/A</v>
      </c>
      <c r="AA203" s="381" t="e">
        <f aca="false">IF($U203&lt;$Y203,1,0)</f>
        <v>#N/A</v>
      </c>
      <c r="AB203" s="381" t="e">
        <f aca="false">IF($V203&lt;$X203,1,0)</f>
        <v>#N/A</v>
      </c>
      <c r="AC203" s="381" t="e">
        <f aca="false">IF($V203&lt;$X203,1,0)</f>
        <v>#N/A</v>
      </c>
      <c r="AD203" s="381" t="e">
        <f aca="false">IF($W203&lt;$X203,1,0)</f>
        <v>#N/A</v>
      </c>
      <c r="AE203" s="382" t="e">
        <f aca="false">IF($W203&lt;$Y203,1,0)</f>
        <v>#N/A</v>
      </c>
      <c r="AF203" s="70" t="e">
        <f aca="false">$AF$7*$J$2*$J$5*$N203</f>
        <v>#N/A</v>
      </c>
      <c r="AG203" s="70" t="e">
        <f aca="false">$AF$7*$J$2*$J$5*$O203</f>
        <v>#N/A</v>
      </c>
      <c r="AH203" s="70" t="e">
        <f aca="false">$AH$7*$J$2*$J$5*$N203</f>
        <v>#N/A</v>
      </c>
      <c r="AI203" s="70" t="e">
        <f aca="false">$AH$7*$J$2*$J$5*$O203</f>
        <v>#N/A</v>
      </c>
      <c r="AJ203" s="70" t="e">
        <f aca="false">$AJ$7*$J$2*$J$5*$N203</f>
        <v>#N/A</v>
      </c>
      <c r="AK203" s="70" t="e">
        <f aca="false">$AJ$7*$J$2*$J$5*$O203</f>
        <v>#N/A</v>
      </c>
      <c r="AL203" s="70" t="e">
        <f aca="false">$AL$7*$J$2*$J$5*$N203</f>
        <v>#N/A</v>
      </c>
      <c r="AM203" s="70" t="e">
        <f aca="false">$AL$7*$J$3*$J$5*$O203</f>
        <v>#N/A</v>
      </c>
      <c r="AN203" s="70" t="e">
        <f aca="false">$AN$7*$J$2*$J$5*$N203</f>
        <v>#N/A</v>
      </c>
      <c r="AO203" s="70" t="e">
        <f aca="false">$AN$7*$J$3*$J$5*$O203</f>
        <v>#N/A</v>
      </c>
      <c r="AP203" s="70" t="e">
        <f aca="false">$AP$7*$J$2*$J$5*$N203</f>
        <v>#N/A</v>
      </c>
      <c r="AQ203" s="70" t="e">
        <f aca="false">$AP$7*$J$3*$J$5*$O203</f>
        <v>#N/A</v>
      </c>
      <c r="AR203" s="70" t="e">
        <f aca="false">$AR$7*$J$2*$J$5*$N203</f>
        <v>#N/A</v>
      </c>
      <c r="AS203" s="70" t="e">
        <f aca="false">$AR$7*$J$3*$J$5*$O203</f>
        <v>#N/A</v>
      </c>
      <c r="AT203" s="134" t="e">
        <f aca="false">SUM(AF203:AG203,AL203:AM203)</f>
        <v>#N/A</v>
      </c>
      <c r="AU203" s="161" t="e">
        <f aca="false">SUM(AF203:AM203,AP203:AS203)</f>
        <v>#N/A</v>
      </c>
      <c r="AV203" s="134" t="e">
        <f aca="false">SUM(AF203:AS203)</f>
        <v>#N/A</v>
      </c>
      <c r="AW203" s="70" t="e">
        <f aca="false">$AW$7*$J$2*$J$5*$S203</f>
        <v>#N/A</v>
      </c>
      <c r="AX203" s="70" t="e">
        <f aca="false">$AW$7*$J$3*$J$5*$T203</f>
        <v>#N/A</v>
      </c>
      <c r="AY203" s="70" t="e">
        <f aca="false">$AY$7*$J$2*$J$5*$S203</f>
        <v>#N/A</v>
      </c>
      <c r="AZ203" s="70" t="e">
        <f aca="false">$AY$7*$J$3*$J$5*$T203</f>
        <v>#N/A</v>
      </c>
      <c r="BA203" s="70" t="e">
        <f aca="false">$BA$7*$J$2*$J$5*$S203</f>
        <v>#N/A</v>
      </c>
      <c r="BB203" s="70" t="e">
        <f aca="false">$BA$7*$J$3*$J$5*$T203</f>
        <v>#N/A</v>
      </c>
      <c r="BC203" s="70" t="e">
        <f aca="false">$BC$7*$J$2*$J$5*$S203</f>
        <v>#N/A</v>
      </c>
      <c r="BD203" s="70" t="e">
        <f aca="false">$BC$7*$J$3*$J$5*$T203</f>
        <v>#N/A</v>
      </c>
      <c r="BE203" s="70" t="e">
        <f aca="false">$BE$7*$J$2*$J$5*$S203</f>
        <v>#N/A</v>
      </c>
      <c r="BF203" s="70" t="e">
        <f aca="false">$BE$7*$J$3*$J$5*$T203</f>
        <v>#N/A</v>
      </c>
      <c r="BG203" s="70" t="e">
        <f aca="false">$BG$7*$J$2*$J$5*$S203</f>
        <v>#N/A</v>
      </c>
      <c r="BH203" s="70" t="e">
        <f aca="false">$BG$7*$J$3*$J$5*$T203</f>
        <v>#N/A</v>
      </c>
      <c r="BI203" s="70" t="e">
        <f aca="false">$BI$7*$J$2*$J$5*$S203</f>
        <v>#N/A</v>
      </c>
      <c r="BJ203" s="70" t="e">
        <f aca="false">$BI$7*$J$3*$J$5*$T203</f>
        <v>#N/A</v>
      </c>
      <c r="BK203" s="70" t="e">
        <f aca="false">$BK$7*$J$2*$J$5*$S203</f>
        <v>#N/A</v>
      </c>
      <c r="BL203" s="70" t="e">
        <f aca="false">$BK$7*$J$3*$J$5*$T203</f>
        <v>#N/A</v>
      </c>
      <c r="BM203" s="70" t="e">
        <f aca="false">$BM$7*$J$2*$J$5*$S203</f>
        <v>#N/A</v>
      </c>
      <c r="BN203" s="70" t="e">
        <f aca="false">$BM$7*$J$3*$J$5*$T203</f>
        <v>#N/A</v>
      </c>
      <c r="BO203" s="70" t="e">
        <f aca="false">$BO$7*$J$2*$J$5*$S203</f>
        <v>#N/A</v>
      </c>
      <c r="BP203" s="70" t="e">
        <f aca="false">$BO$7*$J$3*$J$5*$T203</f>
        <v>#N/A</v>
      </c>
      <c r="BQ203" s="70" t="e">
        <f aca="false">$BQ$7*$J$2*$J$5*$S203</f>
        <v>#N/A</v>
      </c>
      <c r="BR203" s="70" t="e">
        <f aca="false">$BQ$7*$J$3*$J$5*$T203</f>
        <v>#N/A</v>
      </c>
      <c r="BS203" s="70" t="e">
        <f aca="false">$BS$7*$J$2*$J$5*$S203</f>
        <v>#N/A</v>
      </c>
      <c r="BT203" s="70" t="e">
        <f aca="false">$BS$7*$J$3*$J$5*$T203</f>
        <v>#N/A</v>
      </c>
      <c r="BU203" s="70" t="e">
        <f aca="false">$BU$7*$J$2*$J$5*$S203</f>
        <v>#N/A</v>
      </c>
      <c r="BV203" s="70" t="e">
        <f aca="false">$BU$7*$J$3*$J$5*$T203</f>
        <v>#N/A</v>
      </c>
      <c r="BW203" s="385" t="e">
        <f aca="false">SUM(AW203:BD203,BG203:BJ203,BO203:BP203)</f>
        <v>#N/A</v>
      </c>
      <c r="BX203" s="386" t="e">
        <f aca="false">SUM(BS203:BV203)+BW203</f>
        <v>#N/A</v>
      </c>
      <c r="BY203" s="25" t="e">
        <f aca="false">SUM(AW203:BV203)</f>
        <v>#N/A</v>
      </c>
      <c r="BZ203" s="70" t="e">
        <f aca="false">$BZ$7*$J$2*$J$5*$N203</f>
        <v>#N/A</v>
      </c>
      <c r="CA203" s="70" t="e">
        <f aca="false">$BZ$7*$J$3*$J$5*$O203</f>
        <v>#N/A</v>
      </c>
      <c r="CB203" s="70" t="e">
        <f aca="false">$CB$7*$J$2*$J$5*$N203</f>
        <v>#N/A</v>
      </c>
      <c r="CC203" s="70" t="e">
        <f aca="false">$CB$7*$J$3*$J$5*$O203</f>
        <v>#N/A</v>
      </c>
      <c r="CD203" s="70" t="e">
        <f aca="false">$CD$7*$J$2*$J$5*$N203</f>
        <v>#N/A</v>
      </c>
      <c r="CE203" s="70" t="e">
        <f aca="false">$CD$7*$J$3*$J$5*$O203</f>
        <v>#N/A</v>
      </c>
      <c r="CF203" s="134" t="e">
        <f aca="false">SUM(BZ203:CA203)</f>
        <v>#N/A</v>
      </c>
      <c r="CG203" s="386" t="e">
        <f aca="false">SUM(BZ203:CC203)</f>
        <v>#N/A</v>
      </c>
      <c r="CH203" s="134" t="e">
        <f aca="false">SUM(BZ203:CE203)</f>
        <v>#N/A</v>
      </c>
      <c r="CI203" s="70" t="e">
        <f aca="false">$CI$7*$J$2*$J$5*$AB203</f>
        <v>#N/A</v>
      </c>
      <c r="CJ203" s="70" t="e">
        <f aca="false">$CI$7*$J$3*$J$5*$AC203</f>
        <v>#N/A</v>
      </c>
      <c r="CK203" s="70" t="e">
        <f aca="false">$CK$7*$J$2*$J$5*$AB203</f>
        <v>#N/A</v>
      </c>
      <c r="CL203" s="70" t="e">
        <f aca="false">$CK$7*$J$3*$J$5*$AC203</f>
        <v>#N/A</v>
      </c>
      <c r="CM203" s="70" t="e">
        <f aca="false">$CM$7*$J$2*$J$5*$AB203</f>
        <v>#N/A</v>
      </c>
      <c r="CN203" s="70" t="e">
        <f aca="false">$CM$7*$J$3*$J$5*$AC203</f>
        <v>#N/A</v>
      </c>
      <c r="CO203" s="70" t="e">
        <f aca="false">$CO$7*$J$2*$J$5*$AB203</f>
        <v>#N/A</v>
      </c>
      <c r="CP203" s="70" t="e">
        <f aca="false">$CO$7*$J$3*$J$5*$AC203</f>
        <v>#N/A</v>
      </c>
      <c r="CQ203" s="70" t="e">
        <f aca="false">$CQ$7*$J$2*$J$5*$AB203</f>
        <v>#N/A</v>
      </c>
      <c r="CR203" s="70" t="e">
        <f aca="false">$CQ$7*$J$3*$J$5*$AC203</f>
        <v>#N/A</v>
      </c>
      <c r="CS203" s="70" t="e">
        <f aca="false">$CS$7*$J$2*$J$5*$AB203</f>
        <v>#N/A</v>
      </c>
      <c r="CT203" s="70" t="e">
        <f aca="false">$CS$7*$J$3*$J$5*$AC203</f>
        <v>#N/A</v>
      </c>
      <c r="CU203" s="70" t="e">
        <f aca="false">$CU$7*$J$2*$J$5*$AB203</f>
        <v>#N/A</v>
      </c>
      <c r="CV203" s="70" t="e">
        <f aca="false">$CU$7*$J$3*$J$5*$AC203</f>
        <v>#N/A</v>
      </c>
      <c r="CW203" s="70" t="e">
        <f aca="false">$CW$7*$J$2*$J$5*$AB203</f>
        <v>#N/A</v>
      </c>
      <c r="CX203" s="70" t="e">
        <f aca="false">$CW$7*$J$3*$J$5*$AC203</f>
        <v>#N/A</v>
      </c>
      <c r="CY203" s="70" t="e">
        <f aca="false">$CY$7*$J$2*$J$5*$AB203</f>
        <v>#N/A</v>
      </c>
      <c r="CZ203" s="70" t="e">
        <f aca="false">$CY$7*$J$3*$J$5*$AC203</f>
        <v>#N/A</v>
      </c>
      <c r="DA203" s="70" t="e">
        <f aca="false">$DA$7*$J$2*$J$5*$AB203</f>
        <v>#N/A</v>
      </c>
      <c r="DB203" s="70" t="e">
        <f aca="false">$DA$7*$J$3*$J$5*$AC203</f>
        <v>#N/A</v>
      </c>
      <c r="DC203" s="70"/>
      <c r="DD203" s="70"/>
      <c r="DE203" s="70" t="e">
        <f aca="false">$DF$7*$J$2*$J$5*$AB203</f>
        <v>#N/A</v>
      </c>
      <c r="DF203" s="70" t="e">
        <f aca="false">$DF$7*$J$3*$J$5*$AC203</f>
        <v>#N/A</v>
      </c>
      <c r="DG203" s="70" t="e">
        <f aca="false">$DG$7*$J$2*$J$5*$AB203</f>
        <v>#N/A</v>
      </c>
      <c r="DH203" s="70" t="e">
        <f aca="false">$DG$7*$J$3*$J$5*$AC203</f>
        <v>#N/A</v>
      </c>
      <c r="DI203" s="70" t="e">
        <f aca="false">$DI$7*$J$2*$J$5*$AB203</f>
        <v>#N/A</v>
      </c>
      <c r="DJ203" s="70" t="e">
        <f aca="false">$DI$7*$J$3*$J$5*$AC203</f>
        <v>#N/A</v>
      </c>
      <c r="DK203" s="70" t="e">
        <f aca="false">$DK$7*$J$2*$J$5*$AB203</f>
        <v>#N/A</v>
      </c>
      <c r="DL203" s="70" t="e">
        <f aca="false">$DK$7*$J$3*$J$5*$AC203</f>
        <v>#N/A</v>
      </c>
      <c r="DM203" s="70" t="e">
        <f aca="false">$DM$7*$J$2*$J$5*$AB203</f>
        <v>#N/A</v>
      </c>
      <c r="DN203" s="70" t="e">
        <f aca="false">$DM$7*$J$3*$J$5*$AC203</f>
        <v>#N/A</v>
      </c>
      <c r="DO203" s="70" t="e">
        <f aca="false">$DO$7*$J$2*$J$5*$AB203</f>
        <v>#N/A</v>
      </c>
      <c r="DP203" s="70" t="e">
        <f aca="false">$DO$7*$J$3*$J$5*$AC203</f>
        <v>#N/A</v>
      </c>
      <c r="DQ203" s="70" t="e">
        <f aca="false">$DQ$7*$J$2*$J$5*$AB203</f>
        <v>#N/A</v>
      </c>
      <c r="DR203" s="70" t="e">
        <f aca="false">$DQ$7*$J$3*$J$5*$AC203</f>
        <v>#N/A</v>
      </c>
      <c r="DS203" s="134" t="e">
        <f aca="false">SUM(CI203:CR203,CW203:CX203,DG203:DH203)</f>
        <v>#N/A</v>
      </c>
      <c r="DT203" s="25" t="e">
        <f aca="false">SUM(CI203:CZ203,DC203:DL203)</f>
        <v>#N/A</v>
      </c>
      <c r="DU203" s="134" t="e">
        <f aca="false">SUM(CI203:DR203)</f>
        <v>#N/A</v>
      </c>
      <c r="DZ203" s="70" t="e">
        <f aca="false">$DZ$7*$J$2*$J$5*$AB203</f>
        <v>#N/A</v>
      </c>
      <c r="EA203" s="70" t="e">
        <f aca="false">$DZ$7*$J$3*$J$5*$AC203</f>
        <v>#N/A</v>
      </c>
      <c r="EB203" s="70" t="e">
        <f aca="false">$EB$7*$J$2*$J$5*$AB203</f>
        <v>#N/A</v>
      </c>
      <c r="EC203" s="70" t="e">
        <f aca="false">$EB$7*$J$3*$J$5*$AC203</f>
        <v>#N/A</v>
      </c>
      <c r="ED203" s="70" t="e">
        <f aca="false">$ED$7*$J$2*$J$5*$AB203</f>
        <v>#N/A</v>
      </c>
      <c r="EE203" s="70" t="e">
        <f aca="false">$ED$7*$J$3*$J$5*$AC203</f>
        <v>#N/A</v>
      </c>
      <c r="EF203" s="70" t="e">
        <f aca="false">$EF$7*$J$2*$J$5*$AB203</f>
        <v>#N/A</v>
      </c>
      <c r="EG203" s="70" t="e">
        <f aca="false">$EF$7*$J$3*$J$5*$AC203</f>
        <v>#N/A</v>
      </c>
      <c r="EH203" s="70" t="e">
        <f aca="false">$EH$7*$J$2*$J$5*$AB203</f>
        <v>#N/A</v>
      </c>
      <c r="EI203" s="70" t="e">
        <f aca="false">$EH$7*$J$3*$J$5*$AC203</f>
        <v>#N/A</v>
      </c>
      <c r="EJ203" s="70" t="e">
        <f aca="false">$EJ$7*$J$2*$J$5*$AB203</f>
        <v>#N/A</v>
      </c>
      <c r="EK203" s="70" t="e">
        <f aca="false">$EJ$7*$J$3*$J$5*$AC203</f>
        <v>#N/A</v>
      </c>
      <c r="EL203" s="70" t="e">
        <f aca="false">$EL$7*$J$2*$J$5*$AB203</f>
        <v>#N/A</v>
      </c>
      <c r="EM203" s="70" t="e">
        <f aca="false">$EL$7*$J$3*$J$5*$AC203</f>
        <v>#N/A</v>
      </c>
      <c r="EN203" s="134" t="e">
        <f aca="false">SUM(EB203:EC203)</f>
        <v>#N/A</v>
      </c>
      <c r="EO203" s="25" t="e">
        <f aca="false">SUM(EB203:EE203,EJ203:EM203)</f>
        <v>#N/A</v>
      </c>
      <c r="EP203" s="25" t="e">
        <f aca="false">SUM(DZ203:EM203)</f>
        <v>#N/A</v>
      </c>
    </row>
    <row r="204" customFormat="false" ht="11.25" hidden="false" customHeight="false" outlineLevel="0" collapsed="false">
      <c r="A204" s="51" t="e">
        <f aca="false">VLOOKUP($D204,Curves!$A$2:$I$1700,9)</f>
        <v>#N/A</v>
      </c>
      <c r="B204" s="85" t="e">
        <f aca="false">(1+($A204/2))^(-2*($D204-$A$1)/365.25)</f>
        <v>#N/A</v>
      </c>
      <c r="C204" s="85" t="n">
        <f aca="false">D205-D204</f>
        <v>31</v>
      </c>
      <c r="D204" s="377" t="n">
        <v>42856</v>
      </c>
      <c r="E204" s="378" t="e">
        <f aca="false">VLOOKUP($D204,Curves!$A$2:$H$1700,2)*$B204</f>
        <v>#N/A</v>
      </c>
      <c r="F204" s="51" t="e">
        <f aca="false">VLOOKUP($D204,Curves!$A$2:$H$1700,3)*$B204</f>
        <v>#N/A</v>
      </c>
      <c r="G204" s="51" t="e">
        <f aca="false">VLOOKUP($D204,Curves!$A$2:$H$1700,7)*$B204</f>
        <v>#N/A</v>
      </c>
      <c r="H204" s="51" t="e">
        <f aca="false">VLOOKUP($D204,Curves!$A$2:$H$1700,5)*$B204</f>
        <v>#N/A</v>
      </c>
      <c r="I204" s="51" t="e">
        <f aca="false">VLOOKUP($D204,Curves!$A$2:$H$1700,4)*$B204</f>
        <v>#N/A</v>
      </c>
      <c r="J204" s="379" t="e">
        <f aca="false">VLOOKUP($D204,Curves!$A$2:$H$1700,8)*$B204</f>
        <v>#N/A</v>
      </c>
      <c r="K204" s="51" t="e">
        <f aca="false">($E204+$I204)*$J$5+$J$4</f>
        <v>#N/A</v>
      </c>
      <c r="L204" s="380" t="e">
        <f aca="false">VLOOKUP($D204,Curves!$N$2:$T$2600,2)*$B204</f>
        <v>#N/A</v>
      </c>
      <c r="M204" s="244" t="e">
        <f aca="false">VLOOKUP($D204,Curves!$N$2:$T$2600,3)*$B204</f>
        <v>#N/A</v>
      </c>
      <c r="N204" s="381" t="e">
        <f aca="false">IF($K204&lt;$L204,1,0)</f>
        <v>#N/A</v>
      </c>
      <c r="O204" s="382" t="e">
        <f aca="false">IF($K204&lt;$M204,1,0)</f>
        <v>#N/A</v>
      </c>
      <c r="P204" s="378" t="e">
        <f aca="false">($E204+J204)*$J$5+$J$4</f>
        <v>#N/A</v>
      </c>
      <c r="Q204" s="380" t="e">
        <f aca="false">VLOOKUP($D204,Curves!$N$2:$T$2600,4)*$B204</f>
        <v>#N/A</v>
      </c>
      <c r="R204" s="244" t="e">
        <f aca="false">VLOOKUP($D204,Curves!$N$2:$T$2600,5)*$B204</f>
        <v>#N/A</v>
      </c>
      <c r="S204" s="381" t="e">
        <f aca="false">IF($P204&lt;$Q204,1,0)</f>
        <v>#N/A</v>
      </c>
      <c r="T204" s="382" t="e">
        <f aca="false">IF($P204&lt;$R204,1,0)</f>
        <v>#N/A</v>
      </c>
      <c r="U204" s="383" t="e">
        <f aca="false">($E204+G204)*$J$5+$J$4</f>
        <v>#N/A</v>
      </c>
      <c r="V204" s="383" t="e">
        <f aca="false">($E204+H204)*$J$5+$J$4</f>
        <v>#N/A</v>
      </c>
      <c r="W204" s="383" t="e">
        <f aca="false">($E204+I204)*$J$5+$J$4</f>
        <v>#N/A</v>
      </c>
      <c r="X204" s="272" t="e">
        <f aca="false">VLOOKUP($D204,[6]CurveFetch!$D$8:$S$13000,16,0)*$B204</f>
        <v>#N/A</v>
      </c>
      <c r="Y204" s="244" t="e">
        <f aca="false">VLOOKUP($D204,Curves!$N$2:$T$2600,7)*$B204</f>
        <v>#N/A</v>
      </c>
      <c r="Z204" s="384" t="e">
        <f aca="false">IF($U204&lt;$X204,1,0)</f>
        <v>#N/A</v>
      </c>
      <c r="AA204" s="381" t="e">
        <f aca="false">IF($U204&lt;$Y204,1,0)</f>
        <v>#N/A</v>
      </c>
      <c r="AB204" s="381" t="e">
        <f aca="false">IF($V204&lt;$X204,1,0)</f>
        <v>#N/A</v>
      </c>
      <c r="AC204" s="381" t="e">
        <f aca="false">IF($V204&lt;$X204,1,0)</f>
        <v>#N/A</v>
      </c>
      <c r="AD204" s="381" t="e">
        <f aca="false">IF($W204&lt;$X204,1,0)</f>
        <v>#N/A</v>
      </c>
      <c r="AE204" s="382" t="e">
        <f aca="false">IF($W204&lt;$Y204,1,0)</f>
        <v>#N/A</v>
      </c>
      <c r="AF204" s="70" t="e">
        <f aca="false">$AF$7*$J$2*$J$5*$N204</f>
        <v>#N/A</v>
      </c>
      <c r="AG204" s="70" t="e">
        <f aca="false">$AF$7*$J$2*$J$5*$O204</f>
        <v>#N/A</v>
      </c>
      <c r="AH204" s="70" t="e">
        <f aca="false">$AH$7*$J$2*$J$5*$N204</f>
        <v>#N/A</v>
      </c>
      <c r="AI204" s="70" t="e">
        <f aca="false">$AH$7*$J$2*$J$5*$O204</f>
        <v>#N/A</v>
      </c>
      <c r="AJ204" s="70" t="e">
        <f aca="false">$AJ$7*$J$2*$J$5*$N204</f>
        <v>#N/A</v>
      </c>
      <c r="AK204" s="70" t="e">
        <f aca="false">$AJ$7*$J$2*$J$5*$O204</f>
        <v>#N/A</v>
      </c>
      <c r="AL204" s="70" t="e">
        <f aca="false">$AL$7*$J$2*$J$5*$N204</f>
        <v>#N/A</v>
      </c>
      <c r="AM204" s="70" t="e">
        <f aca="false">$AL$7*$J$3*$J$5*$O204</f>
        <v>#N/A</v>
      </c>
      <c r="AN204" s="70" t="e">
        <f aca="false">$AN$7*$J$2*$J$5*$N204</f>
        <v>#N/A</v>
      </c>
      <c r="AO204" s="70" t="e">
        <f aca="false">$AN$7*$J$3*$J$5*$O204</f>
        <v>#N/A</v>
      </c>
      <c r="AP204" s="70" t="e">
        <f aca="false">$AP$7*$J$2*$J$5*$N204</f>
        <v>#N/A</v>
      </c>
      <c r="AQ204" s="70" t="e">
        <f aca="false">$AP$7*$J$3*$J$5*$O204</f>
        <v>#N/A</v>
      </c>
      <c r="AR204" s="70" t="e">
        <f aca="false">$AR$7*$J$2*$J$5*$N204</f>
        <v>#N/A</v>
      </c>
      <c r="AS204" s="70" t="e">
        <f aca="false">$AR$7*$J$3*$J$5*$O204</f>
        <v>#N/A</v>
      </c>
      <c r="AT204" s="134" t="e">
        <f aca="false">SUM(AF204:AG204,AL204:AM204)</f>
        <v>#N/A</v>
      </c>
      <c r="AU204" s="161" t="e">
        <f aca="false">SUM(AF204:AM204,AP204:AS204)</f>
        <v>#N/A</v>
      </c>
      <c r="AV204" s="134" t="e">
        <f aca="false">SUM(AF204:AS204)</f>
        <v>#N/A</v>
      </c>
      <c r="AW204" s="70" t="e">
        <f aca="false">$AW$7*$J$2*$J$5*$S204</f>
        <v>#N/A</v>
      </c>
      <c r="AX204" s="70" t="e">
        <f aca="false">$AW$7*$J$3*$J$5*$T204</f>
        <v>#N/A</v>
      </c>
      <c r="AY204" s="70" t="e">
        <f aca="false">$AY$7*$J$2*$J$5*$S204</f>
        <v>#N/A</v>
      </c>
      <c r="AZ204" s="70" t="e">
        <f aca="false">$AY$7*$J$3*$J$5*$T204</f>
        <v>#N/A</v>
      </c>
      <c r="BA204" s="70" t="e">
        <f aca="false">$BA$7*$J$2*$J$5*$S204</f>
        <v>#N/A</v>
      </c>
      <c r="BB204" s="70" t="e">
        <f aca="false">$BA$7*$J$3*$J$5*$T204</f>
        <v>#N/A</v>
      </c>
      <c r="BC204" s="70" t="e">
        <f aca="false">$BC$7*$J$2*$J$5*$S204</f>
        <v>#N/A</v>
      </c>
      <c r="BD204" s="70" t="e">
        <f aca="false">$BC$7*$J$3*$J$5*$T204</f>
        <v>#N/A</v>
      </c>
      <c r="BE204" s="70" t="e">
        <f aca="false">$BE$7*$J$2*$J$5*$S204</f>
        <v>#N/A</v>
      </c>
      <c r="BF204" s="70" t="e">
        <f aca="false">$BE$7*$J$3*$J$5*$T204</f>
        <v>#N/A</v>
      </c>
      <c r="BG204" s="70" t="e">
        <f aca="false">$BG$7*$J$2*$J$5*$S204</f>
        <v>#N/A</v>
      </c>
      <c r="BH204" s="70" t="e">
        <f aca="false">$BG$7*$J$3*$J$5*$T204</f>
        <v>#N/A</v>
      </c>
      <c r="BI204" s="70" t="e">
        <f aca="false">$BI$7*$J$2*$J$5*$S204</f>
        <v>#N/A</v>
      </c>
      <c r="BJ204" s="70" t="e">
        <f aca="false">$BI$7*$J$3*$J$5*$T204</f>
        <v>#N/A</v>
      </c>
      <c r="BK204" s="70" t="e">
        <f aca="false">$BK$7*$J$2*$J$5*$S204</f>
        <v>#N/A</v>
      </c>
      <c r="BL204" s="70" t="e">
        <f aca="false">$BK$7*$J$3*$J$5*$T204</f>
        <v>#N/A</v>
      </c>
      <c r="BM204" s="70" t="e">
        <f aca="false">$BM$7*$J$2*$J$5*$S204</f>
        <v>#N/A</v>
      </c>
      <c r="BN204" s="70" t="e">
        <f aca="false">$BM$7*$J$3*$J$5*$T204</f>
        <v>#N/A</v>
      </c>
      <c r="BO204" s="70" t="e">
        <f aca="false">$BO$7*$J$2*$J$5*$S204</f>
        <v>#N/A</v>
      </c>
      <c r="BP204" s="70" t="e">
        <f aca="false">$BO$7*$J$3*$J$5*$T204</f>
        <v>#N/A</v>
      </c>
      <c r="BQ204" s="70" t="e">
        <f aca="false">$BQ$7*$J$2*$J$5*$S204</f>
        <v>#N/A</v>
      </c>
      <c r="BR204" s="70" t="e">
        <f aca="false">$BQ$7*$J$3*$J$5*$T204</f>
        <v>#N/A</v>
      </c>
      <c r="BS204" s="70" t="e">
        <f aca="false">$BS$7*$J$2*$J$5*$S204</f>
        <v>#N/A</v>
      </c>
      <c r="BT204" s="70" t="e">
        <f aca="false">$BS$7*$J$3*$J$5*$T204</f>
        <v>#N/A</v>
      </c>
      <c r="BU204" s="70" t="e">
        <f aca="false">$BU$7*$J$2*$J$5*$S204</f>
        <v>#N/A</v>
      </c>
      <c r="BV204" s="70" t="e">
        <f aca="false">$BU$7*$J$3*$J$5*$T204</f>
        <v>#N/A</v>
      </c>
      <c r="BW204" s="385" t="e">
        <f aca="false">SUM(AW204:BD204,BG204:BJ204,BO204:BP204)</f>
        <v>#N/A</v>
      </c>
      <c r="BX204" s="386" t="e">
        <f aca="false">SUM(BS204:BV204)+BW204</f>
        <v>#N/A</v>
      </c>
      <c r="BY204" s="25" t="e">
        <f aca="false">SUM(AW204:BV204)</f>
        <v>#N/A</v>
      </c>
      <c r="BZ204" s="70" t="e">
        <f aca="false">$BZ$7*$J$2*$J$5*$N204</f>
        <v>#N/A</v>
      </c>
      <c r="CA204" s="70" t="e">
        <f aca="false">$BZ$7*$J$3*$J$5*$O204</f>
        <v>#N/A</v>
      </c>
      <c r="CB204" s="70" t="e">
        <f aca="false">$CB$7*$J$2*$J$5*$N204</f>
        <v>#N/A</v>
      </c>
      <c r="CC204" s="70" t="e">
        <f aca="false">$CB$7*$J$3*$J$5*$O204</f>
        <v>#N/A</v>
      </c>
      <c r="CD204" s="70" t="e">
        <f aca="false">$CD$7*$J$2*$J$5*$N204</f>
        <v>#N/A</v>
      </c>
      <c r="CE204" s="70" t="e">
        <f aca="false">$CD$7*$J$3*$J$5*$O204</f>
        <v>#N/A</v>
      </c>
      <c r="CF204" s="134" t="e">
        <f aca="false">SUM(BZ204:CA204)</f>
        <v>#N/A</v>
      </c>
      <c r="CG204" s="386" t="e">
        <f aca="false">SUM(BZ204:CC204)</f>
        <v>#N/A</v>
      </c>
      <c r="CH204" s="134" t="e">
        <f aca="false">SUM(BZ204:CE204)</f>
        <v>#N/A</v>
      </c>
      <c r="CI204" s="70" t="e">
        <f aca="false">$CI$7*$J$2*$J$5*$AB204</f>
        <v>#N/A</v>
      </c>
      <c r="CJ204" s="70" t="e">
        <f aca="false">$CI$7*$J$3*$J$5*$AC204</f>
        <v>#N/A</v>
      </c>
      <c r="CK204" s="70" t="e">
        <f aca="false">$CK$7*$J$2*$J$5*$AB204</f>
        <v>#N/A</v>
      </c>
      <c r="CL204" s="70" t="e">
        <f aca="false">$CK$7*$J$3*$J$5*$AC204</f>
        <v>#N/A</v>
      </c>
      <c r="CM204" s="70" t="e">
        <f aca="false">$CM$7*$J$2*$J$5*$AB204</f>
        <v>#N/A</v>
      </c>
      <c r="CN204" s="70" t="e">
        <f aca="false">$CM$7*$J$3*$J$5*$AC204</f>
        <v>#N/A</v>
      </c>
      <c r="CO204" s="70" t="e">
        <f aca="false">$CO$7*$J$2*$J$5*$AB204</f>
        <v>#N/A</v>
      </c>
      <c r="CP204" s="70" t="e">
        <f aca="false">$CO$7*$J$3*$J$5*$AC204</f>
        <v>#N/A</v>
      </c>
      <c r="CQ204" s="70" t="e">
        <f aca="false">$CQ$7*$J$2*$J$5*$AB204</f>
        <v>#N/A</v>
      </c>
      <c r="CR204" s="70" t="e">
        <f aca="false">$CQ$7*$J$3*$J$5*$AC204</f>
        <v>#N/A</v>
      </c>
      <c r="CS204" s="70" t="e">
        <f aca="false">$CS$7*$J$2*$J$5*$AB204</f>
        <v>#N/A</v>
      </c>
      <c r="CT204" s="70" t="e">
        <f aca="false">$CS$7*$J$3*$J$5*$AC204</f>
        <v>#N/A</v>
      </c>
      <c r="CU204" s="70" t="e">
        <f aca="false">$CU$7*$J$2*$J$5*$AB204</f>
        <v>#N/A</v>
      </c>
      <c r="CV204" s="70" t="e">
        <f aca="false">$CU$7*$J$3*$J$5*$AC204</f>
        <v>#N/A</v>
      </c>
      <c r="CW204" s="70" t="e">
        <f aca="false">$CW$7*$J$2*$J$5*$AB204</f>
        <v>#N/A</v>
      </c>
      <c r="CX204" s="70" t="e">
        <f aca="false">$CW$7*$J$3*$J$5*$AC204</f>
        <v>#N/A</v>
      </c>
      <c r="CY204" s="70" t="e">
        <f aca="false">$CY$7*$J$2*$J$5*$AB204</f>
        <v>#N/A</v>
      </c>
      <c r="CZ204" s="70" t="e">
        <f aca="false">$CY$7*$J$3*$J$5*$AC204</f>
        <v>#N/A</v>
      </c>
      <c r="DA204" s="70" t="e">
        <f aca="false">$DA$7*$J$2*$J$5*$AB204</f>
        <v>#N/A</v>
      </c>
      <c r="DB204" s="70" t="e">
        <f aca="false">$DA$7*$J$3*$J$5*$AC204</f>
        <v>#N/A</v>
      </c>
      <c r="DC204" s="70"/>
      <c r="DD204" s="70"/>
      <c r="DE204" s="70" t="e">
        <f aca="false">$DF$7*$J$2*$J$5*$AB204</f>
        <v>#N/A</v>
      </c>
      <c r="DF204" s="70" t="e">
        <f aca="false">$DF$7*$J$3*$J$5*$AC204</f>
        <v>#N/A</v>
      </c>
      <c r="DG204" s="70" t="e">
        <f aca="false">$DG$7*$J$2*$J$5*$AB204</f>
        <v>#N/A</v>
      </c>
      <c r="DH204" s="70" t="e">
        <f aca="false">$DG$7*$J$3*$J$5*$AC204</f>
        <v>#N/A</v>
      </c>
      <c r="DI204" s="70" t="e">
        <f aca="false">$DI$7*$J$2*$J$5*$AB204</f>
        <v>#N/A</v>
      </c>
      <c r="DJ204" s="70" t="e">
        <f aca="false">$DI$7*$J$3*$J$5*$AC204</f>
        <v>#N/A</v>
      </c>
      <c r="DK204" s="70" t="e">
        <f aca="false">$DK$7*$J$2*$J$5*$AB204</f>
        <v>#N/A</v>
      </c>
      <c r="DL204" s="70" t="e">
        <f aca="false">$DK$7*$J$3*$J$5*$AC204</f>
        <v>#N/A</v>
      </c>
      <c r="DM204" s="70" t="e">
        <f aca="false">$DM$7*$J$2*$J$5*$AB204</f>
        <v>#N/A</v>
      </c>
      <c r="DN204" s="70" t="e">
        <f aca="false">$DM$7*$J$3*$J$5*$AC204</f>
        <v>#N/A</v>
      </c>
      <c r="DO204" s="70" t="e">
        <f aca="false">$DO$7*$J$2*$J$5*$AB204</f>
        <v>#N/A</v>
      </c>
      <c r="DP204" s="70" t="e">
        <f aca="false">$DO$7*$J$3*$J$5*$AC204</f>
        <v>#N/A</v>
      </c>
      <c r="DQ204" s="70" t="e">
        <f aca="false">$DQ$7*$J$2*$J$5*$AB204</f>
        <v>#N/A</v>
      </c>
      <c r="DR204" s="70" t="e">
        <f aca="false">$DQ$7*$J$3*$J$5*$AC204</f>
        <v>#N/A</v>
      </c>
      <c r="DS204" s="134" t="e">
        <f aca="false">SUM(CI204:CR204,CW204:CX204,DG204:DH204)</f>
        <v>#N/A</v>
      </c>
      <c r="DT204" s="25" t="e">
        <f aca="false">SUM(CI204:CZ204,DC204:DL204)</f>
        <v>#N/A</v>
      </c>
      <c r="DU204" s="134" t="e">
        <f aca="false">SUM(CI204:DR204)</f>
        <v>#N/A</v>
      </c>
      <c r="DZ204" s="70" t="e">
        <f aca="false">$DZ$7*$J$2*$J$5*$AB204</f>
        <v>#N/A</v>
      </c>
      <c r="EA204" s="70" t="e">
        <f aca="false">$DZ$7*$J$3*$J$5*$AC204</f>
        <v>#N/A</v>
      </c>
      <c r="EB204" s="70" t="e">
        <f aca="false">$EB$7*$J$2*$J$5*$AB204</f>
        <v>#N/A</v>
      </c>
      <c r="EC204" s="70" t="e">
        <f aca="false">$EB$7*$J$3*$J$5*$AC204</f>
        <v>#N/A</v>
      </c>
      <c r="ED204" s="70" t="e">
        <f aca="false">$ED$7*$J$2*$J$5*$AB204</f>
        <v>#N/A</v>
      </c>
      <c r="EE204" s="70" t="e">
        <f aca="false">$ED$7*$J$3*$J$5*$AC204</f>
        <v>#N/A</v>
      </c>
      <c r="EF204" s="70" t="e">
        <f aca="false">$EF$7*$J$2*$J$5*$AB204</f>
        <v>#N/A</v>
      </c>
      <c r="EG204" s="70" t="e">
        <f aca="false">$EF$7*$J$3*$J$5*$AC204</f>
        <v>#N/A</v>
      </c>
      <c r="EH204" s="70" t="e">
        <f aca="false">$EH$7*$J$2*$J$5*$AB204</f>
        <v>#N/A</v>
      </c>
      <c r="EI204" s="70" t="e">
        <f aca="false">$EH$7*$J$3*$J$5*$AC204</f>
        <v>#N/A</v>
      </c>
      <c r="EJ204" s="70" t="e">
        <f aca="false">$EJ$7*$J$2*$J$5*$AB204</f>
        <v>#N/A</v>
      </c>
      <c r="EK204" s="70" t="e">
        <f aca="false">$EJ$7*$J$3*$J$5*$AC204</f>
        <v>#N/A</v>
      </c>
      <c r="EL204" s="70" t="e">
        <f aca="false">$EL$7*$J$2*$J$5*$AB204</f>
        <v>#N/A</v>
      </c>
      <c r="EM204" s="70" t="e">
        <f aca="false">$EL$7*$J$3*$J$5*$AC204</f>
        <v>#N/A</v>
      </c>
      <c r="EN204" s="134" t="e">
        <f aca="false">SUM(EB204:EC204)</f>
        <v>#N/A</v>
      </c>
      <c r="EO204" s="25" t="e">
        <f aca="false">SUM(EB204:EE204,EJ204:EM204)</f>
        <v>#N/A</v>
      </c>
      <c r="EP204" s="25" t="e">
        <f aca="false">SUM(DZ204:EM204)</f>
        <v>#N/A</v>
      </c>
    </row>
    <row r="205" customFormat="false" ht="11.25" hidden="false" customHeight="false" outlineLevel="0" collapsed="false">
      <c r="A205" s="51" t="e">
        <f aca="false">VLOOKUP($D205,Curves!$A$2:$I$1700,9)</f>
        <v>#N/A</v>
      </c>
      <c r="B205" s="85" t="e">
        <f aca="false">(1+($A205/2))^(-2*($D205-$A$1)/365.25)</f>
        <v>#N/A</v>
      </c>
      <c r="C205" s="85" t="n">
        <f aca="false">D206-D205</f>
        <v>30</v>
      </c>
      <c r="D205" s="377" t="n">
        <v>42887</v>
      </c>
      <c r="E205" s="378" t="e">
        <f aca="false">VLOOKUP($D205,Curves!$A$2:$H$1700,2)*$B205</f>
        <v>#N/A</v>
      </c>
      <c r="F205" s="51" t="e">
        <f aca="false">VLOOKUP($D205,Curves!$A$2:$H$1700,3)*$B205</f>
        <v>#N/A</v>
      </c>
      <c r="G205" s="51" t="e">
        <f aca="false">VLOOKUP($D205,Curves!$A$2:$H$1700,7)*$B205</f>
        <v>#N/A</v>
      </c>
      <c r="H205" s="51" t="e">
        <f aca="false">VLOOKUP($D205,Curves!$A$2:$H$1700,5)*$B205</f>
        <v>#N/A</v>
      </c>
      <c r="I205" s="51" t="e">
        <f aca="false">VLOOKUP($D205,Curves!$A$2:$H$1700,4)*$B205</f>
        <v>#N/A</v>
      </c>
      <c r="J205" s="379" t="e">
        <f aca="false">VLOOKUP($D205,Curves!$A$2:$H$1700,8)*$B205</f>
        <v>#N/A</v>
      </c>
      <c r="K205" s="51" t="e">
        <f aca="false">($E205+$I205)*$J$5+$J$4</f>
        <v>#N/A</v>
      </c>
      <c r="L205" s="380" t="e">
        <f aca="false">VLOOKUP($D205,Curves!$N$2:$T$2600,2)*$B205</f>
        <v>#N/A</v>
      </c>
      <c r="M205" s="244" t="e">
        <f aca="false">VLOOKUP($D205,Curves!$N$2:$T$2600,3)*$B205</f>
        <v>#N/A</v>
      </c>
      <c r="N205" s="381" t="e">
        <f aca="false">IF($K205&lt;$L205,1,0)</f>
        <v>#N/A</v>
      </c>
      <c r="O205" s="382" t="e">
        <f aca="false">IF($K205&lt;$M205,1,0)</f>
        <v>#N/A</v>
      </c>
      <c r="P205" s="378" t="e">
        <f aca="false">($E205+J205)*$J$5+$J$4</f>
        <v>#N/A</v>
      </c>
      <c r="Q205" s="380" t="e">
        <f aca="false">VLOOKUP($D205,Curves!$N$2:$T$2600,4)*$B205</f>
        <v>#N/A</v>
      </c>
      <c r="R205" s="244" t="e">
        <f aca="false">VLOOKUP($D205,Curves!$N$2:$T$2600,5)*$B205</f>
        <v>#N/A</v>
      </c>
      <c r="S205" s="381" t="e">
        <f aca="false">IF($P205&lt;$Q205,1,0)</f>
        <v>#N/A</v>
      </c>
      <c r="T205" s="382" t="e">
        <f aca="false">IF($P205&lt;$R205,1,0)</f>
        <v>#N/A</v>
      </c>
      <c r="U205" s="383" t="e">
        <f aca="false">($E205+G205)*$J$5+$J$4</f>
        <v>#N/A</v>
      </c>
      <c r="V205" s="383" t="e">
        <f aca="false">($E205+H205)*$J$5+$J$4</f>
        <v>#N/A</v>
      </c>
      <c r="W205" s="383" t="e">
        <f aca="false">($E205+I205)*$J$5+$J$4</f>
        <v>#N/A</v>
      </c>
      <c r="X205" s="272" t="e">
        <f aca="false">VLOOKUP($D205,[6]CurveFetch!$D$8:$S$13000,16,0)*$B205</f>
        <v>#N/A</v>
      </c>
      <c r="Y205" s="244" t="e">
        <f aca="false">VLOOKUP($D205,Curves!$N$2:$T$2600,7)*$B205</f>
        <v>#N/A</v>
      </c>
      <c r="Z205" s="384" t="e">
        <f aca="false">IF($U205&lt;$X205,1,0)</f>
        <v>#N/A</v>
      </c>
      <c r="AA205" s="381" t="e">
        <f aca="false">IF($U205&lt;$Y205,1,0)</f>
        <v>#N/A</v>
      </c>
      <c r="AB205" s="381" t="e">
        <f aca="false">IF($V205&lt;$X205,1,0)</f>
        <v>#N/A</v>
      </c>
      <c r="AC205" s="381" t="e">
        <f aca="false">IF($V205&lt;$X205,1,0)</f>
        <v>#N/A</v>
      </c>
      <c r="AD205" s="381" t="e">
        <f aca="false">IF($W205&lt;$X205,1,0)</f>
        <v>#N/A</v>
      </c>
      <c r="AE205" s="382" t="e">
        <f aca="false">IF($W205&lt;$Y205,1,0)</f>
        <v>#N/A</v>
      </c>
      <c r="AF205" s="70" t="e">
        <f aca="false">$AF$7*$J$2*$J$5*$N205</f>
        <v>#N/A</v>
      </c>
      <c r="AG205" s="70" t="e">
        <f aca="false">$AF$7*$J$2*$J$5*$O205</f>
        <v>#N/A</v>
      </c>
      <c r="AH205" s="70" t="e">
        <f aca="false">$AH$7*$J$2*$J$5*$N205</f>
        <v>#N/A</v>
      </c>
      <c r="AI205" s="70" t="e">
        <f aca="false">$AH$7*$J$2*$J$5*$O205</f>
        <v>#N/A</v>
      </c>
      <c r="AJ205" s="70" t="e">
        <f aca="false">$AJ$7*$J$2*$J$5*$N205</f>
        <v>#N/A</v>
      </c>
      <c r="AK205" s="70" t="e">
        <f aca="false">$AJ$7*$J$2*$J$5*$O205</f>
        <v>#N/A</v>
      </c>
      <c r="AL205" s="70" t="e">
        <f aca="false">$AL$7*$J$2*$J$5*$N205</f>
        <v>#N/A</v>
      </c>
      <c r="AM205" s="70" t="e">
        <f aca="false">$AL$7*$J$3*$J$5*$O205</f>
        <v>#N/A</v>
      </c>
      <c r="AN205" s="70" t="e">
        <f aca="false">$AN$7*$J$2*$J$5*$N205</f>
        <v>#N/A</v>
      </c>
      <c r="AO205" s="70" t="e">
        <f aca="false">$AN$7*$J$3*$J$5*$O205</f>
        <v>#N/A</v>
      </c>
      <c r="AP205" s="70" t="e">
        <f aca="false">$AP$7*$J$2*$J$5*$N205</f>
        <v>#N/A</v>
      </c>
      <c r="AQ205" s="70" t="e">
        <f aca="false">$AP$7*$J$3*$J$5*$O205</f>
        <v>#N/A</v>
      </c>
      <c r="AR205" s="70" t="e">
        <f aca="false">$AR$7*$J$2*$J$5*$N205</f>
        <v>#N/A</v>
      </c>
      <c r="AS205" s="70" t="e">
        <f aca="false">$AR$7*$J$3*$J$5*$O205</f>
        <v>#N/A</v>
      </c>
      <c r="AT205" s="134" t="e">
        <f aca="false">SUM(AF205:AG205,AL205:AM205)</f>
        <v>#N/A</v>
      </c>
      <c r="AU205" s="161" t="e">
        <f aca="false">SUM(AF205:AM205,AP205:AS205)</f>
        <v>#N/A</v>
      </c>
      <c r="AV205" s="134" t="e">
        <f aca="false">SUM(AF205:AS205)</f>
        <v>#N/A</v>
      </c>
      <c r="AW205" s="70" t="e">
        <f aca="false">$AW$7*$J$2*$J$5*$S205</f>
        <v>#N/A</v>
      </c>
      <c r="AX205" s="70" t="e">
        <f aca="false">$AW$7*$J$3*$J$5*$T205</f>
        <v>#N/A</v>
      </c>
      <c r="AY205" s="70" t="e">
        <f aca="false">$AY$7*$J$2*$J$5*$S205</f>
        <v>#N/A</v>
      </c>
      <c r="AZ205" s="70" t="e">
        <f aca="false">$AY$7*$J$3*$J$5*$T205</f>
        <v>#N/A</v>
      </c>
      <c r="BA205" s="70" t="e">
        <f aca="false">$BA$7*$J$2*$J$5*$S205</f>
        <v>#N/A</v>
      </c>
      <c r="BB205" s="70" t="e">
        <f aca="false">$BA$7*$J$3*$J$5*$T205</f>
        <v>#N/A</v>
      </c>
      <c r="BC205" s="70" t="e">
        <f aca="false">$BC$7*$J$2*$J$5*$S205</f>
        <v>#N/A</v>
      </c>
      <c r="BD205" s="70" t="e">
        <f aca="false">$BC$7*$J$3*$J$5*$T205</f>
        <v>#N/A</v>
      </c>
      <c r="BE205" s="70" t="e">
        <f aca="false">$BE$7*$J$2*$J$5*$S205</f>
        <v>#N/A</v>
      </c>
      <c r="BF205" s="70" t="e">
        <f aca="false">$BE$7*$J$3*$J$5*$T205</f>
        <v>#N/A</v>
      </c>
      <c r="BG205" s="70" t="e">
        <f aca="false">$BG$7*$J$2*$J$5*$S205</f>
        <v>#N/A</v>
      </c>
      <c r="BH205" s="70" t="e">
        <f aca="false">$BG$7*$J$3*$J$5*$T205</f>
        <v>#N/A</v>
      </c>
      <c r="BI205" s="70" t="e">
        <f aca="false">$BI$7*$J$2*$J$5*$S205</f>
        <v>#N/A</v>
      </c>
      <c r="BJ205" s="70" t="e">
        <f aca="false">$BI$7*$J$3*$J$5*$T205</f>
        <v>#N/A</v>
      </c>
      <c r="BK205" s="70" t="e">
        <f aca="false">$BK$7*$J$2*$J$5*$S205</f>
        <v>#N/A</v>
      </c>
      <c r="BL205" s="70" t="e">
        <f aca="false">$BK$7*$J$3*$J$5*$T205</f>
        <v>#N/A</v>
      </c>
      <c r="BM205" s="70" t="e">
        <f aca="false">$BM$7*$J$2*$J$5*$S205</f>
        <v>#N/A</v>
      </c>
      <c r="BN205" s="70" t="e">
        <f aca="false">$BM$7*$J$3*$J$5*$T205</f>
        <v>#N/A</v>
      </c>
      <c r="BO205" s="70" t="e">
        <f aca="false">$BO$7*$J$2*$J$5*$S205</f>
        <v>#N/A</v>
      </c>
      <c r="BP205" s="70" t="e">
        <f aca="false">$BO$7*$J$3*$J$5*$T205</f>
        <v>#N/A</v>
      </c>
      <c r="BQ205" s="70" t="e">
        <f aca="false">$BQ$7*$J$2*$J$5*$S205</f>
        <v>#N/A</v>
      </c>
      <c r="BR205" s="70" t="e">
        <f aca="false">$BQ$7*$J$3*$J$5*$T205</f>
        <v>#N/A</v>
      </c>
      <c r="BS205" s="70" t="e">
        <f aca="false">$BS$7*$J$2*$J$5*$S205</f>
        <v>#N/A</v>
      </c>
      <c r="BT205" s="70" t="e">
        <f aca="false">$BS$7*$J$3*$J$5*$T205</f>
        <v>#N/A</v>
      </c>
      <c r="BU205" s="70" t="e">
        <f aca="false">$BU$7*$J$2*$J$5*$S205</f>
        <v>#N/A</v>
      </c>
      <c r="BV205" s="70" t="e">
        <f aca="false">$BU$7*$J$3*$J$5*$T205</f>
        <v>#N/A</v>
      </c>
      <c r="BW205" s="385" t="e">
        <f aca="false">SUM(AW205:BD205,BG205:BJ205,BO205:BP205)</f>
        <v>#N/A</v>
      </c>
      <c r="BX205" s="386" t="e">
        <f aca="false">SUM(BS205:BV205)+BW205</f>
        <v>#N/A</v>
      </c>
      <c r="BY205" s="25" t="e">
        <f aca="false">SUM(AW205:BV205)</f>
        <v>#N/A</v>
      </c>
      <c r="BZ205" s="70" t="e">
        <f aca="false">$BZ$7*$J$2*$J$5*$N205</f>
        <v>#N/A</v>
      </c>
      <c r="CA205" s="70" t="e">
        <f aca="false">$BZ$7*$J$3*$J$5*$O205</f>
        <v>#N/A</v>
      </c>
      <c r="CB205" s="70" t="e">
        <f aca="false">$CB$7*$J$2*$J$5*$N205</f>
        <v>#N/A</v>
      </c>
      <c r="CC205" s="70" t="e">
        <f aca="false">$CB$7*$J$3*$J$5*$O205</f>
        <v>#N/A</v>
      </c>
      <c r="CD205" s="70" t="e">
        <f aca="false">$CD$7*$J$2*$J$5*$N205</f>
        <v>#N/A</v>
      </c>
      <c r="CE205" s="70" t="e">
        <f aca="false">$CD$7*$J$3*$J$5*$O205</f>
        <v>#N/A</v>
      </c>
      <c r="CF205" s="134" t="e">
        <f aca="false">SUM(BZ205:CA205)</f>
        <v>#N/A</v>
      </c>
      <c r="CG205" s="386" t="e">
        <f aca="false">SUM(BZ205:CC205)</f>
        <v>#N/A</v>
      </c>
      <c r="CH205" s="134" t="e">
        <f aca="false">SUM(BZ205:CE205)</f>
        <v>#N/A</v>
      </c>
      <c r="CI205" s="70" t="e">
        <f aca="false">$CI$7*$J$2*$J$5*$AB205</f>
        <v>#N/A</v>
      </c>
      <c r="CJ205" s="70" t="e">
        <f aca="false">$CI$7*$J$3*$J$5*$AC205</f>
        <v>#N/A</v>
      </c>
      <c r="CK205" s="70" t="e">
        <f aca="false">$CK$7*$J$2*$J$5*$AB205</f>
        <v>#N/A</v>
      </c>
      <c r="CL205" s="70" t="e">
        <f aca="false">$CK$7*$J$3*$J$5*$AC205</f>
        <v>#N/A</v>
      </c>
      <c r="CM205" s="70" t="e">
        <f aca="false">$CM$7*$J$2*$J$5*$AB205</f>
        <v>#N/A</v>
      </c>
      <c r="CN205" s="70" t="e">
        <f aca="false">$CM$7*$J$3*$J$5*$AC205</f>
        <v>#N/A</v>
      </c>
      <c r="CO205" s="70" t="e">
        <f aca="false">$CO$7*$J$2*$J$5*$AB205</f>
        <v>#N/A</v>
      </c>
      <c r="CP205" s="70" t="e">
        <f aca="false">$CO$7*$J$3*$J$5*$AC205</f>
        <v>#N/A</v>
      </c>
      <c r="CQ205" s="70" t="e">
        <f aca="false">$CQ$7*$J$2*$J$5*$AB205</f>
        <v>#N/A</v>
      </c>
      <c r="CR205" s="70" t="e">
        <f aca="false">$CQ$7*$J$3*$J$5*$AC205</f>
        <v>#N/A</v>
      </c>
      <c r="CS205" s="70" t="e">
        <f aca="false">$CS$7*$J$2*$J$5*$AB205</f>
        <v>#N/A</v>
      </c>
      <c r="CT205" s="70" t="e">
        <f aca="false">$CS$7*$J$3*$J$5*$AC205</f>
        <v>#N/A</v>
      </c>
      <c r="CU205" s="70" t="e">
        <f aca="false">$CU$7*$J$2*$J$5*$AB205</f>
        <v>#N/A</v>
      </c>
      <c r="CV205" s="70" t="e">
        <f aca="false">$CU$7*$J$3*$J$5*$AC205</f>
        <v>#N/A</v>
      </c>
      <c r="CW205" s="70" t="e">
        <f aca="false">$CW$7*$J$2*$J$5*$AB205</f>
        <v>#N/A</v>
      </c>
      <c r="CX205" s="70" t="e">
        <f aca="false">$CW$7*$J$3*$J$5*$AC205</f>
        <v>#N/A</v>
      </c>
      <c r="CY205" s="70" t="e">
        <f aca="false">$CY$7*$J$2*$J$5*$AB205</f>
        <v>#N/A</v>
      </c>
      <c r="CZ205" s="70" t="e">
        <f aca="false">$CY$7*$J$3*$J$5*$AC205</f>
        <v>#N/A</v>
      </c>
      <c r="DA205" s="70" t="e">
        <f aca="false">$DA$7*$J$2*$J$5*$AB205</f>
        <v>#N/A</v>
      </c>
      <c r="DB205" s="70" t="e">
        <f aca="false">$DA$7*$J$3*$J$5*$AC205</f>
        <v>#N/A</v>
      </c>
      <c r="DC205" s="70"/>
      <c r="DD205" s="70"/>
      <c r="DE205" s="70" t="e">
        <f aca="false">$DF$7*$J$2*$J$5*$AB205</f>
        <v>#N/A</v>
      </c>
      <c r="DF205" s="70" t="e">
        <f aca="false">$DF$7*$J$3*$J$5*$AC205</f>
        <v>#N/A</v>
      </c>
      <c r="DG205" s="70" t="e">
        <f aca="false">$DG$7*$J$2*$J$5*$AB205</f>
        <v>#N/A</v>
      </c>
      <c r="DH205" s="70" t="e">
        <f aca="false">$DG$7*$J$3*$J$5*$AC205</f>
        <v>#N/A</v>
      </c>
      <c r="DI205" s="70" t="e">
        <f aca="false">$DI$7*$J$2*$J$5*$AB205</f>
        <v>#N/A</v>
      </c>
      <c r="DJ205" s="70" t="e">
        <f aca="false">$DI$7*$J$3*$J$5*$AC205</f>
        <v>#N/A</v>
      </c>
      <c r="DK205" s="70" t="e">
        <f aca="false">$DK$7*$J$2*$J$5*$AB205</f>
        <v>#N/A</v>
      </c>
      <c r="DL205" s="70" t="e">
        <f aca="false">$DK$7*$J$3*$J$5*$AC205</f>
        <v>#N/A</v>
      </c>
      <c r="DM205" s="70" t="e">
        <f aca="false">$DM$7*$J$2*$J$5*$AB205</f>
        <v>#N/A</v>
      </c>
      <c r="DN205" s="70" t="e">
        <f aca="false">$DM$7*$J$3*$J$5*$AC205</f>
        <v>#N/A</v>
      </c>
      <c r="DO205" s="70" t="e">
        <f aca="false">$DO$7*$J$2*$J$5*$AB205</f>
        <v>#N/A</v>
      </c>
      <c r="DP205" s="70" t="e">
        <f aca="false">$DO$7*$J$3*$J$5*$AC205</f>
        <v>#N/A</v>
      </c>
      <c r="DQ205" s="70" t="e">
        <f aca="false">$DQ$7*$J$2*$J$5*$AB205</f>
        <v>#N/A</v>
      </c>
      <c r="DR205" s="70" t="e">
        <f aca="false">$DQ$7*$J$3*$J$5*$AC205</f>
        <v>#N/A</v>
      </c>
      <c r="DS205" s="134" t="e">
        <f aca="false">SUM(CI205:CR205,CW205:CX205,DG205:DH205)</f>
        <v>#N/A</v>
      </c>
      <c r="DT205" s="25" t="e">
        <f aca="false">SUM(CI205:CZ205,DC205:DL205)</f>
        <v>#N/A</v>
      </c>
      <c r="DU205" s="134" t="e">
        <f aca="false">SUM(CI205:DR205)</f>
        <v>#N/A</v>
      </c>
      <c r="DZ205" s="70" t="e">
        <f aca="false">$DZ$7*$J$2*$J$5*$AB205</f>
        <v>#N/A</v>
      </c>
      <c r="EA205" s="70" t="e">
        <f aca="false">$DZ$7*$J$3*$J$5*$AC205</f>
        <v>#N/A</v>
      </c>
      <c r="EB205" s="70" t="e">
        <f aca="false">$EB$7*$J$2*$J$5*$AB205</f>
        <v>#N/A</v>
      </c>
      <c r="EC205" s="70" t="e">
        <f aca="false">$EB$7*$J$3*$J$5*$AC205</f>
        <v>#N/A</v>
      </c>
      <c r="ED205" s="70" t="e">
        <f aca="false">$ED$7*$J$2*$J$5*$AB205</f>
        <v>#N/A</v>
      </c>
      <c r="EE205" s="70" t="e">
        <f aca="false">$ED$7*$J$3*$J$5*$AC205</f>
        <v>#N/A</v>
      </c>
      <c r="EF205" s="70" t="e">
        <f aca="false">$EF$7*$J$2*$J$5*$AB205</f>
        <v>#N/A</v>
      </c>
      <c r="EG205" s="70" t="e">
        <f aca="false">$EF$7*$J$3*$J$5*$AC205</f>
        <v>#N/A</v>
      </c>
      <c r="EH205" s="70" t="e">
        <f aca="false">$EH$7*$J$2*$J$5*$AB205</f>
        <v>#N/A</v>
      </c>
      <c r="EI205" s="70" t="e">
        <f aca="false">$EH$7*$J$3*$J$5*$AC205</f>
        <v>#N/A</v>
      </c>
      <c r="EJ205" s="70" t="e">
        <f aca="false">$EJ$7*$J$2*$J$5*$AB205</f>
        <v>#N/A</v>
      </c>
      <c r="EK205" s="70" t="e">
        <f aca="false">$EJ$7*$J$3*$J$5*$AC205</f>
        <v>#N/A</v>
      </c>
      <c r="EL205" s="70" t="e">
        <f aca="false">$EL$7*$J$2*$J$5*$AB205</f>
        <v>#N/A</v>
      </c>
      <c r="EM205" s="70" t="e">
        <f aca="false">$EL$7*$J$3*$J$5*$AC205</f>
        <v>#N/A</v>
      </c>
      <c r="EN205" s="134" t="e">
        <f aca="false">SUM(EB205:EC205)</f>
        <v>#N/A</v>
      </c>
      <c r="EO205" s="25" t="e">
        <f aca="false">SUM(EB205:EE205,EJ205:EM205)</f>
        <v>#N/A</v>
      </c>
      <c r="EP205" s="25" t="e">
        <f aca="false">SUM(DZ205:EM205)</f>
        <v>#N/A</v>
      </c>
    </row>
    <row r="206" customFormat="false" ht="11.25" hidden="false" customHeight="false" outlineLevel="0" collapsed="false">
      <c r="A206" s="51" t="e">
        <f aca="false">VLOOKUP($D206,Curves!$A$2:$I$1700,9)</f>
        <v>#N/A</v>
      </c>
      <c r="B206" s="85" t="e">
        <f aca="false">(1+($A206/2))^(-2*($D206-$A$1)/365.25)</f>
        <v>#N/A</v>
      </c>
      <c r="C206" s="85" t="n">
        <f aca="false">D207-D206</f>
        <v>31</v>
      </c>
      <c r="D206" s="377" t="n">
        <v>42917</v>
      </c>
      <c r="E206" s="378" t="e">
        <f aca="false">VLOOKUP($D206,Curves!$A$2:$H$1700,2)*$B206</f>
        <v>#N/A</v>
      </c>
      <c r="F206" s="51" t="e">
        <f aca="false">VLOOKUP($D206,Curves!$A$2:$H$1700,3)*$B206</f>
        <v>#N/A</v>
      </c>
      <c r="G206" s="51" t="e">
        <f aca="false">VLOOKUP($D206,Curves!$A$2:$H$1700,7)*$B206</f>
        <v>#N/A</v>
      </c>
      <c r="H206" s="51" t="e">
        <f aca="false">VLOOKUP($D206,Curves!$A$2:$H$1700,5)*$B206</f>
        <v>#N/A</v>
      </c>
      <c r="I206" s="51" t="e">
        <f aca="false">VLOOKUP($D206,Curves!$A$2:$H$1700,4)*$B206</f>
        <v>#N/A</v>
      </c>
      <c r="J206" s="379" t="e">
        <f aca="false">VLOOKUP($D206,Curves!$A$2:$H$1700,8)*$B206</f>
        <v>#N/A</v>
      </c>
      <c r="K206" s="51" t="e">
        <f aca="false">($E206+$I206)*$J$5+$J$4</f>
        <v>#N/A</v>
      </c>
      <c r="L206" s="380" t="e">
        <f aca="false">VLOOKUP($D206,Curves!$N$2:$T$2600,2)*$B206</f>
        <v>#N/A</v>
      </c>
      <c r="M206" s="244" t="e">
        <f aca="false">VLOOKUP($D206,Curves!$N$2:$T$2600,3)*$B206</f>
        <v>#N/A</v>
      </c>
      <c r="N206" s="381" t="e">
        <f aca="false">IF($K206&lt;$L206,1,0)</f>
        <v>#N/A</v>
      </c>
      <c r="O206" s="382" t="e">
        <f aca="false">IF($K206&lt;$M206,1,0)</f>
        <v>#N/A</v>
      </c>
      <c r="P206" s="378" t="e">
        <f aca="false">($E206+J206)*$J$5+$J$4</f>
        <v>#N/A</v>
      </c>
      <c r="Q206" s="380" t="e">
        <f aca="false">VLOOKUP($D206,Curves!$N$2:$T$2600,4)*$B206</f>
        <v>#N/A</v>
      </c>
      <c r="R206" s="244" t="e">
        <f aca="false">VLOOKUP($D206,Curves!$N$2:$T$2600,5)*$B206</f>
        <v>#N/A</v>
      </c>
      <c r="S206" s="381" t="e">
        <f aca="false">IF($P206&lt;$Q206,1,0)</f>
        <v>#N/A</v>
      </c>
      <c r="T206" s="382" t="e">
        <f aca="false">IF($P206&lt;$R206,1,0)</f>
        <v>#N/A</v>
      </c>
      <c r="U206" s="383" t="e">
        <f aca="false">($E206+G206)*$J$5+$J$4</f>
        <v>#N/A</v>
      </c>
      <c r="V206" s="383" t="e">
        <f aca="false">($E206+H206)*$J$5+$J$4</f>
        <v>#N/A</v>
      </c>
      <c r="W206" s="383" t="e">
        <f aca="false">($E206+I206)*$J$5+$J$4</f>
        <v>#N/A</v>
      </c>
      <c r="X206" s="272" t="e">
        <f aca="false">VLOOKUP($D206,[6]CurveFetch!$D$8:$S$13000,16,0)*$B206</f>
        <v>#N/A</v>
      </c>
      <c r="Y206" s="244" t="e">
        <f aca="false">VLOOKUP($D206,Curves!$N$2:$T$2600,7)*$B206</f>
        <v>#N/A</v>
      </c>
      <c r="Z206" s="384" t="e">
        <f aca="false">IF($U206&lt;$X206,1,0)</f>
        <v>#N/A</v>
      </c>
      <c r="AA206" s="381" t="e">
        <f aca="false">IF($U206&lt;$Y206,1,0)</f>
        <v>#N/A</v>
      </c>
      <c r="AB206" s="381" t="e">
        <f aca="false">IF($V206&lt;$X206,1,0)</f>
        <v>#N/A</v>
      </c>
      <c r="AC206" s="381" t="e">
        <f aca="false">IF($V206&lt;$X206,1,0)</f>
        <v>#N/A</v>
      </c>
      <c r="AD206" s="381" t="e">
        <f aca="false">IF($W206&lt;$X206,1,0)</f>
        <v>#N/A</v>
      </c>
      <c r="AE206" s="382" t="e">
        <f aca="false">IF($W206&lt;$Y206,1,0)</f>
        <v>#N/A</v>
      </c>
      <c r="AF206" s="70" t="e">
        <f aca="false">$AF$7*$J$2*$J$5*$N206</f>
        <v>#N/A</v>
      </c>
      <c r="AG206" s="70" t="e">
        <f aca="false">$AF$7*$J$2*$J$5*$O206</f>
        <v>#N/A</v>
      </c>
      <c r="AH206" s="70" t="e">
        <f aca="false">$AH$7*$J$2*$J$5*$N206</f>
        <v>#N/A</v>
      </c>
      <c r="AI206" s="70" t="e">
        <f aca="false">$AH$7*$J$2*$J$5*$O206</f>
        <v>#N/A</v>
      </c>
      <c r="AJ206" s="70" t="e">
        <f aca="false">$AJ$7*$J$2*$J$5*$N206</f>
        <v>#N/A</v>
      </c>
      <c r="AK206" s="70" t="e">
        <f aca="false">$AJ$7*$J$2*$J$5*$O206</f>
        <v>#N/A</v>
      </c>
      <c r="AL206" s="70" t="e">
        <f aca="false">$AL$7*$J$2*$J$5*$N206</f>
        <v>#N/A</v>
      </c>
      <c r="AM206" s="70" t="e">
        <f aca="false">$AL$7*$J$3*$J$5*$O206</f>
        <v>#N/A</v>
      </c>
      <c r="AN206" s="70" t="e">
        <f aca="false">$AN$7*$J$2*$J$5*$N206</f>
        <v>#N/A</v>
      </c>
      <c r="AO206" s="70" t="e">
        <f aca="false">$AN$7*$J$3*$J$5*$O206</f>
        <v>#N/A</v>
      </c>
      <c r="AP206" s="70" t="e">
        <f aca="false">$AP$7*$J$2*$J$5*$N206</f>
        <v>#N/A</v>
      </c>
      <c r="AQ206" s="70" t="e">
        <f aca="false">$AP$7*$J$3*$J$5*$O206</f>
        <v>#N/A</v>
      </c>
      <c r="AR206" s="70" t="e">
        <f aca="false">$AR$7*$J$2*$J$5*$N206</f>
        <v>#N/A</v>
      </c>
      <c r="AS206" s="70" t="e">
        <f aca="false">$AR$7*$J$3*$J$5*$O206</f>
        <v>#N/A</v>
      </c>
      <c r="AT206" s="134" t="e">
        <f aca="false">SUM(AF206:AG206,AL206:AM206)</f>
        <v>#N/A</v>
      </c>
      <c r="AU206" s="161" t="e">
        <f aca="false">SUM(AF206:AM206,AP206:AS206)</f>
        <v>#N/A</v>
      </c>
      <c r="AV206" s="134" t="e">
        <f aca="false">SUM(AF206:AS206)</f>
        <v>#N/A</v>
      </c>
      <c r="AW206" s="70" t="e">
        <f aca="false">$AW$7*$J$2*$J$5*$S206</f>
        <v>#N/A</v>
      </c>
      <c r="AX206" s="70" t="e">
        <f aca="false">$AW$7*$J$3*$J$5*$T206</f>
        <v>#N/A</v>
      </c>
      <c r="AY206" s="70" t="e">
        <f aca="false">$AY$7*$J$2*$J$5*$S206</f>
        <v>#N/A</v>
      </c>
      <c r="AZ206" s="70" t="e">
        <f aca="false">$AY$7*$J$3*$J$5*$T206</f>
        <v>#N/A</v>
      </c>
      <c r="BA206" s="70" t="e">
        <f aca="false">$BA$7*$J$2*$J$5*$S206</f>
        <v>#N/A</v>
      </c>
      <c r="BB206" s="70" t="e">
        <f aca="false">$BA$7*$J$3*$J$5*$T206</f>
        <v>#N/A</v>
      </c>
      <c r="BC206" s="70" t="e">
        <f aca="false">$BC$7*$J$2*$J$5*$S206</f>
        <v>#N/A</v>
      </c>
      <c r="BD206" s="70" t="e">
        <f aca="false">$BC$7*$J$3*$J$5*$T206</f>
        <v>#N/A</v>
      </c>
      <c r="BE206" s="70" t="e">
        <f aca="false">$BE$7*$J$2*$J$5*$S206</f>
        <v>#N/A</v>
      </c>
      <c r="BF206" s="70" t="e">
        <f aca="false">$BE$7*$J$3*$J$5*$T206</f>
        <v>#N/A</v>
      </c>
      <c r="BG206" s="70" t="e">
        <f aca="false">$BG$7*$J$2*$J$5*$S206</f>
        <v>#N/A</v>
      </c>
      <c r="BH206" s="70" t="e">
        <f aca="false">$BG$7*$J$3*$J$5*$T206</f>
        <v>#N/A</v>
      </c>
      <c r="BI206" s="70" t="e">
        <f aca="false">$BI$7*$J$2*$J$5*$S206</f>
        <v>#N/A</v>
      </c>
      <c r="BJ206" s="70" t="e">
        <f aca="false">$BI$7*$J$3*$J$5*$T206</f>
        <v>#N/A</v>
      </c>
      <c r="BK206" s="70" t="e">
        <f aca="false">$BK$7*$J$2*$J$5*$S206</f>
        <v>#N/A</v>
      </c>
      <c r="BL206" s="70" t="e">
        <f aca="false">$BK$7*$J$3*$J$5*$T206</f>
        <v>#N/A</v>
      </c>
      <c r="BM206" s="70" t="e">
        <f aca="false">$BM$7*$J$2*$J$5*$S206</f>
        <v>#N/A</v>
      </c>
      <c r="BN206" s="70" t="e">
        <f aca="false">$BM$7*$J$3*$J$5*$T206</f>
        <v>#N/A</v>
      </c>
      <c r="BO206" s="70" t="e">
        <f aca="false">$BO$7*$J$2*$J$5*$S206</f>
        <v>#N/A</v>
      </c>
      <c r="BP206" s="70" t="e">
        <f aca="false">$BO$7*$J$3*$J$5*$T206</f>
        <v>#N/A</v>
      </c>
      <c r="BQ206" s="70" t="e">
        <f aca="false">$BQ$7*$J$2*$J$5*$S206</f>
        <v>#N/A</v>
      </c>
      <c r="BR206" s="70" t="e">
        <f aca="false">$BQ$7*$J$3*$J$5*$T206</f>
        <v>#N/A</v>
      </c>
      <c r="BS206" s="70" t="e">
        <f aca="false">$BS$7*$J$2*$J$5*$S206</f>
        <v>#N/A</v>
      </c>
      <c r="BT206" s="70" t="e">
        <f aca="false">$BS$7*$J$3*$J$5*$T206</f>
        <v>#N/A</v>
      </c>
      <c r="BU206" s="70" t="e">
        <f aca="false">$BU$7*$J$2*$J$5*$S206</f>
        <v>#N/A</v>
      </c>
      <c r="BV206" s="70" t="e">
        <f aca="false">$BU$7*$J$3*$J$5*$T206</f>
        <v>#N/A</v>
      </c>
      <c r="BW206" s="385" t="e">
        <f aca="false">SUM(AW206:BD206,BG206:BJ206,BO206:BP206)</f>
        <v>#N/A</v>
      </c>
      <c r="BX206" s="386" t="e">
        <f aca="false">SUM(BS206:BV206)+BW206</f>
        <v>#N/A</v>
      </c>
      <c r="BY206" s="25" t="e">
        <f aca="false">SUM(AW206:BV206)</f>
        <v>#N/A</v>
      </c>
      <c r="BZ206" s="70" t="e">
        <f aca="false">$BZ$7*$J$2*$J$5*$N206</f>
        <v>#N/A</v>
      </c>
      <c r="CA206" s="70" t="e">
        <f aca="false">$BZ$7*$J$3*$J$5*$O206</f>
        <v>#N/A</v>
      </c>
      <c r="CB206" s="70" t="e">
        <f aca="false">$CB$7*$J$2*$J$5*$N206</f>
        <v>#N/A</v>
      </c>
      <c r="CC206" s="70" t="e">
        <f aca="false">$CB$7*$J$3*$J$5*$O206</f>
        <v>#N/A</v>
      </c>
      <c r="CD206" s="70" t="e">
        <f aca="false">$CD$7*$J$2*$J$5*$N206</f>
        <v>#N/A</v>
      </c>
      <c r="CE206" s="70" t="e">
        <f aca="false">$CD$7*$J$3*$J$5*$O206</f>
        <v>#N/A</v>
      </c>
      <c r="CF206" s="134" t="e">
        <f aca="false">SUM(BZ206:CA206)</f>
        <v>#N/A</v>
      </c>
      <c r="CG206" s="386" t="e">
        <f aca="false">SUM(BZ206:CC206)</f>
        <v>#N/A</v>
      </c>
      <c r="CH206" s="134" t="e">
        <f aca="false">SUM(BZ206:CE206)</f>
        <v>#N/A</v>
      </c>
      <c r="CI206" s="70" t="e">
        <f aca="false">$CI$7*$J$2*$J$5*$AB206</f>
        <v>#N/A</v>
      </c>
      <c r="CJ206" s="70" t="e">
        <f aca="false">$CI$7*$J$3*$J$5*$AC206</f>
        <v>#N/A</v>
      </c>
      <c r="CK206" s="70" t="e">
        <f aca="false">$CK$7*$J$2*$J$5*$AB206</f>
        <v>#N/A</v>
      </c>
      <c r="CL206" s="70" t="e">
        <f aca="false">$CK$7*$J$3*$J$5*$AC206</f>
        <v>#N/A</v>
      </c>
      <c r="CM206" s="70" t="e">
        <f aca="false">$CM$7*$J$2*$J$5*$AB206</f>
        <v>#N/A</v>
      </c>
      <c r="CN206" s="70" t="e">
        <f aca="false">$CM$7*$J$3*$J$5*$AC206</f>
        <v>#N/A</v>
      </c>
      <c r="CO206" s="70" t="e">
        <f aca="false">$CO$7*$J$2*$J$5*$AB206</f>
        <v>#N/A</v>
      </c>
      <c r="CP206" s="70" t="e">
        <f aca="false">$CO$7*$J$3*$J$5*$AC206</f>
        <v>#N/A</v>
      </c>
      <c r="CQ206" s="70" t="e">
        <f aca="false">$CQ$7*$J$2*$J$5*$AB206</f>
        <v>#N/A</v>
      </c>
      <c r="CR206" s="70" t="e">
        <f aca="false">$CQ$7*$J$3*$J$5*$AC206</f>
        <v>#N/A</v>
      </c>
      <c r="CS206" s="70" t="e">
        <f aca="false">$CS$7*$J$2*$J$5*$AB206</f>
        <v>#N/A</v>
      </c>
      <c r="CT206" s="70" t="e">
        <f aca="false">$CS$7*$J$3*$J$5*$AC206</f>
        <v>#N/A</v>
      </c>
      <c r="CU206" s="70" t="e">
        <f aca="false">$CU$7*$J$2*$J$5*$AB206</f>
        <v>#N/A</v>
      </c>
      <c r="CV206" s="70" t="e">
        <f aca="false">$CU$7*$J$3*$J$5*$AC206</f>
        <v>#N/A</v>
      </c>
      <c r="CW206" s="70" t="e">
        <f aca="false">$CW$7*$J$2*$J$5*$AB206</f>
        <v>#N/A</v>
      </c>
      <c r="CX206" s="70" t="e">
        <f aca="false">$CW$7*$J$3*$J$5*$AC206</f>
        <v>#N/A</v>
      </c>
      <c r="CY206" s="70" t="e">
        <f aca="false">$CY$7*$J$2*$J$5*$AB206</f>
        <v>#N/A</v>
      </c>
      <c r="CZ206" s="70" t="e">
        <f aca="false">$CY$7*$J$3*$J$5*$AC206</f>
        <v>#N/A</v>
      </c>
      <c r="DA206" s="70" t="e">
        <f aca="false">$DA$7*$J$2*$J$5*$AB206</f>
        <v>#N/A</v>
      </c>
      <c r="DB206" s="70" t="e">
        <f aca="false">$DA$7*$J$3*$J$5*$AC206</f>
        <v>#N/A</v>
      </c>
      <c r="DC206" s="70"/>
      <c r="DD206" s="70"/>
      <c r="DE206" s="70" t="e">
        <f aca="false">$DF$7*$J$2*$J$5*$AB206</f>
        <v>#N/A</v>
      </c>
      <c r="DF206" s="70" t="e">
        <f aca="false">$DF$7*$J$3*$J$5*$AC206</f>
        <v>#N/A</v>
      </c>
      <c r="DG206" s="70" t="e">
        <f aca="false">$DG$7*$J$2*$J$5*$AB206</f>
        <v>#N/A</v>
      </c>
      <c r="DH206" s="70" t="e">
        <f aca="false">$DG$7*$J$3*$J$5*$AC206</f>
        <v>#N/A</v>
      </c>
      <c r="DI206" s="70" t="e">
        <f aca="false">$DI$7*$J$2*$J$5*$AB206</f>
        <v>#N/A</v>
      </c>
      <c r="DJ206" s="70" t="e">
        <f aca="false">$DI$7*$J$3*$J$5*$AC206</f>
        <v>#N/A</v>
      </c>
      <c r="DK206" s="70" t="e">
        <f aca="false">$DK$7*$J$2*$J$5*$AB206</f>
        <v>#N/A</v>
      </c>
      <c r="DL206" s="70" t="e">
        <f aca="false">$DK$7*$J$3*$J$5*$AC206</f>
        <v>#N/A</v>
      </c>
      <c r="DM206" s="70" t="e">
        <f aca="false">$DM$7*$J$2*$J$5*$AB206</f>
        <v>#N/A</v>
      </c>
      <c r="DN206" s="70" t="e">
        <f aca="false">$DM$7*$J$3*$J$5*$AC206</f>
        <v>#N/A</v>
      </c>
      <c r="DO206" s="70" t="e">
        <f aca="false">$DO$7*$J$2*$J$5*$AB206</f>
        <v>#N/A</v>
      </c>
      <c r="DP206" s="70" t="e">
        <f aca="false">$DO$7*$J$3*$J$5*$AC206</f>
        <v>#N/A</v>
      </c>
      <c r="DQ206" s="70" t="e">
        <f aca="false">$DQ$7*$J$2*$J$5*$AB206</f>
        <v>#N/A</v>
      </c>
      <c r="DR206" s="70" t="e">
        <f aca="false">$DQ$7*$J$3*$J$5*$AC206</f>
        <v>#N/A</v>
      </c>
      <c r="DS206" s="134" t="e">
        <f aca="false">SUM(CI206:CR206,CW206:CX206,DG206:DH206)</f>
        <v>#N/A</v>
      </c>
      <c r="DT206" s="25" t="e">
        <f aca="false">SUM(CI206:CZ206,DC206:DL206)</f>
        <v>#N/A</v>
      </c>
      <c r="DU206" s="134" t="e">
        <f aca="false">SUM(CI206:DR206)</f>
        <v>#N/A</v>
      </c>
      <c r="DZ206" s="70" t="e">
        <f aca="false">$DZ$7*$J$2*$J$5*$AB206</f>
        <v>#N/A</v>
      </c>
      <c r="EA206" s="70" t="e">
        <f aca="false">$DZ$7*$J$3*$J$5*$AC206</f>
        <v>#N/A</v>
      </c>
      <c r="EB206" s="70" t="e">
        <f aca="false">$EB$7*$J$2*$J$5*$AB206</f>
        <v>#N/A</v>
      </c>
      <c r="EC206" s="70" t="e">
        <f aca="false">$EB$7*$J$3*$J$5*$AC206</f>
        <v>#N/A</v>
      </c>
      <c r="ED206" s="70" t="e">
        <f aca="false">$ED$7*$J$2*$J$5*$AB206</f>
        <v>#N/A</v>
      </c>
      <c r="EE206" s="70" t="e">
        <f aca="false">$ED$7*$J$3*$J$5*$AC206</f>
        <v>#N/A</v>
      </c>
      <c r="EF206" s="70" t="e">
        <f aca="false">$EF$7*$J$2*$J$5*$AB206</f>
        <v>#N/A</v>
      </c>
      <c r="EG206" s="70" t="e">
        <f aca="false">$EF$7*$J$3*$J$5*$AC206</f>
        <v>#N/A</v>
      </c>
      <c r="EH206" s="70" t="e">
        <f aca="false">$EH$7*$J$2*$J$5*$AB206</f>
        <v>#N/A</v>
      </c>
      <c r="EI206" s="70" t="e">
        <f aca="false">$EH$7*$J$3*$J$5*$AC206</f>
        <v>#N/A</v>
      </c>
      <c r="EJ206" s="70" t="e">
        <f aca="false">$EJ$7*$J$2*$J$5*$AB206</f>
        <v>#N/A</v>
      </c>
      <c r="EK206" s="70" t="e">
        <f aca="false">$EJ$7*$J$3*$J$5*$AC206</f>
        <v>#N/A</v>
      </c>
      <c r="EL206" s="70" t="e">
        <f aca="false">$EL$7*$J$2*$J$5*$AB206</f>
        <v>#N/A</v>
      </c>
      <c r="EM206" s="70" t="e">
        <f aca="false">$EL$7*$J$3*$J$5*$AC206</f>
        <v>#N/A</v>
      </c>
      <c r="EN206" s="134" t="e">
        <f aca="false">SUM(EB206:EC206)</f>
        <v>#N/A</v>
      </c>
      <c r="EO206" s="25" t="e">
        <f aca="false">SUM(EB206:EE206,EJ206:EM206)</f>
        <v>#N/A</v>
      </c>
      <c r="EP206" s="25" t="e">
        <f aca="false">SUM(DZ206:EM206)</f>
        <v>#N/A</v>
      </c>
    </row>
    <row r="207" customFormat="false" ht="11.25" hidden="false" customHeight="false" outlineLevel="0" collapsed="false">
      <c r="A207" s="51" t="e">
        <f aca="false">VLOOKUP($D207,Curves!$A$2:$I$1700,9)</f>
        <v>#N/A</v>
      </c>
      <c r="B207" s="85" t="e">
        <f aca="false">(1+($A207/2))^(-2*($D207-$A$1)/365.25)</f>
        <v>#N/A</v>
      </c>
      <c r="C207" s="85" t="n">
        <f aca="false">D208-D207</f>
        <v>31</v>
      </c>
      <c r="D207" s="377" t="n">
        <v>42948</v>
      </c>
      <c r="E207" s="378" t="e">
        <f aca="false">VLOOKUP($D207,Curves!$A$2:$H$1700,2)*$B207</f>
        <v>#N/A</v>
      </c>
      <c r="F207" s="51" t="e">
        <f aca="false">VLOOKUP($D207,Curves!$A$2:$H$1700,3)*$B207</f>
        <v>#N/A</v>
      </c>
      <c r="G207" s="51" t="e">
        <f aca="false">VLOOKUP($D207,Curves!$A$2:$H$1700,7)*$B207</f>
        <v>#N/A</v>
      </c>
      <c r="H207" s="51" t="e">
        <f aca="false">VLOOKUP($D207,Curves!$A$2:$H$1700,5)*$B207</f>
        <v>#N/A</v>
      </c>
      <c r="I207" s="51" t="e">
        <f aca="false">VLOOKUP($D207,Curves!$A$2:$H$1700,4)*$B207</f>
        <v>#N/A</v>
      </c>
      <c r="J207" s="379" t="e">
        <f aca="false">VLOOKUP($D207,Curves!$A$2:$H$1700,8)*$B207</f>
        <v>#N/A</v>
      </c>
      <c r="K207" s="51" t="e">
        <f aca="false">($E207+$I207)*$J$5+$J$4</f>
        <v>#N/A</v>
      </c>
      <c r="L207" s="380" t="e">
        <f aca="false">VLOOKUP($D207,Curves!$N$2:$T$2600,2)*$B207</f>
        <v>#N/A</v>
      </c>
      <c r="M207" s="244" t="e">
        <f aca="false">VLOOKUP($D207,Curves!$N$2:$T$2600,3)*$B207</f>
        <v>#N/A</v>
      </c>
      <c r="N207" s="381" t="e">
        <f aca="false">IF($K207&lt;$L207,1,0)</f>
        <v>#N/A</v>
      </c>
      <c r="O207" s="382" t="e">
        <f aca="false">IF($K207&lt;$M207,1,0)</f>
        <v>#N/A</v>
      </c>
      <c r="P207" s="378" t="e">
        <f aca="false">($E207+J207)*$J$5+$J$4</f>
        <v>#N/A</v>
      </c>
      <c r="Q207" s="380" t="e">
        <f aca="false">VLOOKUP($D207,Curves!$N$2:$T$2600,4)*$B207</f>
        <v>#N/A</v>
      </c>
      <c r="R207" s="244" t="e">
        <f aca="false">VLOOKUP($D207,Curves!$N$2:$T$2600,5)*$B207</f>
        <v>#N/A</v>
      </c>
      <c r="S207" s="381" t="e">
        <f aca="false">IF($P207&lt;$Q207,1,0)</f>
        <v>#N/A</v>
      </c>
      <c r="T207" s="382" t="e">
        <f aca="false">IF($P207&lt;$R207,1,0)</f>
        <v>#N/A</v>
      </c>
      <c r="U207" s="383" t="e">
        <f aca="false">($E207+G207)*$J$5+$J$4</f>
        <v>#N/A</v>
      </c>
      <c r="V207" s="383" t="e">
        <f aca="false">($E207+H207)*$J$5+$J$4</f>
        <v>#N/A</v>
      </c>
      <c r="W207" s="383" t="e">
        <f aca="false">($E207+I207)*$J$5+$J$4</f>
        <v>#N/A</v>
      </c>
      <c r="X207" s="272" t="e">
        <f aca="false">VLOOKUP($D207,[6]CurveFetch!$D$8:$S$13000,16,0)*$B207</f>
        <v>#N/A</v>
      </c>
      <c r="Y207" s="244" t="e">
        <f aca="false">VLOOKUP($D207,Curves!$N$2:$T$2600,7)*$B207</f>
        <v>#N/A</v>
      </c>
      <c r="Z207" s="384" t="e">
        <f aca="false">IF($U207&lt;$X207,1,0)</f>
        <v>#N/A</v>
      </c>
      <c r="AA207" s="381" t="e">
        <f aca="false">IF($U207&lt;$Y207,1,0)</f>
        <v>#N/A</v>
      </c>
      <c r="AB207" s="381" t="e">
        <f aca="false">IF($V207&lt;$X207,1,0)</f>
        <v>#N/A</v>
      </c>
      <c r="AC207" s="381" t="e">
        <f aca="false">IF($V207&lt;$X207,1,0)</f>
        <v>#N/A</v>
      </c>
      <c r="AD207" s="381" t="e">
        <f aca="false">IF($W207&lt;$X207,1,0)</f>
        <v>#N/A</v>
      </c>
      <c r="AE207" s="382" t="e">
        <f aca="false">IF($W207&lt;$Y207,1,0)</f>
        <v>#N/A</v>
      </c>
      <c r="AF207" s="70" t="e">
        <f aca="false">$AF$7*$J$2*$J$5*$N207</f>
        <v>#N/A</v>
      </c>
      <c r="AG207" s="70" t="e">
        <f aca="false">$AF$7*$J$2*$J$5*$O207</f>
        <v>#N/A</v>
      </c>
      <c r="AH207" s="70" t="e">
        <f aca="false">$AH$7*$J$2*$J$5*$N207</f>
        <v>#N/A</v>
      </c>
      <c r="AI207" s="70" t="e">
        <f aca="false">$AH$7*$J$2*$J$5*$O207</f>
        <v>#N/A</v>
      </c>
      <c r="AJ207" s="70" t="e">
        <f aca="false">$AJ$7*$J$2*$J$5*$N207</f>
        <v>#N/A</v>
      </c>
      <c r="AK207" s="70" t="e">
        <f aca="false">$AJ$7*$J$2*$J$5*$O207</f>
        <v>#N/A</v>
      </c>
      <c r="AL207" s="70" t="e">
        <f aca="false">$AL$7*$J$2*$J$5*$N207</f>
        <v>#N/A</v>
      </c>
      <c r="AM207" s="70" t="e">
        <f aca="false">$AL$7*$J$3*$J$5*$O207</f>
        <v>#N/A</v>
      </c>
      <c r="AN207" s="70" t="e">
        <f aca="false">$AN$7*$J$2*$J$5*$N207</f>
        <v>#N/A</v>
      </c>
      <c r="AO207" s="70" t="e">
        <f aca="false">$AN$7*$J$3*$J$5*$O207</f>
        <v>#N/A</v>
      </c>
      <c r="AP207" s="70" t="e">
        <f aca="false">$AP$7*$J$2*$J$5*$N207</f>
        <v>#N/A</v>
      </c>
      <c r="AQ207" s="70" t="e">
        <f aca="false">$AP$7*$J$3*$J$5*$O207</f>
        <v>#N/A</v>
      </c>
      <c r="AR207" s="70" t="e">
        <f aca="false">$AR$7*$J$2*$J$5*$N207</f>
        <v>#N/A</v>
      </c>
      <c r="AS207" s="70" t="e">
        <f aca="false">$AR$7*$J$3*$J$5*$O207</f>
        <v>#N/A</v>
      </c>
      <c r="AT207" s="134" t="e">
        <f aca="false">SUM(AF207:AG207,AL207:AM207)</f>
        <v>#N/A</v>
      </c>
      <c r="AU207" s="161" t="e">
        <f aca="false">SUM(AF207:AM207,AP207:AS207)</f>
        <v>#N/A</v>
      </c>
      <c r="AV207" s="134" t="e">
        <f aca="false">SUM(AF207:AS207)</f>
        <v>#N/A</v>
      </c>
      <c r="AW207" s="70" t="e">
        <f aca="false">$AW$7*$J$2*$J$5*$S207</f>
        <v>#N/A</v>
      </c>
      <c r="AX207" s="70" t="e">
        <f aca="false">$AW$7*$J$3*$J$5*$T207</f>
        <v>#N/A</v>
      </c>
      <c r="AY207" s="70" t="e">
        <f aca="false">$AY$7*$J$2*$J$5*$S207</f>
        <v>#N/A</v>
      </c>
      <c r="AZ207" s="70" t="e">
        <f aca="false">$AY$7*$J$3*$J$5*$T207</f>
        <v>#N/A</v>
      </c>
      <c r="BA207" s="70" t="e">
        <f aca="false">$BA$7*$J$2*$J$5*$S207</f>
        <v>#N/A</v>
      </c>
      <c r="BB207" s="70" t="e">
        <f aca="false">$BA$7*$J$3*$J$5*$T207</f>
        <v>#N/A</v>
      </c>
      <c r="BC207" s="70" t="e">
        <f aca="false">$BC$7*$J$2*$J$5*$S207</f>
        <v>#N/A</v>
      </c>
      <c r="BD207" s="70" t="e">
        <f aca="false">$BC$7*$J$3*$J$5*$T207</f>
        <v>#N/A</v>
      </c>
      <c r="BE207" s="70" t="e">
        <f aca="false">$BE$7*$J$2*$J$5*$S207</f>
        <v>#N/A</v>
      </c>
      <c r="BF207" s="70" t="e">
        <f aca="false">$BE$7*$J$3*$J$5*$T207</f>
        <v>#N/A</v>
      </c>
      <c r="BG207" s="70" t="e">
        <f aca="false">$BG$7*$J$2*$J$5*$S207</f>
        <v>#N/A</v>
      </c>
      <c r="BH207" s="70" t="e">
        <f aca="false">$BG$7*$J$3*$J$5*$T207</f>
        <v>#N/A</v>
      </c>
      <c r="BI207" s="70" t="e">
        <f aca="false">$BI$7*$J$2*$J$5*$S207</f>
        <v>#N/A</v>
      </c>
      <c r="BJ207" s="70" t="e">
        <f aca="false">$BI$7*$J$3*$J$5*$T207</f>
        <v>#N/A</v>
      </c>
      <c r="BK207" s="70" t="e">
        <f aca="false">$BK$7*$J$2*$J$5*$S207</f>
        <v>#N/A</v>
      </c>
      <c r="BL207" s="70" t="e">
        <f aca="false">$BK$7*$J$3*$J$5*$T207</f>
        <v>#N/A</v>
      </c>
      <c r="BM207" s="70" t="e">
        <f aca="false">$BM$7*$J$2*$J$5*$S207</f>
        <v>#N/A</v>
      </c>
      <c r="BN207" s="70" t="e">
        <f aca="false">$BM$7*$J$3*$J$5*$T207</f>
        <v>#N/A</v>
      </c>
      <c r="BO207" s="70" t="e">
        <f aca="false">$BO$7*$J$2*$J$5*$S207</f>
        <v>#N/A</v>
      </c>
      <c r="BP207" s="70" t="e">
        <f aca="false">$BO$7*$J$3*$J$5*$T207</f>
        <v>#N/A</v>
      </c>
      <c r="BQ207" s="70" t="e">
        <f aca="false">$BQ$7*$J$2*$J$5*$S207</f>
        <v>#N/A</v>
      </c>
      <c r="BR207" s="70" t="e">
        <f aca="false">$BQ$7*$J$3*$J$5*$T207</f>
        <v>#N/A</v>
      </c>
      <c r="BS207" s="70" t="e">
        <f aca="false">$BS$7*$J$2*$J$5*$S207</f>
        <v>#N/A</v>
      </c>
      <c r="BT207" s="70" t="e">
        <f aca="false">$BS$7*$J$3*$J$5*$T207</f>
        <v>#N/A</v>
      </c>
      <c r="BU207" s="70" t="e">
        <f aca="false">$BU$7*$J$2*$J$5*$S207</f>
        <v>#N/A</v>
      </c>
      <c r="BV207" s="70" t="e">
        <f aca="false">$BU$7*$J$3*$J$5*$T207</f>
        <v>#N/A</v>
      </c>
      <c r="BW207" s="385" t="e">
        <f aca="false">SUM(AW207:BD207,BG207:BJ207,BO207:BP207)</f>
        <v>#N/A</v>
      </c>
      <c r="BX207" s="386" t="e">
        <f aca="false">SUM(BS207:BV207)+BW207</f>
        <v>#N/A</v>
      </c>
      <c r="BY207" s="25" t="e">
        <f aca="false">SUM(AW207:BV207)</f>
        <v>#N/A</v>
      </c>
      <c r="BZ207" s="70" t="e">
        <f aca="false">$BZ$7*$J$2*$J$5*$N207</f>
        <v>#N/A</v>
      </c>
      <c r="CA207" s="70" t="e">
        <f aca="false">$BZ$7*$J$3*$J$5*$O207</f>
        <v>#N/A</v>
      </c>
      <c r="CB207" s="70" t="e">
        <f aca="false">$CB$7*$J$2*$J$5*$N207</f>
        <v>#N/A</v>
      </c>
      <c r="CC207" s="70" t="e">
        <f aca="false">$CB$7*$J$3*$J$5*$O207</f>
        <v>#N/A</v>
      </c>
      <c r="CD207" s="70" t="e">
        <f aca="false">$CD$7*$J$2*$J$5*$N207</f>
        <v>#N/A</v>
      </c>
      <c r="CE207" s="70" t="e">
        <f aca="false">$CD$7*$J$3*$J$5*$O207</f>
        <v>#N/A</v>
      </c>
      <c r="CF207" s="134" t="e">
        <f aca="false">SUM(BZ207:CA207)</f>
        <v>#N/A</v>
      </c>
      <c r="CG207" s="386" t="e">
        <f aca="false">SUM(BZ207:CC207)</f>
        <v>#N/A</v>
      </c>
      <c r="CH207" s="134" t="e">
        <f aca="false">SUM(BZ207:CE207)</f>
        <v>#N/A</v>
      </c>
      <c r="CI207" s="70" t="e">
        <f aca="false">$CI$7*$J$2*$J$5*$AB207</f>
        <v>#N/A</v>
      </c>
      <c r="CJ207" s="70" t="e">
        <f aca="false">$CI$7*$J$3*$J$5*$AC207</f>
        <v>#N/A</v>
      </c>
      <c r="CK207" s="70" t="e">
        <f aca="false">$CK$7*$J$2*$J$5*$AB207</f>
        <v>#N/A</v>
      </c>
      <c r="CL207" s="70" t="e">
        <f aca="false">$CK$7*$J$3*$J$5*$AC207</f>
        <v>#N/A</v>
      </c>
      <c r="CM207" s="70" t="e">
        <f aca="false">$CM$7*$J$2*$J$5*$AB207</f>
        <v>#N/A</v>
      </c>
      <c r="CN207" s="70" t="e">
        <f aca="false">$CM$7*$J$3*$J$5*$AC207</f>
        <v>#N/A</v>
      </c>
      <c r="CO207" s="70" t="e">
        <f aca="false">$CO$7*$J$2*$J$5*$AB207</f>
        <v>#N/A</v>
      </c>
      <c r="CP207" s="70" t="e">
        <f aca="false">$CO$7*$J$3*$J$5*$AC207</f>
        <v>#N/A</v>
      </c>
      <c r="CQ207" s="70" t="e">
        <f aca="false">$CQ$7*$J$2*$J$5*$AB207</f>
        <v>#N/A</v>
      </c>
      <c r="CR207" s="70" t="e">
        <f aca="false">$CQ$7*$J$3*$J$5*$AC207</f>
        <v>#N/A</v>
      </c>
      <c r="CS207" s="70" t="e">
        <f aca="false">$CS$7*$J$2*$J$5*$AB207</f>
        <v>#N/A</v>
      </c>
      <c r="CT207" s="70" t="e">
        <f aca="false">$CS$7*$J$3*$J$5*$AC207</f>
        <v>#N/A</v>
      </c>
      <c r="CU207" s="70" t="e">
        <f aca="false">$CU$7*$J$2*$J$5*$AB207</f>
        <v>#N/A</v>
      </c>
      <c r="CV207" s="70" t="e">
        <f aca="false">$CU$7*$J$3*$J$5*$AC207</f>
        <v>#N/A</v>
      </c>
      <c r="CW207" s="70" t="e">
        <f aca="false">$CW$7*$J$2*$J$5*$AB207</f>
        <v>#N/A</v>
      </c>
      <c r="CX207" s="70" t="e">
        <f aca="false">$CW$7*$J$3*$J$5*$AC207</f>
        <v>#N/A</v>
      </c>
      <c r="CY207" s="70" t="e">
        <f aca="false">$CY$7*$J$2*$J$5*$AB207</f>
        <v>#N/A</v>
      </c>
      <c r="CZ207" s="70" t="e">
        <f aca="false">$CY$7*$J$3*$J$5*$AC207</f>
        <v>#N/A</v>
      </c>
      <c r="DA207" s="70" t="e">
        <f aca="false">$DA$7*$J$2*$J$5*$AB207</f>
        <v>#N/A</v>
      </c>
      <c r="DB207" s="70" t="e">
        <f aca="false">$DA$7*$J$3*$J$5*$AC207</f>
        <v>#N/A</v>
      </c>
      <c r="DC207" s="70"/>
      <c r="DD207" s="70"/>
      <c r="DE207" s="70" t="e">
        <f aca="false">$DF$7*$J$2*$J$5*$AB207</f>
        <v>#N/A</v>
      </c>
      <c r="DF207" s="70" t="e">
        <f aca="false">$DF$7*$J$3*$J$5*$AC207</f>
        <v>#N/A</v>
      </c>
      <c r="DG207" s="70" t="e">
        <f aca="false">$DG$7*$J$2*$J$5*$AB207</f>
        <v>#N/A</v>
      </c>
      <c r="DH207" s="70" t="e">
        <f aca="false">$DG$7*$J$3*$J$5*$AC207</f>
        <v>#N/A</v>
      </c>
      <c r="DI207" s="70" t="e">
        <f aca="false">$DI$7*$J$2*$J$5*$AB207</f>
        <v>#N/A</v>
      </c>
      <c r="DJ207" s="70" t="e">
        <f aca="false">$DI$7*$J$3*$J$5*$AC207</f>
        <v>#N/A</v>
      </c>
      <c r="DK207" s="70" t="e">
        <f aca="false">$DK$7*$J$2*$J$5*$AB207</f>
        <v>#N/A</v>
      </c>
      <c r="DL207" s="70" t="e">
        <f aca="false">$DK$7*$J$3*$J$5*$AC207</f>
        <v>#N/A</v>
      </c>
      <c r="DM207" s="70" t="e">
        <f aca="false">$DM$7*$J$2*$J$5*$AB207</f>
        <v>#N/A</v>
      </c>
      <c r="DN207" s="70" t="e">
        <f aca="false">$DM$7*$J$3*$J$5*$AC207</f>
        <v>#N/A</v>
      </c>
      <c r="DO207" s="70" t="e">
        <f aca="false">$DO$7*$J$2*$J$5*$AB207</f>
        <v>#N/A</v>
      </c>
      <c r="DP207" s="70" t="e">
        <f aca="false">$DO$7*$J$3*$J$5*$AC207</f>
        <v>#N/A</v>
      </c>
      <c r="DQ207" s="70" t="e">
        <f aca="false">$DQ$7*$J$2*$J$5*$AB207</f>
        <v>#N/A</v>
      </c>
      <c r="DR207" s="70" t="e">
        <f aca="false">$DQ$7*$J$3*$J$5*$AC207</f>
        <v>#N/A</v>
      </c>
      <c r="DS207" s="134" t="e">
        <f aca="false">SUM(CI207:CR207,CW207:CX207,DG207:DH207)</f>
        <v>#N/A</v>
      </c>
      <c r="DT207" s="25" t="e">
        <f aca="false">SUM(CI207:CZ207,DC207:DL207)</f>
        <v>#N/A</v>
      </c>
      <c r="DU207" s="134" t="e">
        <f aca="false">SUM(CI207:DR207)</f>
        <v>#N/A</v>
      </c>
      <c r="DZ207" s="70" t="e">
        <f aca="false">$DZ$7*$J$2*$J$5*$AB207</f>
        <v>#N/A</v>
      </c>
      <c r="EA207" s="70" t="e">
        <f aca="false">$DZ$7*$J$3*$J$5*$AC207</f>
        <v>#N/A</v>
      </c>
      <c r="EB207" s="70" t="e">
        <f aca="false">$EB$7*$J$2*$J$5*$AB207</f>
        <v>#N/A</v>
      </c>
      <c r="EC207" s="70" t="e">
        <f aca="false">$EB$7*$J$3*$J$5*$AC207</f>
        <v>#N/A</v>
      </c>
      <c r="ED207" s="70" t="e">
        <f aca="false">$ED$7*$J$2*$J$5*$AB207</f>
        <v>#N/A</v>
      </c>
      <c r="EE207" s="70" t="e">
        <f aca="false">$ED$7*$J$3*$J$5*$AC207</f>
        <v>#N/A</v>
      </c>
      <c r="EF207" s="70" t="e">
        <f aca="false">$EF$7*$J$2*$J$5*$AB207</f>
        <v>#N/A</v>
      </c>
      <c r="EG207" s="70" t="e">
        <f aca="false">$EF$7*$J$3*$J$5*$AC207</f>
        <v>#N/A</v>
      </c>
      <c r="EH207" s="70" t="e">
        <f aca="false">$EH$7*$J$2*$J$5*$AB207</f>
        <v>#N/A</v>
      </c>
      <c r="EI207" s="70" t="e">
        <f aca="false">$EH$7*$J$3*$J$5*$AC207</f>
        <v>#N/A</v>
      </c>
      <c r="EJ207" s="70" t="e">
        <f aca="false">$EJ$7*$J$2*$J$5*$AB207</f>
        <v>#N/A</v>
      </c>
      <c r="EK207" s="70" t="e">
        <f aca="false">$EJ$7*$J$3*$J$5*$AC207</f>
        <v>#N/A</v>
      </c>
      <c r="EL207" s="70" t="e">
        <f aca="false">$EL$7*$J$2*$J$5*$AB207</f>
        <v>#N/A</v>
      </c>
      <c r="EM207" s="70" t="e">
        <f aca="false">$EL$7*$J$3*$J$5*$AC207</f>
        <v>#N/A</v>
      </c>
      <c r="EN207" s="134" t="e">
        <f aca="false">SUM(EB207:EC207)</f>
        <v>#N/A</v>
      </c>
      <c r="EO207" s="25" t="e">
        <f aca="false">SUM(EB207:EE207,EJ207:EM207)</f>
        <v>#N/A</v>
      </c>
      <c r="EP207" s="25" t="e">
        <f aca="false">SUM(DZ207:EM207)</f>
        <v>#N/A</v>
      </c>
    </row>
    <row r="208" customFormat="false" ht="11.25" hidden="false" customHeight="false" outlineLevel="0" collapsed="false">
      <c r="A208" s="51" t="e">
        <f aca="false">VLOOKUP($D208,Curves!$A$2:$I$1700,9)</f>
        <v>#N/A</v>
      </c>
      <c r="B208" s="85" t="e">
        <f aca="false">(1+($A208/2))^(-2*($D208-$A$1)/365.25)</f>
        <v>#N/A</v>
      </c>
      <c r="C208" s="85" t="n">
        <f aca="false">D209-D208</f>
        <v>30</v>
      </c>
      <c r="D208" s="377" t="n">
        <v>42979</v>
      </c>
      <c r="E208" s="378" t="e">
        <f aca="false">VLOOKUP($D208,Curves!$A$2:$H$1700,2)*$B208</f>
        <v>#N/A</v>
      </c>
      <c r="F208" s="51" t="e">
        <f aca="false">VLOOKUP($D208,Curves!$A$2:$H$1700,3)*$B208</f>
        <v>#N/A</v>
      </c>
      <c r="G208" s="51" t="e">
        <f aca="false">VLOOKUP($D208,Curves!$A$2:$H$1700,7)*$B208</f>
        <v>#N/A</v>
      </c>
      <c r="H208" s="51" t="e">
        <f aca="false">VLOOKUP($D208,Curves!$A$2:$H$1700,5)*$B208</f>
        <v>#N/A</v>
      </c>
      <c r="I208" s="51" t="e">
        <f aca="false">VLOOKUP($D208,Curves!$A$2:$H$1700,4)*$B208</f>
        <v>#N/A</v>
      </c>
      <c r="J208" s="379" t="e">
        <f aca="false">VLOOKUP($D208,Curves!$A$2:$H$1700,8)*$B208</f>
        <v>#N/A</v>
      </c>
      <c r="K208" s="51" t="e">
        <f aca="false">($E208+$I208)*$J$5+$J$4</f>
        <v>#N/A</v>
      </c>
      <c r="L208" s="380" t="e">
        <f aca="false">VLOOKUP($D208,Curves!$N$2:$T$2600,2)*$B208</f>
        <v>#N/A</v>
      </c>
      <c r="M208" s="244" t="e">
        <f aca="false">VLOOKUP($D208,Curves!$N$2:$T$2600,3)*$B208</f>
        <v>#N/A</v>
      </c>
      <c r="N208" s="381" t="e">
        <f aca="false">IF($K208&lt;$L208,1,0)</f>
        <v>#N/A</v>
      </c>
      <c r="O208" s="382" t="e">
        <f aca="false">IF($K208&lt;$M208,1,0)</f>
        <v>#N/A</v>
      </c>
      <c r="P208" s="378" t="e">
        <f aca="false">($E208+J208)*$J$5+$J$4</f>
        <v>#N/A</v>
      </c>
      <c r="Q208" s="380" t="e">
        <f aca="false">VLOOKUP($D208,Curves!$N$2:$T$2600,4)*$B208</f>
        <v>#N/A</v>
      </c>
      <c r="R208" s="244" t="e">
        <f aca="false">VLOOKUP($D208,Curves!$N$2:$T$2600,5)*$B208</f>
        <v>#N/A</v>
      </c>
      <c r="S208" s="381" t="e">
        <f aca="false">IF($P208&lt;$Q208,1,0)</f>
        <v>#N/A</v>
      </c>
      <c r="T208" s="382" t="e">
        <f aca="false">IF($P208&lt;$R208,1,0)</f>
        <v>#N/A</v>
      </c>
      <c r="U208" s="383" t="e">
        <f aca="false">($E208+G208)*$J$5+$J$4</f>
        <v>#N/A</v>
      </c>
      <c r="V208" s="383" t="e">
        <f aca="false">($E208+H208)*$J$5+$J$4</f>
        <v>#N/A</v>
      </c>
      <c r="W208" s="383" t="e">
        <f aca="false">($E208+I208)*$J$5+$J$4</f>
        <v>#N/A</v>
      </c>
      <c r="X208" s="272" t="e">
        <f aca="false">VLOOKUP($D208,[6]CurveFetch!$D$8:$S$13000,16,0)*$B208</f>
        <v>#N/A</v>
      </c>
      <c r="Y208" s="244" t="e">
        <f aca="false">VLOOKUP($D208,Curves!$N$2:$T$2600,7)*$B208</f>
        <v>#N/A</v>
      </c>
      <c r="Z208" s="384" t="e">
        <f aca="false">IF($U208&lt;$X208,1,0)</f>
        <v>#N/A</v>
      </c>
      <c r="AA208" s="381" t="e">
        <f aca="false">IF($U208&lt;$Y208,1,0)</f>
        <v>#N/A</v>
      </c>
      <c r="AB208" s="381" t="e">
        <f aca="false">IF($V208&lt;$X208,1,0)</f>
        <v>#N/A</v>
      </c>
      <c r="AC208" s="381" t="e">
        <f aca="false">IF($V208&lt;$X208,1,0)</f>
        <v>#N/A</v>
      </c>
      <c r="AD208" s="381" t="e">
        <f aca="false">IF($W208&lt;$X208,1,0)</f>
        <v>#N/A</v>
      </c>
      <c r="AE208" s="382" t="e">
        <f aca="false">IF($W208&lt;$Y208,1,0)</f>
        <v>#N/A</v>
      </c>
      <c r="AF208" s="70" t="e">
        <f aca="false">$AF$7*$J$2*$J$5*$N208</f>
        <v>#N/A</v>
      </c>
      <c r="AG208" s="70" t="e">
        <f aca="false">$AF$7*$J$2*$J$5*$O208</f>
        <v>#N/A</v>
      </c>
      <c r="AH208" s="70" t="e">
        <f aca="false">$AH$7*$J$2*$J$5*$N208</f>
        <v>#N/A</v>
      </c>
      <c r="AI208" s="70" t="e">
        <f aca="false">$AH$7*$J$2*$J$5*$O208</f>
        <v>#N/A</v>
      </c>
      <c r="AJ208" s="70" t="e">
        <f aca="false">$AJ$7*$J$2*$J$5*$N208</f>
        <v>#N/A</v>
      </c>
      <c r="AK208" s="70" t="e">
        <f aca="false">$AJ$7*$J$2*$J$5*$O208</f>
        <v>#N/A</v>
      </c>
      <c r="AL208" s="70" t="e">
        <f aca="false">$AL$7*$J$2*$J$5*$N208</f>
        <v>#N/A</v>
      </c>
      <c r="AM208" s="70" t="e">
        <f aca="false">$AL$7*$J$3*$J$5*$O208</f>
        <v>#N/A</v>
      </c>
      <c r="AN208" s="70" t="e">
        <f aca="false">$AN$7*$J$2*$J$5*$N208</f>
        <v>#N/A</v>
      </c>
      <c r="AO208" s="70" t="e">
        <f aca="false">$AN$7*$J$3*$J$5*$O208</f>
        <v>#N/A</v>
      </c>
      <c r="AP208" s="70" t="e">
        <f aca="false">$AP$7*$J$2*$J$5*$N208</f>
        <v>#N/A</v>
      </c>
      <c r="AQ208" s="70" t="e">
        <f aca="false">$AP$7*$J$3*$J$5*$O208</f>
        <v>#N/A</v>
      </c>
      <c r="AR208" s="70" t="e">
        <f aca="false">$AR$7*$J$2*$J$5*$N208</f>
        <v>#N/A</v>
      </c>
      <c r="AS208" s="70" t="e">
        <f aca="false">$AR$7*$J$3*$J$5*$O208</f>
        <v>#N/A</v>
      </c>
      <c r="AT208" s="134" t="e">
        <f aca="false">SUM(AF208:AG208,AL208:AM208)</f>
        <v>#N/A</v>
      </c>
      <c r="AU208" s="161" t="e">
        <f aca="false">SUM(AF208:AM208,AP208:AS208)</f>
        <v>#N/A</v>
      </c>
      <c r="AV208" s="134" t="e">
        <f aca="false">SUM(AF208:AS208)</f>
        <v>#N/A</v>
      </c>
      <c r="AW208" s="70" t="e">
        <f aca="false">$AW$7*$J$2*$J$5*$S208</f>
        <v>#N/A</v>
      </c>
      <c r="AX208" s="70" t="e">
        <f aca="false">$AW$7*$J$3*$J$5*$T208</f>
        <v>#N/A</v>
      </c>
      <c r="AY208" s="70" t="e">
        <f aca="false">$AY$7*$J$2*$J$5*$S208</f>
        <v>#N/A</v>
      </c>
      <c r="AZ208" s="70" t="e">
        <f aca="false">$AY$7*$J$3*$J$5*$T208</f>
        <v>#N/A</v>
      </c>
      <c r="BA208" s="70" t="e">
        <f aca="false">$BA$7*$J$2*$J$5*$S208</f>
        <v>#N/A</v>
      </c>
      <c r="BB208" s="70" t="e">
        <f aca="false">$BA$7*$J$3*$J$5*$T208</f>
        <v>#N/A</v>
      </c>
      <c r="BC208" s="70" t="e">
        <f aca="false">$BC$7*$J$2*$J$5*$S208</f>
        <v>#N/A</v>
      </c>
      <c r="BD208" s="70" t="e">
        <f aca="false">$BC$7*$J$3*$J$5*$T208</f>
        <v>#N/A</v>
      </c>
      <c r="BE208" s="70" t="e">
        <f aca="false">$BE$7*$J$2*$J$5*$S208</f>
        <v>#N/A</v>
      </c>
      <c r="BF208" s="70" t="e">
        <f aca="false">$BE$7*$J$3*$J$5*$T208</f>
        <v>#N/A</v>
      </c>
      <c r="BG208" s="70" t="e">
        <f aca="false">$BG$7*$J$2*$J$5*$S208</f>
        <v>#N/A</v>
      </c>
      <c r="BH208" s="70" t="e">
        <f aca="false">$BG$7*$J$3*$J$5*$T208</f>
        <v>#N/A</v>
      </c>
      <c r="BI208" s="70" t="e">
        <f aca="false">$BI$7*$J$2*$J$5*$S208</f>
        <v>#N/A</v>
      </c>
      <c r="BJ208" s="70" t="e">
        <f aca="false">$BI$7*$J$3*$J$5*$T208</f>
        <v>#N/A</v>
      </c>
      <c r="BK208" s="70" t="e">
        <f aca="false">$BK$7*$J$2*$J$5*$S208</f>
        <v>#N/A</v>
      </c>
      <c r="BL208" s="70" t="e">
        <f aca="false">$BK$7*$J$3*$J$5*$T208</f>
        <v>#N/A</v>
      </c>
      <c r="BM208" s="70" t="e">
        <f aca="false">$BM$7*$J$2*$J$5*$S208</f>
        <v>#N/A</v>
      </c>
      <c r="BN208" s="70" t="e">
        <f aca="false">$BM$7*$J$3*$J$5*$T208</f>
        <v>#N/A</v>
      </c>
      <c r="BO208" s="70" t="e">
        <f aca="false">$BO$7*$J$2*$J$5*$S208</f>
        <v>#N/A</v>
      </c>
      <c r="BP208" s="70" t="e">
        <f aca="false">$BO$7*$J$3*$J$5*$T208</f>
        <v>#N/A</v>
      </c>
      <c r="BQ208" s="70" t="e">
        <f aca="false">$BQ$7*$J$2*$J$5*$S208</f>
        <v>#N/A</v>
      </c>
      <c r="BR208" s="70" t="e">
        <f aca="false">$BQ$7*$J$3*$J$5*$T208</f>
        <v>#N/A</v>
      </c>
      <c r="BS208" s="70" t="e">
        <f aca="false">$BS$7*$J$2*$J$5*$S208</f>
        <v>#N/A</v>
      </c>
      <c r="BT208" s="70" t="e">
        <f aca="false">$BS$7*$J$3*$J$5*$T208</f>
        <v>#N/A</v>
      </c>
      <c r="BU208" s="70" t="e">
        <f aca="false">$BU$7*$J$2*$J$5*$S208</f>
        <v>#N/A</v>
      </c>
      <c r="BV208" s="70" t="e">
        <f aca="false">$BU$7*$J$3*$J$5*$T208</f>
        <v>#N/A</v>
      </c>
      <c r="BW208" s="385" t="e">
        <f aca="false">SUM(AW208:BD208,BG208:BJ208,BO208:BP208)</f>
        <v>#N/A</v>
      </c>
      <c r="BX208" s="386" t="e">
        <f aca="false">SUM(BS208:BV208)+BW208</f>
        <v>#N/A</v>
      </c>
      <c r="BY208" s="25" t="e">
        <f aca="false">SUM(AW208:BV208)</f>
        <v>#N/A</v>
      </c>
      <c r="BZ208" s="70" t="e">
        <f aca="false">$BZ$7*$J$2*$J$5*$N208</f>
        <v>#N/A</v>
      </c>
      <c r="CA208" s="70" t="e">
        <f aca="false">$BZ$7*$J$3*$J$5*$O208</f>
        <v>#N/A</v>
      </c>
      <c r="CB208" s="70" t="e">
        <f aca="false">$CB$7*$J$2*$J$5*$N208</f>
        <v>#N/A</v>
      </c>
      <c r="CC208" s="70" t="e">
        <f aca="false">$CB$7*$J$3*$J$5*$O208</f>
        <v>#N/A</v>
      </c>
      <c r="CD208" s="70" t="e">
        <f aca="false">$CD$7*$J$2*$J$5*$N208</f>
        <v>#N/A</v>
      </c>
      <c r="CE208" s="70" t="e">
        <f aca="false">$CD$7*$J$3*$J$5*$O208</f>
        <v>#N/A</v>
      </c>
      <c r="CF208" s="134" t="e">
        <f aca="false">SUM(BZ208:CA208)</f>
        <v>#N/A</v>
      </c>
      <c r="CG208" s="386" t="e">
        <f aca="false">SUM(BZ208:CC208)</f>
        <v>#N/A</v>
      </c>
      <c r="CH208" s="134" t="e">
        <f aca="false">SUM(BZ208:CE208)</f>
        <v>#N/A</v>
      </c>
      <c r="CI208" s="70" t="e">
        <f aca="false">$CI$7*$J$2*$J$5*$AB208</f>
        <v>#N/A</v>
      </c>
      <c r="CJ208" s="70" t="e">
        <f aca="false">$CI$7*$J$3*$J$5*$AC208</f>
        <v>#N/A</v>
      </c>
      <c r="CK208" s="70" t="e">
        <f aca="false">$CK$7*$J$2*$J$5*$AB208</f>
        <v>#N/A</v>
      </c>
      <c r="CL208" s="70" t="e">
        <f aca="false">$CK$7*$J$3*$J$5*$AC208</f>
        <v>#N/A</v>
      </c>
      <c r="CM208" s="70" t="e">
        <f aca="false">$CM$7*$J$2*$J$5*$AB208</f>
        <v>#N/A</v>
      </c>
      <c r="CN208" s="70" t="e">
        <f aca="false">$CM$7*$J$3*$J$5*$AC208</f>
        <v>#N/A</v>
      </c>
      <c r="CO208" s="70" t="e">
        <f aca="false">$CO$7*$J$2*$J$5*$AB208</f>
        <v>#N/A</v>
      </c>
      <c r="CP208" s="70" t="e">
        <f aca="false">$CO$7*$J$3*$J$5*$AC208</f>
        <v>#N/A</v>
      </c>
      <c r="CQ208" s="70" t="e">
        <f aca="false">$CQ$7*$J$2*$J$5*$AB208</f>
        <v>#N/A</v>
      </c>
      <c r="CR208" s="70" t="e">
        <f aca="false">$CQ$7*$J$3*$J$5*$AC208</f>
        <v>#N/A</v>
      </c>
      <c r="CS208" s="70" t="e">
        <f aca="false">$CS$7*$J$2*$J$5*$AB208</f>
        <v>#N/A</v>
      </c>
      <c r="CT208" s="70" t="e">
        <f aca="false">$CS$7*$J$3*$J$5*$AC208</f>
        <v>#N/A</v>
      </c>
      <c r="CU208" s="70" t="e">
        <f aca="false">$CU$7*$J$2*$J$5*$AB208</f>
        <v>#N/A</v>
      </c>
      <c r="CV208" s="70" t="e">
        <f aca="false">$CU$7*$J$3*$J$5*$AC208</f>
        <v>#N/A</v>
      </c>
      <c r="CW208" s="70" t="e">
        <f aca="false">$CW$7*$J$2*$J$5*$AB208</f>
        <v>#N/A</v>
      </c>
      <c r="CX208" s="70" t="e">
        <f aca="false">$CW$7*$J$3*$J$5*$AC208</f>
        <v>#N/A</v>
      </c>
      <c r="CY208" s="70" t="e">
        <f aca="false">$CY$7*$J$2*$J$5*$AB208</f>
        <v>#N/A</v>
      </c>
      <c r="CZ208" s="70" t="e">
        <f aca="false">$CY$7*$J$3*$J$5*$AC208</f>
        <v>#N/A</v>
      </c>
      <c r="DA208" s="70" t="e">
        <f aca="false">$DA$7*$J$2*$J$5*$AB208</f>
        <v>#N/A</v>
      </c>
      <c r="DB208" s="70" t="e">
        <f aca="false">$DA$7*$J$3*$J$5*$AC208</f>
        <v>#N/A</v>
      </c>
      <c r="DC208" s="70"/>
      <c r="DD208" s="70"/>
      <c r="DE208" s="70" t="e">
        <f aca="false">$DF$7*$J$2*$J$5*$AB208</f>
        <v>#N/A</v>
      </c>
      <c r="DF208" s="70" t="e">
        <f aca="false">$DF$7*$J$3*$J$5*$AC208</f>
        <v>#N/A</v>
      </c>
      <c r="DG208" s="70" t="e">
        <f aca="false">$DG$7*$J$2*$J$5*$AB208</f>
        <v>#N/A</v>
      </c>
      <c r="DH208" s="70" t="e">
        <f aca="false">$DG$7*$J$3*$J$5*$AC208</f>
        <v>#N/A</v>
      </c>
      <c r="DI208" s="70" t="e">
        <f aca="false">$DI$7*$J$2*$J$5*$AB208</f>
        <v>#N/A</v>
      </c>
      <c r="DJ208" s="70" t="e">
        <f aca="false">$DI$7*$J$3*$J$5*$AC208</f>
        <v>#N/A</v>
      </c>
      <c r="DK208" s="70" t="e">
        <f aca="false">$DK$7*$J$2*$J$5*$AB208</f>
        <v>#N/A</v>
      </c>
      <c r="DL208" s="70" t="e">
        <f aca="false">$DK$7*$J$3*$J$5*$AC208</f>
        <v>#N/A</v>
      </c>
      <c r="DM208" s="70" t="e">
        <f aca="false">$DM$7*$J$2*$J$5*$AB208</f>
        <v>#N/A</v>
      </c>
      <c r="DN208" s="70" t="e">
        <f aca="false">$DM$7*$J$3*$J$5*$AC208</f>
        <v>#N/A</v>
      </c>
      <c r="DO208" s="70" t="e">
        <f aca="false">$DO$7*$J$2*$J$5*$AB208</f>
        <v>#N/A</v>
      </c>
      <c r="DP208" s="70" t="e">
        <f aca="false">$DO$7*$J$3*$J$5*$AC208</f>
        <v>#N/A</v>
      </c>
      <c r="DQ208" s="70" t="e">
        <f aca="false">$DQ$7*$J$2*$J$5*$AB208</f>
        <v>#N/A</v>
      </c>
      <c r="DR208" s="70" t="e">
        <f aca="false">$DQ$7*$J$3*$J$5*$AC208</f>
        <v>#N/A</v>
      </c>
      <c r="DS208" s="134" t="e">
        <f aca="false">SUM(CI208:CR208,CW208:CX208,DG208:DH208)</f>
        <v>#N/A</v>
      </c>
      <c r="DT208" s="25" t="e">
        <f aca="false">SUM(CI208:CZ208,DC208:DL208)</f>
        <v>#N/A</v>
      </c>
      <c r="DU208" s="134" t="e">
        <f aca="false">SUM(CI208:DR208)</f>
        <v>#N/A</v>
      </c>
      <c r="DZ208" s="70" t="e">
        <f aca="false">$DZ$7*$J$2*$J$5*$AB208</f>
        <v>#N/A</v>
      </c>
      <c r="EA208" s="70" t="e">
        <f aca="false">$DZ$7*$J$3*$J$5*$AC208</f>
        <v>#N/A</v>
      </c>
      <c r="EB208" s="70" t="e">
        <f aca="false">$EB$7*$J$2*$J$5*$AB208</f>
        <v>#N/A</v>
      </c>
      <c r="EC208" s="70" t="e">
        <f aca="false">$EB$7*$J$3*$J$5*$AC208</f>
        <v>#N/A</v>
      </c>
      <c r="ED208" s="70" t="e">
        <f aca="false">$ED$7*$J$2*$J$5*$AB208</f>
        <v>#N/A</v>
      </c>
      <c r="EE208" s="70" t="e">
        <f aca="false">$ED$7*$J$3*$J$5*$AC208</f>
        <v>#N/A</v>
      </c>
      <c r="EF208" s="70" t="e">
        <f aca="false">$EF$7*$J$2*$J$5*$AB208</f>
        <v>#N/A</v>
      </c>
      <c r="EG208" s="70" t="e">
        <f aca="false">$EF$7*$J$3*$J$5*$AC208</f>
        <v>#N/A</v>
      </c>
      <c r="EH208" s="70" t="e">
        <f aca="false">$EH$7*$J$2*$J$5*$AB208</f>
        <v>#N/A</v>
      </c>
      <c r="EI208" s="70" t="e">
        <f aca="false">$EH$7*$J$3*$J$5*$AC208</f>
        <v>#N/A</v>
      </c>
      <c r="EJ208" s="70" t="e">
        <f aca="false">$EJ$7*$J$2*$J$5*$AB208</f>
        <v>#N/A</v>
      </c>
      <c r="EK208" s="70" t="e">
        <f aca="false">$EJ$7*$J$3*$J$5*$AC208</f>
        <v>#N/A</v>
      </c>
      <c r="EL208" s="70" t="e">
        <f aca="false">$EL$7*$J$2*$J$5*$AB208</f>
        <v>#N/A</v>
      </c>
      <c r="EM208" s="70" t="e">
        <f aca="false">$EL$7*$J$3*$J$5*$AC208</f>
        <v>#N/A</v>
      </c>
      <c r="EN208" s="134" t="e">
        <f aca="false">SUM(EB208:EC208)</f>
        <v>#N/A</v>
      </c>
      <c r="EO208" s="25" t="e">
        <f aca="false">SUM(EB208:EE208,EJ208:EM208)</f>
        <v>#N/A</v>
      </c>
      <c r="EP208" s="25" t="e">
        <f aca="false">SUM(DZ208:EM208)</f>
        <v>#N/A</v>
      </c>
    </row>
    <row r="209" customFormat="false" ht="11.25" hidden="false" customHeight="false" outlineLevel="0" collapsed="false">
      <c r="A209" s="51" t="e">
        <f aca="false">VLOOKUP($D209,Curves!$A$2:$I$1700,9)</f>
        <v>#N/A</v>
      </c>
      <c r="B209" s="85" t="e">
        <f aca="false">(1+($A209/2))^(-2*($D209-$A$1)/365.25)</f>
        <v>#N/A</v>
      </c>
      <c r="C209" s="85" t="n">
        <f aca="false">D210-D209</f>
        <v>31</v>
      </c>
      <c r="D209" s="377" t="n">
        <v>43009</v>
      </c>
      <c r="E209" s="378" t="e">
        <f aca="false">VLOOKUP($D209,Curves!$A$2:$H$1700,2)*$B209</f>
        <v>#N/A</v>
      </c>
      <c r="F209" s="51" t="e">
        <f aca="false">VLOOKUP($D209,Curves!$A$2:$H$1700,3)*$B209</f>
        <v>#N/A</v>
      </c>
      <c r="G209" s="51" t="e">
        <f aca="false">VLOOKUP($D209,Curves!$A$2:$H$1700,7)*$B209</f>
        <v>#N/A</v>
      </c>
      <c r="H209" s="51" t="e">
        <f aca="false">VLOOKUP($D209,Curves!$A$2:$H$1700,5)*$B209</f>
        <v>#N/A</v>
      </c>
      <c r="I209" s="51" t="e">
        <f aca="false">VLOOKUP($D209,Curves!$A$2:$H$1700,4)*$B209</f>
        <v>#N/A</v>
      </c>
      <c r="J209" s="379" t="e">
        <f aca="false">VLOOKUP($D209,Curves!$A$2:$H$1700,8)*$B209</f>
        <v>#N/A</v>
      </c>
      <c r="K209" s="51" t="e">
        <f aca="false">($E209+$I209)*$J$5+$J$4</f>
        <v>#N/A</v>
      </c>
      <c r="L209" s="380" t="e">
        <f aca="false">VLOOKUP($D209,Curves!$N$2:$T$2600,2)*$B209</f>
        <v>#N/A</v>
      </c>
      <c r="M209" s="244" t="e">
        <f aca="false">VLOOKUP($D209,Curves!$N$2:$T$2600,3)*$B209</f>
        <v>#N/A</v>
      </c>
      <c r="N209" s="381" t="e">
        <f aca="false">IF($K209&lt;$L209,1,0)</f>
        <v>#N/A</v>
      </c>
      <c r="O209" s="382" t="e">
        <f aca="false">IF($K209&lt;$M209,1,0)</f>
        <v>#N/A</v>
      </c>
      <c r="P209" s="378" t="e">
        <f aca="false">($E209+J209)*$J$5+$J$4</f>
        <v>#N/A</v>
      </c>
      <c r="Q209" s="380" t="e">
        <f aca="false">VLOOKUP($D209,Curves!$N$2:$T$2600,4)*$B209</f>
        <v>#N/A</v>
      </c>
      <c r="R209" s="244" t="e">
        <f aca="false">VLOOKUP($D209,Curves!$N$2:$T$2600,5)*$B209</f>
        <v>#N/A</v>
      </c>
      <c r="S209" s="381" t="e">
        <f aca="false">IF($P209&lt;$Q209,1,0)</f>
        <v>#N/A</v>
      </c>
      <c r="T209" s="382" t="e">
        <f aca="false">IF($P209&lt;$R209,1,0)</f>
        <v>#N/A</v>
      </c>
      <c r="U209" s="383" t="e">
        <f aca="false">($E209+G209)*$J$5+$J$4</f>
        <v>#N/A</v>
      </c>
      <c r="V209" s="383" t="e">
        <f aca="false">($E209+H209)*$J$5+$J$4</f>
        <v>#N/A</v>
      </c>
      <c r="W209" s="383" t="e">
        <f aca="false">($E209+I209)*$J$5+$J$4</f>
        <v>#N/A</v>
      </c>
      <c r="X209" s="272" t="e">
        <f aca="false">VLOOKUP($D209,[6]CurveFetch!$D$8:$S$13000,16,0)*$B209</f>
        <v>#N/A</v>
      </c>
      <c r="Y209" s="244" t="e">
        <f aca="false">VLOOKUP($D209,Curves!$N$2:$T$2600,7)*$B209</f>
        <v>#N/A</v>
      </c>
      <c r="Z209" s="384" t="e">
        <f aca="false">IF($U209&lt;$X209,1,0)</f>
        <v>#N/A</v>
      </c>
      <c r="AA209" s="381" t="e">
        <f aca="false">IF($U209&lt;$Y209,1,0)</f>
        <v>#N/A</v>
      </c>
      <c r="AB209" s="381" t="e">
        <f aca="false">IF($V209&lt;$X209,1,0)</f>
        <v>#N/A</v>
      </c>
      <c r="AC209" s="381" t="e">
        <f aca="false">IF($V209&lt;$X209,1,0)</f>
        <v>#N/A</v>
      </c>
      <c r="AD209" s="381" t="e">
        <f aca="false">IF($W209&lt;$X209,1,0)</f>
        <v>#N/A</v>
      </c>
      <c r="AE209" s="382" t="e">
        <f aca="false">IF($W209&lt;$Y209,1,0)</f>
        <v>#N/A</v>
      </c>
      <c r="AF209" s="70" t="e">
        <f aca="false">$AF$7*$J$2*$J$5*$N209</f>
        <v>#N/A</v>
      </c>
      <c r="AG209" s="70" t="e">
        <f aca="false">$AF$7*$J$2*$J$5*$O209</f>
        <v>#N/A</v>
      </c>
      <c r="AH209" s="70" t="e">
        <f aca="false">$AH$7*$J$2*$J$5*$N209</f>
        <v>#N/A</v>
      </c>
      <c r="AI209" s="70" t="e">
        <f aca="false">$AH$7*$J$2*$J$5*$O209</f>
        <v>#N/A</v>
      </c>
      <c r="AJ209" s="70" t="e">
        <f aca="false">$AJ$7*$J$2*$J$5*$N209</f>
        <v>#N/A</v>
      </c>
      <c r="AK209" s="70" t="e">
        <f aca="false">$AJ$7*$J$2*$J$5*$O209</f>
        <v>#N/A</v>
      </c>
      <c r="AL209" s="70" t="e">
        <f aca="false">$AL$7*$J$2*$J$5*$N209</f>
        <v>#N/A</v>
      </c>
      <c r="AM209" s="70" t="e">
        <f aca="false">$AL$7*$J$3*$J$5*$O209</f>
        <v>#N/A</v>
      </c>
      <c r="AN209" s="70" t="e">
        <f aca="false">$AN$7*$J$2*$J$5*$N209</f>
        <v>#N/A</v>
      </c>
      <c r="AO209" s="70" t="e">
        <f aca="false">$AN$7*$J$3*$J$5*$O209</f>
        <v>#N/A</v>
      </c>
      <c r="AP209" s="70" t="e">
        <f aca="false">$AP$7*$J$2*$J$5*$N209</f>
        <v>#N/A</v>
      </c>
      <c r="AQ209" s="70" t="e">
        <f aca="false">$AP$7*$J$3*$J$5*$O209</f>
        <v>#N/A</v>
      </c>
      <c r="AR209" s="70" t="e">
        <f aca="false">$AR$7*$J$2*$J$5*$N209</f>
        <v>#N/A</v>
      </c>
      <c r="AS209" s="70" t="e">
        <f aca="false">$AR$7*$J$3*$J$5*$O209</f>
        <v>#N/A</v>
      </c>
      <c r="AT209" s="134" t="e">
        <f aca="false">SUM(AF209:AG209,AL209:AM209)</f>
        <v>#N/A</v>
      </c>
      <c r="AU209" s="161" t="e">
        <f aca="false">SUM(AF209:AM209,AP209:AS209)</f>
        <v>#N/A</v>
      </c>
      <c r="AV209" s="134" t="e">
        <f aca="false">SUM(AF209:AS209)</f>
        <v>#N/A</v>
      </c>
      <c r="AW209" s="70" t="e">
        <f aca="false">$AW$7*$J$2*$J$5*$S209</f>
        <v>#N/A</v>
      </c>
      <c r="AX209" s="70" t="e">
        <f aca="false">$AW$7*$J$3*$J$5*$T209</f>
        <v>#N/A</v>
      </c>
      <c r="AY209" s="70" t="e">
        <f aca="false">$AY$7*$J$2*$J$5*$S209</f>
        <v>#N/A</v>
      </c>
      <c r="AZ209" s="70" t="e">
        <f aca="false">$AY$7*$J$3*$J$5*$T209</f>
        <v>#N/A</v>
      </c>
      <c r="BA209" s="70" t="e">
        <f aca="false">$BA$7*$J$2*$J$5*$S209</f>
        <v>#N/A</v>
      </c>
      <c r="BB209" s="70" t="e">
        <f aca="false">$BA$7*$J$3*$J$5*$T209</f>
        <v>#N/A</v>
      </c>
      <c r="BC209" s="70" t="e">
        <f aca="false">$BC$7*$J$2*$J$5*$S209</f>
        <v>#N/A</v>
      </c>
      <c r="BD209" s="70" t="e">
        <f aca="false">$BC$7*$J$3*$J$5*$T209</f>
        <v>#N/A</v>
      </c>
      <c r="BE209" s="70" t="e">
        <f aca="false">$BE$7*$J$2*$J$5*$S209</f>
        <v>#N/A</v>
      </c>
      <c r="BF209" s="70" t="e">
        <f aca="false">$BE$7*$J$3*$J$5*$T209</f>
        <v>#N/A</v>
      </c>
      <c r="BG209" s="70" t="e">
        <f aca="false">$BG$7*$J$2*$J$5*$S209</f>
        <v>#N/A</v>
      </c>
      <c r="BH209" s="70" t="e">
        <f aca="false">$BG$7*$J$3*$J$5*$T209</f>
        <v>#N/A</v>
      </c>
      <c r="BI209" s="70" t="e">
        <f aca="false">$BI$7*$J$2*$J$5*$S209</f>
        <v>#N/A</v>
      </c>
      <c r="BJ209" s="70" t="e">
        <f aca="false">$BI$7*$J$3*$J$5*$T209</f>
        <v>#N/A</v>
      </c>
      <c r="BK209" s="70" t="e">
        <f aca="false">$BK$7*$J$2*$J$5*$S209</f>
        <v>#N/A</v>
      </c>
      <c r="BL209" s="70" t="e">
        <f aca="false">$BK$7*$J$3*$J$5*$T209</f>
        <v>#N/A</v>
      </c>
      <c r="BM209" s="70" t="e">
        <f aca="false">$BM$7*$J$2*$J$5*$S209</f>
        <v>#N/A</v>
      </c>
      <c r="BN209" s="70" t="e">
        <f aca="false">$BM$7*$J$3*$J$5*$T209</f>
        <v>#N/A</v>
      </c>
      <c r="BO209" s="70" t="e">
        <f aca="false">$BO$7*$J$2*$J$5*$S209</f>
        <v>#N/A</v>
      </c>
      <c r="BP209" s="70" t="e">
        <f aca="false">$BO$7*$J$3*$J$5*$T209</f>
        <v>#N/A</v>
      </c>
      <c r="BQ209" s="70" t="e">
        <f aca="false">$BQ$7*$J$2*$J$5*$S209</f>
        <v>#N/A</v>
      </c>
      <c r="BR209" s="70" t="e">
        <f aca="false">$BQ$7*$J$3*$J$5*$T209</f>
        <v>#N/A</v>
      </c>
      <c r="BS209" s="70" t="e">
        <f aca="false">$BS$7*$J$2*$J$5*$S209</f>
        <v>#N/A</v>
      </c>
      <c r="BT209" s="70" t="e">
        <f aca="false">$BS$7*$J$3*$J$5*$T209</f>
        <v>#N/A</v>
      </c>
      <c r="BU209" s="70" t="e">
        <f aca="false">$BU$7*$J$2*$J$5*$S209</f>
        <v>#N/A</v>
      </c>
      <c r="BV209" s="70" t="e">
        <f aca="false">$BU$7*$J$3*$J$5*$T209</f>
        <v>#N/A</v>
      </c>
      <c r="BW209" s="385" t="e">
        <f aca="false">SUM(AW209:BD209,BG209:BJ209,BO209:BP209)</f>
        <v>#N/A</v>
      </c>
      <c r="BX209" s="386" t="e">
        <f aca="false">SUM(BS209:BV209)+BW209</f>
        <v>#N/A</v>
      </c>
      <c r="BY209" s="25" t="e">
        <f aca="false">SUM(AW209:BV209)</f>
        <v>#N/A</v>
      </c>
      <c r="BZ209" s="70" t="e">
        <f aca="false">$BZ$7*$J$2*$J$5*$N209</f>
        <v>#N/A</v>
      </c>
      <c r="CA209" s="70" t="e">
        <f aca="false">$BZ$7*$J$3*$J$5*$O209</f>
        <v>#N/A</v>
      </c>
      <c r="CB209" s="70" t="e">
        <f aca="false">$CB$7*$J$2*$J$5*$N209</f>
        <v>#N/A</v>
      </c>
      <c r="CC209" s="70" t="e">
        <f aca="false">$CB$7*$J$3*$J$5*$O209</f>
        <v>#N/A</v>
      </c>
      <c r="CD209" s="70" t="e">
        <f aca="false">$CD$7*$J$2*$J$5*$N209</f>
        <v>#N/A</v>
      </c>
      <c r="CE209" s="70" t="e">
        <f aca="false">$CD$7*$J$3*$J$5*$O209</f>
        <v>#N/A</v>
      </c>
      <c r="CF209" s="134" t="e">
        <f aca="false">SUM(BZ209:CA209)</f>
        <v>#N/A</v>
      </c>
      <c r="CG209" s="386" t="e">
        <f aca="false">SUM(BZ209:CC209)</f>
        <v>#N/A</v>
      </c>
      <c r="CH209" s="134" t="e">
        <f aca="false">SUM(BZ209:CE209)</f>
        <v>#N/A</v>
      </c>
      <c r="CI209" s="70" t="e">
        <f aca="false">$CI$7*$J$2*$J$5*$AB209</f>
        <v>#N/A</v>
      </c>
      <c r="CJ209" s="70" t="e">
        <f aca="false">$CI$7*$J$3*$J$5*$AC209</f>
        <v>#N/A</v>
      </c>
      <c r="CK209" s="70" t="e">
        <f aca="false">$CK$7*$J$2*$J$5*$AB209</f>
        <v>#N/A</v>
      </c>
      <c r="CL209" s="70" t="e">
        <f aca="false">$CK$7*$J$3*$J$5*$AC209</f>
        <v>#N/A</v>
      </c>
      <c r="CM209" s="70" t="e">
        <f aca="false">$CM$7*$J$2*$J$5*$AB209</f>
        <v>#N/A</v>
      </c>
      <c r="CN209" s="70" t="e">
        <f aca="false">$CM$7*$J$3*$J$5*$AC209</f>
        <v>#N/A</v>
      </c>
      <c r="CO209" s="70" t="e">
        <f aca="false">$CO$7*$J$2*$J$5*$AB209</f>
        <v>#N/A</v>
      </c>
      <c r="CP209" s="70" t="e">
        <f aca="false">$CO$7*$J$3*$J$5*$AC209</f>
        <v>#N/A</v>
      </c>
      <c r="CQ209" s="70" t="e">
        <f aca="false">$CQ$7*$J$2*$J$5*$AB209</f>
        <v>#N/A</v>
      </c>
      <c r="CR209" s="70" t="e">
        <f aca="false">$CQ$7*$J$3*$J$5*$AC209</f>
        <v>#N/A</v>
      </c>
      <c r="CS209" s="70" t="e">
        <f aca="false">$CS$7*$J$2*$J$5*$AB209</f>
        <v>#N/A</v>
      </c>
      <c r="CT209" s="70" t="e">
        <f aca="false">$CS$7*$J$3*$J$5*$AC209</f>
        <v>#N/A</v>
      </c>
      <c r="CU209" s="70" t="e">
        <f aca="false">$CU$7*$J$2*$J$5*$AB209</f>
        <v>#N/A</v>
      </c>
      <c r="CV209" s="70" t="e">
        <f aca="false">$CU$7*$J$3*$J$5*$AC209</f>
        <v>#N/A</v>
      </c>
      <c r="CW209" s="70" t="e">
        <f aca="false">$CW$7*$J$2*$J$5*$AB209</f>
        <v>#N/A</v>
      </c>
      <c r="CX209" s="70" t="e">
        <f aca="false">$CW$7*$J$3*$J$5*$AC209</f>
        <v>#N/A</v>
      </c>
      <c r="CY209" s="70" t="e">
        <f aca="false">$CY$7*$J$2*$J$5*$AB209</f>
        <v>#N/A</v>
      </c>
      <c r="CZ209" s="70" t="e">
        <f aca="false">$CY$7*$J$3*$J$5*$AC209</f>
        <v>#N/A</v>
      </c>
      <c r="DA209" s="70" t="e">
        <f aca="false">$DA$7*$J$2*$J$5*$AB209</f>
        <v>#N/A</v>
      </c>
      <c r="DB209" s="70" t="e">
        <f aca="false">$DA$7*$J$3*$J$5*$AC209</f>
        <v>#N/A</v>
      </c>
      <c r="DC209" s="70"/>
      <c r="DD209" s="70"/>
      <c r="DE209" s="70" t="e">
        <f aca="false">$DF$7*$J$2*$J$5*$AB209</f>
        <v>#N/A</v>
      </c>
      <c r="DF209" s="70" t="e">
        <f aca="false">$DF$7*$J$3*$J$5*$AC209</f>
        <v>#N/A</v>
      </c>
      <c r="DG209" s="70" t="e">
        <f aca="false">$DG$7*$J$2*$J$5*$AB209</f>
        <v>#N/A</v>
      </c>
      <c r="DH209" s="70" t="e">
        <f aca="false">$DG$7*$J$3*$J$5*$AC209</f>
        <v>#N/A</v>
      </c>
      <c r="DI209" s="70" t="e">
        <f aca="false">$DI$7*$J$2*$J$5*$AB209</f>
        <v>#N/A</v>
      </c>
      <c r="DJ209" s="70" t="e">
        <f aca="false">$DI$7*$J$3*$J$5*$AC209</f>
        <v>#N/A</v>
      </c>
      <c r="DK209" s="70" t="e">
        <f aca="false">$DK$7*$J$2*$J$5*$AB209</f>
        <v>#N/A</v>
      </c>
      <c r="DL209" s="70" t="e">
        <f aca="false">$DK$7*$J$3*$J$5*$AC209</f>
        <v>#N/A</v>
      </c>
      <c r="DM209" s="70" t="e">
        <f aca="false">$DM$7*$J$2*$J$5*$AB209</f>
        <v>#N/A</v>
      </c>
      <c r="DN209" s="70" t="e">
        <f aca="false">$DM$7*$J$3*$J$5*$AC209</f>
        <v>#N/A</v>
      </c>
      <c r="DO209" s="70" t="e">
        <f aca="false">$DO$7*$J$2*$J$5*$AB209</f>
        <v>#N/A</v>
      </c>
      <c r="DP209" s="70" t="e">
        <f aca="false">$DO$7*$J$3*$J$5*$AC209</f>
        <v>#N/A</v>
      </c>
      <c r="DQ209" s="70" t="e">
        <f aca="false">$DQ$7*$J$2*$J$5*$AB209</f>
        <v>#N/A</v>
      </c>
      <c r="DR209" s="70" t="e">
        <f aca="false">$DQ$7*$J$3*$J$5*$AC209</f>
        <v>#N/A</v>
      </c>
      <c r="DS209" s="134" t="e">
        <f aca="false">SUM(CI209:CR209,CW209:CX209,DG209:DH209)</f>
        <v>#N/A</v>
      </c>
      <c r="DT209" s="25" t="e">
        <f aca="false">SUM(CI209:CZ209,DC209:DL209)</f>
        <v>#N/A</v>
      </c>
      <c r="DU209" s="134" t="e">
        <f aca="false">SUM(CI209:DR209)</f>
        <v>#N/A</v>
      </c>
      <c r="DZ209" s="70" t="e">
        <f aca="false">$DZ$7*$J$2*$J$5*$AB209</f>
        <v>#N/A</v>
      </c>
      <c r="EA209" s="70" t="e">
        <f aca="false">$DZ$7*$J$3*$J$5*$AC209</f>
        <v>#N/A</v>
      </c>
      <c r="EB209" s="70" t="e">
        <f aca="false">$EB$7*$J$2*$J$5*$AB209</f>
        <v>#N/A</v>
      </c>
      <c r="EC209" s="70" t="e">
        <f aca="false">$EB$7*$J$3*$J$5*$AC209</f>
        <v>#N/A</v>
      </c>
      <c r="ED209" s="70" t="e">
        <f aca="false">$ED$7*$J$2*$J$5*$AB209</f>
        <v>#N/A</v>
      </c>
      <c r="EE209" s="70" t="e">
        <f aca="false">$ED$7*$J$3*$J$5*$AC209</f>
        <v>#N/A</v>
      </c>
      <c r="EF209" s="70" t="e">
        <f aca="false">$EF$7*$J$2*$J$5*$AB209</f>
        <v>#N/A</v>
      </c>
      <c r="EG209" s="70" t="e">
        <f aca="false">$EF$7*$J$3*$J$5*$AC209</f>
        <v>#N/A</v>
      </c>
      <c r="EH209" s="70" t="e">
        <f aca="false">$EH$7*$J$2*$J$5*$AB209</f>
        <v>#N/A</v>
      </c>
      <c r="EI209" s="70" t="e">
        <f aca="false">$EH$7*$J$3*$J$5*$AC209</f>
        <v>#N/A</v>
      </c>
      <c r="EJ209" s="70" t="e">
        <f aca="false">$EJ$7*$J$2*$J$5*$AB209</f>
        <v>#N/A</v>
      </c>
      <c r="EK209" s="70" t="e">
        <f aca="false">$EJ$7*$J$3*$J$5*$AC209</f>
        <v>#N/A</v>
      </c>
      <c r="EL209" s="70" t="e">
        <f aca="false">$EL$7*$J$2*$J$5*$AB209</f>
        <v>#N/A</v>
      </c>
      <c r="EM209" s="70" t="e">
        <f aca="false">$EL$7*$J$3*$J$5*$AC209</f>
        <v>#N/A</v>
      </c>
      <c r="EN209" s="134" t="e">
        <f aca="false">SUM(EB209:EC209)</f>
        <v>#N/A</v>
      </c>
      <c r="EO209" s="25" t="e">
        <f aca="false">SUM(EB209:EE209,EJ209:EM209)</f>
        <v>#N/A</v>
      </c>
      <c r="EP209" s="25" t="e">
        <f aca="false">SUM(DZ209:EM209)</f>
        <v>#N/A</v>
      </c>
    </row>
    <row r="210" customFormat="false" ht="11.25" hidden="false" customHeight="false" outlineLevel="0" collapsed="false">
      <c r="A210" s="51" t="e">
        <f aca="false">VLOOKUP($D210,Curves!$A$2:$I$1700,9)</f>
        <v>#N/A</v>
      </c>
      <c r="B210" s="85" t="e">
        <f aca="false">(1+($A210/2))^(-2*($D210-$A$1)/365.25)</f>
        <v>#N/A</v>
      </c>
      <c r="C210" s="85" t="n">
        <f aca="false">D211-D210</f>
        <v>30</v>
      </c>
      <c r="D210" s="377" t="n">
        <v>43040</v>
      </c>
      <c r="E210" s="378" t="e">
        <f aca="false">VLOOKUP($D210,Curves!$A$2:$H$1700,2)*$B210</f>
        <v>#N/A</v>
      </c>
      <c r="F210" s="51" t="e">
        <f aca="false">VLOOKUP($D210,Curves!$A$2:$H$1700,3)*$B210</f>
        <v>#N/A</v>
      </c>
      <c r="G210" s="51" t="e">
        <f aca="false">VLOOKUP($D210,Curves!$A$2:$H$1700,7)*$B210</f>
        <v>#N/A</v>
      </c>
      <c r="H210" s="51" t="e">
        <f aca="false">VLOOKUP($D210,Curves!$A$2:$H$1700,5)*$B210</f>
        <v>#N/A</v>
      </c>
      <c r="I210" s="51" t="e">
        <f aca="false">VLOOKUP($D210,Curves!$A$2:$H$1700,4)*$B210</f>
        <v>#N/A</v>
      </c>
      <c r="J210" s="379" t="e">
        <f aca="false">VLOOKUP($D210,Curves!$A$2:$H$1700,8)*$B210</f>
        <v>#N/A</v>
      </c>
      <c r="K210" s="51" t="e">
        <f aca="false">($E210+$I210)*$J$5+$J$4</f>
        <v>#N/A</v>
      </c>
      <c r="L210" s="380" t="e">
        <f aca="false">VLOOKUP($D210,Curves!$N$2:$T$2600,2)*$B210</f>
        <v>#N/A</v>
      </c>
      <c r="M210" s="244" t="e">
        <f aca="false">VLOOKUP($D210,Curves!$N$2:$T$2600,3)*$B210</f>
        <v>#N/A</v>
      </c>
      <c r="N210" s="381" t="e">
        <f aca="false">IF($K210&lt;$L210,1,0)</f>
        <v>#N/A</v>
      </c>
      <c r="O210" s="382" t="e">
        <f aca="false">IF($K210&lt;$M210,1,0)</f>
        <v>#N/A</v>
      </c>
      <c r="P210" s="378" t="e">
        <f aca="false">($E210+J210)*$J$5+$J$4</f>
        <v>#N/A</v>
      </c>
      <c r="Q210" s="380" t="e">
        <f aca="false">VLOOKUP($D210,Curves!$N$2:$T$2600,4)*$B210</f>
        <v>#N/A</v>
      </c>
      <c r="R210" s="244" t="e">
        <f aca="false">VLOOKUP($D210,Curves!$N$2:$T$2600,5)*$B210</f>
        <v>#N/A</v>
      </c>
      <c r="S210" s="381" t="e">
        <f aca="false">IF($P210&lt;$Q210,1,0)</f>
        <v>#N/A</v>
      </c>
      <c r="T210" s="382" t="e">
        <f aca="false">IF($P210&lt;$R210,1,0)</f>
        <v>#N/A</v>
      </c>
      <c r="U210" s="383" t="e">
        <f aca="false">($E210+G210)*$J$5+$J$4</f>
        <v>#N/A</v>
      </c>
      <c r="V210" s="383" t="e">
        <f aca="false">($E210+H210)*$J$5+$J$4</f>
        <v>#N/A</v>
      </c>
      <c r="W210" s="383" t="e">
        <f aca="false">($E210+I210)*$J$5+$J$4</f>
        <v>#N/A</v>
      </c>
      <c r="X210" s="272" t="e">
        <f aca="false">VLOOKUP($D210,[6]CurveFetch!$D$8:$S$13000,16,0)*$B210</f>
        <v>#N/A</v>
      </c>
      <c r="Y210" s="244" t="e">
        <f aca="false">VLOOKUP($D210,Curves!$N$2:$T$2600,7)*$B210</f>
        <v>#N/A</v>
      </c>
      <c r="Z210" s="384" t="e">
        <f aca="false">IF($U210&lt;$X210,1,0)</f>
        <v>#N/A</v>
      </c>
      <c r="AA210" s="381" t="e">
        <f aca="false">IF($U210&lt;$Y210,1,0)</f>
        <v>#N/A</v>
      </c>
      <c r="AB210" s="381" t="e">
        <f aca="false">IF($V210&lt;$X210,1,0)</f>
        <v>#N/A</v>
      </c>
      <c r="AC210" s="381" t="e">
        <f aca="false">IF($V210&lt;$X210,1,0)</f>
        <v>#N/A</v>
      </c>
      <c r="AD210" s="381" t="e">
        <f aca="false">IF($W210&lt;$X210,1,0)</f>
        <v>#N/A</v>
      </c>
      <c r="AE210" s="382" t="e">
        <f aca="false">IF($W210&lt;$Y210,1,0)</f>
        <v>#N/A</v>
      </c>
      <c r="AF210" s="70" t="e">
        <f aca="false">$AF$7*$J$2*$J$5*$N210</f>
        <v>#N/A</v>
      </c>
      <c r="AG210" s="70" t="e">
        <f aca="false">$AF$7*$J$2*$J$5*$O210</f>
        <v>#N/A</v>
      </c>
      <c r="AH210" s="70" t="e">
        <f aca="false">$AH$7*$J$2*$J$5*$N210</f>
        <v>#N/A</v>
      </c>
      <c r="AI210" s="70" t="e">
        <f aca="false">$AH$7*$J$2*$J$5*$O210</f>
        <v>#N/A</v>
      </c>
      <c r="AJ210" s="70" t="e">
        <f aca="false">$AJ$7*$J$2*$J$5*$N210</f>
        <v>#N/A</v>
      </c>
      <c r="AK210" s="70" t="e">
        <f aca="false">$AJ$7*$J$2*$J$5*$O210</f>
        <v>#N/A</v>
      </c>
      <c r="AL210" s="70" t="e">
        <f aca="false">$AL$7*$J$2*$J$5*$N210</f>
        <v>#N/A</v>
      </c>
      <c r="AM210" s="70" t="e">
        <f aca="false">$AL$7*$J$3*$J$5*$O210</f>
        <v>#N/A</v>
      </c>
      <c r="AN210" s="70" t="e">
        <f aca="false">$AN$7*$J$2*$J$5*$N210</f>
        <v>#N/A</v>
      </c>
      <c r="AO210" s="70" t="e">
        <f aca="false">$AN$7*$J$3*$J$5*$O210</f>
        <v>#N/A</v>
      </c>
      <c r="AP210" s="70" t="e">
        <f aca="false">$AP$7*$J$2*$J$5*$N210</f>
        <v>#N/A</v>
      </c>
      <c r="AQ210" s="70" t="e">
        <f aca="false">$AP$7*$J$3*$J$5*$O210</f>
        <v>#N/A</v>
      </c>
      <c r="AR210" s="70" t="e">
        <f aca="false">$AR$7*$J$2*$J$5*$N210</f>
        <v>#N/A</v>
      </c>
      <c r="AS210" s="70" t="e">
        <f aca="false">$AR$7*$J$3*$J$5*$O210</f>
        <v>#N/A</v>
      </c>
      <c r="AT210" s="134" t="e">
        <f aca="false">SUM(AF210:AG210,AL210:AM210)</f>
        <v>#N/A</v>
      </c>
      <c r="AU210" s="161" t="e">
        <f aca="false">SUM(AF210:AM210,AP210:AS210)</f>
        <v>#N/A</v>
      </c>
      <c r="AV210" s="134" t="e">
        <f aca="false">SUM(AF210:AS210)</f>
        <v>#N/A</v>
      </c>
      <c r="AW210" s="70" t="e">
        <f aca="false">$AW$7*$J$2*$J$5*$S210</f>
        <v>#N/A</v>
      </c>
      <c r="AX210" s="70" t="e">
        <f aca="false">$AW$7*$J$3*$J$5*$T210</f>
        <v>#N/A</v>
      </c>
      <c r="AY210" s="70" t="e">
        <f aca="false">$AY$7*$J$2*$J$5*$S210</f>
        <v>#N/A</v>
      </c>
      <c r="AZ210" s="70" t="e">
        <f aca="false">$AY$7*$J$3*$J$5*$T210</f>
        <v>#N/A</v>
      </c>
      <c r="BA210" s="70" t="e">
        <f aca="false">$BA$7*$J$2*$J$5*$S210</f>
        <v>#N/A</v>
      </c>
      <c r="BB210" s="70" t="e">
        <f aca="false">$BA$7*$J$3*$J$5*$T210</f>
        <v>#N/A</v>
      </c>
      <c r="BC210" s="70" t="e">
        <f aca="false">$BC$7*$J$2*$J$5*$S210</f>
        <v>#N/A</v>
      </c>
      <c r="BD210" s="70" t="e">
        <f aca="false">$BC$7*$J$3*$J$5*$T210</f>
        <v>#N/A</v>
      </c>
      <c r="BE210" s="70" t="e">
        <f aca="false">$BE$7*$J$2*$J$5*$S210</f>
        <v>#N/A</v>
      </c>
      <c r="BF210" s="70" t="e">
        <f aca="false">$BE$7*$J$3*$J$5*$T210</f>
        <v>#N/A</v>
      </c>
      <c r="BG210" s="70" t="e">
        <f aca="false">$BG$7*$J$2*$J$5*$S210</f>
        <v>#N/A</v>
      </c>
      <c r="BH210" s="70" t="e">
        <f aca="false">$BG$7*$J$3*$J$5*$T210</f>
        <v>#N/A</v>
      </c>
      <c r="BI210" s="70" t="e">
        <f aca="false">$BI$7*$J$2*$J$5*$S210</f>
        <v>#N/A</v>
      </c>
      <c r="BJ210" s="70" t="e">
        <f aca="false">$BI$7*$J$3*$J$5*$T210</f>
        <v>#N/A</v>
      </c>
      <c r="BK210" s="70" t="e">
        <f aca="false">$BK$7*$J$2*$J$5*$S210</f>
        <v>#N/A</v>
      </c>
      <c r="BL210" s="70" t="e">
        <f aca="false">$BK$7*$J$3*$J$5*$T210</f>
        <v>#N/A</v>
      </c>
      <c r="BM210" s="70" t="e">
        <f aca="false">$BM$7*$J$2*$J$5*$S210</f>
        <v>#N/A</v>
      </c>
      <c r="BN210" s="70" t="e">
        <f aca="false">$BM$7*$J$3*$J$5*$T210</f>
        <v>#N/A</v>
      </c>
      <c r="BO210" s="70" t="e">
        <f aca="false">$BO$7*$J$2*$J$5*$S210</f>
        <v>#N/A</v>
      </c>
      <c r="BP210" s="70" t="e">
        <f aca="false">$BO$7*$J$3*$J$5*$T210</f>
        <v>#N/A</v>
      </c>
      <c r="BQ210" s="70" t="e">
        <f aca="false">$BQ$7*$J$2*$J$5*$S210</f>
        <v>#N/A</v>
      </c>
      <c r="BR210" s="70" t="e">
        <f aca="false">$BQ$7*$J$3*$J$5*$T210</f>
        <v>#N/A</v>
      </c>
      <c r="BS210" s="70" t="e">
        <f aca="false">$BS$7*$J$2*$J$5*$S210</f>
        <v>#N/A</v>
      </c>
      <c r="BT210" s="70" t="e">
        <f aca="false">$BS$7*$J$3*$J$5*$T210</f>
        <v>#N/A</v>
      </c>
      <c r="BU210" s="70" t="e">
        <f aca="false">$BU$7*$J$2*$J$5*$S210</f>
        <v>#N/A</v>
      </c>
      <c r="BV210" s="70" t="e">
        <f aca="false">$BU$7*$J$3*$J$5*$T210</f>
        <v>#N/A</v>
      </c>
      <c r="BW210" s="385" t="e">
        <f aca="false">SUM(AW210:BD210,BG210:BJ210,BO210:BP210)</f>
        <v>#N/A</v>
      </c>
      <c r="BX210" s="386" t="e">
        <f aca="false">SUM(BS210:BV210)+BW210</f>
        <v>#N/A</v>
      </c>
      <c r="BY210" s="25" t="e">
        <f aca="false">SUM(AW210:BV210)</f>
        <v>#N/A</v>
      </c>
      <c r="BZ210" s="70" t="e">
        <f aca="false">$BZ$7*$J$2*$J$5*$N210</f>
        <v>#N/A</v>
      </c>
      <c r="CA210" s="70" t="e">
        <f aca="false">$BZ$7*$J$3*$J$5*$O210</f>
        <v>#N/A</v>
      </c>
      <c r="CB210" s="70" t="e">
        <f aca="false">$CB$7*$J$2*$J$5*$N210</f>
        <v>#N/A</v>
      </c>
      <c r="CC210" s="70" t="e">
        <f aca="false">$CB$7*$J$3*$J$5*$O210</f>
        <v>#N/A</v>
      </c>
      <c r="CD210" s="70" t="e">
        <f aca="false">$CD$7*$J$2*$J$5*$N210</f>
        <v>#N/A</v>
      </c>
      <c r="CE210" s="70" t="e">
        <f aca="false">$CD$7*$J$3*$J$5*$O210</f>
        <v>#N/A</v>
      </c>
      <c r="CF210" s="134" t="e">
        <f aca="false">SUM(BZ210:CA210)</f>
        <v>#N/A</v>
      </c>
      <c r="CG210" s="386" t="e">
        <f aca="false">SUM(BZ210:CC210)</f>
        <v>#N/A</v>
      </c>
      <c r="CH210" s="134" t="e">
        <f aca="false">SUM(BZ210:CE210)</f>
        <v>#N/A</v>
      </c>
      <c r="CI210" s="70" t="e">
        <f aca="false">$CI$7*$J$2*$J$5*$AB210</f>
        <v>#N/A</v>
      </c>
      <c r="CJ210" s="70" t="e">
        <f aca="false">$CI$7*$J$3*$J$5*$AC210</f>
        <v>#N/A</v>
      </c>
      <c r="CK210" s="70" t="e">
        <f aca="false">$CK$7*$J$2*$J$5*$AB210</f>
        <v>#N/A</v>
      </c>
      <c r="CL210" s="70" t="e">
        <f aca="false">$CK$7*$J$3*$J$5*$AC210</f>
        <v>#N/A</v>
      </c>
      <c r="CM210" s="70" t="e">
        <f aca="false">$CM$7*$J$2*$J$5*$AB210</f>
        <v>#N/A</v>
      </c>
      <c r="CN210" s="70" t="e">
        <f aca="false">$CM$7*$J$3*$J$5*$AC210</f>
        <v>#N/A</v>
      </c>
      <c r="CO210" s="70" t="e">
        <f aca="false">$CO$7*$J$2*$J$5*$AB210</f>
        <v>#N/A</v>
      </c>
      <c r="CP210" s="70" t="e">
        <f aca="false">$CO$7*$J$3*$J$5*$AC210</f>
        <v>#N/A</v>
      </c>
      <c r="CQ210" s="70" t="e">
        <f aca="false">$CQ$7*$J$2*$J$5*$AB210</f>
        <v>#N/A</v>
      </c>
      <c r="CR210" s="70" t="e">
        <f aca="false">$CQ$7*$J$3*$J$5*$AC210</f>
        <v>#N/A</v>
      </c>
      <c r="CS210" s="70" t="e">
        <f aca="false">$CS$7*$J$2*$J$5*$AB210</f>
        <v>#N/A</v>
      </c>
      <c r="CT210" s="70" t="e">
        <f aca="false">$CS$7*$J$3*$J$5*$AC210</f>
        <v>#N/A</v>
      </c>
      <c r="CU210" s="70" t="e">
        <f aca="false">$CU$7*$J$2*$J$5*$AB210</f>
        <v>#N/A</v>
      </c>
      <c r="CV210" s="70" t="e">
        <f aca="false">$CU$7*$J$3*$J$5*$AC210</f>
        <v>#N/A</v>
      </c>
      <c r="CW210" s="70" t="e">
        <f aca="false">$CW$7*$J$2*$J$5*$AB210</f>
        <v>#N/A</v>
      </c>
      <c r="CX210" s="70" t="e">
        <f aca="false">$CW$7*$J$3*$J$5*$AC210</f>
        <v>#N/A</v>
      </c>
      <c r="CY210" s="70" t="e">
        <f aca="false">$CY$7*$J$2*$J$5*$AB210</f>
        <v>#N/A</v>
      </c>
      <c r="CZ210" s="70" t="e">
        <f aca="false">$CY$7*$J$3*$J$5*$AC210</f>
        <v>#N/A</v>
      </c>
      <c r="DA210" s="70" t="e">
        <f aca="false">$DA$7*$J$2*$J$5*$AB210</f>
        <v>#N/A</v>
      </c>
      <c r="DB210" s="70" t="e">
        <f aca="false">$DA$7*$J$3*$J$5*$AC210</f>
        <v>#N/A</v>
      </c>
      <c r="DC210" s="70"/>
      <c r="DD210" s="70"/>
      <c r="DE210" s="70" t="e">
        <f aca="false">$DF$7*$J$2*$J$5*$AB210</f>
        <v>#N/A</v>
      </c>
      <c r="DF210" s="70" t="e">
        <f aca="false">$DF$7*$J$3*$J$5*$AC210</f>
        <v>#N/A</v>
      </c>
      <c r="DG210" s="70" t="e">
        <f aca="false">$DG$7*$J$2*$J$5*$AB210</f>
        <v>#N/A</v>
      </c>
      <c r="DH210" s="70" t="e">
        <f aca="false">$DG$7*$J$3*$J$5*$AC210</f>
        <v>#N/A</v>
      </c>
      <c r="DI210" s="70" t="e">
        <f aca="false">$DI$7*$J$2*$J$5*$AB210</f>
        <v>#N/A</v>
      </c>
      <c r="DJ210" s="70" t="e">
        <f aca="false">$DI$7*$J$3*$J$5*$AC210</f>
        <v>#N/A</v>
      </c>
      <c r="DK210" s="70" t="e">
        <f aca="false">$DK$7*$J$2*$J$5*$AB210</f>
        <v>#N/A</v>
      </c>
      <c r="DL210" s="70" t="e">
        <f aca="false">$DK$7*$J$3*$J$5*$AC210</f>
        <v>#N/A</v>
      </c>
      <c r="DM210" s="70" t="e">
        <f aca="false">$DM$7*$J$2*$J$5*$AB210</f>
        <v>#N/A</v>
      </c>
      <c r="DN210" s="70" t="e">
        <f aca="false">$DM$7*$J$3*$J$5*$AC210</f>
        <v>#N/A</v>
      </c>
      <c r="DO210" s="70" t="e">
        <f aca="false">$DO$7*$J$2*$J$5*$AB210</f>
        <v>#N/A</v>
      </c>
      <c r="DP210" s="70" t="e">
        <f aca="false">$DO$7*$J$3*$J$5*$AC210</f>
        <v>#N/A</v>
      </c>
      <c r="DQ210" s="70" t="e">
        <f aca="false">$DQ$7*$J$2*$J$5*$AB210</f>
        <v>#N/A</v>
      </c>
      <c r="DR210" s="70" t="e">
        <f aca="false">$DQ$7*$J$3*$J$5*$AC210</f>
        <v>#N/A</v>
      </c>
      <c r="DS210" s="134" t="e">
        <f aca="false">SUM(CI210:CR210,CW210:CX210,DG210:DH210)</f>
        <v>#N/A</v>
      </c>
      <c r="DT210" s="25" t="e">
        <f aca="false">SUM(CI210:CZ210,DC210:DL210)</f>
        <v>#N/A</v>
      </c>
      <c r="DU210" s="134" t="e">
        <f aca="false">SUM(CI210:DR210)</f>
        <v>#N/A</v>
      </c>
      <c r="DZ210" s="70" t="e">
        <f aca="false">$DZ$7*$J$2*$J$5*$AB210</f>
        <v>#N/A</v>
      </c>
      <c r="EA210" s="70" t="e">
        <f aca="false">$DZ$7*$J$3*$J$5*$AC210</f>
        <v>#N/A</v>
      </c>
      <c r="EB210" s="70" t="e">
        <f aca="false">$EB$7*$J$2*$J$5*$AB210</f>
        <v>#N/A</v>
      </c>
      <c r="EC210" s="70" t="e">
        <f aca="false">$EB$7*$J$3*$J$5*$AC210</f>
        <v>#N/A</v>
      </c>
      <c r="ED210" s="70" t="e">
        <f aca="false">$ED$7*$J$2*$J$5*$AB210</f>
        <v>#N/A</v>
      </c>
      <c r="EE210" s="70" t="e">
        <f aca="false">$ED$7*$J$3*$J$5*$AC210</f>
        <v>#N/A</v>
      </c>
      <c r="EF210" s="70" t="e">
        <f aca="false">$EF$7*$J$2*$J$5*$AB210</f>
        <v>#N/A</v>
      </c>
      <c r="EG210" s="70" t="e">
        <f aca="false">$EF$7*$J$3*$J$5*$AC210</f>
        <v>#N/A</v>
      </c>
      <c r="EH210" s="70" t="e">
        <f aca="false">$EH$7*$J$2*$J$5*$AB210</f>
        <v>#N/A</v>
      </c>
      <c r="EI210" s="70" t="e">
        <f aca="false">$EH$7*$J$3*$J$5*$AC210</f>
        <v>#N/A</v>
      </c>
      <c r="EJ210" s="70" t="e">
        <f aca="false">$EJ$7*$J$2*$J$5*$AB210</f>
        <v>#N/A</v>
      </c>
      <c r="EK210" s="70" t="e">
        <f aca="false">$EJ$7*$J$3*$J$5*$AC210</f>
        <v>#N/A</v>
      </c>
      <c r="EL210" s="70" t="e">
        <f aca="false">$EL$7*$J$2*$J$5*$AB210</f>
        <v>#N/A</v>
      </c>
      <c r="EM210" s="70" t="e">
        <f aca="false">$EL$7*$J$3*$J$5*$AC210</f>
        <v>#N/A</v>
      </c>
      <c r="EN210" s="134" t="e">
        <f aca="false">SUM(EB210:EC210)</f>
        <v>#N/A</v>
      </c>
      <c r="EO210" s="25" t="e">
        <f aca="false">SUM(EB210:EE210,EJ210:EM210)</f>
        <v>#N/A</v>
      </c>
      <c r="EP210" s="25" t="e">
        <f aca="false">SUM(DZ210:EM210)</f>
        <v>#N/A</v>
      </c>
    </row>
    <row r="211" customFormat="false" ht="11.25" hidden="false" customHeight="false" outlineLevel="0" collapsed="false">
      <c r="A211" s="51" t="e">
        <f aca="false">VLOOKUP($D211,Curves!$A$2:$I$1700,9)</f>
        <v>#N/A</v>
      </c>
      <c r="B211" s="85" t="e">
        <f aca="false">(1+($A211/2))^(-2*($D211-$A$1)/365.25)</f>
        <v>#N/A</v>
      </c>
      <c r="C211" s="85" t="n">
        <f aca="false">D212-D211</f>
        <v>31</v>
      </c>
      <c r="D211" s="377" t="n">
        <v>43070</v>
      </c>
      <c r="E211" s="378" t="e">
        <f aca="false">VLOOKUP($D211,Curves!$A$2:$H$1700,2)*$B211</f>
        <v>#N/A</v>
      </c>
      <c r="F211" s="51" t="e">
        <f aca="false">VLOOKUP($D211,Curves!$A$2:$H$1700,3)*$B211</f>
        <v>#N/A</v>
      </c>
      <c r="G211" s="51" t="e">
        <f aca="false">VLOOKUP($D211,Curves!$A$2:$H$1700,7)*$B211</f>
        <v>#N/A</v>
      </c>
      <c r="H211" s="51" t="e">
        <f aca="false">VLOOKUP($D211,Curves!$A$2:$H$1700,5)*$B211</f>
        <v>#N/A</v>
      </c>
      <c r="I211" s="51" t="e">
        <f aca="false">VLOOKUP($D211,Curves!$A$2:$H$1700,4)*$B211</f>
        <v>#N/A</v>
      </c>
      <c r="J211" s="379" t="e">
        <f aca="false">VLOOKUP($D211,Curves!$A$2:$H$1700,8)*$B211</f>
        <v>#N/A</v>
      </c>
      <c r="K211" s="51" t="e">
        <f aca="false">($E211+$I211)*$J$5+$J$4</f>
        <v>#N/A</v>
      </c>
      <c r="L211" s="380" t="e">
        <f aca="false">VLOOKUP($D211,Curves!$N$2:$T$2600,2)*$B211</f>
        <v>#N/A</v>
      </c>
      <c r="M211" s="244" t="e">
        <f aca="false">VLOOKUP($D211,Curves!$N$2:$T$2600,3)*$B211</f>
        <v>#N/A</v>
      </c>
      <c r="N211" s="381" t="e">
        <f aca="false">IF($K211&lt;$L211,1,0)</f>
        <v>#N/A</v>
      </c>
      <c r="O211" s="382" t="e">
        <f aca="false">IF($K211&lt;$M211,1,0)</f>
        <v>#N/A</v>
      </c>
      <c r="P211" s="378" t="e">
        <f aca="false">($E211+J211)*$J$5+$J$4</f>
        <v>#N/A</v>
      </c>
      <c r="Q211" s="380" t="e">
        <f aca="false">VLOOKUP($D211,Curves!$N$2:$T$2600,4)*$B211</f>
        <v>#N/A</v>
      </c>
      <c r="R211" s="244" t="e">
        <f aca="false">VLOOKUP($D211,Curves!$N$2:$T$2600,5)*$B211</f>
        <v>#N/A</v>
      </c>
      <c r="S211" s="381" t="e">
        <f aca="false">IF($P211&lt;$Q211,1,0)</f>
        <v>#N/A</v>
      </c>
      <c r="T211" s="382" t="e">
        <f aca="false">IF($P211&lt;$R211,1,0)</f>
        <v>#N/A</v>
      </c>
      <c r="U211" s="383" t="e">
        <f aca="false">($E211+G211)*$J$5+$J$4</f>
        <v>#N/A</v>
      </c>
      <c r="V211" s="383" t="e">
        <f aca="false">($E211+H211)*$J$5+$J$4</f>
        <v>#N/A</v>
      </c>
      <c r="W211" s="383" t="e">
        <f aca="false">($E211+I211)*$J$5+$J$4</f>
        <v>#N/A</v>
      </c>
      <c r="X211" s="272" t="e">
        <f aca="false">VLOOKUP($D211,[6]CurveFetch!$D$8:$S$13000,16,0)*$B211</f>
        <v>#N/A</v>
      </c>
      <c r="Y211" s="244" t="e">
        <f aca="false">VLOOKUP($D211,Curves!$N$2:$T$2600,7)*$B211</f>
        <v>#N/A</v>
      </c>
      <c r="Z211" s="384" t="e">
        <f aca="false">IF($U211&lt;$X211,1,0)</f>
        <v>#N/A</v>
      </c>
      <c r="AA211" s="381" t="e">
        <f aca="false">IF($U211&lt;$Y211,1,0)</f>
        <v>#N/A</v>
      </c>
      <c r="AB211" s="381" t="e">
        <f aca="false">IF($V211&lt;$X211,1,0)</f>
        <v>#N/A</v>
      </c>
      <c r="AC211" s="381" t="e">
        <f aca="false">IF($V211&lt;$X211,1,0)</f>
        <v>#N/A</v>
      </c>
      <c r="AD211" s="381" t="e">
        <f aca="false">IF($W211&lt;$X211,1,0)</f>
        <v>#N/A</v>
      </c>
      <c r="AE211" s="382" t="e">
        <f aca="false">IF($W211&lt;$Y211,1,0)</f>
        <v>#N/A</v>
      </c>
      <c r="AF211" s="70" t="e">
        <f aca="false">$AF$7*$J$2*$J$5*$N211</f>
        <v>#N/A</v>
      </c>
      <c r="AG211" s="70" t="e">
        <f aca="false">$AF$7*$J$2*$J$5*$O211</f>
        <v>#N/A</v>
      </c>
      <c r="AH211" s="70" t="e">
        <f aca="false">$AH$7*$J$2*$J$5*$N211</f>
        <v>#N/A</v>
      </c>
      <c r="AI211" s="70" t="e">
        <f aca="false">$AH$7*$J$2*$J$5*$O211</f>
        <v>#N/A</v>
      </c>
      <c r="AJ211" s="70" t="e">
        <f aca="false">$AJ$7*$J$2*$J$5*$N211</f>
        <v>#N/A</v>
      </c>
      <c r="AK211" s="70" t="e">
        <f aca="false">$AJ$7*$J$2*$J$5*$O211</f>
        <v>#N/A</v>
      </c>
      <c r="AL211" s="70" t="e">
        <f aca="false">$AL$7*$J$2*$J$5*$N211</f>
        <v>#N/A</v>
      </c>
      <c r="AM211" s="70" t="e">
        <f aca="false">$AL$7*$J$3*$J$5*$O211</f>
        <v>#N/A</v>
      </c>
      <c r="AN211" s="70" t="e">
        <f aca="false">$AN$7*$J$2*$J$5*$N211</f>
        <v>#N/A</v>
      </c>
      <c r="AO211" s="70" t="e">
        <f aca="false">$AN$7*$J$3*$J$5*$O211</f>
        <v>#N/A</v>
      </c>
      <c r="AP211" s="70" t="e">
        <f aca="false">$AP$7*$J$2*$J$5*$N211</f>
        <v>#N/A</v>
      </c>
      <c r="AQ211" s="70" t="e">
        <f aca="false">$AP$7*$J$3*$J$5*$O211</f>
        <v>#N/A</v>
      </c>
      <c r="AR211" s="70" t="e">
        <f aca="false">$AR$7*$J$2*$J$5*$N211</f>
        <v>#N/A</v>
      </c>
      <c r="AS211" s="70" t="e">
        <f aca="false">$AR$7*$J$3*$J$5*$O211</f>
        <v>#N/A</v>
      </c>
      <c r="AT211" s="134" t="e">
        <f aca="false">SUM(AF211:AG211,AL211:AM211)</f>
        <v>#N/A</v>
      </c>
      <c r="AU211" s="161" t="e">
        <f aca="false">SUM(AF211:AM211,AP211:AS211)</f>
        <v>#N/A</v>
      </c>
      <c r="AV211" s="134" t="e">
        <f aca="false">SUM(AF211:AS211)</f>
        <v>#N/A</v>
      </c>
      <c r="AW211" s="70" t="e">
        <f aca="false">$AW$7*$J$2*$J$5*$S211</f>
        <v>#N/A</v>
      </c>
      <c r="AX211" s="70" t="e">
        <f aca="false">$AW$7*$J$3*$J$5*$T211</f>
        <v>#N/A</v>
      </c>
      <c r="AY211" s="70" t="e">
        <f aca="false">$AY$7*$J$2*$J$5*$S211</f>
        <v>#N/A</v>
      </c>
      <c r="AZ211" s="70" t="e">
        <f aca="false">$AY$7*$J$3*$J$5*$T211</f>
        <v>#N/A</v>
      </c>
      <c r="BA211" s="70" t="e">
        <f aca="false">$BA$7*$J$2*$J$5*$S211</f>
        <v>#N/A</v>
      </c>
      <c r="BB211" s="70" t="e">
        <f aca="false">$BA$7*$J$3*$J$5*$T211</f>
        <v>#N/A</v>
      </c>
      <c r="BC211" s="70" t="e">
        <f aca="false">$BC$7*$J$2*$J$5*$S211</f>
        <v>#N/A</v>
      </c>
      <c r="BD211" s="70" t="e">
        <f aca="false">$BC$7*$J$3*$J$5*$T211</f>
        <v>#N/A</v>
      </c>
      <c r="BE211" s="70" t="e">
        <f aca="false">$BE$7*$J$2*$J$5*$S211</f>
        <v>#N/A</v>
      </c>
      <c r="BF211" s="70" t="e">
        <f aca="false">$BE$7*$J$3*$J$5*$T211</f>
        <v>#N/A</v>
      </c>
      <c r="BG211" s="70" t="e">
        <f aca="false">$BG$7*$J$2*$J$5*$S211</f>
        <v>#N/A</v>
      </c>
      <c r="BH211" s="70" t="e">
        <f aca="false">$BG$7*$J$3*$J$5*$T211</f>
        <v>#N/A</v>
      </c>
      <c r="BI211" s="70" t="e">
        <f aca="false">$BI$7*$J$2*$J$5*$S211</f>
        <v>#N/A</v>
      </c>
      <c r="BJ211" s="70" t="e">
        <f aca="false">$BI$7*$J$3*$J$5*$T211</f>
        <v>#N/A</v>
      </c>
      <c r="BK211" s="70" t="e">
        <f aca="false">$BK$7*$J$2*$J$5*$S211</f>
        <v>#N/A</v>
      </c>
      <c r="BL211" s="70" t="e">
        <f aca="false">$BK$7*$J$3*$J$5*$T211</f>
        <v>#N/A</v>
      </c>
      <c r="BM211" s="70" t="e">
        <f aca="false">$BM$7*$J$2*$J$5*$S211</f>
        <v>#N/A</v>
      </c>
      <c r="BN211" s="70" t="e">
        <f aca="false">$BM$7*$J$3*$J$5*$T211</f>
        <v>#N/A</v>
      </c>
      <c r="BO211" s="70" t="e">
        <f aca="false">$BO$7*$J$2*$J$5*$S211</f>
        <v>#N/A</v>
      </c>
      <c r="BP211" s="70" t="e">
        <f aca="false">$BO$7*$J$3*$J$5*$T211</f>
        <v>#N/A</v>
      </c>
      <c r="BQ211" s="70" t="e">
        <f aca="false">$BQ$7*$J$2*$J$5*$S211</f>
        <v>#N/A</v>
      </c>
      <c r="BR211" s="70" t="e">
        <f aca="false">$BQ$7*$J$3*$J$5*$T211</f>
        <v>#N/A</v>
      </c>
      <c r="BS211" s="70" t="e">
        <f aca="false">$BS$7*$J$2*$J$5*$S211</f>
        <v>#N/A</v>
      </c>
      <c r="BT211" s="70" t="e">
        <f aca="false">$BS$7*$J$3*$J$5*$T211</f>
        <v>#N/A</v>
      </c>
      <c r="BU211" s="70" t="e">
        <f aca="false">$BU$7*$J$2*$J$5*$S211</f>
        <v>#N/A</v>
      </c>
      <c r="BV211" s="70" t="e">
        <f aca="false">$BU$7*$J$3*$J$5*$T211</f>
        <v>#N/A</v>
      </c>
      <c r="BW211" s="385" t="e">
        <f aca="false">SUM(AW211:BD211,BG211:BJ211,BO211:BP211)</f>
        <v>#N/A</v>
      </c>
      <c r="BX211" s="386" t="e">
        <f aca="false">SUM(BS211:BV211)+BW211</f>
        <v>#N/A</v>
      </c>
      <c r="BY211" s="25" t="e">
        <f aca="false">SUM(AW211:BV211)</f>
        <v>#N/A</v>
      </c>
      <c r="BZ211" s="70" t="e">
        <f aca="false">$BZ$7*$J$2*$J$5*$N211</f>
        <v>#N/A</v>
      </c>
      <c r="CA211" s="70" t="e">
        <f aca="false">$BZ$7*$J$3*$J$5*$O211</f>
        <v>#N/A</v>
      </c>
      <c r="CB211" s="70" t="e">
        <f aca="false">$CB$7*$J$2*$J$5*$N211</f>
        <v>#N/A</v>
      </c>
      <c r="CC211" s="70" t="e">
        <f aca="false">$CB$7*$J$3*$J$5*$O211</f>
        <v>#N/A</v>
      </c>
      <c r="CD211" s="70" t="e">
        <f aca="false">$CD$7*$J$2*$J$5*$N211</f>
        <v>#N/A</v>
      </c>
      <c r="CE211" s="70" t="e">
        <f aca="false">$CD$7*$J$3*$J$5*$O211</f>
        <v>#N/A</v>
      </c>
      <c r="CF211" s="134" t="e">
        <f aca="false">SUM(BZ211:CA211)</f>
        <v>#N/A</v>
      </c>
      <c r="CG211" s="386" t="e">
        <f aca="false">SUM(BZ211:CC211)</f>
        <v>#N/A</v>
      </c>
      <c r="CH211" s="134" t="e">
        <f aca="false">SUM(BZ211:CE211)</f>
        <v>#N/A</v>
      </c>
      <c r="CI211" s="70" t="e">
        <f aca="false">$CI$7*$J$2*$J$5*$AB211</f>
        <v>#N/A</v>
      </c>
      <c r="CJ211" s="70" t="e">
        <f aca="false">$CI$7*$J$3*$J$5*$AC211</f>
        <v>#N/A</v>
      </c>
      <c r="CK211" s="70" t="e">
        <f aca="false">$CK$7*$J$2*$J$5*$AB211</f>
        <v>#N/A</v>
      </c>
      <c r="CL211" s="70" t="e">
        <f aca="false">$CK$7*$J$3*$J$5*$AC211</f>
        <v>#N/A</v>
      </c>
      <c r="CM211" s="70" t="e">
        <f aca="false">$CM$7*$J$2*$J$5*$AB211</f>
        <v>#N/A</v>
      </c>
      <c r="CN211" s="70" t="e">
        <f aca="false">$CM$7*$J$3*$J$5*$AC211</f>
        <v>#N/A</v>
      </c>
      <c r="CO211" s="70" t="e">
        <f aca="false">$CO$7*$J$2*$J$5*$AB211</f>
        <v>#N/A</v>
      </c>
      <c r="CP211" s="70" t="e">
        <f aca="false">$CO$7*$J$3*$J$5*$AC211</f>
        <v>#N/A</v>
      </c>
      <c r="CQ211" s="70" t="e">
        <f aca="false">$CQ$7*$J$2*$J$5*$AB211</f>
        <v>#N/A</v>
      </c>
      <c r="CR211" s="70" t="e">
        <f aca="false">$CQ$7*$J$3*$J$5*$AC211</f>
        <v>#N/A</v>
      </c>
      <c r="CS211" s="70" t="e">
        <f aca="false">$CS$7*$J$2*$J$5*$AB211</f>
        <v>#N/A</v>
      </c>
      <c r="CT211" s="70" t="e">
        <f aca="false">$CS$7*$J$3*$J$5*$AC211</f>
        <v>#N/A</v>
      </c>
      <c r="CU211" s="70" t="e">
        <f aca="false">$CU$7*$J$2*$J$5*$AB211</f>
        <v>#N/A</v>
      </c>
      <c r="CV211" s="70" t="e">
        <f aca="false">$CU$7*$J$3*$J$5*$AC211</f>
        <v>#N/A</v>
      </c>
      <c r="CW211" s="70" t="e">
        <f aca="false">$CW$7*$J$2*$J$5*$AB211</f>
        <v>#N/A</v>
      </c>
      <c r="CX211" s="70" t="e">
        <f aca="false">$CW$7*$J$3*$J$5*$AC211</f>
        <v>#N/A</v>
      </c>
      <c r="CY211" s="70" t="e">
        <f aca="false">$CY$7*$J$2*$J$5*$AB211</f>
        <v>#N/A</v>
      </c>
      <c r="CZ211" s="70" t="e">
        <f aca="false">$CY$7*$J$3*$J$5*$AC211</f>
        <v>#N/A</v>
      </c>
      <c r="DA211" s="70" t="e">
        <f aca="false">$DA$7*$J$2*$J$5*$AB211</f>
        <v>#N/A</v>
      </c>
      <c r="DB211" s="70" t="e">
        <f aca="false">$DA$7*$J$3*$J$5*$AC211</f>
        <v>#N/A</v>
      </c>
      <c r="DC211" s="70"/>
      <c r="DD211" s="70"/>
      <c r="DE211" s="70" t="e">
        <f aca="false">$DF$7*$J$2*$J$5*$AB211</f>
        <v>#N/A</v>
      </c>
      <c r="DF211" s="70" t="e">
        <f aca="false">$DF$7*$J$3*$J$5*$AC211</f>
        <v>#N/A</v>
      </c>
      <c r="DG211" s="70" t="e">
        <f aca="false">$DG$7*$J$2*$J$5*$AB211</f>
        <v>#N/A</v>
      </c>
      <c r="DH211" s="70" t="e">
        <f aca="false">$DG$7*$J$3*$J$5*$AC211</f>
        <v>#N/A</v>
      </c>
      <c r="DI211" s="70" t="e">
        <f aca="false">$DI$7*$J$2*$J$5*$AB211</f>
        <v>#N/A</v>
      </c>
      <c r="DJ211" s="70" t="e">
        <f aca="false">$DI$7*$J$3*$J$5*$AC211</f>
        <v>#N/A</v>
      </c>
      <c r="DK211" s="70" t="e">
        <f aca="false">$DK$7*$J$2*$J$5*$AB211</f>
        <v>#N/A</v>
      </c>
      <c r="DL211" s="70" t="e">
        <f aca="false">$DK$7*$J$3*$J$5*$AC211</f>
        <v>#N/A</v>
      </c>
      <c r="DM211" s="70" t="e">
        <f aca="false">$DM$7*$J$2*$J$5*$AB211</f>
        <v>#N/A</v>
      </c>
      <c r="DN211" s="70" t="e">
        <f aca="false">$DM$7*$J$3*$J$5*$AC211</f>
        <v>#N/A</v>
      </c>
      <c r="DO211" s="70" t="e">
        <f aca="false">$DO$7*$J$2*$J$5*$AB211</f>
        <v>#N/A</v>
      </c>
      <c r="DP211" s="70" t="e">
        <f aca="false">$DO$7*$J$3*$J$5*$AC211</f>
        <v>#N/A</v>
      </c>
      <c r="DQ211" s="70" t="e">
        <f aca="false">$DQ$7*$J$2*$J$5*$AB211</f>
        <v>#N/A</v>
      </c>
      <c r="DR211" s="70" t="e">
        <f aca="false">$DQ$7*$J$3*$J$5*$AC211</f>
        <v>#N/A</v>
      </c>
      <c r="DS211" s="134" t="e">
        <f aca="false">SUM(CI211:CR211,CW211:CX211,DG211:DH211)</f>
        <v>#N/A</v>
      </c>
      <c r="DT211" s="25" t="e">
        <f aca="false">SUM(CI211:CZ211,DC211:DL211)</f>
        <v>#N/A</v>
      </c>
      <c r="DU211" s="134" t="e">
        <f aca="false">SUM(CI211:DR211)</f>
        <v>#N/A</v>
      </c>
      <c r="DZ211" s="70" t="e">
        <f aca="false">$DZ$7*$J$2*$J$5*$AB211</f>
        <v>#N/A</v>
      </c>
      <c r="EA211" s="70" t="e">
        <f aca="false">$DZ$7*$J$3*$J$5*$AC211</f>
        <v>#N/A</v>
      </c>
      <c r="EB211" s="70" t="e">
        <f aca="false">$EB$7*$J$2*$J$5*$AB211</f>
        <v>#N/A</v>
      </c>
      <c r="EC211" s="70" t="e">
        <f aca="false">$EB$7*$J$3*$J$5*$AC211</f>
        <v>#N/A</v>
      </c>
      <c r="ED211" s="70" t="e">
        <f aca="false">$ED$7*$J$2*$J$5*$AB211</f>
        <v>#N/A</v>
      </c>
      <c r="EE211" s="70" t="e">
        <f aca="false">$ED$7*$J$3*$J$5*$AC211</f>
        <v>#N/A</v>
      </c>
      <c r="EF211" s="70" t="e">
        <f aca="false">$EF$7*$J$2*$J$5*$AB211</f>
        <v>#N/A</v>
      </c>
      <c r="EG211" s="70" t="e">
        <f aca="false">$EF$7*$J$3*$J$5*$AC211</f>
        <v>#N/A</v>
      </c>
      <c r="EH211" s="70" t="e">
        <f aca="false">$EH$7*$J$2*$J$5*$AB211</f>
        <v>#N/A</v>
      </c>
      <c r="EI211" s="70" t="e">
        <f aca="false">$EH$7*$J$3*$J$5*$AC211</f>
        <v>#N/A</v>
      </c>
      <c r="EJ211" s="70" t="e">
        <f aca="false">$EJ$7*$J$2*$J$5*$AB211</f>
        <v>#N/A</v>
      </c>
      <c r="EK211" s="70" t="e">
        <f aca="false">$EJ$7*$J$3*$J$5*$AC211</f>
        <v>#N/A</v>
      </c>
      <c r="EL211" s="70" t="e">
        <f aca="false">$EL$7*$J$2*$J$5*$AB211</f>
        <v>#N/A</v>
      </c>
      <c r="EM211" s="70" t="e">
        <f aca="false">$EL$7*$J$3*$J$5*$AC211</f>
        <v>#N/A</v>
      </c>
      <c r="EN211" s="134" t="e">
        <f aca="false">SUM(EB211:EC211)</f>
        <v>#N/A</v>
      </c>
      <c r="EO211" s="25" t="e">
        <f aca="false">SUM(EB211:EE211,EJ211:EM211)</f>
        <v>#N/A</v>
      </c>
      <c r="EP211" s="25" t="e">
        <f aca="false">SUM(DZ211:EM211)</f>
        <v>#N/A</v>
      </c>
    </row>
    <row r="212" customFormat="false" ht="11.25" hidden="false" customHeight="false" outlineLevel="0" collapsed="false">
      <c r="A212" s="51" t="e">
        <f aca="false">VLOOKUP($D212,Curves!$A$2:$I$1700,9)</f>
        <v>#N/A</v>
      </c>
      <c r="B212" s="85" t="e">
        <f aca="false">(1+($A212/2))^(-2*($D212-$A$1)/365.25)</f>
        <v>#N/A</v>
      </c>
      <c r="C212" s="85" t="n">
        <f aca="false">D213-D212</f>
        <v>31</v>
      </c>
      <c r="D212" s="377" t="n">
        <v>43101</v>
      </c>
      <c r="E212" s="378" t="e">
        <f aca="false">VLOOKUP($D212,Curves!$A$2:$H$1700,2)*$B212</f>
        <v>#N/A</v>
      </c>
      <c r="F212" s="51" t="e">
        <f aca="false">VLOOKUP($D212,Curves!$A$2:$H$1700,3)*$B212</f>
        <v>#N/A</v>
      </c>
      <c r="G212" s="51" t="e">
        <f aca="false">VLOOKUP($D212,Curves!$A$2:$H$1700,7)*$B212</f>
        <v>#N/A</v>
      </c>
      <c r="H212" s="51" t="e">
        <f aca="false">VLOOKUP($D212,Curves!$A$2:$H$1700,5)*$B212</f>
        <v>#N/A</v>
      </c>
      <c r="I212" s="51" t="e">
        <f aca="false">VLOOKUP($D212,Curves!$A$2:$H$1700,4)*$B212</f>
        <v>#N/A</v>
      </c>
      <c r="J212" s="379" t="e">
        <f aca="false">VLOOKUP($D212,Curves!$A$2:$H$1700,8)*$B212</f>
        <v>#N/A</v>
      </c>
      <c r="K212" s="51" t="e">
        <f aca="false">($E212+$I212)*$J$5+$J$4</f>
        <v>#N/A</v>
      </c>
      <c r="L212" s="380" t="e">
        <f aca="false">VLOOKUP($D212,Curves!$N$2:$T$2600,2)*$B212</f>
        <v>#N/A</v>
      </c>
      <c r="M212" s="244" t="e">
        <f aca="false">VLOOKUP($D212,Curves!$N$2:$T$2600,3)*$B212</f>
        <v>#N/A</v>
      </c>
      <c r="N212" s="381" t="e">
        <f aca="false">IF($K212&lt;$L212,1,0)</f>
        <v>#N/A</v>
      </c>
      <c r="O212" s="382" t="e">
        <f aca="false">IF($K212&lt;$M212,1,0)</f>
        <v>#N/A</v>
      </c>
      <c r="P212" s="378" t="e">
        <f aca="false">($E212+J212)*$J$5+$J$4</f>
        <v>#N/A</v>
      </c>
      <c r="Q212" s="380" t="e">
        <f aca="false">VLOOKUP($D212,Curves!$N$2:$T$2600,4)*$B212</f>
        <v>#N/A</v>
      </c>
      <c r="R212" s="244" t="e">
        <f aca="false">VLOOKUP($D212,Curves!$N$2:$T$2600,5)*$B212</f>
        <v>#N/A</v>
      </c>
      <c r="S212" s="381" t="e">
        <f aca="false">IF($P212&lt;$Q212,1,0)</f>
        <v>#N/A</v>
      </c>
      <c r="T212" s="382" t="e">
        <f aca="false">IF($P212&lt;$R212,1,0)</f>
        <v>#N/A</v>
      </c>
      <c r="U212" s="383" t="e">
        <f aca="false">($E212+G212)*$J$5+$J$4</f>
        <v>#N/A</v>
      </c>
      <c r="V212" s="383" t="e">
        <f aca="false">($E212+H212)*$J$5+$J$4</f>
        <v>#N/A</v>
      </c>
      <c r="W212" s="383" t="e">
        <f aca="false">($E212+I212)*$J$5+$J$4</f>
        <v>#N/A</v>
      </c>
      <c r="X212" s="272" t="e">
        <f aca="false">VLOOKUP($D212,[6]CurveFetch!$D$8:$S$13000,16,0)*$B212</f>
        <v>#N/A</v>
      </c>
      <c r="Y212" s="244" t="e">
        <f aca="false">VLOOKUP($D212,Curves!$N$2:$T$2600,7)*$B212</f>
        <v>#N/A</v>
      </c>
      <c r="Z212" s="384" t="e">
        <f aca="false">IF($U212&lt;$X212,1,0)</f>
        <v>#N/A</v>
      </c>
      <c r="AA212" s="381" t="e">
        <f aca="false">IF($U212&lt;$Y212,1,0)</f>
        <v>#N/A</v>
      </c>
      <c r="AB212" s="381" t="e">
        <f aca="false">IF($V212&lt;$X212,1,0)</f>
        <v>#N/A</v>
      </c>
      <c r="AC212" s="381" t="e">
        <f aca="false">IF($V212&lt;$X212,1,0)</f>
        <v>#N/A</v>
      </c>
      <c r="AD212" s="381" t="e">
        <f aca="false">IF($W212&lt;$X212,1,0)</f>
        <v>#N/A</v>
      </c>
      <c r="AE212" s="382" t="e">
        <f aca="false">IF($W212&lt;$Y212,1,0)</f>
        <v>#N/A</v>
      </c>
      <c r="AF212" s="70" t="e">
        <f aca="false">$AF$7*$J$2*$J$5*$N212</f>
        <v>#N/A</v>
      </c>
      <c r="AG212" s="70" t="e">
        <f aca="false">$AF$7*$J$2*$J$5*$O212</f>
        <v>#N/A</v>
      </c>
      <c r="AH212" s="70" t="e">
        <f aca="false">$AH$7*$J$2*$J$5*$N212</f>
        <v>#N/A</v>
      </c>
      <c r="AI212" s="70" t="e">
        <f aca="false">$AH$7*$J$2*$J$5*$O212</f>
        <v>#N/A</v>
      </c>
      <c r="AJ212" s="70" t="e">
        <f aca="false">$AJ$7*$J$2*$J$5*$N212</f>
        <v>#N/A</v>
      </c>
      <c r="AK212" s="70" t="e">
        <f aca="false">$AJ$7*$J$2*$J$5*$O212</f>
        <v>#N/A</v>
      </c>
      <c r="AL212" s="70" t="e">
        <f aca="false">$AL$7*$J$2*$J$5*$N212</f>
        <v>#N/A</v>
      </c>
      <c r="AM212" s="70" t="e">
        <f aca="false">$AL$7*$J$3*$J$5*$O212</f>
        <v>#N/A</v>
      </c>
      <c r="AN212" s="70" t="e">
        <f aca="false">$AN$7*$J$2*$J$5*$N212</f>
        <v>#N/A</v>
      </c>
      <c r="AO212" s="70" t="e">
        <f aca="false">$AN$7*$J$3*$J$5*$O212</f>
        <v>#N/A</v>
      </c>
      <c r="AP212" s="70" t="e">
        <f aca="false">$AP$7*$J$2*$J$5*$N212</f>
        <v>#N/A</v>
      </c>
      <c r="AQ212" s="70" t="e">
        <f aca="false">$AP$7*$J$3*$J$5*$O212</f>
        <v>#N/A</v>
      </c>
      <c r="AR212" s="70" t="e">
        <f aca="false">$AR$7*$J$2*$J$5*$N212</f>
        <v>#N/A</v>
      </c>
      <c r="AS212" s="70" t="e">
        <f aca="false">$AR$7*$J$3*$J$5*$O212</f>
        <v>#N/A</v>
      </c>
      <c r="AT212" s="134" t="e">
        <f aca="false">SUM(AF212:AG212,AL212:AM212)</f>
        <v>#N/A</v>
      </c>
      <c r="AU212" s="161" t="e">
        <f aca="false">SUM(AF212:AM212,AP212:AS212)</f>
        <v>#N/A</v>
      </c>
      <c r="AV212" s="134" t="e">
        <f aca="false">SUM(AF212:AS212)</f>
        <v>#N/A</v>
      </c>
      <c r="AW212" s="70" t="e">
        <f aca="false">$AW$7*$J$2*$J$5*$S212</f>
        <v>#N/A</v>
      </c>
      <c r="AX212" s="70" t="e">
        <f aca="false">$AW$7*$J$3*$J$5*$T212</f>
        <v>#N/A</v>
      </c>
      <c r="AY212" s="70" t="e">
        <f aca="false">$AY$7*$J$2*$J$5*$S212</f>
        <v>#N/A</v>
      </c>
      <c r="AZ212" s="70" t="e">
        <f aca="false">$AY$7*$J$3*$J$5*$T212</f>
        <v>#N/A</v>
      </c>
      <c r="BA212" s="70" t="e">
        <f aca="false">$BA$7*$J$2*$J$5*$S212</f>
        <v>#N/A</v>
      </c>
      <c r="BB212" s="70" t="e">
        <f aca="false">$BA$7*$J$3*$J$5*$T212</f>
        <v>#N/A</v>
      </c>
      <c r="BC212" s="70" t="e">
        <f aca="false">$BC$7*$J$2*$J$5*$S212</f>
        <v>#N/A</v>
      </c>
      <c r="BD212" s="70" t="e">
        <f aca="false">$BC$7*$J$3*$J$5*$T212</f>
        <v>#N/A</v>
      </c>
      <c r="BE212" s="70" t="e">
        <f aca="false">$BE$7*$J$2*$J$5*$S212</f>
        <v>#N/A</v>
      </c>
      <c r="BF212" s="70" t="e">
        <f aca="false">$BE$7*$J$3*$J$5*$T212</f>
        <v>#N/A</v>
      </c>
      <c r="BG212" s="70" t="e">
        <f aca="false">$BG$7*$J$2*$J$5*$S212</f>
        <v>#N/A</v>
      </c>
      <c r="BH212" s="70" t="e">
        <f aca="false">$BG$7*$J$3*$J$5*$T212</f>
        <v>#N/A</v>
      </c>
      <c r="BI212" s="70" t="e">
        <f aca="false">$BI$7*$J$2*$J$5*$S212</f>
        <v>#N/A</v>
      </c>
      <c r="BJ212" s="70" t="e">
        <f aca="false">$BI$7*$J$3*$J$5*$T212</f>
        <v>#N/A</v>
      </c>
      <c r="BK212" s="70" t="e">
        <f aca="false">$BK$7*$J$2*$J$5*$S212</f>
        <v>#N/A</v>
      </c>
      <c r="BL212" s="70" t="e">
        <f aca="false">$BK$7*$J$3*$J$5*$T212</f>
        <v>#N/A</v>
      </c>
      <c r="BM212" s="70" t="e">
        <f aca="false">$BM$7*$J$2*$J$5*$S212</f>
        <v>#N/A</v>
      </c>
      <c r="BN212" s="70" t="e">
        <f aca="false">$BM$7*$J$3*$J$5*$T212</f>
        <v>#N/A</v>
      </c>
      <c r="BO212" s="70" t="e">
        <f aca="false">$BO$7*$J$2*$J$5*$S212</f>
        <v>#N/A</v>
      </c>
      <c r="BP212" s="70" t="e">
        <f aca="false">$BO$7*$J$3*$J$5*$T212</f>
        <v>#N/A</v>
      </c>
      <c r="BQ212" s="70" t="e">
        <f aca="false">$BQ$7*$J$2*$J$5*$S212</f>
        <v>#N/A</v>
      </c>
      <c r="BR212" s="70" t="e">
        <f aca="false">$BQ$7*$J$3*$J$5*$T212</f>
        <v>#N/A</v>
      </c>
      <c r="BS212" s="70" t="e">
        <f aca="false">$BS$7*$J$2*$J$5*$S212</f>
        <v>#N/A</v>
      </c>
      <c r="BT212" s="70" t="e">
        <f aca="false">$BS$7*$J$3*$J$5*$T212</f>
        <v>#N/A</v>
      </c>
      <c r="BU212" s="70" t="e">
        <f aca="false">$BU$7*$J$2*$J$5*$S212</f>
        <v>#N/A</v>
      </c>
      <c r="BV212" s="70" t="e">
        <f aca="false">$BU$7*$J$3*$J$5*$T212</f>
        <v>#N/A</v>
      </c>
      <c r="BW212" s="385" t="e">
        <f aca="false">SUM(AW212:BD212,BG212:BJ212,BO212:BP212)</f>
        <v>#N/A</v>
      </c>
      <c r="BX212" s="386" t="e">
        <f aca="false">SUM(BS212:BV212)+BW212</f>
        <v>#N/A</v>
      </c>
      <c r="BY212" s="25" t="e">
        <f aca="false">SUM(AW212:BV212)</f>
        <v>#N/A</v>
      </c>
      <c r="BZ212" s="70" t="e">
        <f aca="false">$BZ$7*$J$2*$J$5*$N212</f>
        <v>#N/A</v>
      </c>
      <c r="CA212" s="70" t="e">
        <f aca="false">$BZ$7*$J$3*$J$5*$O212</f>
        <v>#N/A</v>
      </c>
      <c r="CB212" s="70" t="e">
        <f aca="false">$CB$7*$J$2*$J$5*$N212</f>
        <v>#N/A</v>
      </c>
      <c r="CC212" s="70" t="e">
        <f aca="false">$CB$7*$J$3*$J$5*$O212</f>
        <v>#N/A</v>
      </c>
      <c r="CD212" s="70" t="e">
        <f aca="false">$CD$7*$J$2*$J$5*$N212</f>
        <v>#N/A</v>
      </c>
      <c r="CE212" s="70" t="e">
        <f aca="false">$CD$7*$J$3*$J$5*$O212</f>
        <v>#N/A</v>
      </c>
      <c r="CF212" s="134" t="e">
        <f aca="false">SUM(BZ212:CA212)</f>
        <v>#N/A</v>
      </c>
      <c r="CG212" s="386" t="e">
        <f aca="false">SUM(BZ212:CC212)</f>
        <v>#N/A</v>
      </c>
      <c r="CH212" s="134" t="e">
        <f aca="false">SUM(BZ212:CE212)</f>
        <v>#N/A</v>
      </c>
      <c r="CI212" s="70" t="e">
        <f aca="false">$CI$7*$J$2*$J$5*$AB212</f>
        <v>#N/A</v>
      </c>
      <c r="CJ212" s="70" t="e">
        <f aca="false">$CI$7*$J$3*$J$5*$AC212</f>
        <v>#N/A</v>
      </c>
      <c r="CK212" s="70" t="e">
        <f aca="false">$CK$7*$J$2*$J$5*$AB212</f>
        <v>#N/A</v>
      </c>
      <c r="CL212" s="70" t="e">
        <f aca="false">$CK$7*$J$3*$J$5*$AC212</f>
        <v>#N/A</v>
      </c>
      <c r="CM212" s="70" t="e">
        <f aca="false">$CM$7*$J$2*$J$5*$AB212</f>
        <v>#N/A</v>
      </c>
      <c r="CN212" s="70" t="e">
        <f aca="false">$CM$7*$J$3*$J$5*$AC212</f>
        <v>#N/A</v>
      </c>
      <c r="CO212" s="70" t="e">
        <f aca="false">$CO$7*$J$2*$J$5*$AB212</f>
        <v>#N/A</v>
      </c>
      <c r="CP212" s="70" t="e">
        <f aca="false">$CO$7*$J$3*$J$5*$AC212</f>
        <v>#N/A</v>
      </c>
      <c r="CQ212" s="70" t="e">
        <f aca="false">$CQ$7*$J$2*$J$5*$AB212</f>
        <v>#N/A</v>
      </c>
      <c r="CR212" s="70" t="e">
        <f aca="false">$CQ$7*$J$3*$J$5*$AC212</f>
        <v>#N/A</v>
      </c>
      <c r="CS212" s="70" t="e">
        <f aca="false">$CS$7*$J$2*$J$5*$AB212</f>
        <v>#N/A</v>
      </c>
      <c r="CT212" s="70" t="e">
        <f aca="false">$CS$7*$J$3*$J$5*$AC212</f>
        <v>#N/A</v>
      </c>
      <c r="CU212" s="70" t="e">
        <f aca="false">$CU$7*$J$2*$J$5*$AB212</f>
        <v>#N/A</v>
      </c>
      <c r="CV212" s="70" t="e">
        <f aca="false">$CU$7*$J$3*$J$5*$AC212</f>
        <v>#N/A</v>
      </c>
      <c r="CW212" s="70" t="e">
        <f aca="false">$CW$7*$J$2*$J$5*$AB212</f>
        <v>#N/A</v>
      </c>
      <c r="CX212" s="70" t="e">
        <f aca="false">$CW$7*$J$3*$J$5*$AC212</f>
        <v>#N/A</v>
      </c>
      <c r="CY212" s="70" t="e">
        <f aca="false">$CY$7*$J$2*$J$5*$AB212</f>
        <v>#N/A</v>
      </c>
      <c r="CZ212" s="70" t="e">
        <f aca="false">$CY$7*$J$3*$J$5*$AC212</f>
        <v>#N/A</v>
      </c>
      <c r="DA212" s="70" t="e">
        <f aca="false">$DA$7*$J$2*$J$5*$AB212</f>
        <v>#N/A</v>
      </c>
      <c r="DB212" s="70" t="e">
        <f aca="false">$DA$7*$J$3*$J$5*$AC212</f>
        <v>#N/A</v>
      </c>
      <c r="DC212" s="70"/>
      <c r="DD212" s="70"/>
      <c r="DE212" s="70" t="e">
        <f aca="false">$DF$7*$J$2*$J$5*$AB212</f>
        <v>#N/A</v>
      </c>
      <c r="DF212" s="70" t="e">
        <f aca="false">$DF$7*$J$3*$J$5*$AC212</f>
        <v>#N/A</v>
      </c>
      <c r="DG212" s="70" t="e">
        <f aca="false">$DG$7*$J$2*$J$5*$AB212</f>
        <v>#N/A</v>
      </c>
      <c r="DH212" s="70" t="e">
        <f aca="false">$DG$7*$J$3*$J$5*$AC212</f>
        <v>#N/A</v>
      </c>
      <c r="DI212" s="70" t="e">
        <f aca="false">$DI$7*$J$2*$J$5*$AB212</f>
        <v>#N/A</v>
      </c>
      <c r="DJ212" s="70" t="e">
        <f aca="false">$DI$7*$J$3*$J$5*$AC212</f>
        <v>#N/A</v>
      </c>
      <c r="DK212" s="70" t="e">
        <f aca="false">$DK$7*$J$2*$J$5*$AB212</f>
        <v>#N/A</v>
      </c>
      <c r="DL212" s="70" t="e">
        <f aca="false">$DK$7*$J$3*$J$5*$AC212</f>
        <v>#N/A</v>
      </c>
      <c r="DM212" s="70" t="e">
        <f aca="false">$DM$7*$J$2*$J$5*$AB212</f>
        <v>#N/A</v>
      </c>
      <c r="DN212" s="70" t="e">
        <f aca="false">$DM$7*$J$3*$J$5*$AC212</f>
        <v>#N/A</v>
      </c>
      <c r="DO212" s="70" t="e">
        <f aca="false">$DO$7*$J$2*$J$5*$AB212</f>
        <v>#N/A</v>
      </c>
      <c r="DP212" s="70" t="e">
        <f aca="false">$DO$7*$J$3*$J$5*$AC212</f>
        <v>#N/A</v>
      </c>
      <c r="DQ212" s="70" t="e">
        <f aca="false">$DQ$7*$J$2*$J$5*$AB212</f>
        <v>#N/A</v>
      </c>
      <c r="DR212" s="70" t="e">
        <f aca="false">$DQ$7*$J$3*$J$5*$AC212</f>
        <v>#N/A</v>
      </c>
      <c r="DS212" s="134" t="e">
        <f aca="false">SUM(CI212:CR212,CW212:CX212,DG212:DH212)</f>
        <v>#N/A</v>
      </c>
      <c r="DT212" s="25" t="e">
        <f aca="false">SUM(CI212:CZ212,DC212:DL212)</f>
        <v>#N/A</v>
      </c>
      <c r="DU212" s="134" t="e">
        <f aca="false">SUM(CI212:DR212)</f>
        <v>#N/A</v>
      </c>
      <c r="DZ212" s="70" t="e">
        <f aca="false">$DZ$7*$J$2*$J$5*$AB212</f>
        <v>#N/A</v>
      </c>
      <c r="EA212" s="70" t="e">
        <f aca="false">$DZ$7*$J$3*$J$5*$AC212</f>
        <v>#N/A</v>
      </c>
      <c r="EB212" s="70" t="e">
        <f aca="false">$EB$7*$J$2*$J$5*$AB212</f>
        <v>#N/A</v>
      </c>
      <c r="EC212" s="70" t="e">
        <f aca="false">$EB$7*$J$3*$J$5*$AC212</f>
        <v>#N/A</v>
      </c>
      <c r="ED212" s="70" t="e">
        <f aca="false">$ED$7*$J$2*$J$5*$AB212</f>
        <v>#N/A</v>
      </c>
      <c r="EE212" s="70" t="e">
        <f aca="false">$ED$7*$J$3*$J$5*$AC212</f>
        <v>#N/A</v>
      </c>
      <c r="EF212" s="70" t="e">
        <f aca="false">$EF$7*$J$2*$J$5*$AB212</f>
        <v>#N/A</v>
      </c>
      <c r="EG212" s="70" t="e">
        <f aca="false">$EF$7*$J$3*$J$5*$AC212</f>
        <v>#N/A</v>
      </c>
      <c r="EH212" s="70" t="e">
        <f aca="false">$EH$7*$J$2*$J$5*$AB212</f>
        <v>#N/A</v>
      </c>
      <c r="EI212" s="70" t="e">
        <f aca="false">$EH$7*$J$3*$J$5*$AC212</f>
        <v>#N/A</v>
      </c>
      <c r="EJ212" s="70" t="e">
        <f aca="false">$EJ$7*$J$2*$J$5*$AB212</f>
        <v>#N/A</v>
      </c>
      <c r="EK212" s="70" t="e">
        <f aca="false">$EJ$7*$J$3*$J$5*$AC212</f>
        <v>#N/A</v>
      </c>
      <c r="EL212" s="70" t="e">
        <f aca="false">$EL$7*$J$2*$J$5*$AB212</f>
        <v>#N/A</v>
      </c>
      <c r="EM212" s="70" t="e">
        <f aca="false">$EL$7*$J$3*$J$5*$AC212</f>
        <v>#N/A</v>
      </c>
      <c r="EN212" s="134" t="e">
        <f aca="false">SUM(EB212:EC212)</f>
        <v>#N/A</v>
      </c>
      <c r="EO212" s="25" t="e">
        <f aca="false">SUM(EB212:EE212,EJ212:EM212)</f>
        <v>#N/A</v>
      </c>
      <c r="EP212" s="25" t="e">
        <f aca="false">SUM(DZ212:EM212)</f>
        <v>#N/A</v>
      </c>
    </row>
    <row r="213" customFormat="false" ht="11.25" hidden="false" customHeight="false" outlineLevel="0" collapsed="false">
      <c r="A213" s="51" t="e">
        <f aca="false">VLOOKUP($D213,Curves!$A$2:$I$1700,9)</f>
        <v>#N/A</v>
      </c>
      <c r="B213" s="85" t="e">
        <f aca="false">(1+($A213/2))^(-2*($D213-$A$1)/365.25)</f>
        <v>#N/A</v>
      </c>
      <c r="C213" s="85" t="n">
        <f aca="false">D214-D213</f>
        <v>28</v>
      </c>
      <c r="D213" s="377" t="n">
        <v>43132</v>
      </c>
      <c r="E213" s="378" t="e">
        <f aca="false">VLOOKUP($D213,Curves!$A$2:$H$1700,2)*$B213</f>
        <v>#N/A</v>
      </c>
      <c r="F213" s="51" t="e">
        <f aca="false">VLOOKUP($D213,Curves!$A$2:$H$1700,3)*$B213</f>
        <v>#N/A</v>
      </c>
      <c r="G213" s="51" t="e">
        <f aca="false">VLOOKUP($D213,Curves!$A$2:$H$1700,7)*$B213</f>
        <v>#N/A</v>
      </c>
      <c r="H213" s="51" t="e">
        <f aca="false">VLOOKUP($D213,Curves!$A$2:$H$1700,5)*$B213</f>
        <v>#N/A</v>
      </c>
      <c r="I213" s="51" t="e">
        <f aca="false">VLOOKUP($D213,Curves!$A$2:$H$1700,4)*$B213</f>
        <v>#N/A</v>
      </c>
      <c r="J213" s="379" t="e">
        <f aca="false">VLOOKUP($D213,Curves!$A$2:$H$1700,8)*$B213</f>
        <v>#N/A</v>
      </c>
      <c r="K213" s="51" t="e">
        <f aca="false">($E213+$I213)*$J$5+$J$4</f>
        <v>#N/A</v>
      </c>
      <c r="L213" s="380" t="e">
        <f aca="false">VLOOKUP($D213,Curves!$N$2:$T$2600,2)*$B213</f>
        <v>#N/A</v>
      </c>
      <c r="M213" s="244" t="e">
        <f aca="false">VLOOKUP($D213,Curves!$N$2:$T$2600,3)*$B213</f>
        <v>#N/A</v>
      </c>
      <c r="N213" s="381" t="e">
        <f aca="false">IF($K213&lt;$L213,1,0)</f>
        <v>#N/A</v>
      </c>
      <c r="O213" s="382" t="e">
        <f aca="false">IF($K213&lt;$M213,1,0)</f>
        <v>#N/A</v>
      </c>
      <c r="P213" s="378" t="e">
        <f aca="false">($E213+J213)*$J$5+$J$4</f>
        <v>#N/A</v>
      </c>
      <c r="Q213" s="380" t="e">
        <f aca="false">VLOOKUP($D213,Curves!$N$2:$T$2600,4)*$B213</f>
        <v>#N/A</v>
      </c>
      <c r="R213" s="244" t="e">
        <f aca="false">VLOOKUP($D213,Curves!$N$2:$T$2600,5)*$B213</f>
        <v>#N/A</v>
      </c>
      <c r="S213" s="381" t="e">
        <f aca="false">IF($P213&lt;$Q213,1,0)</f>
        <v>#N/A</v>
      </c>
      <c r="T213" s="382" t="e">
        <f aca="false">IF($P213&lt;$R213,1,0)</f>
        <v>#N/A</v>
      </c>
      <c r="U213" s="383" t="e">
        <f aca="false">($E213+G213)*$J$5+$J$4</f>
        <v>#N/A</v>
      </c>
      <c r="V213" s="383" t="e">
        <f aca="false">($E213+H213)*$J$5+$J$4</f>
        <v>#N/A</v>
      </c>
      <c r="W213" s="383" t="e">
        <f aca="false">($E213+I213)*$J$5+$J$4</f>
        <v>#N/A</v>
      </c>
      <c r="X213" s="272" t="e">
        <f aca="false">VLOOKUP($D213,[6]CurveFetch!$D$8:$S$13000,16,0)*$B213</f>
        <v>#N/A</v>
      </c>
      <c r="Y213" s="244" t="e">
        <f aca="false">VLOOKUP($D213,Curves!$N$2:$T$2600,7)*$B213</f>
        <v>#N/A</v>
      </c>
      <c r="Z213" s="384" t="e">
        <f aca="false">IF($U213&lt;$X213,1,0)</f>
        <v>#N/A</v>
      </c>
      <c r="AA213" s="381" t="e">
        <f aca="false">IF($U213&lt;$Y213,1,0)</f>
        <v>#N/A</v>
      </c>
      <c r="AB213" s="381" t="e">
        <f aca="false">IF($V213&lt;$X213,1,0)</f>
        <v>#N/A</v>
      </c>
      <c r="AC213" s="381" t="e">
        <f aca="false">IF($V213&lt;$X213,1,0)</f>
        <v>#N/A</v>
      </c>
      <c r="AD213" s="381" t="e">
        <f aca="false">IF($W213&lt;$X213,1,0)</f>
        <v>#N/A</v>
      </c>
      <c r="AE213" s="382" t="e">
        <f aca="false">IF($W213&lt;$Y213,1,0)</f>
        <v>#N/A</v>
      </c>
      <c r="AF213" s="70" t="e">
        <f aca="false">$AF$7*$J$2*$J$5*$N213</f>
        <v>#N/A</v>
      </c>
      <c r="AG213" s="70" t="e">
        <f aca="false">$AF$7*$J$2*$J$5*$O213</f>
        <v>#N/A</v>
      </c>
      <c r="AH213" s="70" t="e">
        <f aca="false">$AH$7*$J$2*$J$5*$N213</f>
        <v>#N/A</v>
      </c>
      <c r="AI213" s="70" t="e">
        <f aca="false">$AH$7*$J$2*$J$5*$O213</f>
        <v>#N/A</v>
      </c>
      <c r="AJ213" s="70" t="e">
        <f aca="false">$AJ$7*$J$2*$J$5*$N213</f>
        <v>#N/A</v>
      </c>
      <c r="AK213" s="70" t="e">
        <f aca="false">$AJ$7*$J$2*$J$5*$O213</f>
        <v>#N/A</v>
      </c>
      <c r="AL213" s="70" t="e">
        <f aca="false">$AL$7*$J$2*$J$5*$N213</f>
        <v>#N/A</v>
      </c>
      <c r="AM213" s="70" t="e">
        <f aca="false">$AL$7*$J$3*$J$5*$O213</f>
        <v>#N/A</v>
      </c>
      <c r="AN213" s="70" t="e">
        <f aca="false">$AN$7*$J$2*$J$5*$N213</f>
        <v>#N/A</v>
      </c>
      <c r="AO213" s="70" t="e">
        <f aca="false">$AN$7*$J$3*$J$5*$O213</f>
        <v>#N/A</v>
      </c>
      <c r="AP213" s="70" t="e">
        <f aca="false">$AP$7*$J$2*$J$5*$N213</f>
        <v>#N/A</v>
      </c>
      <c r="AQ213" s="70" t="e">
        <f aca="false">$AP$7*$J$3*$J$5*$O213</f>
        <v>#N/A</v>
      </c>
      <c r="AR213" s="70" t="e">
        <f aca="false">$AR$7*$J$2*$J$5*$N213</f>
        <v>#N/A</v>
      </c>
      <c r="AS213" s="70" t="e">
        <f aca="false">$AR$7*$J$3*$J$5*$O213</f>
        <v>#N/A</v>
      </c>
      <c r="AT213" s="134" t="e">
        <f aca="false">SUM(AF213:AG213,AL213:AM213)</f>
        <v>#N/A</v>
      </c>
      <c r="AU213" s="161" t="e">
        <f aca="false">SUM(AF213:AM213,AP213:AS213)</f>
        <v>#N/A</v>
      </c>
      <c r="AV213" s="134" t="e">
        <f aca="false">SUM(AF213:AS213)</f>
        <v>#N/A</v>
      </c>
      <c r="AW213" s="70" t="e">
        <f aca="false">$AW$7*$J$2*$J$5*$S213</f>
        <v>#N/A</v>
      </c>
      <c r="AX213" s="70" t="e">
        <f aca="false">$AW$7*$J$3*$J$5*$T213</f>
        <v>#N/A</v>
      </c>
      <c r="AY213" s="70" t="e">
        <f aca="false">$AY$7*$J$2*$J$5*$S213</f>
        <v>#N/A</v>
      </c>
      <c r="AZ213" s="70" t="e">
        <f aca="false">$AY$7*$J$3*$J$5*$T213</f>
        <v>#N/A</v>
      </c>
      <c r="BA213" s="70" t="e">
        <f aca="false">$BA$7*$J$2*$J$5*$S213</f>
        <v>#N/A</v>
      </c>
      <c r="BB213" s="70" t="e">
        <f aca="false">$BA$7*$J$3*$J$5*$T213</f>
        <v>#N/A</v>
      </c>
      <c r="BC213" s="70" t="e">
        <f aca="false">$BC$7*$J$2*$J$5*$S213</f>
        <v>#N/A</v>
      </c>
      <c r="BD213" s="70" t="e">
        <f aca="false">$BC$7*$J$3*$J$5*$T213</f>
        <v>#N/A</v>
      </c>
      <c r="BE213" s="70" t="e">
        <f aca="false">$BE$7*$J$2*$J$5*$S213</f>
        <v>#N/A</v>
      </c>
      <c r="BF213" s="70" t="e">
        <f aca="false">$BE$7*$J$3*$J$5*$T213</f>
        <v>#N/A</v>
      </c>
      <c r="BG213" s="70" t="e">
        <f aca="false">$BG$7*$J$2*$J$5*$S213</f>
        <v>#N/A</v>
      </c>
      <c r="BH213" s="70" t="e">
        <f aca="false">$BG$7*$J$3*$J$5*$T213</f>
        <v>#N/A</v>
      </c>
      <c r="BI213" s="70" t="e">
        <f aca="false">$BI$7*$J$2*$J$5*$S213</f>
        <v>#N/A</v>
      </c>
      <c r="BJ213" s="70" t="e">
        <f aca="false">$BI$7*$J$3*$J$5*$T213</f>
        <v>#N/A</v>
      </c>
      <c r="BK213" s="70" t="e">
        <f aca="false">$BK$7*$J$2*$J$5*$S213</f>
        <v>#N/A</v>
      </c>
      <c r="BL213" s="70" t="e">
        <f aca="false">$BK$7*$J$3*$J$5*$T213</f>
        <v>#N/A</v>
      </c>
      <c r="BM213" s="70" t="e">
        <f aca="false">$BM$7*$J$2*$J$5*$S213</f>
        <v>#N/A</v>
      </c>
      <c r="BN213" s="70" t="e">
        <f aca="false">$BM$7*$J$3*$J$5*$T213</f>
        <v>#N/A</v>
      </c>
      <c r="BO213" s="70" t="e">
        <f aca="false">$BO$7*$J$2*$J$5*$S213</f>
        <v>#N/A</v>
      </c>
      <c r="BP213" s="70" t="e">
        <f aca="false">$BO$7*$J$3*$J$5*$T213</f>
        <v>#N/A</v>
      </c>
      <c r="BQ213" s="70" t="e">
        <f aca="false">$BQ$7*$J$2*$J$5*$S213</f>
        <v>#N/A</v>
      </c>
      <c r="BR213" s="70" t="e">
        <f aca="false">$BQ$7*$J$3*$J$5*$T213</f>
        <v>#N/A</v>
      </c>
      <c r="BS213" s="70" t="e">
        <f aca="false">$BS$7*$J$2*$J$5*$S213</f>
        <v>#N/A</v>
      </c>
      <c r="BT213" s="70" t="e">
        <f aca="false">$BS$7*$J$3*$J$5*$T213</f>
        <v>#N/A</v>
      </c>
      <c r="BU213" s="70" t="e">
        <f aca="false">$BU$7*$J$2*$J$5*$S213</f>
        <v>#N/A</v>
      </c>
      <c r="BV213" s="70" t="e">
        <f aca="false">$BU$7*$J$3*$J$5*$T213</f>
        <v>#N/A</v>
      </c>
      <c r="BW213" s="385" t="e">
        <f aca="false">SUM(AW213:BD213,BG213:BJ213,BO213:BP213)</f>
        <v>#N/A</v>
      </c>
      <c r="BX213" s="386" t="e">
        <f aca="false">SUM(BS213:BV213)+BW213</f>
        <v>#N/A</v>
      </c>
      <c r="BY213" s="25" t="e">
        <f aca="false">SUM(AW213:BV213)</f>
        <v>#N/A</v>
      </c>
      <c r="BZ213" s="70" t="e">
        <f aca="false">$BZ$7*$J$2*$J$5*$N213</f>
        <v>#N/A</v>
      </c>
      <c r="CA213" s="70" t="e">
        <f aca="false">$BZ$7*$J$3*$J$5*$O213</f>
        <v>#N/A</v>
      </c>
      <c r="CB213" s="70" t="e">
        <f aca="false">$CB$7*$J$2*$J$5*$N213</f>
        <v>#N/A</v>
      </c>
      <c r="CC213" s="70" t="e">
        <f aca="false">$CB$7*$J$3*$J$5*$O213</f>
        <v>#N/A</v>
      </c>
      <c r="CD213" s="70" t="e">
        <f aca="false">$CD$7*$J$2*$J$5*$N213</f>
        <v>#N/A</v>
      </c>
      <c r="CE213" s="70" t="e">
        <f aca="false">$CD$7*$J$3*$J$5*$O213</f>
        <v>#N/A</v>
      </c>
      <c r="CF213" s="134" t="e">
        <f aca="false">SUM(BZ213:CA213)</f>
        <v>#N/A</v>
      </c>
      <c r="CG213" s="386" t="e">
        <f aca="false">SUM(BZ213:CC213)</f>
        <v>#N/A</v>
      </c>
      <c r="CH213" s="134" t="e">
        <f aca="false">SUM(BZ213:CE213)</f>
        <v>#N/A</v>
      </c>
      <c r="CI213" s="70" t="e">
        <f aca="false">$CI$7*$J$2*$J$5*$AB213</f>
        <v>#N/A</v>
      </c>
      <c r="CJ213" s="70" t="e">
        <f aca="false">$CI$7*$J$3*$J$5*$AC213</f>
        <v>#N/A</v>
      </c>
      <c r="CK213" s="70" t="e">
        <f aca="false">$CK$7*$J$2*$J$5*$AB213</f>
        <v>#N/A</v>
      </c>
      <c r="CL213" s="70" t="e">
        <f aca="false">$CK$7*$J$3*$J$5*$AC213</f>
        <v>#N/A</v>
      </c>
      <c r="CM213" s="70" t="e">
        <f aca="false">$CM$7*$J$2*$J$5*$AB213</f>
        <v>#N/A</v>
      </c>
      <c r="CN213" s="70" t="e">
        <f aca="false">$CM$7*$J$3*$J$5*$AC213</f>
        <v>#N/A</v>
      </c>
      <c r="CO213" s="70" t="e">
        <f aca="false">$CO$7*$J$2*$J$5*$AB213</f>
        <v>#N/A</v>
      </c>
      <c r="CP213" s="70" t="e">
        <f aca="false">$CO$7*$J$3*$J$5*$AC213</f>
        <v>#N/A</v>
      </c>
      <c r="CQ213" s="70" t="e">
        <f aca="false">$CQ$7*$J$2*$J$5*$AB213</f>
        <v>#N/A</v>
      </c>
      <c r="CR213" s="70" t="e">
        <f aca="false">$CQ$7*$J$3*$J$5*$AC213</f>
        <v>#N/A</v>
      </c>
      <c r="CS213" s="70" t="e">
        <f aca="false">$CS$7*$J$2*$J$5*$AB213</f>
        <v>#N/A</v>
      </c>
      <c r="CT213" s="70" t="e">
        <f aca="false">$CS$7*$J$3*$J$5*$AC213</f>
        <v>#N/A</v>
      </c>
      <c r="CU213" s="70" t="e">
        <f aca="false">$CU$7*$J$2*$J$5*$AB213</f>
        <v>#N/A</v>
      </c>
      <c r="CV213" s="70" t="e">
        <f aca="false">$CU$7*$J$3*$J$5*$AC213</f>
        <v>#N/A</v>
      </c>
      <c r="CW213" s="70" t="e">
        <f aca="false">$CW$7*$J$2*$J$5*$AB213</f>
        <v>#N/A</v>
      </c>
      <c r="CX213" s="70" t="e">
        <f aca="false">$CW$7*$J$3*$J$5*$AC213</f>
        <v>#N/A</v>
      </c>
      <c r="CY213" s="70" t="e">
        <f aca="false">$CY$7*$J$2*$J$5*$AB213</f>
        <v>#N/A</v>
      </c>
      <c r="CZ213" s="70" t="e">
        <f aca="false">$CY$7*$J$3*$J$5*$AC213</f>
        <v>#N/A</v>
      </c>
      <c r="DA213" s="70" t="e">
        <f aca="false">$DA$7*$J$2*$J$5*$AB213</f>
        <v>#N/A</v>
      </c>
      <c r="DB213" s="70" t="e">
        <f aca="false">$DA$7*$J$3*$J$5*$AC213</f>
        <v>#N/A</v>
      </c>
      <c r="DC213" s="70"/>
      <c r="DD213" s="70"/>
      <c r="DE213" s="70" t="e">
        <f aca="false">$DF$7*$J$2*$J$5*$AB213</f>
        <v>#N/A</v>
      </c>
      <c r="DF213" s="70" t="e">
        <f aca="false">$DF$7*$J$3*$J$5*$AC213</f>
        <v>#N/A</v>
      </c>
      <c r="DG213" s="70" t="e">
        <f aca="false">$DG$7*$J$2*$J$5*$AB213</f>
        <v>#N/A</v>
      </c>
      <c r="DH213" s="70" t="e">
        <f aca="false">$DG$7*$J$3*$J$5*$AC213</f>
        <v>#N/A</v>
      </c>
      <c r="DI213" s="70" t="e">
        <f aca="false">$DI$7*$J$2*$J$5*$AB213</f>
        <v>#N/A</v>
      </c>
      <c r="DJ213" s="70" t="e">
        <f aca="false">$DI$7*$J$3*$J$5*$AC213</f>
        <v>#N/A</v>
      </c>
      <c r="DK213" s="70" t="e">
        <f aca="false">$DK$7*$J$2*$J$5*$AB213</f>
        <v>#N/A</v>
      </c>
      <c r="DL213" s="70" t="e">
        <f aca="false">$DK$7*$J$3*$J$5*$AC213</f>
        <v>#N/A</v>
      </c>
      <c r="DM213" s="70" t="e">
        <f aca="false">$DM$7*$J$2*$J$5*$AB213</f>
        <v>#N/A</v>
      </c>
      <c r="DN213" s="70" t="e">
        <f aca="false">$DM$7*$J$3*$J$5*$AC213</f>
        <v>#N/A</v>
      </c>
      <c r="DO213" s="70" t="e">
        <f aca="false">$DO$7*$J$2*$J$5*$AB213</f>
        <v>#N/A</v>
      </c>
      <c r="DP213" s="70" t="e">
        <f aca="false">$DO$7*$J$3*$J$5*$AC213</f>
        <v>#N/A</v>
      </c>
      <c r="DQ213" s="70" t="e">
        <f aca="false">$DQ$7*$J$2*$J$5*$AB213</f>
        <v>#N/A</v>
      </c>
      <c r="DR213" s="70" t="e">
        <f aca="false">$DQ$7*$J$3*$J$5*$AC213</f>
        <v>#N/A</v>
      </c>
      <c r="DS213" s="134" t="e">
        <f aca="false">SUM(CI213:CR213,CW213:CX213,DG213:DH213)</f>
        <v>#N/A</v>
      </c>
      <c r="DT213" s="25" t="e">
        <f aca="false">SUM(CI213:CZ213,DC213:DL213)</f>
        <v>#N/A</v>
      </c>
      <c r="DU213" s="134" t="e">
        <f aca="false">SUM(CI213:DR213)</f>
        <v>#N/A</v>
      </c>
      <c r="DZ213" s="70" t="e">
        <f aca="false">$DZ$7*$J$2*$J$5*$AB213</f>
        <v>#N/A</v>
      </c>
      <c r="EA213" s="70" t="e">
        <f aca="false">$DZ$7*$J$3*$J$5*$AC213</f>
        <v>#N/A</v>
      </c>
      <c r="EB213" s="70" t="e">
        <f aca="false">$EB$7*$J$2*$J$5*$AB213</f>
        <v>#N/A</v>
      </c>
      <c r="EC213" s="70" t="e">
        <f aca="false">$EB$7*$J$3*$J$5*$AC213</f>
        <v>#N/A</v>
      </c>
      <c r="ED213" s="70" t="e">
        <f aca="false">$ED$7*$J$2*$J$5*$AB213</f>
        <v>#N/A</v>
      </c>
      <c r="EE213" s="70" t="e">
        <f aca="false">$ED$7*$J$3*$J$5*$AC213</f>
        <v>#N/A</v>
      </c>
      <c r="EF213" s="70" t="e">
        <f aca="false">$EF$7*$J$2*$J$5*$AB213</f>
        <v>#N/A</v>
      </c>
      <c r="EG213" s="70" t="e">
        <f aca="false">$EF$7*$J$3*$J$5*$AC213</f>
        <v>#N/A</v>
      </c>
      <c r="EH213" s="70" t="e">
        <f aca="false">$EH$7*$J$2*$J$5*$AB213</f>
        <v>#N/A</v>
      </c>
      <c r="EI213" s="70" t="e">
        <f aca="false">$EH$7*$J$3*$J$5*$AC213</f>
        <v>#N/A</v>
      </c>
      <c r="EJ213" s="70" t="e">
        <f aca="false">$EJ$7*$J$2*$J$5*$AB213</f>
        <v>#N/A</v>
      </c>
      <c r="EK213" s="70" t="e">
        <f aca="false">$EJ$7*$J$3*$J$5*$AC213</f>
        <v>#N/A</v>
      </c>
      <c r="EL213" s="70" t="e">
        <f aca="false">$EL$7*$J$2*$J$5*$AB213</f>
        <v>#N/A</v>
      </c>
      <c r="EM213" s="70" t="e">
        <f aca="false">$EL$7*$J$3*$J$5*$AC213</f>
        <v>#N/A</v>
      </c>
      <c r="EN213" s="134" t="e">
        <f aca="false">SUM(EB213:EC213)</f>
        <v>#N/A</v>
      </c>
      <c r="EO213" s="25" t="e">
        <f aca="false">SUM(EB213:EE213,EJ213:EM213)</f>
        <v>#N/A</v>
      </c>
      <c r="EP213" s="25" t="e">
        <f aca="false">SUM(DZ213:EM213)</f>
        <v>#N/A</v>
      </c>
    </row>
    <row r="214" customFormat="false" ht="11.25" hidden="false" customHeight="false" outlineLevel="0" collapsed="false">
      <c r="A214" s="51" t="e">
        <f aca="false">VLOOKUP($D214,Curves!$A$2:$I$1700,9)</f>
        <v>#N/A</v>
      </c>
      <c r="B214" s="85" t="e">
        <f aca="false">(1+($A214/2))^(-2*($D214-$A$1)/365.25)</f>
        <v>#N/A</v>
      </c>
      <c r="C214" s="85" t="n">
        <f aca="false">D215-D214</f>
        <v>31</v>
      </c>
      <c r="D214" s="377" t="n">
        <v>43160</v>
      </c>
      <c r="E214" s="378" t="e">
        <f aca="false">VLOOKUP($D214,Curves!$A$2:$H$1700,2)*$B214</f>
        <v>#N/A</v>
      </c>
      <c r="F214" s="51" t="e">
        <f aca="false">VLOOKUP($D214,Curves!$A$2:$H$1700,3)*$B214</f>
        <v>#N/A</v>
      </c>
      <c r="G214" s="51" t="e">
        <f aca="false">VLOOKUP($D214,Curves!$A$2:$H$1700,7)*$B214</f>
        <v>#N/A</v>
      </c>
      <c r="H214" s="51" t="e">
        <f aca="false">VLOOKUP($D214,Curves!$A$2:$H$1700,5)*$B214</f>
        <v>#N/A</v>
      </c>
      <c r="I214" s="51" t="e">
        <f aca="false">VLOOKUP($D214,Curves!$A$2:$H$1700,4)*$B214</f>
        <v>#N/A</v>
      </c>
      <c r="J214" s="379" t="e">
        <f aca="false">VLOOKUP($D214,Curves!$A$2:$H$1700,8)*$B214</f>
        <v>#N/A</v>
      </c>
      <c r="K214" s="51" t="e">
        <f aca="false">($E214+$I214)*$J$5+$J$4</f>
        <v>#N/A</v>
      </c>
      <c r="L214" s="380" t="e">
        <f aca="false">VLOOKUP($D214,Curves!$N$2:$T$2600,2)*$B214</f>
        <v>#N/A</v>
      </c>
      <c r="M214" s="244" t="e">
        <f aca="false">VLOOKUP($D214,Curves!$N$2:$T$2600,3)*$B214</f>
        <v>#N/A</v>
      </c>
      <c r="N214" s="381" t="e">
        <f aca="false">IF($K214&lt;$L214,1,0)</f>
        <v>#N/A</v>
      </c>
      <c r="O214" s="382" t="e">
        <f aca="false">IF($K214&lt;$M214,1,0)</f>
        <v>#N/A</v>
      </c>
      <c r="P214" s="378" t="e">
        <f aca="false">($E214+J214)*$J$5+$J$4</f>
        <v>#N/A</v>
      </c>
      <c r="Q214" s="380" t="e">
        <f aca="false">VLOOKUP($D214,Curves!$N$2:$T$2600,4)*$B214</f>
        <v>#N/A</v>
      </c>
      <c r="R214" s="244" t="e">
        <f aca="false">VLOOKUP($D214,Curves!$N$2:$T$2600,5)*$B214</f>
        <v>#N/A</v>
      </c>
      <c r="S214" s="381" t="e">
        <f aca="false">IF($P214&lt;$Q214,1,0)</f>
        <v>#N/A</v>
      </c>
      <c r="T214" s="382" t="e">
        <f aca="false">IF($P214&lt;$R214,1,0)</f>
        <v>#N/A</v>
      </c>
      <c r="U214" s="383" t="e">
        <f aca="false">($E214+G214)*$J$5+$J$4</f>
        <v>#N/A</v>
      </c>
      <c r="V214" s="383" t="e">
        <f aca="false">($E214+H214)*$J$5+$J$4</f>
        <v>#N/A</v>
      </c>
      <c r="W214" s="383" t="e">
        <f aca="false">($E214+I214)*$J$5+$J$4</f>
        <v>#N/A</v>
      </c>
      <c r="X214" s="272" t="e">
        <f aca="false">VLOOKUP($D214,[6]CurveFetch!$D$8:$S$13000,16,0)*$B214</f>
        <v>#N/A</v>
      </c>
      <c r="Y214" s="244" t="e">
        <f aca="false">VLOOKUP($D214,Curves!$N$2:$T$2600,7)*$B214</f>
        <v>#N/A</v>
      </c>
      <c r="Z214" s="384" t="e">
        <f aca="false">IF($U214&lt;$X214,1,0)</f>
        <v>#N/A</v>
      </c>
      <c r="AA214" s="381" t="e">
        <f aca="false">IF($U214&lt;$Y214,1,0)</f>
        <v>#N/A</v>
      </c>
      <c r="AB214" s="381" t="e">
        <f aca="false">IF($V214&lt;$X214,1,0)</f>
        <v>#N/A</v>
      </c>
      <c r="AC214" s="381" t="e">
        <f aca="false">IF($V214&lt;$X214,1,0)</f>
        <v>#N/A</v>
      </c>
      <c r="AD214" s="381" t="e">
        <f aca="false">IF($W214&lt;$X214,1,0)</f>
        <v>#N/A</v>
      </c>
      <c r="AE214" s="382" t="e">
        <f aca="false">IF($W214&lt;$Y214,1,0)</f>
        <v>#N/A</v>
      </c>
      <c r="AF214" s="70" t="e">
        <f aca="false">$AF$7*$J$2*$J$5*$N214</f>
        <v>#N/A</v>
      </c>
      <c r="AG214" s="70" t="e">
        <f aca="false">$AF$7*$J$2*$J$5*$O214</f>
        <v>#N/A</v>
      </c>
      <c r="AH214" s="70" t="e">
        <f aca="false">$AH$7*$J$2*$J$5*$N214</f>
        <v>#N/A</v>
      </c>
      <c r="AI214" s="70" t="e">
        <f aca="false">$AH$7*$J$2*$J$5*$O214</f>
        <v>#N/A</v>
      </c>
      <c r="AJ214" s="70" t="e">
        <f aca="false">$AJ$7*$J$2*$J$5*$N214</f>
        <v>#N/A</v>
      </c>
      <c r="AK214" s="70" t="e">
        <f aca="false">$AJ$7*$J$2*$J$5*$O214</f>
        <v>#N/A</v>
      </c>
      <c r="AL214" s="70" t="e">
        <f aca="false">$AL$7*$J$2*$J$5*$N214</f>
        <v>#N/A</v>
      </c>
      <c r="AM214" s="70" t="e">
        <f aca="false">$AL$7*$J$3*$J$5*$O214</f>
        <v>#N/A</v>
      </c>
      <c r="AN214" s="70" t="e">
        <f aca="false">$AN$7*$J$2*$J$5*$N214</f>
        <v>#N/A</v>
      </c>
      <c r="AO214" s="70" t="e">
        <f aca="false">$AN$7*$J$3*$J$5*$O214</f>
        <v>#N/A</v>
      </c>
      <c r="AP214" s="70" t="e">
        <f aca="false">$AP$7*$J$2*$J$5*$N214</f>
        <v>#N/A</v>
      </c>
      <c r="AQ214" s="70" t="e">
        <f aca="false">$AP$7*$J$3*$J$5*$O214</f>
        <v>#N/A</v>
      </c>
      <c r="AR214" s="70" t="e">
        <f aca="false">$AR$7*$J$2*$J$5*$N214</f>
        <v>#N/A</v>
      </c>
      <c r="AS214" s="70" t="e">
        <f aca="false">$AR$7*$J$3*$J$5*$O214</f>
        <v>#N/A</v>
      </c>
      <c r="AT214" s="134" t="e">
        <f aca="false">SUM(AF214:AG214,AL214:AM214)</f>
        <v>#N/A</v>
      </c>
      <c r="AU214" s="161" t="e">
        <f aca="false">SUM(AF214:AM214,AP214:AS214)</f>
        <v>#N/A</v>
      </c>
      <c r="AV214" s="134" t="e">
        <f aca="false">SUM(AF214:AS214)</f>
        <v>#N/A</v>
      </c>
      <c r="AW214" s="70" t="e">
        <f aca="false">$AW$7*$J$2*$J$5*$S214</f>
        <v>#N/A</v>
      </c>
      <c r="AX214" s="70" t="e">
        <f aca="false">$AW$7*$J$3*$J$5*$T214</f>
        <v>#N/A</v>
      </c>
      <c r="AY214" s="70" t="e">
        <f aca="false">$AY$7*$J$2*$J$5*$S214</f>
        <v>#N/A</v>
      </c>
      <c r="AZ214" s="70" t="e">
        <f aca="false">$AY$7*$J$3*$J$5*$T214</f>
        <v>#N/A</v>
      </c>
      <c r="BA214" s="70" t="e">
        <f aca="false">$BA$7*$J$2*$J$5*$S214</f>
        <v>#N/A</v>
      </c>
      <c r="BB214" s="70" t="e">
        <f aca="false">$BA$7*$J$3*$J$5*$T214</f>
        <v>#N/A</v>
      </c>
      <c r="BC214" s="70" t="e">
        <f aca="false">$BC$7*$J$2*$J$5*$S214</f>
        <v>#N/A</v>
      </c>
      <c r="BD214" s="70" t="e">
        <f aca="false">$BC$7*$J$3*$J$5*$T214</f>
        <v>#N/A</v>
      </c>
      <c r="BE214" s="70" t="e">
        <f aca="false">$BE$7*$J$2*$J$5*$S214</f>
        <v>#N/A</v>
      </c>
      <c r="BF214" s="70" t="e">
        <f aca="false">$BE$7*$J$3*$J$5*$T214</f>
        <v>#N/A</v>
      </c>
      <c r="BG214" s="70" t="e">
        <f aca="false">$BG$7*$J$2*$J$5*$S214</f>
        <v>#N/A</v>
      </c>
      <c r="BH214" s="70" t="e">
        <f aca="false">$BG$7*$J$3*$J$5*$T214</f>
        <v>#N/A</v>
      </c>
      <c r="BI214" s="70" t="e">
        <f aca="false">$BI$7*$J$2*$J$5*$S214</f>
        <v>#N/A</v>
      </c>
      <c r="BJ214" s="70" t="e">
        <f aca="false">$BI$7*$J$3*$J$5*$T214</f>
        <v>#N/A</v>
      </c>
      <c r="BK214" s="70" t="e">
        <f aca="false">$BK$7*$J$2*$J$5*$S214</f>
        <v>#N/A</v>
      </c>
      <c r="BL214" s="70" t="e">
        <f aca="false">$BK$7*$J$3*$J$5*$T214</f>
        <v>#N/A</v>
      </c>
      <c r="BM214" s="70" t="e">
        <f aca="false">$BM$7*$J$2*$J$5*$S214</f>
        <v>#N/A</v>
      </c>
      <c r="BN214" s="70" t="e">
        <f aca="false">$BM$7*$J$3*$J$5*$T214</f>
        <v>#N/A</v>
      </c>
      <c r="BO214" s="70" t="e">
        <f aca="false">$BO$7*$J$2*$J$5*$S214</f>
        <v>#N/A</v>
      </c>
      <c r="BP214" s="70" t="e">
        <f aca="false">$BO$7*$J$3*$J$5*$T214</f>
        <v>#N/A</v>
      </c>
      <c r="BQ214" s="70" t="e">
        <f aca="false">$BQ$7*$J$2*$J$5*$S214</f>
        <v>#N/A</v>
      </c>
      <c r="BR214" s="70" t="e">
        <f aca="false">$BQ$7*$J$3*$J$5*$T214</f>
        <v>#N/A</v>
      </c>
      <c r="BS214" s="70" t="e">
        <f aca="false">$BS$7*$J$2*$J$5*$S214</f>
        <v>#N/A</v>
      </c>
      <c r="BT214" s="70" t="e">
        <f aca="false">$BS$7*$J$3*$J$5*$T214</f>
        <v>#N/A</v>
      </c>
      <c r="BU214" s="70" t="e">
        <f aca="false">$BU$7*$J$2*$J$5*$S214</f>
        <v>#N/A</v>
      </c>
      <c r="BV214" s="70" t="e">
        <f aca="false">$BU$7*$J$3*$J$5*$T214</f>
        <v>#N/A</v>
      </c>
      <c r="BW214" s="385" t="e">
        <f aca="false">SUM(AW214:BD214,BG214:BJ214,BO214:BP214)</f>
        <v>#N/A</v>
      </c>
      <c r="BX214" s="386" t="e">
        <f aca="false">SUM(BS214:BV214)+BW214</f>
        <v>#N/A</v>
      </c>
      <c r="BY214" s="25" t="e">
        <f aca="false">SUM(AW214:BV214)</f>
        <v>#N/A</v>
      </c>
      <c r="BZ214" s="70" t="e">
        <f aca="false">$BZ$7*$J$2*$J$5*$N214</f>
        <v>#N/A</v>
      </c>
      <c r="CA214" s="70" t="e">
        <f aca="false">$BZ$7*$J$3*$J$5*$O214</f>
        <v>#N/A</v>
      </c>
      <c r="CB214" s="70" t="e">
        <f aca="false">$CB$7*$J$2*$J$5*$N214</f>
        <v>#N/A</v>
      </c>
      <c r="CC214" s="70" t="e">
        <f aca="false">$CB$7*$J$3*$J$5*$O214</f>
        <v>#N/A</v>
      </c>
      <c r="CD214" s="70" t="e">
        <f aca="false">$CD$7*$J$2*$J$5*$N214</f>
        <v>#N/A</v>
      </c>
      <c r="CE214" s="70" t="e">
        <f aca="false">$CD$7*$J$3*$J$5*$O214</f>
        <v>#N/A</v>
      </c>
      <c r="CF214" s="134" t="e">
        <f aca="false">SUM(BZ214:CA214)</f>
        <v>#N/A</v>
      </c>
      <c r="CG214" s="386" t="e">
        <f aca="false">SUM(BZ214:CC214)</f>
        <v>#N/A</v>
      </c>
      <c r="CH214" s="134" t="e">
        <f aca="false">SUM(BZ214:CE214)</f>
        <v>#N/A</v>
      </c>
      <c r="CI214" s="70" t="e">
        <f aca="false">$CI$7*$J$2*$J$5*$AB214</f>
        <v>#N/A</v>
      </c>
      <c r="CJ214" s="70" t="e">
        <f aca="false">$CI$7*$J$3*$J$5*$AC214</f>
        <v>#N/A</v>
      </c>
      <c r="CK214" s="70" t="e">
        <f aca="false">$CK$7*$J$2*$J$5*$AB214</f>
        <v>#N/A</v>
      </c>
      <c r="CL214" s="70" t="e">
        <f aca="false">$CK$7*$J$3*$J$5*$AC214</f>
        <v>#N/A</v>
      </c>
      <c r="CM214" s="70" t="e">
        <f aca="false">$CM$7*$J$2*$J$5*$AB214</f>
        <v>#N/A</v>
      </c>
      <c r="CN214" s="70" t="e">
        <f aca="false">$CM$7*$J$3*$J$5*$AC214</f>
        <v>#N/A</v>
      </c>
      <c r="CO214" s="70" t="e">
        <f aca="false">$CO$7*$J$2*$J$5*$AB214</f>
        <v>#N/A</v>
      </c>
      <c r="CP214" s="70" t="e">
        <f aca="false">$CO$7*$J$3*$J$5*$AC214</f>
        <v>#N/A</v>
      </c>
      <c r="CQ214" s="70" t="e">
        <f aca="false">$CQ$7*$J$2*$J$5*$AB214</f>
        <v>#N/A</v>
      </c>
      <c r="CR214" s="70" t="e">
        <f aca="false">$CQ$7*$J$3*$J$5*$AC214</f>
        <v>#N/A</v>
      </c>
      <c r="CS214" s="70" t="e">
        <f aca="false">$CS$7*$J$2*$J$5*$AB214</f>
        <v>#N/A</v>
      </c>
      <c r="CT214" s="70" t="e">
        <f aca="false">$CS$7*$J$3*$J$5*$AC214</f>
        <v>#N/A</v>
      </c>
      <c r="CU214" s="70" t="e">
        <f aca="false">$CU$7*$J$2*$J$5*$AB214</f>
        <v>#N/A</v>
      </c>
      <c r="CV214" s="70" t="e">
        <f aca="false">$CU$7*$J$3*$J$5*$AC214</f>
        <v>#N/A</v>
      </c>
      <c r="CW214" s="70" t="e">
        <f aca="false">$CW$7*$J$2*$J$5*$AB214</f>
        <v>#N/A</v>
      </c>
      <c r="CX214" s="70" t="e">
        <f aca="false">$CW$7*$J$3*$J$5*$AC214</f>
        <v>#N/A</v>
      </c>
      <c r="CY214" s="70" t="e">
        <f aca="false">$CY$7*$J$2*$J$5*$AB214</f>
        <v>#N/A</v>
      </c>
      <c r="CZ214" s="70" t="e">
        <f aca="false">$CY$7*$J$3*$J$5*$AC214</f>
        <v>#N/A</v>
      </c>
      <c r="DA214" s="70" t="e">
        <f aca="false">$DA$7*$J$2*$J$5*$AB214</f>
        <v>#N/A</v>
      </c>
      <c r="DB214" s="70" t="e">
        <f aca="false">$DA$7*$J$3*$J$5*$AC214</f>
        <v>#N/A</v>
      </c>
      <c r="DC214" s="70"/>
      <c r="DD214" s="70"/>
      <c r="DE214" s="70" t="e">
        <f aca="false">$DF$7*$J$2*$J$5*$AB214</f>
        <v>#N/A</v>
      </c>
      <c r="DF214" s="70" t="e">
        <f aca="false">$DF$7*$J$3*$J$5*$AC214</f>
        <v>#N/A</v>
      </c>
      <c r="DG214" s="70" t="e">
        <f aca="false">$DG$7*$J$2*$J$5*$AB214</f>
        <v>#N/A</v>
      </c>
      <c r="DH214" s="70" t="e">
        <f aca="false">$DG$7*$J$3*$J$5*$AC214</f>
        <v>#N/A</v>
      </c>
      <c r="DI214" s="70" t="e">
        <f aca="false">$DI$7*$J$2*$J$5*$AB214</f>
        <v>#N/A</v>
      </c>
      <c r="DJ214" s="70" t="e">
        <f aca="false">$DI$7*$J$3*$J$5*$AC214</f>
        <v>#N/A</v>
      </c>
      <c r="DK214" s="70" t="e">
        <f aca="false">$DK$7*$J$2*$J$5*$AB214</f>
        <v>#N/A</v>
      </c>
      <c r="DL214" s="70" t="e">
        <f aca="false">$DK$7*$J$3*$J$5*$AC214</f>
        <v>#N/A</v>
      </c>
      <c r="DM214" s="70" t="e">
        <f aca="false">$DM$7*$J$2*$J$5*$AB214</f>
        <v>#N/A</v>
      </c>
      <c r="DN214" s="70" t="e">
        <f aca="false">$DM$7*$J$3*$J$5*$AC214</f>
        <v>#N/A</v>
      </c>
      <c r="DO214" s="70" t="e">
        <f aca="false">$DO$7*$J$2*$J$5*$AB214</f>
        <v>#N/A</v>
      </c>
      <c r="DP214" s="70" t="e">
        <f aca="false">$DO$7*$J$3*$J$5*$AC214</f>
        <v>#N/A</v>
      </c>
      <c r="DQ214" s="70" t="e">
        <f aca="false">$DQ$7*$J$2*$J$5*$AB214</f>
        <v>#N/A</v>
      </c>
      <c r="DR214" s="70" t="e">
        <f aca="false">$DQ$7*$J$3*$J$5*$AC214</f>
        <v>#N/A</v>
      </c>
      <c r="DS214" s="134" t="e">
        <f aca="false">SUM(CI214:CR214,CW214:CX214,DG214:DH214)</f>
        <v>#N/A</v>
      </c>
      <c r="DT214" s="25" t="e">
        <f aca="false">SUM(CI214:CZ214,DC214:DL214)</f>
        <v>#N/A</v>
      </c>
      <c r="DU214" s="134" t="e">
        <f aca="false">SUM(CI214:DR214)</f>
        <v>#N/A</v>
      </c>
      <c r="DZ214" s="70" t="e">
        <f aca="false">$DZ$7*$J$2*$J$5*$AB214</f>
        <v>#N/A</v>
      </c>
      <c r="EA214" s="70" t="e">
        <f aca="false">$DZ$7*$J$3*$J$5*$AC214</f>
        <v>#N/A</v>
      </c>
      <c r="EB214" s="70" t="e">
        <f aca="false">$EB$7*$J$2*$J$5*$AB214</f>
        <v>#N/A</v>
      </c>
      <c r="EC214" s="70" t="e">
        <f aca="false">$EB$7*$J$3*$J$5*$AC214</f>
        <v>#N/A</v>
      </c>
      <c r="ED214" s="70" t="e">
        <f aca="false">$ED$7*$J$2*$J$5*$AB214</f>
        <v>#N/A</v>
      </c>
      <c r="EE214" s="70" t="e">
        <f aca="false">$ED$7*$J$3*$J$5*$AC214</f>
        <v>#N/A</v>
      </c>
      <c r="EF214" s="70" t="e">
        <f aca="false">$EF$7*$J$2*$J$5*$AB214</f>
        <v>#N/A</v>
      </c>
      <c r="EG214" s="70" t="e">
        <f aca="false">$EF$7*$J$3*$J$5*$AC214</f>
        <v>#N/A</v>
      </c>
      <c r="EH214" s="70" t="e">
        <f aca="false">$EH$7*$J$2*$J$5*$AB214</f>
        <v>#N/A</v>
      </c>
      <c r="EI214" s="70" t="e">
        <f aca="false">$EH$7*$J$3*$J$5*$AC214</f>
        <v>#N/A</v>
      </c>
      <c r="EJ214" s="70" t="e">
        <f aca="false">$EJ$7*$J$2*$J$5*$AB214</f>
        <v>#N/A</v>
      </c>
      <c r="EK214" s="70" t="e">
        <f aca="false">$EJ$7*$J$3*$J$5*$AC214</f>
        <v>#N/A</v>
      </c>
      <c r="EL214" s="70" t="e">
        <f aca="false">$EL$7*$J$2*$J$5*$AB214</f>
        <v>#N/A</v>
      </c>
      <c r="EM214" s="70" t="e">
        <f aca="false">$EL$7*$J$3*$J$5*$AC214</f>
        <v>#N/A</v>
      </c>
      <c r="EN214" s="134" t="e">
        <f aca="false">SUM(EB214:EC214)</f>
        <v>#N/A</v>
      </c>
      <c r="EO214" s="25" t="e">
        <f aca="false">SUM(EB214:EE214,EJ214:EM214)</f>
        <v>#N/A</v>
      </c>
      <c r="EP214" s="25" t="e">
        <f aca="false">SUM(DZ214:EM214)</f>
        <v>#N/A</v>
      </c>
    </row>
    <row r="215" customFormat="false" ht="11.25" hidden="false" customHeight="false" outlineLevel="0" collapsed="false">
      <c r="A215" s="51" t="e">
        <f aca="false">VLOOKUP($D215,Curves!$A$2:$I$1700,9)</f>
        <v>#N/A</v>
      </c>
      <c r="B215" s="85" t="e">
        <f aca="false">(1+($A215/2))^(-2*($D215-$A$1)/365.25)</f>
        <v>#N/A</v>
      </c>
      <c r="C215" s="85" t="n">
        <f aca="false">D216-D215</f>
        <v>30</v>
      </c>
      <c r="D215" s="377" t="n">
        <v>43191</v>
      </c>
      <c r="E215" s="378" t="e">
        <f aca="false">VLOOKUP($D215,Curves!$A$2:$H$1700,2)*$B215</f>
        <v>#N/A</v>
      </c>
      <c r="F215" s="51" t="e">
        <f aca="false">VLOOKUP($D215,Curves!$A$2:$H$1700,3)*$B215</f>
        <v>#N/A</v>
      </c>
      <c r="G215" s="51" t="e">
        <f aca="false">VLOOKUP($D215,Curves!$A$2:$H$1700,7)*$B215</f>
        <v>#N/A</v>
      </c>
      <c r="H215" s="51" t="e">
        <f aca="false">VLOOKUP($D215,Curves!$A$2:$H$1700,5)*$B215</f>
        <v>#N/A</v>
      </c>
      <c r="I215" s="51" t="e">
        <f aca="false">VLOOKUP($D215,Curves!$A$2:$H$1700,4)*$B215</f>
        <v>#N/A</v>
      </c>
      <c r="J215" s="379" t="e">
        <f aca="false">VLOOKUP($D215,Curves!$A$2:$H$1700,8)*$B215</f>
        <v>#N/A</v>
      </c>
      <c r="K215" s="51" t="e">
        <f aca="false">($E215+$I215)*$J$5+$J$4</f>
        <v>#N/A</v>
      </c>
      <c r="L215" s="380" t="e">
        <f aca="false">VLOOKUP($D215,Curves!$N$2:$T$2600,2)*$B215</f>
        <v>#N/A</v>
      </c>
      <c r="M215" s="244" t="e">
        <f aca="false">VLOOKUP($D215,Curves!$N$2:$T$2600,3)*$B215</f>
        <v>#N/A</v>
      </c>
      <c r="N215" s="381" t="e">
        <f aca="false">IF($K215&lt;$L215,1,0)</f>
        <v>#N/A</v>
      </c>
      <c r="O215" s="382" t="e">
        <f aca="false">IF($K215&lt;$M215,1,0)</f>
        <v>#N/A</v>
      </c>
      <c r="P215" s="378" t="e">
        <f aca="false">($E215+J215)*$J$5+$J$4</f>
        <v>#N/A</v>
      </c>
      <c r="Q215" s="380" t="e">
        <f aca="false">VLOOKUP($D215,Curves!$N$2:$T$2600,4)*$B215</f>
        <v>#N/A</v>
      </c>
      <c r="R215" s="244" t="e">
        <f aca="false">VLOOKUP($D215,Curves!$N$2:$T$2600,5)*$B215</f>
        <v>#N/A</v>
      </c>
      <c r="S215" s="381" t="e">
        <f aca="false">IF($P215&lt;$Q215,1,0)</f>
        <v>#N/A</v>
      </c>
      <c r="T215" s="382" t="e">
        <f aca="false">IF($P215&lt;$R215,1,0)</f>
        <v>#N/A</v>
      </c>
      <c r="U215" s="383" t="e">
        <f aca="false">($E215+G215)*$J$5+$J$4</f>
        <v>#N/A</v>
      </c>
      <c r="V215" s="383" t="e">
        <f aca="false">($E215+H215)*$J$5+$J$4</f>
        <v>#N/A</v>
      </c>
      <c r="W215" s="383" t="e">
        <f aca="false">($E215+I215)*$J$5+$J$4</f>
        <v>#N/A</v>
      </c>
      <c r="X215" s="272" t="e">
        <f aca="false">VLOOKUP($D215,[6]CurveFetch!$D$8:$S$13000,16,0)*$B215</f>
        <v>#N/A</v>
      </c>
      <c r="Y215" s="244" t="e">
        <f aca="false">VLOOKUP($D215,Curves!$N$2:$T$2600,7)*$B215</f>
        <v>#N/A</v>
      </c>
      <c r="Z215" s="384" t="e">
        <f aca="false">IF($U215&lt;$X215,1,0)</f>
        <v>#N/A</v>
      </c>
      <c r="AA215" s="381" t="e">
        <f aca="false">IF($U215&lt;$Y215,1,0)</f>
        <v>#N/A</v>
      </c>
      <c r="AB215" s="381" t="e">
        <f aca="false">IF($V215&lt;$X215,1,0)</f>
        <v>#N/A</v>
      </c>
      <c r="AC215" s="381" t="e">
        <f aca="false">IF($V215&lt;$X215,1,0)</f>
        <v>#N/A</v>
      </c>
      <c r="AD215" s="381" t="e">
        <f aca="false">IF($W215&lt;$X215,1,0)</f>
        <v>#N/A</v>
      </c>
      <c r="AE215" s="382" t="e">
        <f aca="false">IF($W215&lt;$Y215,1,0)</f>
        <v>#N/A</v>
      </c>
      <c r="AF215" s="70" t="e">
        <f aca="false">$AF$7*$J$2*$J$5*$N215</f>
        <v>#N/A</v>
      </c>
      <c r="AG215" s="70" t="e">
        <f aca="false">$AF$7*$J$2*$J$5*$O215</f>
        <v>#N/A</v>
      </c>
      <c r="AH215" s="70" t="e">
        <f aca="false">$AH$7*$J$2*$J$5*$N215</f>
        <v>#N/A</v>
      </c>
      <c r="AI215" s="70" t="e">
        <f aca="false">$AH$7*$J$2*$J$5*$O215</f>
        <v>#N/A</v>
      </c>
      <c r="AJ215" s="70" t="e">
        <f aca="false">$AJ$7*$J$2*$J$5*$N215</f>
        <v>#N/A</v>
      </c>
      <c r="AK215" s="70" t="e">
        <f aca="false">$AJ$7*$J$2*$J$5*$O215</f>
        <v>#N/A</v>
      </c>
      <c r="AL215" s="70" t="e">
        <f aca="false">$AL$7*$J$2*$J$5*$N215</f>
        <v>#N/A</v>
      </c>
      <c r="AM215" s="70" t="e">
        <f aca="false">$AL$7*$J$3*$J$5*$O215</f>
        <v>#N/A</v>
      </c>
      <c r="AN215" s="70" t="e">
        <f aca="false">$AN$7*$J$2*$J$5*$N215</f>
        <v>#N/A</v>
      </c>
      <c r="AO215" s="70" t="e">
        <f aca="false">$AN$7*$J$3*$J$5*$O215</f>
        <v>#N/A</v>
      </c>
      <c r="AP215" s="70" t="e">
        <f aca="false">$AP$7*$J$2*$J$5*$N215</f>
        <v>#N/A</v>
      </c>
      <c r="AQ215" s="70" t="e">
        <f aca="false">$AP$7*$J$3*$J$5*$O215</f>
        <v>#N/A</v>
      </c>
      <c r="AR215" s="70" t="e">
        <f aca="false">$AR$7*$J$2*$J$5*$N215</f>
        <v>#N/A</v>
      </c>
      <c r="AS215" s="70" t="e">
        <f aca="false">$AR$7*$J$3*$J$5*$O215</f>
        <v>#N/A</v>
      </c>
      <c r="AT215" s="134" t="e">
        <f aca="false">SUM(AF215:AG215,AL215:AM215)</f>
        <v>#N/A</v>
      </c>
      <c r="AU215" s="161" t="e">
        <f aca="false">SUM(AF215:AM215,AP215:AS215)</f>
        <v>#N/A</v>
      </c>
      <c r="AV215" s="134" t="e">
        <f aca="false">SUM(AF215:AS215)</f>
        <v>#N/A</v>
      </c>
      <c r="AW215" s="70" t="e">
        <f aca="false">$AW$7*$J$2*$J$5*$S215</f>
        <v>#N/A</v>
      </c>
      <c r="AX215" s="70" t="e">
        <f aca="false">$AW$7*$J$3*$J$5*$T215</f>
        <v>#N/A</v>
      </c>
      <c r="AY215" s="70" t="e">
        <f aca="false">$AY$7*$J$2*$J$5*$S215</f>
        <v>#N/A</v>
      </c>
      <c r="AZ215" s="70" t="e">
        <f aca="false">$AY$7*$J$3*$J$5*$T215</f>
        <v>#N/A</v>
      </c>
      <c r="BA215" s="70" t="e">
        <f aca="false">$BA$7*$J$2*$J$5*$S215</f>
        <v>#N/A</v>
      </c>
      <c r="BB215" s="70" t="e">
        <f aca="false">$BA$7*$J$3*$J$5*$T215</f>
        <v>#N/A</v>
      </c>
      <c r="BC215" s="70" t="e">
        <f aca="false">$BC$7*$J$2*$J$5*$S215</f>
        <v>#N/A</v>
      </c>
      <c r="BD215" s="70" t="e">
        <f aca="false">$BC$7*$J$3*$J$5*$T215</f>
        <v>#N/A</v>
      </c>
      <c r="BE215" s="70" t="e">
        <f aca="false">$BE$7*$J$2*$J$5*$S215</f>
        <v>#N/A</v>
      </c>
      <c r="BF215" s="70" t="e">
        <f aca="false">$BE$7*$J$3*$J$5*$T215</f>
        <v>#N/A</v>
      </c>
      <c r="BG215" s="70" t="e">
        <f aca="false">$BG$7*$J$2*$J$5*$S215</f>
        <v>#N/A</v>
      </c>
      <c r="BH215" s="70" t="e">
        <f aca="false">$BG$7*$J$3*$J$5*$T215</f>
        <v>#N/A</v>
      </c>
      <c r="BI215" s="70" t="e">
        <f aca="false">$BI$7*$J$2*$J$5*$S215</f>
        <v>#N/A</v>
      </c>
      <c r="BJ215" s="70" t="e">
        <f aca="false">$BI$7*$J$3*$J$5*$T215</f>
        <v>#N/A</v>
      </c>
      <c r="BK215" s="70" t="e">
        <f aca="false">$BK$7*$J$2*$J$5*$S215</f>
        <v>#N/A</v>
      </c>
      <c r="BL215" s="70" t="e">
        <f aca="false">$BK$7*$J$3*$J$5*$T215</f>
        <v>#N/A</v>
      </c>
      <c r="BM215" s="70" t="e">
        <f aca="false">$BM$7*$J$2*$J$5*$S215</f>
        <v>#N/A</v>
      </c>
      <c r="BN215" s="70" t="e">
        <f aca="false">$BM$7*$J$3*$J$5*$T215</f>
        <v>#N/A</v>
      </c>
      <c r="BO215" s="70" t="e">
        <f aca="false">$BO$7*$J$2*$J$5*$S215</f>
        <v>#N/A</v>
      </c>
      <c r="BP215" s="70" t="e">
        <f aca="false">$BO$7*$J$3*$J$5*$T215</f>
        <v>#N/A</v>
      </c>
      <c r="BQ215" s="70" t="e">
        <f aca="false">$BQ$7*$J$2*$J$5*$S215</f>
        <v>#N/A</v>
      </c>
      <c r="BR215" s="70" t="e">
        <f aca="false">$BQ$7*$J$3*$J$5*$T215</f>
        <v>#N/A</v>
      </c>
      <c r="BS215" s="70" t="e">
        <f aca="false">$BS$7*$J$2*$J$5*$S215</f>
        <v>#N/A</v>
      </c>
      <c r="BT215" s="70" t="e">
        <f aca="false">$BS$7*$J$3*$J$5*$T215</f>
        <v>#N/A</v>
      </c>
      <c r="BU215" s="70" t="e">
        <f aca="false">$BU$7*$J$2*$J$5*$S215</f>
        <v>#N/A</v>
      </c>
      <c r="BV215" s="70" t="e">
        <f aca="false">$BU$7*$J$3*$J$5*$T215</f>
        <v>#N/A</v>
      </c>
      <c r="BW215" s="385" t="e">
        <f aca="false">SUM(AW215:BD215,BG215:BJ215,BO215:BP215)</f>
        <v>#N/A</v>
      </c>
      <c r="BX215" s="386" t="e">
        <f aca="false">SUM(BS215:BV215)+BW215</f>
        <v>#N/A</v>
      </c>
      <c r="BY215" s="25" t="e">
        <f aca="false">SUM(AW215:BV215)</f>
        <v>#N/A</v>
      </c>
      <c r="BZ215" s="70" t="e">
        <f aca="false">$BZ$7*$J$2*$J$5*$N215</f>
        <v>#N/A</v>
      </c>
      <c r="CA215" s="70" t="e">
        <f aca="false">$BZ$7*$J$3*$J$5*$O215</f>
        <v>#N/A</v>
      </c>
      <c r="CB215" s="70" t="e">
        <f aca="false">$CB$7*$J$2*$J$5*$N215</f>
        <v>#N/A</v>
      </c>
      <c r="CC215" s="70" t="e">
        <f aca="false">$CB$7*$J$3*$J$5*$O215</f>
        <v>#N/A</v>
      </c>
      <c r="CD215" s="70" t="e">
        <f aca="false">$CD$7*$J$2*$J$5*$N215</f>
        <v>#N/A</v>
      </c>
      <c r="CE215" s="70" t="e">
        <f aca="false">$CD$7*$J$3*$J$5*$O215</f>
        <v>#N/A</v>
      </c>
      <c r="CF215" s="134" t="e">
        <f aca="false">SUM(BZ215:CA215)</f>
        <v>#N/A</v>
      </c>
      <c r="CG215" s="386" t="e">
        <f aca="false">SUM(BZ215:CC215)</f>
        <v>#N/A</v>
      </c>
      <c r="CH215" s="134" t="e">
        <f aca="false">SUM(BZ215:CE215)</f>
        <v>#N/A</v>
      </c>
      <c r="CI215" s="70" t="e">
        <f aca="false">$CI$7*$J$2*$J$5*$AB215</f>
        <v>#N/A</v>
      </c>
      <c r="CJ215" s="70" t="e">
        <f aca="false">$CI$7*$J$3*$J$5*$AC215</f>
        <v>#N/A</v>
      </c>
      <c r="CK215" s="70" t="e">
        <f aca="false">$CK$7*$J$2*$J$5*$AB215</f>
        <v>#N/A</v>
      </c>
      <c r="CL215" s="70" t="e">
        <f aca="false">$CK$7*$J$3*$J$5*$AC215</f>
        <v>#N/A</v>
      </c>
      <c r="CM215" s="70" t="e">
        <f aca="false">$CM$7*$J$2*$J$5*$AB215</f>
        <v>#N/A</v>
      </c>
      <c r="CN215" s="70" t="e">
        <f aca="false">$CM$7*$J$3*$J$5*$AC215</f>
        <v>#N/A</v>
      </c>
      <c r="CO215" s="70" t="e">
        <f aca="false">$CO$7*$J$2*$J$5*$AB215</f>
        <v>#N/A</v>
      </c>
      <c r="CP215" s="70" t="e">
        <f aca="false">$CO$7*$J$3*$J$5*$AC215</f>
        <v>#N/A</v>
      </c>
      <c r="CQ215" s="70" t="e">
        <f aca="false">$CQ$7*$J$2*$J$5*$AB215</f>
        <v>#N/A</v>
      </c>
      <c r="CR215" s="70" t="e">
        <f aca="false">$CQ$7*$J$3*$J$5*$AC215</f>
        <v>#N/A</v>
      </c>
      <c r="CS215" s="70" t="e">
        <f aca="false">$CS$7*$J$2*$J$5*$AB215</f>
        <v>#N/A</v>
      </c>
      <c r="CT215" s="70" t="e">
        <f aca="false">$CS$7*$J$3*$J$5*$AC215</f>
        <v>#N/A</v>
      </c>
      <c r="CU215" s="70" t="e">
        <f aca="false">$CU$7*$J$2*$J$5*$AB215</f>
        <v>#N/A</v>
      </c>
      <c r="CV215" s="70" t="e">
        <f aca="false">$CU$7*$J$3*$J$5*$AC215</f>
        <v>#N/A</v>
      </c>
      <c r="CW215" s="70" t="e">
        <f aca="false">$CW$7*$J$2*$J$5*$AB215</f>
        <v>#N/A</v>
      </c>
      <c r="CX215" s="70" t="e">
        <f aca="false">$CW$7*$J$3*$J$5*$AC215</f>
        <v>#N/A</v>
      </c>
      <c r="CY215" s="70" t="e">
        <f aca="false">$CY$7*$J$2*$J$5*$AB215</f>
        <v>#N/A</v>
      </c>
      <c r="CZ215" s="70" t="e">
        <f aca="false">$CY$7*$J$3*$J$5*$AC215</f>
        <v>#N/A</v>
      </c>
      <c r="DA215" s="70" t="e">
        <f aca="false">$DA$7*$J$2*$J$5*$AB215</f>
        <v>#N/A</v>
      </c>
      <c r="DB215" s="70" t="e">
        <f aca="false">$DA$7*$J$3*$J$5*$AC215</f>
        <v>#N/A</v>
      </c>
      <c r="DC215" s="70"/>
      <c r="DD215" s="70"/>
      <c r="DE215" s="70" t="e">
        <f aca="false">$DF$7*$J$2*$J$5*$AB215</f>
        <v>#N/A</v>
      </c>
      <c r="DF215" s="70" t="e">
        <f aca="false">$DF$7*$J$3*$J$5*$AC215</f>
        <v>#N/A</v>
      </c>
      <c r="DG215" s="70" t="e">
        <f aca="false">$DG$7*$J$2*$J$5*$AB215</f>
        <v>#N/A</v>
      </c>
      <c r="DH215" s="70" t="e">
        <f aca="false">$DG$7*$J$3*$J$5*$AC215</f>
        <v>#N/A</v>
      </c>
      <c r="DI215" s="70" t="e">
        <f aca="false">$DI$7*$J$2*$J$5*$AB215</f>
        <v>#N/A</v>
      </c>
      <c r="DJ215" s="70" t="e">
        <f aca="false">$DI$7*$J$3*$J$5*$AC215</f>
        <v>#N/A</v>
      </c>
      <c r="DK215" s="70" t="e">
        <f aca="false">$DK$7*$J$2*$J$5*$AB215</f>
        <v>#N/A</v>
      </c>
      <c r="DL215" s="70" t="e">
        <f aca="false">$DK$7*$J$3*$J$5*$AC215</f>
        <v>#N/A</v>
      </c>
      <c r="DM215" s="70" t="e">
        <f aca="false">$DM$7*$J$2*$J$5*$AB215</f>
        <v>#N/A</v>
      </c>
      <c r="DN215" s="70" t="e">
        <f aca="false">$DM$7*$J$3*$J$5*$AC215</f>
        <v>#N/A</v>
      </c>
      <c r="DO215" s="70" t="e">
        <f aca="false">$DO$7*$J$2*$J$5*$AB215</f>
        <v>#N/A</v>
      </c>
      <c r="DP215" s="70" t="e">
        <f aca="false">$DO$7*$J$3*$J$5*$AC215</f>
        <v>#N/A</v>
      </c>
      <c r="DQ215" s="70" t="e">
        <f aca="false">$DQ$7*$J$2*$J$5*$AB215</f>
        <v>#N/A</v>
      </c>
      <c r="DR215" s="70" t="e">
        <f aca="false">$DQ$7*$J$3*$J$5*$AC215</f>
        <v>#N/A</v>
      </c>
      <c r="DS215" s="134" t="e">
        <f aca="false">SUM(CI215:CR215,CW215:CX215,DG215:DH215)</f>
        <v>#N/A</v>
      </c>
      <c r="DT215" s="25" t="e">
        <f aca="false">SUM(CI215:CZ215,DC215:DL215)</f>
        <v>#N/A</v>
      </c>
      <c r="DU215" s="134" t="e">
        <f aca="false">SUM(CI215:DR215)</f>
        <v>#N/A</v>
      </c>
      <c r="DZ215" s="70" t="e">
        <f aca="false">$DZ$7*$J$2*$J$5*$AB215</f>
        <v>#N/A</v>
      </c>
      <c r="EA215" s="70" t="e">
        <f aca="false">$DZ$7*$J$3*$J$5*$AC215</f>
        <v>#N/A</v>
      </c>
      <c r="EB215" s="70" t="e">
        <f aca="false">$EB$7*$J$2*$J$5*$AB215</f>
        <v>#N/A</v>
      </c>
      <c r="EC215" s="70" t="e">
        <f aca="false">$EB$7*$J$3*$J$5*$AC215</f>
        <v>#N/A</v>
      </c>
      <c r="ED215" s="70" t="e">
        <f aca="false">$ED$7*$J$2*$J$5*$AB215</f>
        <v>#N/A</v>
      </c>
      <c r="EE215" s="70" t="e">
        <f aca="false">$ED$7*$J$3*$J$5*$AC215</f>
        <v>#N/A</v>
      </c>
      <c r="EF215" s="70" t="e">
        <f aca="false">$EF$7*$J$2*$J$5*$AB215</f>
        <v>#N/A</v>
      </c>
      <c r="EG215" s="70" t="e">
        <f aca="false">$EF$7*$J$3*$J$5*$AC215</f>
        <v>#N/A</v>
      </c>
      <c r="EH215" s="70" t="e">
        <f aca="false">$EH$7*$J$2*$J$5*$AB215</f>
        <v>#N/A</v>
      </c>
      <c r="EI215" s="70" t="e">
        <f aca="false">$EH$7*$J$3*$J$5*$AC215</f>
        <v>#N/A</v>
      </c>
      <c r="EJ215" s="70" t="e">
        <f aca="false">$EJ$7*$J$2*$J$5*$AB215</f>
        <v>#N/A</v>
      </c>
      <c r="EK215" s="70" t="e">
        <f aca="false">$EJ$7*$J$3*$J$5*$AC215</f>
        <v>#N/A</v>
      </c>
      <c r="EL215" s="70" t="e">
        <f aca="false">$EL$7*$J$2*$J$5*$AB215</f>
        <v>#N/A</v>
      </c>
      <c r="EM215" s="70" t="e">
        <f aca="false">$EL$7*$J$3*$J$5*$AC215</f>
        <v>#N/A</v>
      </c>
      <c r="EN215" s="134" t="e">
        <f aca="false">SUM(EB215:EC215)</f>
        <v>#N/A</v>
      </c>
      <c r="EO215" s="25" t="e">
        <f aca="false">SUM(EB215:EE215,EJ215:EM215)</f>
        <v>#N/A</v>
      </c>
      <c r="EP215" s="25" t="e">
        <f aca="false">SUM(DZ215:EM215)</f>
        <v>#N/A</v>
      </c>
    </row>
    <row r="216" customFormat="false" ht="11.25" hidden="false" customHeight="false" outlineLevel="0" collapsed="false">
      <c r="A216" s="51" t="e">
        <f aca="false">VLOOKUP($D216,Curves!$A$2:$I$1700,9)</f>
        <v>#N/A</v>
      </c>
      <c r="B216" s="85" t="e">
        <f aca="false">(1+($A216/2))^(-2*($D216-$A$1)/365.25)</f>
        <v>#N/A</v>
      </c>
      <c r="C216" s="85" t="n">
        <f aca="false">D217-D216</f>
        <v>31</v>
      </c>
      <c r="D216" s="377" t="n">
        <v>43221</v>
      </c>
      <c r="E216" s="378" t="e">
        <f aca="false">VLOOKUP($D216,Curves!$A$2:$H$1700,2)*$B216</f>
        <v>#N/A</v>
      </c>
      <c r="F216" s="51" t="e">
        <f aca="false">VLOOKUP($D216,Curves!$A$2:$H$1700,3)*$B216</f>
        <v>#N/A</v>
      </c>
      <c r="G216" s="51" t="e">
        <f aca="false">VLOOKUP($D216,Curves!$A$2:$H$1700,7)*$B216</f>
        <v>#N/A</v>
      </c>
      <c r="H216" s="51" t="e">
        <f aca="false">VLOOKUP($D216,Curves!$A$2:$H$1700,5)*$B216</f>
        <v>#N/A</v>
      </c>
      <c r="I216" s="51" t="e">
        <f aca="false">VLOOKUP($D216,Curves!$A$2:$H$1700,4)*$B216</f>
        <v>#N/A</v>
      </c>
      <c r="J216" s="379" t="e">
        <f aca="false">VLOOKUP($D216,Curves!$A$2:$H$1700,8)*$B216</f>
        <v>#N/A</v>
      </c>
      <c r="K216" s="51" t="e">
        <f aca="false">($E216+$I216)*$J$5+$J$4</f>
        <v>#N/A</v>
      </c>
      <c r="L216" s="380" t="e">
        <f aca="false">VLOOKUP($D216,Curves!$N$2:$T$2600,2)*$B216</f>
        <v>#N/A</v>
      </c>
      <c r="M216" s="244" t="e">
        <f aca="false">VLOOKUP($D216,Curves!$N$2:$T$2600,3)*$B216</f>
        <v>#N/A</v>
      </c>
      <c r="N216" s="381" t="e">
        <f aca="false">IF($K216&lt;$L216,1,0)</f>
        <v>#N/A</v>
      </c>
      <c r="O216" s="382" t="e">
        <f aca="false">IF($K216&lt;$M216,1,0)</f>
        <v>#N/A</v>
      </c>
      <c r="P216" s="378" t="e">
        <f aca="false">($E216+J216)*$J$5+$J$4</f>
        <v>#N/A</v>
      </c>
      <c r="Q216" s="380" t="e">
        <f aca="false">VLOOKUP($D216,Curves!$N$2:$T$2600,4)*$B216</f>
        <v>#N/A</v>
      </c>
      <c r="R216" s="244" t="e">
        <f aca="false">VLOOKUP($D216,Curves!$N$2:$T$2600,5)*$B216</f>
        <v>#N/A</v>
      </c>
      <c r="S216" s="381" t="e">
        <f aca="false">IF($P216&lt;$Q216,1,0)</f>
        <v>#N/A</v>
      </c>
      <c r="T216" s="382" t="e">
        <f aca="false">IF($P216&lt;$R216,1,0)</f>
        <v>#N/A</v>
      </c>
      <c r="U216" s="383" t="e">
        <f aca="false">($E216+G216)*$J$5+$J$4</f>
        <v>#N/A</v>
      </c>
      <c r="V216" s="383" t="e">
        <f aca="false">($E216+H216)*$J$5+$J$4</f>
        <v>#N/A</v>
      </c>
      <c r="W216" s="383" t="e">
        <f aca="false">($E216+I216)*$J$5+$J$4</f>
        <v>#N/A</v>
      </c>
      <c r="X216" s="272" t="e">
        <f aca="false">VLOOKUP($D216,[6]CurveFetch!$D$8:$S$13000,16,0)*$B216</f>
        <v>#N/A</v>
      </c>
      <c r="Y216" s="244" t="e">
        <f aca="false">VLOOKUP($D216,Curves!$N$2:$T$2600,7)*$B216</f>
        <v>#N/A</v>
      </c>
      <c r="Z216" s="384" t="e">
        <f aca="false">IF($U216&lt;$X216,1,0)</f>
        <v>#N/A</v>
      </c>
      <c r="AA216" s="381" t="e">
        <f aca="false">IF($U216&lt;$Y216,1,0)</f>
        <v>#N/A</v>
      </c>
      <c r="AB216" s="381" t="e">
        <f aca="false">IF($V216&lt;$X216,1,0)</f>
        <v>#N/A</v>
      </c>
      <c r="AC216" s="381" t="e">
        <f aca="false">IF($V216&lt;$X216,1,0)</f>
        <v>#N/A</v>
      </c>
      <c r="AD216" s="381" t="e">
        <f aca="false">IF($W216&lt;$X216,1,0)</f>
        <v>#N/A</v>
      </c>
      <c r="AE216" s="382" t="e">
        <f aca="false">IF($W216&lt;$Y216,1,0)</f>
        <v>#N/A</v>
      </c>
      <c r="AF216" s="70" t="e">
        <f aca="false">$AF$7*$J$2*$J$5*$N216</f>
        <v>#N/A</v>
      </c>
      <c r="AG216" s="70" t="e">
        <f aca="false">$AF$7*$J$2*$J$5*$O216</f>
        <v>#N/A</v>
      </c>
      <c r="AH216" s="70" t="e">
        <f aca="false">$AH$7*$J$2*$J$5*$N216</f>
        <v>#N/A</v>
      </c>
      <c r="AI216" s="70" t="e">
        <f aca="false">$AH$7*$J$2*$J$5*$O216</f>
        <v>#N/A</v>
      </c>
      <c r="AJ216" s="70" t="e">
        <f aca="false">$AJ$7*$J$2*$J$5*$N216</f>
        <v>#N/A</v>
      </c>
      <c r="AK216" s="70" t="e">
        <f aca="false">$AJ$7*$J$2*$J$5*$O216</f>
        <v>#N/A</v>
      </c>
      <c r="AL216" s="70" t="e">
        <f aca="false">$AL$7*$J$2*$J$5*$N216</f>
        <v>#N/A</v>
      </c>
      <c r="AM216" s="70" t="e">
        <f aca="false">$AL$7*$J$3*$J$5*$O216</f>
        <v>#N/A</v>
      </c>
      <c r="AN216" s="70" t="e">
        <f aca="false">$AN$7*$J$2*$J$5*$N216</f>
        <v>#N/A</v>
      </c>
      <c r="AO216" s="70" t="e">
        <f aca="false">$AN$7*$J$3*$J$5*$O216</f>
        <v>#N/A</v>
      </c>
      <c r="AP216" s="70" t="e">
        <f aca="false">$AP$7*$J$2*$J$5*$N216</f>
        <v>#N/A</v>
      </c>
      <c r="AQ216" s="70" t="e">
        <f aca="false">$AP$7*$J$3*$J$5*$O216</f>
        <v>#N/A</v>
      </c>
      <c r="AR216" s="70" t="e">
        <f aca="false">$AR$7*$J$2*$J$5*$N216</f>
        <v>#N/A</v>
      </c>
      <c r="AS216" s="70" t="e">
        <f aca="false">$AR$7*$J$3*$J$5*$O216</f>
        <v>#N/A</v>
      </c>
      <c r="AT216" s="134" t="e">
        <f aca="false">SUM(AF216:AG216,AL216:AM216)</f>
        <v>#N/A</v>
      </c>
      <c r="AU216" s="161" t="e">
        <f aca="false">SUM(AF216:AM216,AP216:AS216)</f>
        <v>#N/A</v>
      </c>
      <c r="AV216" s="134" t="e">
        <f aca="false">SUM(AF216:AS216)</f>
        <v>#N/A</v>
      </c>
      <c r="AW216" s="70" t="e">
        <f aca="false">$AW$7*$J$2*$J$5*$S216</f>
        <v>#N/A</v>
      </c>
      <c r="AX216" s="70" t="e">
        <f aca="false">$AW$7*$J$3*$J$5*$T216</f>
        <v>#N/A</v>
      </c>
      <c r="AY216" s="70" t="e">
        <f aca="false">$AY$7*$J$2*$J$5*$S216</f>
        <v>#N/A</v>
      </c>
      <c r="AZ216" s="70" t="e">
        <f aca="false">$AY$7*$J$3*$J$5*$T216</f>
        <v>#N/A</v>
      </c>
      <c r="BA216" s="70" t="e">
        <f aca="false">$BA$7*$J$2*$J$5*$S216</f>
        <v>#N/A</v>
      </c>
      <c r="BB216" s="70" t="e">
        <f aca="false">$BA$7*$J$3*$J$5*$T216</f>
        <v>#N/A</v>
      </c>
      <c r="BC216" s="70" t="e">
        <f aca="false">$BC$7*$J$2*$J$5*$S216</f>
        <v>#N/A</v>
      </c>
      <c r="BD216" s="70" t="e">
        <f aca="false">$BC$7*$J$3*$J$5*$T216</f>
        <v>#N/A</v>
      </c>
      <c r="BE216" s="70" t="e">
        <f aca="false">$BE$7*$J$2*$J$5*$S216</f>
        <v>#N/A</v>
      </c>
      <c r="BF216" s="70" t="e">
        <f aca="false">$BE$7*$J$3*$J$5*$T216</f>
        <v>#N/A</v>
      </c>
      <c r="BG216" s="70" t="e">
        <f aca="false">$BG$7*$J$2*$J$5*$S216</f>
        <v>#N/A</v>
      </c>
      <c r="BH216" s="70" t="e">
        <f aca="false">$BG$7*$J$3*$J$5*$T216</f>
        <v>#N/A</v>
      </c>
      <c r="BI216" s="70" t="e">
        <f aca="false">$BI$7*$J$2*$J$5*$S216</f>
        <v>#N/A</v>
      </c>
      <c r="BJ216" s="70" t="e">
        <f aca="false">$BI$7*$J$3*$J$5*$T216</f>
        <v>#N/A</v>
      </c>
      <c r="BK216" s="70" t="e">
        <f aca="false">$BK$7*$J$2*$J$5*$S216</f>
        <v>#N/A</v>
      </c>
      <c r="BL216" s="70" t="e">
        <f aca="false">$BK$7*$J$3*$J$5*$T216</f>
        <v>#N/A</v>
      </c>
      <c r="BM216" s="70" t="e">
        <f aca="false">$BM$7*$J$2*$J$5*$S216</f>
        <v>#N/A</v>
      </c>
      <c r="BN216" s="70" t="e">
        <f aca="false">$BM$7*$J$3*$J$5*$T216</f>
        <v>#N/A</v>
      </c>
      <c r="BO216" s="70" t="e">
        <f aca="false">$BO$7*$J$2*$J$5*$S216</f>
        <v>#N/A</v>
      </c>
      <c r="BP216" s="70" t="e">
        <f aca="false">$BO$7*$J$3*$J$5*$T216</f>
        <v>#N/A</v>
      </c>
      <c r="BQ216" s="70" t="e">
        <f aca="false">$BQ$7*$J$2*$J$5*$S216</f>
        <v>#N/A</v>
      </c>
      <c r="BR216" s="70" t="e">
        <f aca="false">$BQ$7*$J$3*$J$5*$T216</f>
        <v>#N/A</v>
      </c>
      <c r="BS216" s="70" t="e">
        <f aca="false">$BS$7*$J$2*$J$5*$S216</f>
        <v>#N/A</v>
      </c>
      <c r="BT216" s="70" t="e">
        <f aca="false">$BS$7*$J$3*$J$5*$T216</f>
        <v>#N/A</v>
      </c>
      <c r="BU216" s="70" t="e">
        <f aca="false">$BU$7*$J$2*$J$5*$S216</f>
        <v>#N/A</v>
      </c>
      <c r="BV216" s="70" t="e">
        <f aca="false">$BU$7*$J$3*$J$5*$T216</f>
        <v>#N/A</v>
      </c>
      <c r="BW216" s="385" t="e">
        <f aca="false">SUM(AW216:BD216,BG216:BJ216,BO216:BP216)</f>
        <v>#N/A</v>
      </c>
      <c r="BX216" s="386" t="e">
        <f aca="false">SUM(BS216:BV216)+BW216</f>
        <v>#N/A</v>
      </c>
      <c r="BY216" s="25" t="e">
        <f aca="false">SUM(AW216:BV216)</f>
        <v>#N/A</v>
      </c>
      <c r="BZ216" s="70" t="e">
        <f aca="false">$BZ$7*$J$2*$J$5*$N216</f>
        <v>#N/A</v>
      </c>
      <c r="CA216" s="70" t="e">
        <f aca="false">$BZ$7*$J$3*$J$5*$O216</f>
        <v>#N/A</v>
      </c>
      <c r="CB216" s="70" t="e">
        <f aca="false">$CB$7*$J$2*$J$5*$N216</f>
        <v>#N/A</v>
      </c>
      <c r="CC216" s="70" t="e">
        <f aca="false">$CB$7*$J$3*$J$5*$O216</f>
        <v>#N/A</v>
      </c>
      <c r="CD216" s="70" t="e">
        <f aca="false">$CD$7*$J$2*$J$5*$N216</f>
        <v>#N/A</v>
      </c>
      <c r="CE216" s="70" t="e">
        <f aca="false">$CD$7*$J$3*$J$5*$O216</f>
        <v>#N/A</v>
      </c>
      <c r="CF216" s="134" t="e">
        <f aca="false">SUM(BZ216:CA216)</f>
        <v>#N/A</v>
      </c>
      <c r="CG216" s="386" t="e">
        <f aca="false">SUM(BZ216:CC216)</f>
        <v>#N/A</v>
      </c>
      <c r="CH216" s="134" t="e">
        <f aca="false">SUM(BZ216:CE216)</f>
        <v>#N/A</v>
      </c>
      <c r="CI216" s="70" t="e">
        <f aca="false">$CI$7*$J$2*$J$5*$AB216</f>
        <v>#N/A</v>
      </c>
      <c r="CJ216" s="70" t="e">
        <f aca="false">$CI$7*$J$3*$J$5*$AC216</f>
        <v>#N/A</v>
      </c>
      <c r="CK216" s="70" t="e">
        <f aca="false">$CK$7*$J$2*$J$5*$AB216</f>
        <v>#N/A</v>
      </c>
      <c r="CL216" s="70" t="e">
        <f aca="false">$CK$7*$J$3*$J$5*$AC216</f>
        <v>#N/A</v>
      </c>
      <c r="CM216" s="70" t="e">
        <f aca="false">$CM$7*$J$2*$J$5*$AB216</f>
        <v>#N/A</v>
      </c>
      <c r="CN216" s="70" t="e">
        <f aca="false">$CM$7*$J$3*$J$5*$AC216</f>
        <v>#N/A</v>
      </c>
      <c r="CO216" s="70" t="e">
        <f aca="false">$CO$7*$J$2*$J$5*$AB216</f>
        <v>#N/A</v>
      </c>
      <c r="CP216" s="70" t="e">
        <f aca="false">$CO$7*$J$3*$J$5*$AC216</f>
        <v>#N/A</v>
      </c>
      <c r="CQ216" s="70" t="e">
        <f aca="false">$CQ$7*$J$2*$J$5*$AB216</f>
        <v>#N/A</v>
      </c>
      <c r="CR216" s="70" t="e">
        <f aca="false">$CQ$7*$J$3*$J$5*$AC216</f>
        <v>#N/A</v>
      </c>
      <c r="CS216" s="70" t="e">
        <f aca="false">$CS$7*$J$2*$J$5*$AB216</f>
        <v>#N/A</v>
      </c>
      <c r="CT216" s="70" t="e">
        <f aca="false">$CS$7*$J$3*$J$5*$AC216</f>
        <v>#N/A</v>
      </c>
      <c r="CU216" s="70" t="e">
        <f aca="false">$CU$7*$J$2*$J$5*$AB216</f>
        <v>#N/A</v>
      </c>
      <c r="CV216" s="70" t="e">
        <f aca="false">$CU$7*$J$3*$J$5*$AC216</f>
        <v>#N/A</v>
      </c>
      <c r="CW216" s="70" t="e">
        <f aca="false">$CW$7*$J$2*$J$5*$AB216</f>
        <v>#N/A</v>
      </c>
      <c r="CX216" s="70" t="e">
        <f aca="false">$CW$7*$J$3*$J$5*$AC216</f>
        <v>#N/A</v>
      </c>
      <c r="CY216" s="70" t="e">
        <f aca="false">$CY$7*$J$2*$J$5*$AB216</f>
        <v>#N/A</v>
      </c>
      <c r="CZ216" s="70" t="e">
        <f aca="false">$CY$7*$J$3*$J$5*$AC216</f>
        <v>#N/A</v>
      </c>
      <c r="DA216" s="70" t="e">
        <f aca="false">$DA$7*$J$2*$J$5*$AB216</f>
        <v>#N/A</v>
      </c>
      <c r="DB216" s="70" t="e">
        <f aca="false">$DA$7*$J$3*$J$5*$AC216</f>
        <v>#N/A</v>
      </c>
      <c r="DC216" s="70"/>
      <c r="DD216" s="70"/>
      <c r="DE216" s="70" t="e">
        <f aca="false">$DF$7*$J$2*$J$5*$AB216</f>
        <v>#N/A</v>
      </c>
      <c r="DF216" s="70" t="e">
        <f aca="false">$DF$7*$J$3*$J$5*$AC216</f>
        <v>#N/A</v>
      </c>
      <c r="DG216" s="70" t="e">
        <f aca="false">$DG$7*$J$2*$J$5*$AB216</f>
        <v>#N/A</v>
      </c>
      <c r="DH216" s="70" t="e">
        <f aca="false">$DG$7*$J$3*$J$5*$AC216</f>
        <v>#N/A</v>
      </c>
      <c r="DI216" s="70" t="e">
        <f aca="false">$DI$7*$J$2*$J$5*$AB216</f>
        <v>#N/A</v>
      </c>
      <c r="DJ216" s="70" t="e">
        <f aca="false">$DI$7*$J$3*$J$5*$AC216</f>
        <v>#N/A</v>
      </c>
      <c r="DK216" s="70" t="e">
        <f aca="false">$DK$7*$J$2*$J$5*$AB216</f>
        <v>#N/A</v>
      </c>
      <c r="DL216" s="70" t="e">
        <f aca="false">$DK$7*$J$3*$J$5*$AC216</f>
        <v>#N/A</v>
      </c>
      <c r="DM216" s="70" t="e">
        <f aca="false">$DM$7*$J$2*$J$5*$AB216</f>
        <v>#N/A</v>
      </c>
      <c r="DN216" s="70" t="e">
        <f aca="false">$DM$7*$J$3*$J$5*$AC216</f>
        <v>#N/A</v>
      </c>
      <c r="DO216" s="70" t="e">
        <f aca="false">$DO$7*$J$2*$J$5*$AB216</f>
        <v>#N/A</v>
      </c>
      <c r="DP216" s="70" t="e">
        <f aca="false">$DO$7*$J$3*$J$5*$AC216</f>
        <v>#N/A</v>
      </c>
      <c r="DQ216" s="70" t="e">
        <f aca="false">$DQ$7*$J$2*$J$5*$AB216</f>
        <v>#N/A</v>
      </c>
      <c r="DR216" s="70" t="e">
        <f aca="false">$DQ$7*$J$3*$J$5*$AC216</f>
        <v>#N/A</v>
      </c>
      <c r="DS216" s="134" t="e">
        <f aca="false">SUM(CI216:CR216,CW216:CX216,DG216:DH216)</f>
        <v>#N/A</v>
      </c>
      <c r="DT216" s="25" t="e">
        <f aca="false">SUM(CI216:CZ216,DC216:DL216)</f>
        <v>#N/A</v>
      </c>
      <c r="DU216" s="134" t="e">
        <f aca="false">SUM(CI216:DR216)</f>
        <v>#N/A</v>
      </c>
      <c r="DZ216" s="70" t="e">
        <f aca="false">$DZ$7*$J$2*$J$5*$AB216</f>
        <v>#N/A</v>
      </c>
      <c r="EA216" s="70" t="e">
        <f aca="false">$DZ$7*$J$3*$J$5*$AC216</f>
        <v>#N/A</v>
      </c>
      <c r="EB216" s="70" t="e">
        <f aca="false">$EB$7*$J$2*$J$5*$AB216</f>
        <v>#N/A</v>
      </c>
      <c r="EC216" s="70" t="e">
        <f aca="false">$EB$7*$J$3*$J$5*$AC216</f>
        <v>#N/A</v>
      </c>
      <c r="ED216" s="70" t="e">
        <f aca="false">$ED$7*$J$2*$J$5*$AB216</f>
        <v>#N/A</v>
      </c>
      <c r="EE216" s="70" t="e">
        <f aca="false">$ED$7*$J$3*$J$5*$AC216</f>
        <v>#N/A</v>
      </c>
      <c r="EF216" s="70" t="e">
        <f aca="false">$EF$7*$J$2*$J$5*$AB216</f>
        <v>#N/A</v>
      </c>
      <c r="EG216" s="70" t="e">
        <f aca="false">$EF$7*$J$3*$J$5*$AC216</f>
        <v>#N/A</v>
      </c>
      <c r="EH216" s="70" t="e">
        <f aca="false">$EH$7*$J$2*$J$5*$AB216</f>
        <v>#N/A</v>
      </c>
      <c r="EI216" s="70" t="e">
        <f aca="false">$EH$7*$J$3*$J$5*$AC216</f>
        <v>#N/A</v>
      </c>
      <c r="EJ216" s="70" t="e">
        <f aca="false">$EJ$7*$J$2*$J$5*$AB216</f>
        <v>#N/A</v>
      </c>
      <c r="EK216" s="70" t="e">
        <f aca="false">$EJ$7*$J$3*$J$5*$AC216</f>
        <v>#N/A</v>
      </c>
      <c r="EL216" s="70" t="e">
        <f aca="false">$EL$7*$J$2*$J$5*$AB216</f>
        <v>#N/A</v>
      </c>
      <c r="EM216" s="70" t="e">
        <f aca="false">$EL$7*$J$3*$J$5*$AC216</f>
        <v>#N/A</v>
      </c>
      <c r="EN216" s="134" t="e">
        <f aca="false">SUM(EB216:EC216)</f>
        <v>#N/A</v>
      </c>
      <c r="EO216" s="25" t="e">
        <f aca="false">SUM(EB216:EE216,EJ216:EM216)</f>
        <v>#N/A</v>
      </c>
      <c r="EP216" s="25" t="e">
        <f aca="false">SUM(DZ216:EM216)</f>
        <v>#N/A</v>
      </c>
    </row>
    <row r="217" customFormat="false" ht="11.25" hidden="false" customHeight="false" outlineLevel="0" collapsed="false">
      <c r="A217" s="51" t="e">
        <f aca="false">VLOOKUP($D217,Curves!$A$2:$I$1700,9)</f>
        <v>#N/A</v>
      </c>
      <c r="B217" s="85" t="e">
        <f aca="false">(1+($A217/2))^(-2*($D217-$A$1)/365.25)</f>
        <v>#N/A</v>
      </c>
      <c r="C217" s="85" t="n">
        <f aca="false">D218-D217</f>
        <v>30</v>
      </c>
      <c r="D217" s="377" t="n">
        <v>43252</v>
      </c>
      <c r="E217" s="378" t="e">
        <f aca="false">VLOOKUP($D217,Curves!$A$2:$H$1700,2)*$B217</f>
        <v>#N/A</v>
      </c>
      <c r="F217" s="51" t="e">
        <f aca="false">VLOOKUP($D217,Curves!$A$2:$H$1700,3)*$B217</f>
        <v>#N/A</v>
      </c>
      <c r="G217" s="51" t="e">
        <f aca="false">VLOOKUP($D217,Curves!$A$2:$H$1700,7)*$B217</f>
        <v>#N/A</v>
      </c>
      <c r="H217" s="51" t="e">
        <f aca="false">VLOOKUP($D217,Curves!$A$2:$H$1700,5)*$B217</f>
        <v>#N/A</v>
      </c>
      <c r="I217" s="51" t="e">
        <f aca="false">VLOOKUP($D217,Curves!$A$2:$H$1700,4)*$B217</f>
        <v>#N/A</v>
      </c>
      <c r="J217" s="379" t="e">
        <f aca="false">VLOOKUP($D217,Curves!$A$2:$H$1700,8)*$B217</f>
        <v>#N/A</v>
      </c>
      <c r="K217" s="51" t="e">
        <f aca="false">($E217+$I217)*$J$5+$J$4</f>
        <v>#N/A</v>
      </c>
      <c r="L217" s="380" t="e">
        <f aca="false">VLOOKUP($D217,Curves!$N$2:$T$2600,2)*$B217</f>
        <v>#N/A</v>
      </c>
      <c r="M217" s="244" t="e">
        <f aca="false">VLOOKUP($D217,Curves!$N$2:$T$2600,3)*$B217</f>
        <v>#N/A</v>
      </c>
      <c r="N217" s="381" t="e">
        <f aca="false">IF($K217&lt;$L217,1,0)</f>
        <v>#N/A</v>
      </c>
      <c r="O217" s="382" t="e">
        <f aca="false">IF($K217&lt;$M217,1,0)</f>
        <v>#N/A</v>
      </c>
      <c r="P217" s="378" t="e">
        <f aca="false">($E217+J217)*$J$5+$J$4</f>
        <v>#N/A</v>
      </c>
      <c r="Q217" s="380" t="e">
        <f aca="false">VLOOKUP($D217,Curves!$N$2:$T$2600,4)*$B217</f>
        <v>#N/A</v>
      </c>
      <c r="R217" s="244" t="e">
        <f aca="false">VLOOKUP($D217,Curves!$N$2:$T$2600,5)*$B217</f>
        <v>#N/A</v>
      </c>
      <c r="S217" s="381" t="e">
        <f aca="false">IF($P217&lt;$Q217,1,0)</f>
        <v>#N/A</v>
      </c>
      <c r="T217" s="382" t="e">
        <f aca="false">IF($P217&lt;$R217,1,0)</f>
        <v>#N/A</v>
      </c>
      <c r="U217" s="383" t="e">
        <f aca="false">($E217+G217)*$J$5+$J$4</f>
        <v>#N/A</v>
      </c>
      <c r="V217" s="383" t="e">
        <f aca="false">($E217+H217)*$J$5+$J$4</f>
        <v>#N/A</v>
      </c>
      <c r="W217" s="383" t="e">
        <f aca="false">($E217+I217)*$J$5+$J$4</f>
        <v>#N/A</v>
      </c>
      <c r="X217" s="272" t="e">
        <f aca="false">VLOOKUP($D217,[6]CurveFetch!$D$8:$S$13000,16,0)*$B217</f>
        <v>#N/A</v>
      </c>
      <c r="Y217" s="244" t="e">
        <f aca="false">VLOOKUP($D217,Curves!$N$2:$T$2600,7)*$B217</f>
        <v>#N/A</v>
      </c>
      <c r="Z217" s="384" t="e">
        <f aca="false">IF($U217&lt;$X217,1,0)</f>
        <v>#N/A</v>
      </c>
      <c r="AA217" s="381" t="e">
        <f aca="false">IF($U217&lt;$Y217,1,0)</f>
        <v>#N/A</v>
      </c>
      <c r="AB217" s="381" t="e">
        <f aca="false">IF($V217&lt;$X217,1,0)</f>
        <v>#N/A</v>
      </c>
      <c r="AC217" s="381" t="e">
        <f aca="false">IF($V217&lt;$X217,1,0)</f>
        <v>#N/A</v>
      </c>
      <c r="AD217" s="381" t="e">
        <f aca="false">IF($W217&lt;$X217,1,0)</f>
        <v>#N/A</v>
      </c>
      <c r="AE217" s="382" t="e">
        <f aca="false">IF($W217&lt;$Y217,1,0)</f>
        <v>#N/A</v>
      </c>
      <c r="AF217" s="70" t="e">
        <f aca="false">$AF$7*$J$2*$J$5*$N217</f>
        <v>#N/A</v>
      </c>
      <c r="AG217" s="70" t="e">
        <f aca="false">$AF$7*$J$2*$J$5*$O217</f>
        <v>#N/A</v>
      </c>
      <c r="AH217" s="70" t="e">
        <f aca="false">$AH$7*$J$2*$J$5*$N217</f>
        <v>#N/A</v>
      </c>
      <c r="AI217" s="70" t="e">
        <f aca="false">$AH$7*$J$2*$J$5*$O217</f>
        <v>#N/A</v>
      </c>
      <c r="AJ217" s="70" t="e">
        <f aca="false">$AJ$7*$J$2*$J$5*$N217</f>
        <v>#N/A</v>
      </c>
      <c r="AK217" s="70" t="e">
        <f aca="false">$AJ$7*$J$2*$J$5*$O217</f>
        <v>#N/A</v>
      </c>
      <c r="AL217" s="70" t="e">
        <f aca="false">$AL$7*$J$2*$J$5*$N217</f>
        <v>#N/A</v>
      </c>
      <c r="AM217" s="70" t="e">
        <f aca="false">$AL$7*$J$3*$J$5*$O217</f>
        <v>#N/A</v>
      </c>
      <c r="AN217" s="70" t="e">
        <f aca="false">$AN$7*$J$2*$J$5*$N217</f>
        <v>#N/A</v>
      </c>
      <c r="AO217" s="70" t="e">
        <f aca="false">$AN$7*$J$3*$J$5*$O217</f>
        <v>#N/A</v>
      </c>
      <c r="AP217" s="70" t="e">
        <f aca="false">$AP$7*$J$2*$J$5*$N217</f>
        <v>#N/A</v>
      </c>
      <c r="AQ217" s="70" t="e">
        <f aca="false">$AP$7*$J$3*$J$5*$O217</f>
        <v>#N/A</v>
      </c>
      <c r="AR217" s="70" t="e">
        <f aca="false">$AR$7*$J$2*$J$5*$N217</f>
        <v>#N/A</v>
      </c>
      <c r="AS217" s="70" t="e">
        <f aca="false">$AR$7*$J$3*$J$5*$O217</f>
        <v>#N/A</v>
      </c>
      <c r="AT217" s="134" t="e">
        <f aca="false">SUM(AF217:AG217,AL217:AM217)</f>
        <v>#N/A</v>
      </c>
      <c r="AU217" s="161" t="e">
        <f aca="false">SUM(AF217:AM217,AP217:AS217)</f>
        <v>#N/A</v>
      </c>
      <c r="AV217" s="134" t="e">
        <f aca="false">SUM(AF217:AS217)</f>
        <v>#N/A</v>
      </c>
      <c r="AW217" s="70" t="e">
        <f aca="false">$AW$7*$J$2*$J$5*$S217</f>
        <v>#N/A</v>
      </c>
      <c r="AX217" s="70" t="e">
        <f aca="false">$AW$7*$J$3*$J$5*$T217</f>
        <v>#N/A</v>
      </c>
      <c r="AY217" s="70" t="e">
        <f aca="false">$AY$7*$J$2*$J$5*$S217</f>
        <v>#N/A</v>
      </c>
      <c r="AZ217" s="70" t="e">
        <f aca="false">$AY$7*$J$3*$J$5*$T217</f>
        <v>#N/A</v>
      </c>
      <c r="BA217" s="70" t="e">
        <f aca="false">$BA$7*$J$2*$J$5*$S217</f>
        <v>#N/A</v>
      </c>
      <c r="BB217" s="70" t="e">
        <f aca="false">$BA$7*$J$3*$J$5*$T217</f>
        <v>#N/A</v>
      </c>
      <c r="BC217" s="70" t="e">
        <f aca="false">$BC$7*$J$2*$J$5*$S217</f>
        <v>#N/A</v>
      </c>
      <c r="BD217" s="70" t="e">
        <f aca="false">$BC$7*$J$3*$J$5*$T217</f>
        <v>#N/A</v>
      </c>
      <c r="BE217" s="70" t="e">
        <f aca="false">$BE$7*$J$2*$J$5*$S217</f>
        <v>#N/A</v>
      </c>
      <c r="BF217" s="70" t="e">
        <f aca="false">$BE$7*$J$3*$J$5*$T217</f>
        <v>#N/A</v>
      </c>
      <c r="BG217" s="70" t="e">
        <f aca="false">$BG$7*$J$2*$J$5*$S217</f>
        <v>#N/A</v>
      </c>
      <c r="BH217" s="70" t="e">
        <f aca="false">$BG$7*$J$3*$J$5*$T217</f>
        <v>#N/A</v>
      </c>
      <c r="BI217" s="70" t="e">
        <f aca="false">$BI$7*$J$2*$J$5*$S217</f>
        <v>#N/A</v>
      </c>
      <c r="BJ217" s="70" t="e">
        <f aca="false">$BI$7*$J$3*$J$5*$T217</f>
        <v>#N/A</v>
      </c>
      <c r="BK217" s="70" t="e">
        <f aca="false">$BK$7*$J$2*$J$5*$S217</f>
        <v>#N/A</v>
      </c>
      <c r="BL217" s="70" t="e">
        <f aca="false">$BK$7*$J$3*$J$5*$T217</f>
        <v>#N/A</v>
      </c>
      <c r="BM217" s="70" t="e">
        <f aca="false">$BM$7*$J$2*$J$5*$S217</f>
        <v>#N/A</v>
      </c>
      <c r="BN217" s="70" t="e">
        <f aca="false">$BM$7*$J$3*$J$5*$T217</f>
        <v>#N/A</v>
      </c>
      <c r="BO217" s="70" t="e">
        <f aca="false">$BO$7*$J$2*$J$5*$S217</f>
        <v>#N/A</v>
      </c>
      <c r="BP217" s="70" t="e">
        <f aca="false">$BO$7*$J$3*$J$5*$T217</f>
        <v>#N/A</v>
      </c>
      <c r="BQ217" s="70" t="e">
        <f aca="false">$BQ$7*$J$2*$J$5*$S217</f>
        <v>#N/A</v>
      </c>
      <c r="BR217" s="70" t="e">
        <f aca="false">$BQ$7*$J$3*$J$5*$T217</f>
        <v>#N/A</v>
      </c>
      <c r="BS217" s="70" t="e">
        <f aca="false">$BS$7*$J$2*$J$5*$S217</f>
        <v>#N/A</v>
      </c>
      <c r="BT217" s="70" t="e">
        <f aca="false">$BS$7*$J$3*$J$5*$T217</f>
        <v>#N/A</v>
      </c>
      <c r="BU217" s="70" t="e">
        <f aca="false">$BU$7*$J$2*$J$5*$S217</f>
        <v>#N/A</v>
      </c>
      <c r="BV217" s="70" t="e">
        <f aca="false">$BU$7*$J$3*$J$5*$T217</f>
        <v>#N/A</v>
      </c>
      <c r="BW217" s="385" t="e">
        <f aca="false">SUM(AW217:BD217,BG217:BJ217,BO217:BP217)</f>
        <v>#N/A</v>
      </c>
      <c r="BX217" s="386" t="e">
        <f aca="false">SUM(BS217:BV217)+BW217</f>
        <v>#N/A</v>
      </c>
      <c r="BY217" s="25" t="e">
        <f aca="false">SUM(AW217:BV217)</f>
        <v>#N/A</v>
      </c>
      <c r="BZ217" s="70" t="e">
        <f aca="false">$BZ$7*$J$2*$J$5*$N217</f>
        <v>#N/A</v>
      </c>
      <c r="CA217" s="70" t="e">
        <f aca="false">$BZ$7*$J$3*$J$5*$O217</f>
        <v>#N/A</v>
      </c>
      <c r="CB217" s="70" t="e">
        <f aca="false">$CB$7*$J$2*$J$5*$N217</f>
        <v>#N/A</v>
      </c>
      <c r="CC217" s="70" t="e">
        <f aca="false">$CB$7*$J$3*$J$5*$O217</f>
        <v>#N/A</v>
      </c>
      <c r="CD217" s="70" t="e">
        <f aca="false">$CD$7*$J$2*$J$5*$N217</f>
        <v>#N/A</v>
      </c>
      <c r="CE217" s="70" t="e">
        <f aca="false">$CD$7*$J$3*$J$5*$O217</f>
        <v>#N/A</v>
      </c>
      <c r="CF217" s="134" t="e">
        <f aca="false">SUM(BZ217:CA217)</f>
        <v>#N/A</v>
      </c>
      <c r="CG217" s="386" t="e">
        <f aca="false">SUM(BZ217:CC217)</f>
        <v>#N/A</v>
      </c>
      <c r="CH217" s="134" t="e">
        <f aca="false">SUM(BZ217:CE217)</f>
        <v>#N/A</v>
      </c>
      <c r="CI217" s="70" t="e">
        <f aca="false">$CI$7*$J$2*$J$5*$AB217</f>
        <v>#N/A</v>
      </c>
      <c r="CJ217" s="70" t="e">
        <f aca="false">$CI$7*$J$3*$J$5*$AC217</f>
        <v>#N/A</v>
      </c>
      <c r="CK217" s="70" t="e">
        <f aca="false">$CK$7*$J$2*$J$5*$AB217</f>
        <v>#N/A</v>
      </c>
      <c r="CL217" s="70" t="e">
        <f aca="false">$CK$7*$J$3*$J$5*$AC217</f>
        <v>#N/A</v>
      </c>
      <c r="CM217" s="70" t="e">
        <f aca="false">$CM$7*$J$2*$J$5*$AB217</f>
        <v>#N/A</v>
      </c>
      <c r="CN217" s="70" t="e">
        <f aca="false">$CM$7*$J$3*$J$5*$AC217</f>
        <v>#N/A</v>
      </c>
      <c r="CO217" s="70" t="e">
        <f aca="false">$CO$7*$J$2*$J$5*$AB217</f>
        <v>#N/A</v>
      </c>
      <c r="CP217" s="70" t="e">
        <f aca="false">$CO$7*$J$3*$J$5*$AC217</f>
        <v>#N/A</v>
      </c>
      <c r="CQ217" s="70" t="e">
        <f aca="false">$CQ$7*$J$2*$J$5*$AB217</f>
        <v>#N/A</v>
      </c>
      <c r="CR217" s="70" t="e">
        <f aca="false">$CQ$7*$J$3*$J$5*$AC217</f>
        <v>#N/A</v>
      </c>
      <c r="CS217" s="70" t="e">
        <f aca="false">$CS$7*$J$2*$J$5*$AB217</f>
        <v>#N/A</v>
      </c>
      <c r="CT217" s="70" t="e">
        <f aca="false">$CS$7*$J$3*$J$5*$AC217</f>
        <v>#N/A</v>
      </c>
      <c r="CU217" s="70" t="e">
        <f aca="false">$CU$7*$J$2*$J$5*$AB217</f>
        <v>#N/A</v>
      </c>
      <c r="CV217" s="70" t="e">
        <f aca="false">$CU$7*$J$3*$J$5*$AC217</f>
        <v>#N/A</v>
      </c>
      <c r="CW217" s="70" t="e">
        <f aca="false">$CW$7*$J$2*$J$5*$AB217</f>
        <v>#N/A</v>
      </c>
      <c r="CX217" s="70" t="e">
        <f aca="false">$CW$7*$J$3*$J$5*$AC217</f>
        <v>#N/A</v>
      </c>
      <c r="CY217" s="70" t="e">
        <f aca="false">$CY$7*$J$2*$J$5*$AB217</f>
        <v>#N/A</v>
      </c>
      <c r="CZ217" s="70" t="e">
        <f aca="false">$CY$7*$J$3*$J$5*$AC217</f>
        <v>#N/A</v>
      </c>
      <c r="DA217" s="70" t="e">
        <f aca="false">$DA$7*$J$2*$J$5*$AB217</f>
        <v>#N/A</v>
      </c>
      <c r="DB217" s="70" t="e">
        <f aca="false">$DA$7*$J$3*$J$5*$AC217</f>
        <v>#N/A</v>
      </c>
      <c r="DC217" s="70"/>
      <c r="DD217" s="70"/>
      <c r="DE217" s="70" t="e">
        <f aca="false">$DF$7*$J$2*$J$5*$AB217</f>
        <v>#N/A</v>
      </c>
      <c r="DF217" s="70" t="e">
        <f aca="false">$DF$7*$J$3*$J$5*$AC217</f>
        <v>#N/A</v>
      </c>
      <c r="DG217" s="70" t="e">
        <f aca="false">$DG$7*$J$2*$J$5*$AB217</f>
        <v>#N/A</v>
      </c>
      <c r="DH217" s="70" t="e">
        <f aca="false">$DG$7*$J$3*$J$5*$AC217</f>
        <v>#N/A</v>
      </c>
      <c r="DI217" s="70" t="e">
        <f aca="false">$DI$7*$J$2*$J$5*$AB217</f>
        <v>#N/A</v>
      </c>
      <c r="DJ217" s="70" t="e">
        <f aca="false">$DI$7*$J$3*$J$5*$AC217</f>
        <v>#N/A</v>
      </c>
      <c r="DK217" s="70" t="e">
        <f aca="false">$DK$7*$J$2*$J$5*$AB217</f>
        <v>#N/A</v>
      </c>
      <c r="DL217" s="70" t="e">
        <f aca="false">$DK$7*$J$3*$J$5*$AC217</f>
        <v>#N/A</v>
      </c>
      <c r="DM217" s="70" t="e">
        <f aca="false">$DM$7*$J$2*$J$5*$AB217</f>
        <v>#N/A</v>
      </c>
      <c r="DN217" s="70" t="e">
        <f aca="false">$DM$7*$J$3*$J$5*$AC217</f>
        <v>#N/A</v>
      </c>
      <c r="DO217" s="70" t="e">
        <f aca="false">$DO$7*$J$2*$J$5*$AB217</f>
        <v>#N/A</v>
      </c>
      <c r="DP217" s="70" t="e">
        <f aca="false">$DO$7*$J$3*$J$5*$AC217</f>
        <v>#N/A</v>
      </c>
      <c r="DQ217" s="70" t="e">
        <f aca="false">$DQ$7*$J$2*$J$5*$AB217</f>
        <v>#N/A</v>
      </c>
      <c r="DR217" s="70" t="e">
        <f aca="false">$DQ$7*$J$3*$J$5*$AC217</f>
        <v>#N/A</v>
      </c>
      <c r="DS217" s="134" t="e">
        <f aca="false">SUM(CI217:CR217,CW217:CX217,DG217:DH217)</f>
        <v>#N/A</v>
      </c>
      <c r="DT217" s="25" t="e">
        <f aca="false">SUM(CI217:CZ217,DC217:DL217)</f>
        <v>#N/A</v>
      </c>
      <c r="DU217" s="134" t="e">
        <f aca="false">SUM(CI217:DR217)</f>
        <v>#N/A</v>
      </c>
      <c r="DZ217" s="70" t="e">
        <f aca="false">$DZ$7*$J$2*$J$5*$AB217</f>
        <v>#N/A</v>
      </c>
      <c r="EA217" s="70" t="e">
        <f aca="false">$DZ$7*$J$3*$J$5*$AC217</f>
        <v>#N/A</v>
      </c>
      <c r="EB217" s="70" t="e">
        <f aca="false">$EB$7*$J$2*$J$5*$AB217</f>
        <v>#N/A</v>
      </c>
      <c r="EC217" s="70" t="e">
        <f aca="false">$EB$7*$J$3*$J$5*$AC217</f>
        <v>#N/A</v>
      </c>
      <c r="ED217" s="70" t="e">
        <f aca="false">$ED$7*$J$2*$J$5*$AB217</f>
        <v>#N/A</v>
      </c>
      <c r="EE217" s="70" t="e">
        <f aca="false">$ED$7*$J$3*$J$5*$AC217</f>
        <v>#N/A</v>
      </c>
      <c r="EF217" s="70" t="e">
        <f aca="false">$EF$7*$J$2*$J$5*$AB217</f>
        <v>#N/A</v>
      </c>
      <c r="EG217" s="70" t="e">
        <f aca="false">$EF$7*$J$3*$J$5*$AC217</f>
        <v>#N/A</v>
      </c>
      <c r="EH217" s="70" t="e">
        <f aca="false">$EH$7*$J$2*$J$5*$AB217</f>
        <v>#N/A</v>
      </c>
      <c r="EI217" s="70" t="e">
        <f aca="false">$EH$7*$J$3*$J$5*$AC217</f>
        <v>#N/A</v>
      </c>
      <c r="EJ217" s="70" t="e">
        <f aca="false">$EJ$7*$J$2*$J$5*$AB217</f>
        <v>#N/A</v>
      </c>
      <c r="EK217" s="70" t="e">
        <f aca="false">$EJ$7*$J$3*$J$5*$AC217</f>
        <v>#N/A</v>
      </c>
      <c r="EL217" s="70" t="e">
        <f aca="false">$EL$7*$J$2*$J$5*$AB217</f>
        <v>#N/A</v>
      </c>
      <c r="EM217" s="70" t="e">
        <f aca="false">$EL$7*$J$3*$J$5*$AC217</f>
        <v>#N/A</v>
      </c>
      <c r="EN217" s="134" t="e">
        <f aca="false">SUM(EB217:EC217)</f>
        <v>#N/A</v>
      </c>
      <c r="EO217" s="25" t="e">
        <f aca="false">SUM(EB217:EE217,EJ217:EM217)</f>
        <v>#N/A</v>
      </c>
      <c r="EP217" s="25" t="e">
        <f aca="false">SUM(DZ217:EM217)</f>
        <v>#N/A</v>
      </c>
    </row>
    <row r="218" customFormat="false" ht="11.25" hidden="false" customHeight="false" outlineLevel="0" collapsed="false">
      <c r="A218" s="51" t="e">
        <f aca="false">VLOOKUP($D218,Curves!$A$2:$I$1700,9)</f>
        <v>#N/A</v>
      </c>
      <c r="B218" s="85" t="e">
        <f aca="false">(1+($A218/2))^(-2*($D218-$A$1)/365.25)</f>
        <v>#N/A</v>
      </c>
      <c r="C218" s="85" t="n">
        <f aca="false">D219-D218</f>
        <v>31</v>
      </c>
      <c r="D218" s="377" t="n">
        <v>43282</v>
      </c>
      <c r="E218" s="378" t="e">
        <f aca="false">VLOOKUP($D218,Curves!$A$2:$H$1700,2)*$B218</f>
        <v>#N/A</v>
      </c>
      <c r="F218" s="51" t="e">
        <f aca="false">VLOOKUP($D218,Curves!$A$2:$H$1700,3)*$B218</f>
        <v>#N/A</v>
      </c>
      <c r="G218" s="51" t="e">
        <f aca="false">VLOOKUP($D218,Curves!$A$2:$H$1700,7)*$B218</f>
        <v>#N/A</v>
      </c>
      <c r="H218" s="51" t="e">
        <f aca="false">VLOOKUP($D218,Curves!$A$2:$H$1700,5)*$B218</f>
        <v>#N/A</v>
      </c>
      <c r="I218" s="51" t="e">
        <f aca="false">VLOOKUP($D218,Curves!$A$2:$H$1700,4)*$B218</f>
        <v>#N/A</v>
      </c>
      <c r="J218" s="379" t="e">
        <f aca="false">VLOOKUP($D218,Curves!$A$2:$H$1700,8)*$B218</f>
        <v>#N/A</v>
      </c>
      <c r="K218" s="51" t="e">
        <f aca="false">($E218+$I218)*$J$5+$J$4</f>
        <v>#N/A</v>
      </c>
      <c r="L218" s="380" t="e">
        <f aca="false">VLOOKUP($D218,Curves!$N$2:$T$2600,2)*$B218</f>
        <v>#N/A</v>
      </c>
      <c r="M218" s="244" t="e">
        <f aca="false">VLOOKUP($D218,Curves!$N$2:$T$2600,3)*$B218</f>
        <v>#N/A</v>
      </c>
      <c r="N218" s="381" t="e">
        <f aca="false">IF($K218&lt;$L218,1,0)</f>
        <v>#N/A</v>
      </c>
      <c r="O218" s="382" t="e">
        <f aca="false">IF($K218&lt;$M218,1,0)</f>
        <v>#N/A</v>
      </c>
      <c r="P218" s="378" t="e">
        <f aca="false">($E218+J218)*$J$5+$J$4</f>
        <v>#N/A</v>
      </c>
      <c r="Q218" s="380" t="e">
        <f aca="false">VLOOKUP($D218,Curves!$N$2:$T$2600,4)*$B218</f>
        <v>#N/A</v>
      </c>
      <c r="R218" s="244" t="e">
        <f aca="false">VLOOKUP($D218,Curves!$N$2:$T$2600,5)*$B218</f>
        <v>#N/A</v>
      </c>
      <c r="S218" s="381" t="e">
        <f aca="false">IF($P218&lt;$Q218,1,0)</f>
        <v>#N/A</v>
      </c>
      <c r="T218" s="382" t="e">
        <f aca="false">IF($P218&lt;$R218,1,0)</f>
        <v>#N/A</v>
      </c>
      <c r="U218" s="383" t="e">
        <f aca="false">($E218+G218)*$J$5+$J$4</f>
        <v>#N/A</v>
      </c>
      <c r="V218" s="383" t="e">
        <f aca="false">($E218+H218)*$J$5+$J$4</f>
        <v>#N/A</v>
      </c>
      <c r="W218" s="383" t="e">
        <f aca="false">($E218+I218)*$J$5+$J$4</f>
        <v>#N/A</v>
      </c>
      <c r="X218" s="272" t="e">
        <f aca="false">VLOOKUP($D218,[6]CurveFetch!$D$8:$S$13000,16,0)*$B218</f>
        <v>#N/A</v>
      </c>
      <c r="Y218" s="244" t="e">
        <f aca="false">VLOOKUP($D218,Curves!$N$2:$T$2600,7)*$B218</f>
        <v>#N/A</v>
      </c>
      <c r="Z218" s="384" t="e">
        <f aca="false">IF($U218&lt;$X218,1,0)</f>
        <v>#N/A</v>
      </c>
      <c r="AA218" s="381" t="e">
        <f aca="false">IF($U218&lt;$Y218,1,0)</f>
        <v>#N/A</v>
      </c>
      <c r="AB218" s="381" t="e">
        <f aca="false">IF($V218&lt;$X218,1,0)</f>
        <v>#N/A</v>
      </c>
      <c r="AC218" s="381" t="e">
        <f aca="false">IF($V218&lt;$X218,1,0)</f>
        <v>#N/A</v>
      </c>
      <c r="AD218" s="381" t="e">
        <f aca="false">IF($W218&lt;$X218,1,0)</f>
        <v>#N/A</v>
      </c>
      <c r="AE218" s="382" t="e">
        <f aca="false">IF($W218&lt;$Y218,1,0)</f>
        <v>#N/A</v>
      </c>
      <c r="AF218" s="70" t="e">
        <f aca="false">$AF$7*$J$2*$J$5*$N218</f>
        <v>#N/A</v>
      </c>
      <c r="AG218" s="70" t="e">
        <f aca="false">$AF$7*$J$2*$J$5*$O218</f>
        <v>#N/A</v>
      </c>
      <c r="AH218" s="70" t="e">
        <f aca="false">$AH$7*$J$2*$J$5*$N218</f>
        <v>#N/A</v>
      </c>
      <c r="AI218" s="70" t="e">
        <f aca="false">$AH$7*$J$2*$J$5*$O218</f>
        <v>#N/A</v>
      </c>
      <c r="AJ218" s="70" t="e">
        <f aca="false">$AJ$7*$J$2*$J$5*$N218</f>
        <v>#N/A</v>
      </c>
      <c r="AK218" s="70" t="e">
        <f aca="false">$AJ$7*$J$2*$J$5*$O218</f>
        <v>#N/A</v>
      </c>
      <c r="AL218" s="70" t="e">
        <f aca="false">$AL$7*$J$2*$J$5*$N218</f>
        <v>#N/A</v>
      </c>
      <c r="AM218" s="70" t="e">
        <f aca="false">$AL$7*$J$3*$J$5*$O218</f>
        <v>#N/A</v>
      </c>
      <c r="AN218" s="70" t="e">
        <f aca="false">$AN$7*$J$2*$J$5*$N218</f>
        <v>#N/A</v>
      </c>
      <c r="AO218" s="70" t="e">
        <f aca="false">$AN$7*$J$3*$J$5*$O218</f>
        <v>#N/A</v>
      </c>
      <c r="AP218" s="70" t="e">
        <f aca="false">$AP$7*$J$2*$J$5*$N218</f>
        <v>#N/A</v>
      </c>
      <c r="AQ218" s="70" t="e">
        <f aca="false">$AP$7*$J$3*$J$5*$O218</f>
        <v>#N/A</v>
      </c>
      <c r="AR218" s="70" t="e">
        <f aca="false">$AR$7*$J$2*$J$5*$N218</f>
        <v>#N/A</v>
      </c>
      <c r="AS218" s="70" t="e">
        <f aca="false">$AR$7*$J$3*$J$5*$O218</f>
        <v>#N/A</v>
      </c>
      <c r="AT218" s="134" t="e">
        <f aca="false">SUM(AF218:AG218,AL218:AM218)</f>
        <v>#N/A</v>
      </c>
      <c r="AU218" s="161" t="e">
        <f aca="false">SUM(AF218:AM218,AP218:AS218)</f>
        <v>#N/A</v>
      </c>
      <c r="AV218" s="134" t="e">
        <f aca="false">SUM(AF218:AS218)</f>
        <v>#N/A</v>
      </c>
      <c r="AW218" s="70" t="e">
        <f aca="false">$AW$7*$J$2*$J$5*$S218</f>
        <v>#N/A</v>
      </c>
      <c r="AX218" s="70" t="e">
        <f aca="false">$AW$7*$J$3*$J$5*$T218</f>
        <v>#N/A</v>
      </c>
      <c r="AY218" s="70" t="e">
        <f aca="false">$AY$7*$J$2*$J$5*$S218</f>
        <v>#N/A</v>
      </c>
      <c r="AZ218" s="70" t="e">
        <f aca="false">$AY$7*$J$3*$J$5*$T218</f>
        <v>#N/A</v>
      </c>
      <c r="BA218" s="70" t="e">
        <f aca="false">$BA$7*$J$2*$J$5*$S218</f>
        <v>#N/A</v>
      </c>
      <c r="BB218" s="70" t="e">
        <f aca="false">$BA$7*$J$3*$J$5*$T218</f>
        <v>#N/A</v>
      </c>
      <c r="BC218" s="70" t="e">
        <f aca="false">$BC$7*$J$2*$J$5*$S218</f>
        <v>#N/A</v>
      </c>
      <c r="BD218" s="70" t="e">
        <f aca="false">$BC$7*$J$3*$J$5*$T218</f>
        <v>#N/A</v>
      </c>
      <c r="BE218" s="70" t="e">
        <f aca="false">$BE$7*$J$2*$J$5*$S218</f>
        <v>#N/A</v>
      </c>
      <c r="BF218" s="70" t="e">
        <f aca="false">$BE$7*$J$3*$J$5*$T218</f>
        <v>#N/A</v>
      </c>
      <c r="BG218" s="70" t="e">
        <f aca="false">$BG$7*$J$2*$J$5*$S218</f>
        <v>#N/A</v>
      </c>
      <c r="BH218" s="70" t="e">
        <f aca="false">$BG$7*$J$3*$J$5*$T218</f>
        <v>#N/A</v>
      </c>
      <c r="BI218" s="70" t="e">
        <f aca="false">$BI$7*$J$2*$J$5*$S218</f>
        <v>#N/A</v>
      </c>
      <c r="BJ218" s="70" t="e">
        <f aca="false">$BI$7*$J$3*$J$5*$T218</f>
        <v>#N/A</v>
      </c>
      <c r="BK218" s="70" t="e">
        <f aca="false">$BK$7*$J$2*$J$5*$S218</f>
        <v>#N/A</v>
      </c>
      <c r="BL218" s="70" t="e">
        <f aca="false">$BK$7*$J$3*$J$5*$T218</f>
        <v>#N/A</v>
      </c>
      <c r="BM218" s="70" t="e">
        <f aca="false">$BM$7*$J$2*$J$5*$S218</f>
        <v>#N/A</v>
      </c>
      <c r="BN218" s="70" t="e">
        <f aca="false">$BM$7*$J$3*$J$5*$T218</f>
        <v>#N/A</v>
      </c>
      <c r="BO218" s="70" t="e">
        <f aca="false">$BO$7*$J$2*$J$5*$S218</f>
        <v>#N/A</v>
      </c>
      <c r="BP218" s="70" t="e">
        <f aca="false">$BO$7*$J$3*$J$5*$T218</f>
        <v>#N/A</v>
      </c>
      <c r="BQ218" s="70" t="e">
        <f aca="false">$BQ$7*$J$2*$J$5*$S218</f>
        <v>#N/A</v>
      </c>
      <c r="BR218" s="70" t="e">
        <f aca="false">$BQ$7*$J$3*$J$5*$T218</f>
        <v>#N/A</v>
      </c>
      <c r="BS218" s="70" t="e">
        <f aca="false">$BS$7*$J$2*$J$5*$S218</f>
        <v>#N/A</v>
      </c>
      <c r="BT218" s="70" t="e">
        <f aca="false">$BS$7*$J$3*$J$5*$T218</f>
        <v>#N/A</v>
      </c>
      <c r="BU218" s="70" t="e">
        <f aca="false">$BU$7*$J$2*$J$5*$S218</f>
        <v>#N/A</v>
      </c>
      <c r="BV218" s="70" t="e">
        <f aca="false">$BU$7*$J$3*$J$5*$T218</f>
        <v>#N/A</v>
      </c>
      <c r="BW218" s="385" t="e">
        <f aca="false">SUM(AW218:BD218,BG218:BJ218,BO218:BP218)</f>
        <v>#N/A</v>
      </c>
      <c r="BX218" s="386" t="e">
        <f aca="false">SUM(BS218:BV218)+BW218</f>
        <v>#N/A</v>
      </c>
      <c r="BY218" s="25" t="e">
        <f aca="false">SUM(AW218:BV218)</f>
        <v>#N/A</v>
      </c>
      <c r="BZ218" s="70" t="e">
        <f aca="false">$BZ$7*$J$2*$J$5*$N218</f>
        <v>#N/A</v>
      </c>
      <c r="CA218" s="70" t="e">
        <f aca="false">$BZ$7*$J$3*$J$5*$O218</f>
        <v>#N/A</v>
      </c>
      <c r="CB218" s="70" t="e">
        <f aca="false">$CB$7*$J$2*$J$5*$N218</f>
        <v>#N/A</v>
      </c>
      <c r="CC218" s="70" t="e">
        <f aca="false">$CB$7*$J$3*$J$5*$O218</f>
        <v>#N/A</v>
      </c>
      <c r="CD218" s="70" t="e">
        <f aca="false">$CD$7*$J$2*$J$5*$N218</f>
        <v>#N/A</v>
      </c>
      <c r="CE218" s="70" t="e">
        <f aca="false">$CD$7*$J$3*$J$5*$O218</f>
        <v>#N/A</v>
      </c>
      <c r="CF218" s="134" t="e">
        <f aca="false">SUM(BZ218:CA218)</f>
        <v>#N/A</v>
      </c>
      <c r="CG218" s="386" t="e">
        <f aca="false">SUM(BZ218:CC218)</f>
        <v>#N/A</v>
      </c>
      <c r="CH218" s="134" t="e">
        <f aca="false">SUM(BZ218:CE218)</f>
        <v>#N/A</v>
      </c>
      <c r="CI218" s="70" t="e">
        <f aca="false">$CI$7*$J$2*$J$5*$AB218</f>
        <v>#N/A</v>
      </c>
      <c r="CJ218" s="70" t="e">
        <f aca="false">$CI$7*$J$3*$J$5*$AC218</f>
        <v>#N/A</v>
      </c>
      <c r="CK218" s="70" t="e">
        <f aca="false">$CK$7*$J$2*$J$5*$AB218</f>
        <v>#N/A</v>
      </c>
      <c r="CL218" s="70" t="e">
        <f aca="false">$CK$7*$J$3*$J$5*$AC218</f>
        <v>#N/A</v>
      </c>
      <c r="CM218" s="70" t="e">
        <f aca="false">$CM$7*$J$2*$J$5*$AB218</f>
        <v>#N/A</v>
      </c>
      <c r="CN218" s="70" t="e">
        <f aca="false">$CM$7*$J$3*$J$5*$AC218</f>
        <v>#N/A</v>
      </c>
      <c r="CO218" s="70" t="e">
        <f aca="false">$CO$7*$J$2*$J$5*$AB218</f>
        <v>#N/A</v>
      </c>
      <c r="CP218" s="70" t="e">
        <f aca="false">$CO$7*$J$3*$J$5*$AC218</f>
        <v>#N/A</v>
      </c>
      <c r="CQ218" s="70" t="e">
        <f aca="false">$CQ$7*$J$2*$J$5*$AB218</f>
        <v>#N/A</v>
      </c>
      <c r="CR218" s="70" t="e">
        <f aca="false">$CQ$7*$J$3*$J$5*$AC218</f>
        <v>#N/A</v>
      </c>
      <c r="CS218" s="70" t="e">
        <f aca="false">$CS$7*$J$2*$J$5*$AB218</f>
        <v>#N/A</v>
      </c>
      <c r="CT218" s="70" t="e">
        <f aca="false">$CS$7*$J$3*$J$5*$AC218</f>
        <v>#N/A</v>
      </c>
      <c r="CU218" s="70" t="e">
        <f aca="false">$CU$7*$J$2*$J$5*$AB218</f>
        <v>#N/A</v>
      </c>
      <c r="CV218" s="70" t="e">
        <f aca="false">$CU$7*$J$3*$J$5*$AC218</f>
        <v>#N/A</v>
      </c>
      <c r="CW218" s="70" t="e">
        <f aca="false">$CW$7*$J$2*$J$5*$AB218</f>
        <v>#N/A</v>
      </c>
      <c r="CX218" s="70" t="e">
        <f aca="false">$CW$7*$J$3*$J$5*$AC218</f>
        <v>#N/A</v>
      </c>
      <c r="CY218" s="70" t="e">
        <f aca="false">$CY$7*$J$2*$J$5*$AB218</f>
        <v>#N/A</v>
      </c>
      <c r="CZ218" s="70" t="e">
        <f aca="false">$CY$7*$J$3*$J$5*$AC218</f>
        <v>#N/A</v>
      </c>
      <c r="DA218" s="70" t="e">
        <f aca="false">$DA$7*$J$2*$J$5*$AB218</f>
        <v>#N/A</v>
      </c>
      <c r="DB218" s="70" t="e">
        <f aca="false">$DA$7*$J$3*$J$5*$AC218</f>
        <v>#N/A</v>
      </c>
      <c r="DC218" s="70"/>
      <c r="DD218" s="70"/>
      <c r="DE218" s="70" t="e">
        <f aca="false">$DF$7*$J$2*$J$5*$AB218</f>
        <v>#N/A</v>
      </c>
      <c r="DF218" s="70" t="e">
        <f aca="false">$DF$7*$J$3*$J$5*$AC218</f>
        <v>#N/A</v>
      </c>
      <c r="DG218" s="70" t="e">
        <f aca="false">$DG$7*$J$2*$J$5*$AB218</f>
        <v>#N/A</v>
      </c>
      <c r="DH218" s="70" t="e">
        <f aca="false">$DG$7*$J$3*$J$5*$AC218</f>
        <v>#N/A</v>
      </c>
      <c r="DI218" s="70" t="e">
        <f aca="false">$DI$7*$J$2*$J$5*$AB218</f>
        <v>#N/A</v>
      </c>
      <c r="DJ218" s="70" t="e">
        <f aca="false">$DI$7*$J$3*$J$5*$AC218</f>
        <v>#N/A</v>
      </c>
      <c r="DK218" s="70" t="e">
        <f aca="false">$DK$7*$J$2*$J$5*$AB218</f>
        <v>#N/A</v>
      </c>
      <c r="DL218" s="70" t="e">
        <f aca="false">$DK$7*$J$3*$J$5*$AC218</f>
        <v>#N/A</v>
      </c>
      <c r="DM218" s="70" t="e">
        <f aca="false">$DM$7*$J$2*$J$5*$AB218</f>
        <v>#N/A</v>
      </c>
      <c r="DN218" s="70" t="e">
        <f aca="false">$DM$7*$J$3*$J$5*$AC218</f>
        <v>#N/A</v>
      </c>
      <c r="DO218" s="70" t="e">
        <f aca="false">$DO$7*$J$2*$J$5*$AB218</f>
        <v>#N/A</v>
      </c>
      <c r="DP218" s="70" t="e">
        <f aca="false">$DO$7*$J$3*$J$5*$AC218</f>
        <v>#N/A</v>
      </c>
      <c r="DQ218" s="70" t="e">
        <f aca="false">$DQ$7*$J$2*$J$5*$AB218</f>
        <v>#N/A</v>
      </c>
      <c r="DR218" s="70" t="e">
        <f aca="false">$DQ$7*$J$3*$J$5*$AC218</f>
        <v>#N/A</v>
      </c>
      <c r="DS218" s="134" t="e">
        <f aca="false">SUM(CI218:CR218,CW218:CX218,DG218:DH218)</f>
        <v>#N/A</v>
      </c>
      <c r="DT218" s="25" t="e">
        <f aca="false">SUM(CI218:CZ218,DC218:DL218)</f>
        <v>#N/A</v>
      </c>
      <c r="DU218" s="134" t="e">
        <f aca="false">SUM(CI218:DR218)</f>
        <v>#N/A</v>
      </c>
      <c r="DZ218" s="70" t="e">
        <f aca="false">$DZ$7*$J$2*$J$5*$AB218</f>
        <v>#N/A</v>
      </c>
      <c r="EA218" s="70" t="e">
        <f aca="false">$DZ$7*$J$3*$J$5*$AC218</f>
        <v>#N/A</v>
      </c>
      <c r="EB218" s="70" t="e">
        <f aca="false">$EB$7*$J$2*$J$5*$AB218</f>
        <v>#N/A</v>
      </c>
      <c r="EC218" s="70" t="e">
        <f aca="false">$EB$7*$J$3*$J$5*$AC218</f>
        <v>#N/A</v>
      </c>
      <c r="ED218" s="70" t="e">
        <f aca="false">$ED$7*$J$2*$J$5*$AB218</f>
        <v>#N/A</v>
      </c>
      <c r="EE218" s="70" t="e">
        <f aca="false">$ED$7*$J$3*$J$5*$AC218</f>
        <v>#N/A</v>
      </c>
      <c r="EF218" s="70" t="e">
        <f aca="false">$EF$7*$J$2*$J$5*$AB218</f>
        <v>#N/A</v>
      </c>
      <c r="EG218" s="70" t="e">
        <f aca="false">$EF$7*$J$3*$J$5*$AC218</f>
        <v>#N/A</v>
      </c>
      <c r="EH218" s="70" t="e">
        <f aca="false">$EH$7*$J$2*$J$5*$AB218</f>
        <v>#N/A</v>
      </c>
      <c r="EI218" s="70" t="e">
        <f aca="false">$EH$7*$J$3*$J$5*$AC218</f>
        <v>#N/A</v>
      </c>
      <c r="EJ218" s="70" t="e">
        <f aca="false">$EJ$7*$J$2*$J$5*$AB218</f>
        <v>#N/A</v>
      </c>
      <c r="EK218" s="70" t="e">
        <f aca="false">$EJ$7*$J$3*$J$5*$AC218</f>
        <v>#N/A</v>
      </c>
      <c r="EL218" s="70" t="e">
        <f aca="false">$EL$7*$J$2*$J$5*$AB218</f>
        <v>#N/A</v>
      </c>
      <c r="EM218" s="70" t="e">
        <f aca="false">$EL$7*$J$3*$J$5*$AC218</f>
        <v>#N/A</v>
      </c>
      <c r="EN218" s="134" t="e">
        <f aca="false">SUM(EB218:EC218)</f>
        <v>#N/A</v>
      </c>
      <c r="EO218" s="25" t="e">
        <f aca="false">SUM(EB218:EE218,EJ218:EM218)</f>
        <v>#N/A</v>
      </c>
      <c r="EP218" s="25" t="e">
        <f aca="false">SUM(DZ218:EM218)</f>
        <v>#N/A</v>
      </c>
    </row>
    <row r="219" customFormat="false" ht="11.25" hidden="false" customHeight="false" outlineLevel="0" collapsed="false">
      <c r="A219" s="51" t="e">
        <f aca="false">VLOOKUP($D219,Curves!$A$2:$I$1700,9)</f>
        <v>#N/A</v>
      </c>
      <c r="B219" s="85" t="e">
        <f aca="false">(1+($A219/2))^(-2*($D219-$A$1)/365.25)</f>
        <v>#N/A</v>
      </c>
      <c r="C219" s="85" t="n">
        <f aca="false">D220-D219</f>
        <v>31</v>
      </c>
      <c r="D219" s="377" t="n">
        <v>43313</v>
      </c>
      <c r="E219" s="378" t="e">
        <f aca="false">VLOOKUP($D219,Curves!$A$2:$H$1700,2)*$B219</f>
        <v>#N/A</v>
      </c>
      <c r="F219" s="51" t="e">
        <f aca="false">VLOOKUP($D219,Curves!$A$2:$H$1700,3)*$B219</f>
        <v>#N/A</v>
      </c>
      <c r="G219" s="51" t="e">
        <f aca="false">VLOOKUP($D219,Curves!$A$2:$H$1700,7)*$B219</f>
        <v>#N/A</v>
      </c>
      <c r="H219" s="51" t="e">
        <f aca="false">VLOOKUP($D219,Curves!$A$2:$H$1700,5)*$B219</f>
        <v>#N/A</v>
      </c>
      <c r="I219" s="51" t="e">
        <f aca="false">VLOOKUP($D219,Curves!$A$2:$H$1700,4)*$B219</f>
        <v>#N/A</v>
      </c>
      <c r="J219" s="379" t="e">
        <f aca="false">VLOOKUP($D219,Curves!$A$2:$H$1700,8)*$B219</f>
        <v>#N/A</v>
      </c>
      <c r="K219" s="51" t="e">
        <f aca="false">($E219+$I219)*$J$5+$J$4</f>
        <v>#N/A</v>
      </c>
      <c r="L219" s="380" t="e">
        <f aca="false">VLOOKUP($D219,Curves!$N$2:$T$2600,2)*$B219</f>
        <v>#N/A</v>
      </c>
      <c r="M219" s="244" t="e">
        <f aca="false">VLOOKUP($D219,Curves!$N$2:$T$2600,3)*$B219</f>
        <v>#N/A</v>
      </c>
      <c r="N219" s="381" t="e">
        <f aca="false">IF($K219&lt;$L219,1,0)</f>
        <v>#N/A</v>
      </c>
      <c r="O219" s="382" t="e">
        <f aca="false">IF($K219&lt;$M219,1,0)</f>
        <v>#N/A</v>
      </c>
      <c r="P219" s="378" t="e">
        <f aca="false">($E219+J219)*$J$5+$J$4</f>
        <v>#N/A</v>
      </c>
      <c r="Q219" s="380" t="e">
        <f aca="false">VLOOKUP($D219,Curves!$N$2:$T$2600,4)*$B219</f>
        <v>#N/A</v>
      </c>
      <c r="R219" s="244" t="e">
        <f aca="false">VLOOKUP($D219,Curves!$N$2:$T$2600,5)*$B219</f>
        <v>#N/A</v>
      </c>
      <c r="S219" s="381" t="e">
        <f aca="false">IF($P219&lt;$Q219,1,0)</f>
        <v>#N/A</v>
      </c>
      <c r="T219" s="382" t="e">
        <f aca="false">IF($P219&lt;$R219,1,0)</f>
        <v>#N/A</v>
      </c>
      <c r="U219" s="383" t="e">
        <f aca="false">($E219+G219)*$J$5+$J$4</f>
        <v>#N/A</v>
      </c>
      <c r="V219" s="383" t="e">
        <f aca="false">($E219+H219)*$J$5+$J$4</f>
        <v>#N/A</v>
      </c>
      <c r="W219" s="383" t="e">
        <f aca="false">($E219+I219)*$J$5+$J$4</f>
        <v>#N/A</v>
      </c>
      <c r="X219" s="272" t="e">
        <f aca="false">VLOOKUP($D219,[6]CurveFetch!$D$8:$S$13000,16,0)*$B219</f>
        <v>#N/A</v>
      </c>
      <c r="Y219" s="244" t="e">
        <f aca="false">VLOOKUP($D219,Curves!$N$2:$T$2600,7)*$B219</f>
        <v>#N/A</v>
      </c>
      <c r="Z219" s="384" t="e">
        <f aca="false">IF($U219&lt;$X219,1,0)</f>
        <v>#N/A</v>
      </c>
      <c r="AA219" s="381" t="e">
        <f aca="false">IF($U219&lt;$Y219,1,0)</f>
        <v>#N/A</v>
      </c>
      <c r="AB219" s="381" t="e">
        <f aca="false">IF($V219&lt;$X219,1,0)</f>
        <v>#N/A</v>
      </c>
      <c r="AC219" s="381" t="e">
        <f aca="false">IF($V219&lt;$X219,1,0)</f>
        <v>#N/A</v>
      </c>
      <c r="AD219" s="381" t="e">
        <f aca="false">IF($W219&lt;$X219,1,0)</f>
        <v>#N/A</v>
      </c>
      <c r="AE219" s="382" t="e">
        <f aca="false">IF($W219&lt;$Y219,1,0)</f>
        <v>#N/A</v>
      </c>
      <c r="AF219" s="70" t="e">
        <f aca="false">$AF$7*$J$2*$J$5*$N219</f>
        <v>#N/A</v>
      </c>
      <c r="AG219" s="70" t="e">
        <f aca="false">$AF$7*$J$2*$J$5*$O219</f>
        <v>#N/A</v>
      </c>
      <c r="AH219" s="70" t="e">
        <f aca="false">$AH$7*$J$2*$J$5*$N219</f>
        <v>#N/A</v>
      </c>
      <c r="AI219" s="70" t="e">
        <f aca="false">$AH$7*$J$2*$J$5*$O219</f>
        <v>#N/A</v>
      </c>
      <c r="AJ219" s="70" t="e">
        <f aca="false">$AJ$7*$J$2*$J$5*$N219</f>
        <v>#N/A</v>
      </c>
      <c r="AK219" s="70" t="e">
        <f aca="false">$AJ$7*$J$2*$J$5*$O219</f>
        <v>#N/A</v>
      </c>
      <c r="AL219" s="70" t="e">
        <f aca="false">$AL$7*$J$2*$J$5*$N219</f>
        <v>#N/A</v>
      </c>
      <c r="AM219" s="70" t="e">
        <f aca="false">$AL$7*$J$3*$J$5*$O219</f>
        <v>#N/A</v>
      </c>
      <c r="AN219" s="70" t="e">
        <f aca="false">$AN$7*$J$2*$J$5*$N219</f>
        <v>#N/A</v>
      </c>
      <c r="AO219" s="70" t="e">
        <f aca="false">$AN$7*$J$3*$J$5*$O219</f>
        <v>#N/A</v>
      </c>
      <c r="AP219" s="70" t="e">
        <f aca="false">$AP$7*$J$2*$J$5*$N219</f>
        <v>#N/A</v>
      </c>
      <c r="AQ219" s="70" t="e">
        <f aca="false">$AP$7*$J$3*$J$5*$O219</f>
        <v>#N/A</v>
      </c>
      <c r="AR219" s="70" t="e">
        <f aca="false">$AR$7*$J$2*$J$5*$N219</f>
        <v>#N/A</v>
      </c>
      <c r="AS219" s="70" t="e">
        <f aca="false">$AR$7*$J$3*$J$5*$O219</f>
        <v>#N/A</v>
      </c>
      <c r="AT219" s="134" t="e">
        <f aca="false">SUM(AF219:AG219,AL219:AM219)</f>
        <v>#N/A</v>
      </c>
      <c r="AU219" s="161" t="e">
        <f aca="false">SUM(AF219:AM219,AP219:AS219)</f>
        <v>#N/A</v>
      </c>
      <c r="AV219" s="134" t="e">
        <f aca="false">SUM(AF219:AS219)</f>
        <v>#N/A</v>
      </c>
      <c r="AW219" s="70" t="e">
        <f aca="false">$AW$7*$J$2*$J$5*$S219</f>
        <v>#N/A</v>
      </c>
      <c r="AX219" s="70" t="e">
        <f aca="false">$AW$7*$J$3*$J$5*$T219</f>
        <v>#N/A</v>
      </c>
      <c r="AY219" s="70" t="e">
        <f aca="false">$AY$7*$J$2*$J$5*$S219</f>
        <v>#N/A</v>
      </c>
      <c r="AZ219" s="70" t="e">
        <f aca="false">$AY$7*$J$3*$J$5*$T219</f>
        <v>#N/A</v>
      </c>
      <c r="BA219" s="70" t="e">
        <f aca="false">$BA$7*$J$2*$J$5*$S219</f>
        <v>#N/A</v>
      </c>
      <c r="BB219" s="70" t="e">
        <f aca="false">$BA$7*$J$3*$J$5*$T219</f>
        <v>#N/A</v>
      </c>
      <c r="BC219" s="70" t="e">
        <f aca="false">$BC$7*$J$2*$J$5*$S219</f>
        <v>#N/A</v>
      </c>
      <c r="BD219" s="70" t="e">
        <f aca="false">$BC$7*$J$3*$J$5*$T219</f>
        <v>#N/A</v>
      </c>
      <c r="BE219" s="70" t="e">
        <f aca="false">$BE$7*$J$2*$J$5*$S219</f>
        <v>#N/A</v>
      </c>
      <c r="BF219" s="70" t="e">
        <f aca="false">$BE$7*$J$3*$J$5*$T219</f>
        <v>#N/A</v>
      </c>
      <c r="BG219" s="70" t="e">
        <f aca="false">$BG$7*$J$2*$J$5*$S219</f>
        <v>#N/A</v>
      </c>
      <c r="BH219" s="70" t="e">
        <f aca="false">$BG$7*$J$3*$J$5*$T219</f>
        <v>#N/A</v>
      </c>
      <c r="BI219" s="70" t="e">
        <f aca="false">$BI$7*$J$2*$J$5*$S219</f>
        <v>#N/A</v>
      </c>
      <c r="BJ219" s="70" t="e">
        <f aca="false">$BI$7*$J$3*$J$5*$T219</f>
        <v>#N/A</v>
      </c>
      <c r="BK219" s="70" t="e">
        <f aca="false">$BK$7*$J$2*$J$5*$S219</f>
        <v>#N/A</v>
      </c>
      <c r="BL219" s="70" t="e">
        <f aca="false">$BK$7*$J$3*$J$5*$T219</f>
        <v>#N/A</v>
      </c>
      <c r="BM219" s="70" t="e">
        <f aca="false">$BM$7*$J$2*$J$5*$S219</f>
        <v>#N/A</v>
      </c>
      <c r="BN219" s="70" t="e">
        <f aca="false">$BM$7*$J$3*$J$5*$T219</f>
        <v>#N/A</v>
      </c>
      <c r="BO219" s="70" t="e">
        <f aca="false">$BO$7*$J$2*$J$5*$S219</f>
        <v>#N/A</v>
      </c>
      <c r="BP219" s="70" t="e">
        <f aca="false">$BO$7*$J$3*$J$5*$T219</f>
        <v>#N/A</v>
      </c>
      <c r="BQ219" s="70" t="e">
        <f aca="false">$BQ$7*$J$2*$J$5*$S219</f>
        <v>#N/A</v>
      </c>
      <c r="BR219" s="70" t="e">
        <f aca="false">$BQ$7*$J$3*$J$5*$T219</f>
        <v>#N/A</v>
      </c>
      <c r="BS219" s="70" t="e">
        <f aca="false">$BS$7*$J$2*$J$5*$S219</f>
        <v>#N/A</v>
      </c>
      <c r="BT219" s="70" t="e">
        <f aca="false">$BS$7*$J$3*$J$5*$T219</f>
        <v>#N/A</v>
      </c>
      <c r="BU219" s="70" t="e">
        <f aca="false">$BU$7*$J$2*$J$5*$S219</f>
        <v>#N/A</v>
      </c>
      <c r="BV219" s="70" t="e">
        <f aca="false">$BU$7*$J$3*$J$5*$T219</f>
        <v>#N/A</v>
      </c>
      <c r="BW219" s="385" t="e">
        <f aca="false">SUM(AW219:BD219,BG219:BJ219,BO219:BP219)</f>
        <v>#N/A</v>
      </c>
      <c r="BX219" s="386" t="e">
        <f aca="false">SUM(BS219:BV219)+BW219</f>
        <v>#N/A</v>
      </c>
      <c r="BY219" s="25" t="e">
        <f aca="false">SUM(AW219:BV219)</f>
        <v>#N/A</v>
      </c>
      <c r="BZ219" s="70" t="e">
        <f aca="false">$BZ$7*$J$2*$J$5*$N219</f>
        <v>#N/A</v>
      </c>
      <c r="CA219" s="70" t="e">
        <f aca="false">$BZ$7*$J$3*$J$5*$O219</f>
        <v>#N/A</v>
      </c>
      <c r="CB219" s="70" t="e">
        <f aca="false">$CB$7*$J$2*$J$5*$N219</f>
        <v>#N/A</v>
      </c>
      <c r="CC219" s="70" t="e">
        <f aca="false">$CB$7*$J$3*$J$5*$O219</f>
        <v>#N/A</v>
      </c>
      <c r="CD219" s="70" t="e">
        <f aca="false">$CD$7*$J$2*$J$5*$N219</f>
        <v>#N/A</v>
      </c>
      <c r="CE219" s="70" t="e">
        <f aca="false">$CD$7*$J$3*$J$5*$O219</f>
        <v>#N/A</v>
      </c>
      <c r="CF219" s="134" t="e">
        <f aca="false">SUM(BZ219:CA219)</f>
        <v>#N/A</v>
      </c>
      <c r="CG219" s="386" t="e">
        <f aca="false">SUM(BZ219:CC219)</f>
        <v>#N/A</v>
      </c>
      <c r="CH219" s="134" t="e">
        <f aca="false">SUM(BZ219:CE219)</f>
        <v>#N/A</v>
      </c>
      <c r="CI219" s="70" t="e">
        <f aca="false">$CI$7*$J$2*$J$5*$AB219</f>
        <v>#N/A</v>
      </c>
      <c r="CJ219" s="70" t="e">
        <f aca="false">$CI$7*$J$3*$J$5*$AC219</f>
        <v>#N/A</v>
      </c>
      <c r="CK219" s="70" t="e">
        <f aca="false">$CK$7*$J$2*$J$5*$AB219</f>
        <v>#N/A</v>
      </c>
      <c r="CL219" s="70" t="e">
        <f aca="false">$CK$7*$J$3*$J$5*$AC219</f>
        <v>#N/A</v>
      </c>
      <c r="CM219" s="70" t="e">
        <f aca="false">$CM$7*$J$2*$J$5*$AB219</f>
        <v>#N/A</v>
      </c>
      <c r="CN219" s="70" t="e">
        <f aca="false">$CM$7*$J$3*$J$5*$AC219</f>
        <v>#N/A</v>
      </c>
      <c r="CO219" s="70" t="e">
        <f aca="false">$CO$7*$J$2*$J$5*$AB219</f>
        <v>#N/A</v>
      </c>
      <c r="CP219" s="70" t="e">
        <f aca="false">$CO$7*$J$3*$J$5*$AC219</f>
        <v>#N/A</v>
      </c>
      <c r="CQ219" s="70" t="e">
        <f aca="false">$CQ$7*$J$2*$J$5*$AB219</f>
        <v>#N/A</v>
      </c>
      <c r="CR219" s="70" t="e">
        <f aca="false">$CQ$7*$J$3*$J$5*$AC219</f>
        <v>#N/A</v>
      </c>
      <c r="CS219" s="70" t="e">
        <f aca="false">$CS$7*$J$2*$J$5*$AB219</f>
        <v>#N/A</v>
      </c>
      <c r="CT219" s="70" t="e">
        <f aca="false">$CS$7*$J$3*$J$5*$AC219</f>
        <v>#N/A</v>
      </c>
      <c r="CU219" s="70" t="e">
        <f aca="false">$CU$7*$J$2*$J$5*$AB219</f>
        <v>#N/A</v>
      </c>
      <c r="CV219" s="70" t="e">
        <f aca="false">$CU$7*$J$3*$J$5*$AC219</f>
        <v>#N/A</v>
      </c>
      <c r="CW219" s="70" t="e">
        <f aca="false">$CW$7*$J$2*$J$5*$AB219</f>
        <v>#N/A</v>
      </c>
      <c r="CX219" s="70" t="e">
        <f aca="false">$CW$7*$J$3*$J$5*$AC219</f>
        <v>#N/A</v>
      </c>
      <c r="CY219" s="70" t="e">
        <f aca="false">$CY$7*$J$2*$J$5*$AB219</f>
        <v>#N/A</v>
      </c>
      <c r="CZ219" s="70" t="e">
        <f aca="false">$CY$7*$J$3*$J$5*$AC219</f>
        <v>#N/A</v>
      </c>
      <c r="DA219" s="70" t="e">
        <f aca="false">$DA$7*$J$2*$J$5*$AB219</f>
        <v>#N/A</v>
      </c>
      <c r="DB219" s="70" t="e">
        <f aca="false">$DA$7*$J$3*$J$5*$AC219</f>
        <v>#N/A</v>
      </c>
      <c r="DC219" s="70"/>
      <c r="DD219" s="70"/>
      <c r="DE219" s="70" t="e">
        <f aca="false">$DF$7*$J$2*$J$5*$AB219</f>
        <v>#N/A</v>
      </c>
      <c r="DF219" s="70" t="e">
        <f aca="false">$DF$7*$J$3*$J$5*$AC219</f>
        <v>#N/A</v>
      </c>
      <c r="DG219" s="70" t="e">
        <f aca="false">$DG$7*$J$2*$J$5*$AB219</f>
        <v>#N/A</v>
      </c>
      <c r="DH219" s="70" t="e">
        <f aca="false">$DG$7*$J$3*$J$5*$AC219</f>
        <v>#N/A</v>
      </c>
      <c r="DI219" s="70" t="e">
        <f aca="false">$DI$7*$J$2*$J$5*$AB219</f>
        <v>#N/A</v>
      </c>
      <c r="DJ219" s="70" t="e">
        <f aca="false">$DI$7*$J$3*$J$5*$AC219</f>
        <v>#N/A</v>
      </c>
      <c r="DK219" s="70" t="e">
        <f aca="false">$DK$7*$J$2*$J$5*$AB219</f>
        <v>#N/A</v>
      </c>
      <c r="DL219" s="70" t="e">
        <f aca="false">$DK$7*$J$3*$J$5*$AC219</f>
        <v>#N/A</v>
      </c>
      <c r="DM219" s="70" t="e">
        <f aca="false">$DM$7*$J$2*$J$5*$AB219</f>
        <v>#N/A</v>
      </c>
      <c r="DN219" s="70" t="e">
        <f aca="false">$DM$7*$J$3*$J$5*$AC219</f>
        <v>#N/A</v>
      </c>
      <c r="DO219" s="70" t="e">
        <f aca="false">$DO$7*$J$2*$J$5*$AB219</f>
        <v>#N/A</v>
      </c>
      <c r="DP219" s="70" t="e">
        <f aca="false">$DO$7*$J$3*$J$5*$AC219</f>
        <v>#N/A</v>
      </c>
      <c r="DQ219" s="70" t="e">
        <f aca="false">$DQ$7*$J$2*$J$5*$AB219</f>
        <v>#N/A</v>
      </c>
      <c r="DR219" s="70" t="e">
        <f aca="false">$DQ$7*$J$3*$J$5*$AC219</f>
        <v>#N/A</v>
      </c>
      <c r="DS219" s="134" t="e">
        <f aca="false">SUM(CI219:CR219,CW219:CX219,DG219:DH219)</f>
        <v>#N/A</v>
      </c>
      <c r="DT219" s="25" t="e">
        <f aca="false">SUM(CI219:CZ219,DC219:DL219)</f>
        <v>#N/A</v>
      </c>
      <c r="DU219" s="134" t="e">
        <f aca="false">SUM(CI219:DR219)</f>
        <v>#N/A</v>
      </c>
      <c r="DZ219" s="70" t="e">
        <f aca="false">$DZ$7*$J$2*$J$5*$AB219</f>
        <v>#N/A</v>
      </c>
      <c r="EA219" s="70" t="e">
        <f aca="false">$DZ$7*$J$3*$J$5*$AC219</f>
        <v>#N/A</v>
      </c>
      <c r="EB219" s="70" t="e">
        <f aca="false">$EB$7*$J$2*$J$5*$AB219</f>
        <v>#N/A</v>
      </c>
      <c r="EC219" s="70" t="e">
        <f aca="false">$EB$7*$J$3*$J$5*$AC219</f>
        <v>#N/A</v>
      </c>
      <c r="ED219" s="70" t="e">
        <f aca="false">$ED$7*$J$2*$J$5*$AB219</f>
        <v>#N/A</v>
      </c>
      <c r="EE219" s="70" t="e">
        <f aca="false">$ED$7*$J$3*$J$5*$AC219</f>
        <v>#N/A</v>
      </c>
      <c r="EF219" s="70" t="e">
        <f aca="false">$EF$7*$J$2*$J$5*$AB219</f>
        <v>#N/A</v>
      </c>
      <c r="EG219" s="70" t="e">
        <f aca="false">$EF$7*$J$3*$J$5*$AC219</f>
        <v>#N/A</v>
      </c>
      <c r="EH219" s="70" t="e">
        <f aca="false">$EH$7*$J$2*$J$5*$AB219</f>
        <v>#N/A</v>
      </c>
      <c r="EI219" s="70" t="e">
        <f aca="false">$EH$7*$J$3*$J$5*$AC219</f>
        <v>#N/A</v>
      </c>
      <c r="EJ219" s="70" t="e">
        <f aca="false">$EJ$7*$J$2*$J$5*$AB219</f>
        <v>#N/A</v>
      </c>
      <c r="EK219" s="70" t="e">
        <f aca="false">$EJ$7*$J$3*$J$5*$AC219</f>
        <v>#N/A</v>
      </c>
      <c r="EL219" s="70" t="e">
        <f aca="false">$EL$7*$J$2*$J$5*$AB219</f>
        <v>#N/A</v>
      </c>
      <c r="EM219" s="70" t="e">
        <f aca="false">$EL$7*$J$3*$J$5*$AC219</f>
        <v>#N/A</v>
      </c>
      <c r="EN219" s="134" t="e">
        <f aca="false">SUM(EB219:EC219)</f>
        <v>#N/A</v>
      </c>
      <c r="EO219" s="25" t="e">
        <f aca="false">SUM(EB219:EE219,EJ219:EM219)</f>
        <v>#N/A</v>
      </c>
      <c r="EP219" s="25" t="e">
        <f aca="false">SUM(DZ219:EM219)</f>
        <v>#N/A</v>
      </c>
    </row>
    <row r="220" customFormat="false" ht="11.25" hidden="false" customHeight="false" outlineLevel="0" collapsed="false">
      <c r="A220" s="51" t="e">
        <f aca="false">VLOOKUP($D220,Curves!$A$2:$I$1700,9)</f>
        <v>#N/A</v>
      </c>
      <c r="B220" s="85" t="e">
        <f aca="false">(1+($A220/2))^(-2*($D220-$A$1)/365.25)</f>
        <v>#N/A</v>
      </c>
      <c r="C220" s="85" t="n">
        <f aca="false">D221-D220</f>
        <v>30</v>
      </c>
      <c r="D220" s="377" t="n">
        <v>43344</v>
      </c>
      <c r="E220" s="378" t="e">
        <f aca="false">VLOOKUP($D220,Curves!$A$2:$H$1700,2)*$B220</f>
        <v>#N/A</v>
      </c>
      <c r="F220" s="51" t="e">
        <f aca="false">VLOOKUP($D220,Curves!$A$2:$H$1700,3)*$B220</f>
        <v>#N/A</v>
      </c>
      <c r="G220" s="51" t="e">
        <f aca="false">VLOOKUP($D220,Curves!$A$2:$H$1700,7)*$B220</f>
        <v>#N/A</v>
      </c>
      <c r="H220" s="51" t="e">
        <f aca="false">VLOOKUP($D220,Curves!$A$2:$H$1700,5)*$B220</f>
        <v>#N/A</v>
      </c>
      <c r="I220" s="51" t="e">
        <f aca="false">VLOOKUP($D220,Curves!$A$2:$H$1700,4)*$B220</f>
        <v>#N/A</v>
      </c>
      <c r="J220" s="379" t="e">
        <f aca="false">VLOOKUP($D220,Curves!$A$2:$H$1700,8)*$B220</f>
        <v>#N/A</v>
      </c>
      <c r="K220" s="51" t="e">
        <f aca="false">($E220+$I220)*$J$5+$J$4</f>
        <v>#N/A</v>
      </c>
      <c r="L220" s="380" t="e">
        <f aca="false">VLOOKUP($D220,Curves!$N$2:$T$2600,2)*$B220</f>
        <v>#N/A</v>
      </c>
      <c r="M220" s="244" t="e">
        <f aca="false">VLOOKUP($D220,Curves!$N$2:$T$2600,3)*$B220</f>
        <v>#N/A</v>
      </c>
      <c r="N220" s="381" t="e">
        <f aca="false">IF($K220&lt;$L220,1,0)</f>
        <v>#N/A</v>
      </c>
      <c r="O220" s="382" t="e">
        <f aca="false">IF($K220&lt;$M220,1,0)</f>
        <v>#N/A</v>
      </c>
      <c r="P220" s="378" t="e">
        <f aca="false">($E220+J220)*$J$5+$J$4</f>
        <v>#N/A</v>
      </c>
      <c r="Q220" s="380" t="e">
        <f aca="false">VLOOKUP($D220,Curves!$N$2:$T$2600,4)*$B220</f>
        <v>#N/A</v>
      </c>
      <c r="R220" s="244" t="e">
        <f aca="false">VLOOKUP($D220,Curves!$N$2:$T$2600,5)*$B220</f>
        <v>#N/A</v>
      </c>
      <c r="S220" s="381" t="e">
        <f aca="false">IF($P220&lt;$Q220,1,0)</f>
        <v>#N/A</v>
      </c>
      <c r="T220" s="382" t="e">
        <f aca="false">IF($P220&lt;$R220,1,0)</f>
        <v>#N/A</v>
      </c>
      <c r="U220" s="383" t="e">
        <f aca="false">($E220+G220)*$J$5+$J$4</f>
        <v>#N/A</v>
      </c>
      <c r="V220" s="383" t="e">
        <f aca="false">($E220+H220)*$J$5+$J$4</f>
        <v>#N/A</v>
      </c>
      <c r="W220" s="383" t="e">
        <f aca="false">($E220+I220)*$J$5+$J$4</f>
        <v>#N/A</v>
      </c>
      <c r="X220" s="272" t="e">
        <f aca="false">VLOOKUP($D220,[6]CurveFetch!$D$8:$S$13000,16,0)*$B220</f>
        <v>#N/A</v>
      </c>
      <c r="Y220" s="244" t="e">
        <f aca="false">VLOOKUP($D220,Curves!$N$2:$T$2600,7)*$B220</f>
        <v>#N/A</v>
      </c>
      <c r="Z220" s="384" t="e">
        <f aca="false">IF($U220&lt;$X220,1,0)</f>
        <v>#N/A</v>
      </c>
      <c r="AA220" s="381" t="e">
        <f aca="false">IF($U220&lt;$Y220,1,0)</f>
        <v>#N/A</v>
      </c>
      <c r="AB220" s="381" t="e">
        <f aca="false">IF($V220&lt;$X220,1,0)</f>
        <v>#N/A</v>
      </c>
      <c r="AC220" s="381" t="e">
        <f aca="false">IF($V220&lt;$X220,1,0)</f>
        <v>#N/A</v>
      </c>
      <c r="AD220" s="381" t="e">
        <f aca="false">IF($W220&lt;$X220,1,0)</f>
        <v>#N/A</v>
      </c>
      <c r="AE220" s="382" t="e">
        <f aca="false">IF($W220&lt;$Y220,1,0)</f>
        <v>#N/A</v>
      </c>
      <c r="AF220" s="70" t="e">
        <f aca="false">$AF$7*$J$2*$J$5*$N220</f>
        <v>#N/A</v>
      </c>
      <c r="AG220" s="70" t="e">
        <f aca="false">$AF$7*$J$2*$J$5*$O220</f>
        <v>#N/A</v>
      </c>
      <c r="AH220" s="70" t="e">
        <f aca="false">$AH$7*$J$2*$J$5*$N220</f>
        <v>#N/A</v>
      </c>
      <c r="AI220" s="70" t="e">
        <f aca="false">$AH$7*$J$2*$J$5*$O220</f>
        <v>#N/A</v>
      </c>
      <c r="AJ220" s="70" t="e">
        <f aca="false">$AJ$7*$J$2*$J$5*$N220</f>
        <v>#N/A</v>
      </c>
      <c r="AK220" s="70" t="e">
        <f aca="false">$AJ$7*$J$2*$J$5*$O220</f>
        <v>#N/A</v>
      </c>
      <c r="AL220" s="70" t="e">
        <f aca="false">$AL$7*$J$2*$J$5*$N220</f>
        <v>#N/A</v>
      </c>
      <c r="AM220" s="70" t="e">
        <f aca="false">$AL$7*$J$3*$J$5*$O220</f>
        <v>#N/A</v>
      </c>
      <c r="AN220" s="70" t="e">
        <f aca="false">$AN$7*$J$2*$J$5*$N220</f>
        <v>#N/A</v>
      </c>
      <c r="AO220" s="70" t="e">
        <f aca="false">$AN$7*$J$3*$J$5*$O220</f>
        <v>#N/A</v>
      </c>
      <c r="AP220" s="70" t="e">
        <f aca="false">$AP$7*$J$2*$J$5*$N220</f>
        <v>#N/A</v>
      </c>
      <c r="AQ220" s="70" t="e">
        <f aca="false">$AP$7*$J$3*$J$5*$O220</f>
        <v>#N/A</v>
      </c>
      <c r="AR220" s="70" t="e">
        <f aca="false">$AR$7*$J$2*$J$5*$N220</f>
        <v>#N/A</v>
      </c>
      <c r="AS220" s="70" t="e">
        <f aca="false">$AR$7*$J$3*$J$5*$O220</f>
        <v>#N/A</v>
      </c>
      <c r="AT220" s="134" t="e">
        <f aca="false">SUM(AF220:AG220,AL220:AM220)</f>
        <v>#N/A</v>
      </c>
      <c r="AU220" s="161" t="e">
        <f aca="false">SUM(AF220:AM220,AP220:AS220)</f>
        <v>#N/A</v>
      </c>
      <c r="AV220" s="134" t="e">
        <f aca="false">SUM(AF220:AS220)</f>
        <v>#N/A</v>
      </c>
      <c r="AW220" s="70" t="e">
        <f aca="false">$AW$7*$J$2*$J$5*$S220</f>
        <v>#N/A</v>
      </c>
      <c r="AX220" s="70" t="e">
        <f aca="false">$AW$7*$J$3*$J$5*$T220</f>
        <v>#N/A</v>
      </c>
      <c r="AY220" s="70" t="e">
        <f aca="false">$AY$7*$J$2*$J$5*$S220</f>
        <v>#N/A</v>
      </c>
      <c r="AZ220" s="70" t="e">
        <f aca="false">$AY$7*$J$3*$J$5*$T220</f>
        <v>#N/A</v>
      </c>
      <c r="BA220" s="70" t="e">
        <f aca="false">$BA$7*$J$2*$J$5*$S220</f>
        <v>#N/A</v>
      </c>
      <c r="BB220" s="70" t="e">
        <f aca="false">$BA$7*$J$3*$J$5*$T220</f>
        <v>#N/A</v>
      </c>
      <c r="BC220" s="70" t="e">
        <f aca="false">$BC$7*$J$2*$J$5*$S220</f>
        <v>#N/A</v>
      </c>
      <c r="BD220" s="70" t="e">
        <f aca="false">$BC$7*$J$3*$J$5*$T220</f>
        <v>#N/A</v>
      </c>
      <c r="BE220" s="70" t="e">
        <f aca="false">$BE$7*$J$2*$J$5*$S220</f>
        <v>#N/A</v>
      </c>
      <c r="BF220" s="70" t="e">
        <f aca="false">$BE$7*$J$3*$J$5*$T220</f>
        <v>#N/A</v>
      </c>
      <c r="BG220" s="70" t="e">
        <f aca="false">$BG$7*$J$2*$J$5*$S220</f>
        <v>#N/A</v>
      </c>
      <c r="BH220" s="70" t="e">
        <f aca="false">$BG$7*$J$3*$J$5*$T220</f>
        <v>#N/A</v>
      </c>
      <c r="BI220" s="70" t="e">
        <f aca="false">$BI$7*$J$2*$J$5*$S220</f>
        <v>#N/A</v>
      </c>
      <c r="BJ220" s="70" t="e">
        <f aca="false">$BI$7*$J$3*$J$5*$T220</f>
        <v>#N/A</v>
      </c>
      <c r="BK220" s="70" t="e">
        <f aca="false">$BK$7*$J$2*$J$5*$S220</f>
        <v>#N/A</v>
      </c>
      <c r="BL220" s="70" t="e">
        <f aca="false">$BK$7*$J$3*$J$5*$T220</f>
        <v>#N/A</v>
      </c>
      <c r="BM220" s="70" t="e">
        <f aca="false">$BM$7*$J$2*$J$5*$S220</f>
        <v>#N/A</v>
      </c>
      <c r="BN220" s="70" t="e">
        <f aca="false">$BM$7*$J$3*$J$5*$T220</f>
        <v>#N/A</v>
      </c>
      <c r="BO220" s="70" t="e">
        <f aca="false">$BO$7*$J$2*$J$5*$S220</f>
        <v>#N/A</v>
      </c>
      <c r="BP220" s="70" t="e">
        <f aca="false">$BO$7*$J$3*$J$5*$T220</f>
        <v>#N/A</v>
      </c>
      <c r="BQ220" s="70" t="e">
        <f aca="false">$BQ$7*$J$2*$J$5*$S220</f>
        <v>#N/A</v>
      </c>
      <c r="BR220" s="70" t="e">
        <f aca="false">$BQ$7*$J$3*$J$5*$T220</f>
        <v>#N/A</v>
      </c>
      <c r="BS220" s="70" t="e">
        <f aca="false">$BS$7*$J$2*$J$5*$S220</f>
        <v>#N/A</v>
      </c>
      <c r="BT220" s="70" t="e">
        <f aca="false">$BS$7*$J$3*$J$5*$T220</f>
        <v>#N/A</v>
      </c>
      <c r="BU220" s="70" t="e">
        <f aca="false">$BU$7*$J$2*$J$5*$S220</f>
        <v>#N/A</v>
      </c>
      <c r="BV220" s="70" t="e">
        <f aca="false">$BU$7*$J$3*$J$5*$T220</f>
        <v>#N/A</v>
      </c>
      <c r="BW220" s="385" t="e">
        <f aca="false">SUM(AW220:BD220,BG220:BJ220,BO220:BP220)</f>
        <v>#N/A</v>
      </c>
      <c r="BX220" s="386" t="e">
        <f aca="false">SUM(BS220:BV220)+BW220</f>
        <v>#N/A</v>
      </c>
      <c r="BY220" s="25" t="e">
        <f aca="false">SUM(AW220:BV220)</f>
        <v>#N/A</v>
      </c>
      <c r="BZ220" s="70" t="e">
        <f aca="false">$BZ$7*$J$2*$J$5*$N220</f>
        <v>#N/A</v>
      </c>
      <c r="CA220" s="70" t="e">
        <f aca="false">$BZ$7*$J$3*$J$5*$O220</f>
        <v>#N/A</v>
      </c>
      <c r="CB220" s="70" t="e">
        <f aca="false">$CB$7*$J$2*$J$5*$N220</f>
        <v>#N/A</v>
      </c>
      <c r="CC220" s="70" t="e">
        <f aca="false">$CB$7*$J$3*$J$5*$O220</f>
        <v>#N/A</v>
      </c>
      <c r="CD220" s="70" t="e">
        <f aca="false">$CD$7*$J$2*$J$5*$N220</f>
        <v>#N/A</v>
      </c>
      <c r="CE220" s="70" t="e">
        <f aca="false">$CD$7*$J$3*$J$5*$O220</f>
        <v>#N/A</v>
      </c>
      <c r="CF220" s="134" t="e">
        <f aca="false">SUM(BZ220:CA220)</f>
        <v>#N/A</v>
      </c>
      <c r="CG220" s="386" t="e">
        <f aca="false">SUM(BZ220:CC220)</f>
        <v>#N/A</v>
      </c>
      <c r="CH220" s="134" t="e">
        <f aca="false">SUM(BZ220:CE220)</f>
        <v>#N/A</v>
      </c>
      <c r="CI220" s="70" t="e">
        <f aca="false">$CI$7*$J$2*$J$5*$AB220</f>
        <v>#N/A</v>
      </c>
      <c r="CJ220" s="70" t="e">
        <f aca="false">$CI$7*$J$3*$J$5*$AC220</f>
        <v>#N/A</v>
      </c>
      <c r="CK220" s="70" t="e">
        <f aca="false">$CK$7*$J$2*$J$5*$AB220</f>
        <v>#N/A</v>
      </c>
      <c r="CL220" s="70" t="e">
        <f aca="false">$CK$7*$J$3*$J$5*$AC220</f>
        <v>#N/A</v>
      </c>
      <c r="CM220" s="70" t="e">
        <f aca="false">$CM$7*$J$2*$J$5*$AB220</f>
        <v>#N/A</v>
      </c>
      <c r="CN220" s="70" t="e">
        <f aca="false">$CM$7*$J$3*$J$5*$AC220</f>
        <v>#N/A</v>
      </c>
      <c r="CO220" s="70" t="e">
        <f aca="false">$CO$7*$J$2*$J$5*$AB220</f>
        <v>#N/A</v>
      </c>
      <c r="CP220" s="70" t="e">
        <f aca="false">$CO$7*$J$3*$J$5*$AC220</f>
        <v>#N/A</v>
      </c>
      <c r="CQ220" s="70" t="e">
        <f aca="false">$CQ$7*$J$2*$J$5*$AB220</f>
        <v>#N/A</v>
      </c>
      <c r="CR220" s="70" t="e">
        <f aca="false">$CQ$7*$J$3*$J$5*$AC220</f>
        <v>#N/A</v>
      </c>
      <c r="CS220" s="70" t="e">
        <f aca="false">$CS$7*$J$2*$J$5*$AB220</f>
        <v>#N/A</v>
      </c>
      <c r="CT220" s="70" t="e">
        <f aca="false">$CS$7*$J$3*$J$5*$AC220</f>
        <v>#N/A</v>
      </c>
      <c r="CU220" s="70" t="e">
        <f aca="false">$CU$7*$J$2*$J$5*$AB220</f>
        <v>#N/A</v>
      </c>
      <c r="CV220" s="70" t="e">
        <f aca="false">$CU$7*$J$3*$J$5*$AC220</f>
        <v>#N/A</v>
      </c>
      <c r="CW220" s="70" t="e">
        <f aca="false">$CW$7*$J$2*$J$5*$AB220</f>
        <v>#N/A</v>
      </c>
      <c r="CX220" s="70" t="e">
        <f aca="false">$CW$7*$J$3*$J$5*$AC220</f>
        <v>#N/A</v>
      </c>
      <c r="CY220" s="70" t="e">
        <f aca="false">$CY$7*$J$2*$J$5*$AB220</f>
        <v>#N/A</v>
      </c>
      <c r="CZ220" s="70" t="e">
        <f aca="false">$CY$7*$J$3*$J$5*$AC220</f>
        <v>#N/A</v>
      </c>
      <c r="DA220" s="70" t="e">
        <f aca="false">$DA$7*$J$2*$J$5*$AB220</f>
        <v>#N/A</v>
      </c>
      <c r="DB220" s="70" t="e">
        <f aca="false">$DA$7*$J$3*$J$5*$AC220</f>
        <v>#N/A</v>
      </c>
      <c r="DC220" s="70"/>
      <c r="DD220" s="70"/>
      <c r="DE220" s="70" t="e">
        <f aca="false">$DF$7*$J$2*$J$5*$AB220</f>
        <v>#N/A</v>
      </c>
      <c r="DF220" s="70" t="e">
        <f aca="false">$DF$7*$J$3*$J$5*$AC220</f>
        <v>#N/A</v>
      </c>
      <c r="DG220" s="70" t="e">
        <f aca="false">$DG$7*$J$2*$J$5*$AB220</f>
        <v>#N/A</v>
      </c>
      <c r="DH220" s="70" t="e">
        <f aca="false">$DG$7*$J$3*$J$5*$AC220</f>
        <v>#N/A</v>
      </c>
      <c r="DI220" s="70" t="e">
        <f aca="false">$DI$7*$J$2*$J$5*$AB220</f>
        <v>#N/A</v>
      </c>
      <c r="DJ220" s="70" t="e">
        <f aca="false">$DI$7*$J$3*$J$5*$AC220</f>
        <v>#N/A</v>
      </c>
      <c r="DK220" s="70" t="e">
        <f aca="false">$DK$7*$J$2*$J$5*$AB220</f>
        <v>#N/A</v>
      </c>
      <c r="DL220" s="70" t="e">
        <f aca="false">$DK$7*$J$3*$J$5*$AC220</f>
        <v>#N/A</v>
      </c>
      <c r="DM220" s="70" t="e">
        <f aca="false">$DM$7*$J$2*$J$5*$AB220</f>
        <v>#N/A</v>
      </c>
      <c r="DN220" s="70" t="e">
        <f aca="false">$DM$7*$J$3*$J$5*$AC220</f>
        <v>#N/A</v>
      </c>
      <c r="DO220" s="70" t="e">
        <f aca="false">$DO$7*$J$2*$J$5*$AB220</f>
        <v>#N/A</v>
      </c>
      <c r="DP220" s="70" t="e">
        <f aca="false">$DO$7*$J$3*$J$5*$AC220</f>
        <v>#N/A</v>
      </c>
      <c r="DQ220" s="70" t="e">
        <f aca="false">$DQ$7*$J$2*$J$5*$AB220</f>
        <v>#N/A</v>
      </c>
      <c r="DR220" s="70" t="e">
        <f aca="false">$DQ$7*$J$3*$J$5*$AC220</f>
        <v>#N/A</v>
      </c>
      <c r="DS220" s="134" t="e">
        <f aca="false">SUM(CI220:CR220,CW220:CX220,DG220:DH220)</f>
        <v>#N/A</v>
      </c>
      <c r="DT220" s="25" t="e">
        <f aca="false">SUM(CI220:CZ220,DC220:DL220)</f>
        <v>#N/A</v>
      </c>
      <c r="DU220" s="134" t="e">
        <f aca="false">SUM(CI220:DR220)</f>
        <v>#N/A</v>
      </c>
      <c r="DZ220" s="70" t="e">
        <f aca="false">$DZ$7*$J$2*$J$5*$AB220</f>
        <v>#N/A</v>
      </c>
      <c r="EA220" s="70" t="e">
        <f aca="false">$DZ$7*$J$3*$J$5*$AC220</f>
        <v>#N/A</v>
      </c>
      <c r="EB220" s="70" t="e">
        <f aca="false">$EB$7*$J$2*$J$5*$AB220</f>
        <v>#N/A</v>
      </c>
      <c r="EC220" s="70" t="e">
        <f aca="false">$EB$7*$J$3*$J$5*$AC220</f>
        <v>#N/A</v>
      </c>
      <c r="ED220" s="70" t="e">
        <f aca="false">$ED$7*$J$2*$J$5*$AB220</f>
        <v>#N/A</v>
      </c>
      <c r="EE220" s="70" t="e">
        <f aca="false">$ED$7*$J$3*$J$5*$AC220</f>
        <v>#N/A</v>
      </c>
      <c r="EF220" s="70" t="e">
        <f aca="false">$EF$7*$J$2*$J$5*$AB220</f>
        <v>#N/A</v>
      </c>
      <c r="EG220" s="70" t="e">
        <f aca="false">$EF$7*$J$3*$J$5*$AC220</f>
        <v>#N/A</v>
      </c>
      <c r="EH220" s="70" t="e">
        <f aca="false">$EH$7*$J$2*$J$5*$AB220</f>
        <v>#N/A</v>
      </c>
      <c r="EI220" s="70" t="e">
        <f aca="false">$EH$7*$J$3*$J$5*$AC220</f>
        <v>#N/A</v>
      </c>
      <c r="EJ220" s="70" t="e">
        <f aca="false">$EJ$7*$J$2*$J$5*$AB220</f>
        <v>#N/A</v>
      </c>
      <c r="EK220" s="70" t="e">
        <f aca="false">$EJ$7*$J$3*$J$5*$AC220</f>
        <v>#N/A</v>
      </c>
      <c r="EL220" s="70" t="e">
        <f aca="false">$EL$7*$J$2*$J$5*$AB220</f>
        <v>#N/A</v>
      </c>
      <c r="EM220" s="70" t="e">
        <f aca="false">$EL$7*$J$3*$J$5*$AC220</f>
        <v>#N/A</v>
      </c>
      <c r="EN220" s="134" t="e">
        <f aca="false">SUM(EB220:EC220)</f>
        <v>#N/A</v>
      </c>
      <c r="EO220" s="25" t="e">
        <f aca="false">SUM(EB220:EE220,EJ220:EM220)</f>
        <v>#N/A</v>
      </c>
      <c r="EP220" s="25" t="e">
        <f aca="false">SUM(DZ220:EM220)</f>
        <v>#N/A</v>
      </c>
    </row>
    <row r="221" customFormat="false" ht="11.25" hidden="false" customHeight="false" outlineLevel="0" collapsed="false">
      <c r="A221" s="51" t="e">
        <f aca="false">VLOOKUP($D221,Curves!$A$2:$I$1700,9)</f>
        <v>#N/A</v>
      </c>
      <c r="B221" s="85" t="e">
        <f aca="false">(1+($A221/2))^(-2*($D221-$A$1)/365.25)</f>
        <v>#N/A</v>
      </c>
      <c r="C221" s="85" t="n">
        <f aca="false">D222-D221</f>
        <v>31</v>
      </c>
      <c r="D221" s="377" t="n">
        <v>43374</v>
      </c>
      <c r="E221" s="378" t="e">
        <f aca="false">VLOOKUP($D221,Curves!$A$2:$H$1700,2)*$B221</f>
        <v>#N/A</v>
      </c>
      <c r="F221" s="51" t="e">
        <f aca="false">VLOOKUP($D221,Curves!$A$2:$H$1700,3)*$B221</f>
        <v>#N/A</v>
      </c>
      <c r="G221" s="51" t="e">
        <f aca="false">VLOOKUP($D221,Curves!$A$2:$H$1700,7)*$B221</f>
        <v>#N/A</v>
      </c>
      <c r="H221" s="51" t="e">
        <f aca="false">VLOOKUP($D221,Curves!$A$2:$H$1700,5)*$B221</f>
        <v>#N/A</v>
      </c>
      <c r="I221" s="51" t="e">
        <f aca="false">VLOOKUP($D221,Curves!$A$2:$H$1700,4)*$B221</f>
        <v>#N/A</v>
      </c>
      <c r="J221" s="379" t="e">
        <f aca="false">VLOOKUP($D221,Curves!$A$2:$H$1700,8)*$B221</f>
        <v>#N/A</v>
      </c>
      <c r="K221" s="51" t="e">
        <f aca="false">($E221+$I221)*$J$5+$J$4</f>
        <v>#N/A</v>
      </c>
      <c r="L221" s="380" t="e">
        <f aca="false">VLOOKUP($D221,Curves!$N$2:$T$2600,2)*$B221</f>
        <v>#N/A</v>
      </c>
      <c r="M221" s="244" t="e">
        <f aca="false">VLOOKUP($D221,Curves!$N$2:$T$2600,3)*$B221</f>
        <v>#N/A</v>
      </c>
      <c r="N221" s="381" t="e">
        <f aca="false">IF($K221&lt;$L221,1,0)</f>
        <v>#N/A</v>
      </c>
      <c r="O221" s="382" t="e">
        <f aca="false">IF($K221&lt;$M221,1,0)</f>
        <v>#N/A</v>
      </c>
      <c r="P221" s="378" t="e">
        <f aca="false">($E221+J221)*$J$5+$J$4</f>
        <v>#N/A</v>
      </c>
      <c r="Q221" s="380" t="e">
        <f aca="false">VLOOKUP($D221,Curves!$N$2:$T$2600,4)*$B221</f>
        <v>#N/A</v>
      </c>
      <c r="R221" s="244" t="e">
        <f aca="false">VLOOKUP($D221,Curves!$N$2:$T$2600,5)*$B221</f>
        <v>#N/A</v>
      </c>
      <c r="S221" s="381" t="e">
        <f aca="false">IF($P221&lt;$Q221,1,0)</f>
        <v>#N/A</v>
      </c>
      <c r="T221" s="382" t="e">
        <f aca="false">IF($P221&lt;$R221,1,0)</f>
        <v>#N/A</v>
      </c>
      <c r="U221" s="383" t="e">
        <f aca="false">($E221+G221)*$J$5+$J$4</f>
        <v>#N/A</v>
      </c>
      <c r="V221" s="383" t="e">
        <f aca="false">($E221+H221)*$J$5+$J$4</f>
        <v>#N/A</v>
      </c>
      <c r="W221" s="383" t="e">
        <f aca="false">($E221+I221)*$J$5+$J$4</f>
        <v>#N/A</v>
      </c>
      <c r="X221" s="272" t="e">
        <f aca="false">VLOOKUP($D221,[6]CurveFetch!$D$8:$S$13000,16,0)*$B221</f>
        <v>#N/A</v>
      </c>
      <c r="Y221" s="244" t="e">
        <f aca="false">VLOOKUP($D221,Curves!$N$2:$T$2600,7)*$B221</f>
        <v>#N/A</v>
      </c>
      <c r="Z221" s="384" t="e">
        <f aca="false">IF($U221&lt;$X221,1,0)</f>
        <v>#N/A</v>
      </c>
      <c r="AA221" s="381" t="e">
        <f aca="false">IF($U221&lt;$Y221,1,0)</f>
        <v>#N/A</v>
      </c>
      <c r="AB221" s="381" t="e">
        <f aca="false">IF($V221&lt;$X221,1,0)</f>
        <v>#N/A</v>
      </c>
      <c r="AC221" s="381" t="e">
        <f aca="false">IF($V221&lt;$X221,1,0)</f>
        <v>#N/A</v>
      </c>
      <c r="AD221" s="381" t="e">
        <f aca="false">IF($W221&lt;$X221,1,0)</f>
        <v>#N/A</v>
      </c>
      <c r="AE221" s="382" t="e">
        <f aca="false">IF($W221&lt;$Y221,1,0)</f>
        <v>#N/A</v>
      </c>
      <c r="AF221" s="70" t="e">
        <f aca="false">$AF$7*$J$2*$J$5*$N221</f>
        <v>#N/A</v>
      </c>
      <c r="AG221" s="70" t="e">
        <f aca="false">$AF$7*$J$2*$J$5*$O221</f>
        <v>#N/A</v>
      </c>
      <c r="AH221" s="70" t="e">
        <f aca="false">$AH$7*$J$2*$J$5*$N221</f>
        <v>#N/A</v>
      </c>
      <c r="AI221" s="70" t="e">
        <f aca="false">$AH$7*$J$2*$J$5*$O221</f>
        <v>#N/A</v>
      </c>
      <c r="AJ221" s="70" t="e">
        <f aca="false">$AJ$7*$J$2*$J$5*$N221</f>
        <v>#N/A</v>
      </c>
      <c r="AK221" s="70" t="e">
        <f aca="false">$AJ$7*$J$2*$J$5*$O221</f>
        <v>#N/A</v>
      </c>
      <c r="AL221" s="70" t="e">
        <f aca="false">$AL$7*$J$2*$J$5*$N221</f>
        <v>#N/A</v>
      </c>
      <c r="AM221" s="70" t="e">
        <f aca="false">$AL$7*$J$3*$J$5*$O221</f>
        <v>#N/A</v>
      </c>
      <c r="AN221" s="70" t="e">
        <f aca="false">$AN$7*$J$2*$J$5*$N221</f>
        <v>#N/A</v>
      </c>
      <c r="AO221" s="70" t="e">
        <f aca="false">$AN$7*$J$3*$J$5*$O221</f>
        <v>#N/A</v>
      </c>
      <c r="AP221" s="70" t="e">
        <f aca="false">$AP$7*$J$2*$J$5*$N221</f>
        <v>#N/A</v>
      </c>
      <c r="AQ221" s="70" t="e">
        <f aca="false">$AP$7*$J$3*$J$5*$O221</f>
        <v>#N/A</v>
      </c>
      <c r="AR221" s="70" t="e">
        <f aca="false">$AR$7*$J$2*$J$5*$N221</f>
        <v>#N/A</v>
      </c>
      <c r="AS221" s="70" t="e">
        <f aca="false">$AR$7*$J$3*$J$5*$O221</f>
        <v>#N/A</v>
      </c>
      <c r="AT221" s="134" t="e">
        <f aca="false">SUM(AF221:AG221,AL221:AM221)</f>
        <v>#N/A</v>
      </c>
      <c r="AU221" s="161" t="e">
        <f aca="false">SUM(AF221:AM221,AP221:AS221)</f>
        <v>#N/A</v>
      </c>
      <c r="AV221" s="134" t="e">
        <f aca="false">SUM(AF221:AS221)</f>
        <v>#N/A</v>
      </c>
      <c r="AW221" s="70" t="e">
        <f aca="false">$AW$7*$J$2*$J$5*$S221</f>
        <v>#N/A</v>
      </c>
      <c r="AX221" s="70" t="e">
        <f aca="false">$AW$7*$J$3*$J$5*$T221</f>
        <v>#N/A</v>
      </c>
      <c r="AY221" s="70" t="e">
        <f aca="false">$AY$7*$J$2*$J$5*$S221</f>
        <v>#N/A</v>
      </c>
      <c r="AZ221" s="70" t="e">
        <f aca="false">$AY$7*$J$3*$J$5*$T221</f>
        <v>#N/A</v>
      </c>
      <c r="BA221" s="70" t="e">
        <f aca="false">$BA$7*$J$2*$J$5*$S221</f>
        <v>#N/A</v>
      </c>
      <c r="BB221" s="70" t="e">
        <f aca="false">$BA$7*$J$3*$J$5*$T221</f>
        <v>#N/A</v>
      </c>
      <c r="BC221" s="70" t="e">
        <f aca="false">$BC$7*$J$2*$J$5*$S221</f>
        <v>#N/A</v>
      </c>
      <c r="BD221" s="70" t="e">
        <f aca="false">$BC$7*$J$3*$J$5*$T221</f>
        <v>#N/A</v>
      </c>
      <c r="BE221" s="70" t="e">
        <f aca="false">$BE$7*$J$2*$J$5*$S221</f>
        <v>#N/A</v>
      </c>
      <c r="BF221" s="70" t="e">
        <f aca="false">$BE$7*$J$3*$J$5*$T221</f>
        <v>#N/A</v>
      </c>
      <c r="BG221" s="70" t="e">
        <f aca="false">$BG$7*$J$2*$J$5*$S221</f>
        <v>#N/A</v>
      </c>
      <c r="BH221" s="70" t="e">
        <f aca="false">$BG$7*$J$3*$J$5*$T221</f>
        <v>#N/A</v>
      </c>
      <c r="BI221" s="70" t="e">
        <f aca="false">$BI$7*$J$2*$J$5*$S221</f>
        <v>#N/A</v>
      </c>
      <c r="BJ221" s="70" t="e">
        <f aca="false">$BI$7*$J$3*$J$5*$T221</f>
        <v>#N/A</v>
      </c>
      <c r="BK221" s="70" t="e">
        <f aca="false">$BK$7*$J$2*$J$5*$S221</f>
        <v>#N/A</v>
      </c>
      <c r="BL221" s="70" t="e">
        <f aca="false">$BK$7*$J$3*$J$5*$T221</f>
        <v>#N/A</v>
      </c>
      <c r="BM221" s="70" t="e">
        <f aca="false">$BM$7*$J$2*$J$5*$S221</f>
        <v>#N/A</v>
      </c>
      <c r="BN221" s="70" t="e">
        <f aca="false">$BM$7*$J$3*$J$5*$T221</f>
        <v>#N/A</v>
      </c>
      <c r="BO221" s="70" t="e">
        <f aca="false">$BO$7*$J$2*$J$5*$S221</f>
        <v>#N/A</v>
      </c>
      <c r="BP221" s="70" t="e">
        <f aca="false">$BO$7*$J$3*$J$5*$T221</f>
        <v>#N/A</v>
      </c>
      <c r="BQ221" s="70" t="e">
        <f aca="false">$BQ$7*$J$2*$J$5*$S221</f>
        <v>#N/A</v>
      </c>
      <c r="BR221" s="70" t="e">
        <f aca="false">$BQ$7*$J$3*$J$5*$T221</f>
        <v>#N/A</v>
      </c>
      <c r="BS221" s="70" t="e">
        <f aca="false">$BS$7*$J$2*$J$5*$S221</f>
        <v>#N/A</v>
      </c>
      <c r="BT221" s="70" t="e">
        <f aca="false">$BS$7*$J$3*$J$5*$T221</f>
        <v>#N/A</v>
      </c>
      <c r="BU221" s="70" t="e">
        <f aca="false">$BU$7*$J$2*$J$5*$S221</f>
        <v>#N/A</v>
      </c>
      <c r="BV221" s="70" t="e">
        <f aca="false">$BU$7*$J$3*$J$5*$T221</f>
        <v>#N/A</v>
      </c>
      <c r="BW221" s="385" t="e">
        <f aca="false">SUM(AW221:BD221,BG221:BJ221,BO221:BP221)</f>
        <v>#N/A</v>
      </c>
      <c r="BX221" s="386" t="e">
        <f aca="false">SUM(BS221:BV221)+BW221</f>
        <v>#N/A</v>
      </c>
      <c r="BY221" s="25" t="e">
        <f aca="false">SUM(AW221:BV221)</f>
        <v>#N/A</v>
      </c>
      <c r="BZ221" s="70" t="e">
        <f aca="false">$BZ$7*$J$2*$J$5*$N221</f>
        <v>#N/A</v>
      </c>
      <c r="CA221" s="70" t="e">
        <f aca="false">$BZ$7*$J$3*$J$5*$O221</f>
        <v>#N/A</v>
      </c>
      <c r="CB221" s="70" t="e">
        <f aca="false">$CB$7*$J$2*$J$5*$N221</f>
        <v>#N/A</v>
      </c>
      <c r="CC221" s="70" t="e">
        <f aca="false">$CB$7*$J$3*$J$5*$O221</f>
        <v>#N/A</v>
      </c>
      <c r="CD221" s="70" t="e">
        <f aca="false">$CD$7*$J$2*$J$5*$N221</f>
        <v>#N/A</v>
      </c>
      <c r="CE221" s="70" t="e">
        <f aca="false">$CD$7*$J$3*$J$5*$O221</f>
        <v>#N/A</v>
      </c>
      <c r="CF221" s="134" t="e">
        <f aca="false">SUM(BZ221:CA221)</f>
        <v>#N/A</v>
      </c>
      <c r="CG221" s="386" t="e">
        <f aca="false">SUM(BZ221:CC221)</f>
        <v>#N/A</v>
      </c>
      <c r="CH221" s="134" t="e">
        <f aca="false">SUM(BZ221:CE221)</f>
        <v>#N/A</v>
      </c>
      <c r="CI221" s="70" t="e">
        <f aca="false">$CI$7*$J$2*$J$5*$AB221</f>
        <v>#N/A</v>
      </c>
      <c r="CJ221" s="70" t="e">
        <f aca="false">$CI$7*$J$3*$J$5*$AC221</f>
        <v>#N/A</v>
      </c>
      <c r="CK221" s="70" t="e">
        <f aca="false">$CK$7*$J$2*$J$5*$AB221</f>
        <v>#N/A</v>
      </c>
      <c r="CL221" s="70" t="e">
        <f aca="false">$CK$7*$J$3*$J$5*$AC221</f>
        <v>#N/A</v>
      </c>
      <c r="CM221" s="70" t="e">
        <f aca="false">$CM$7*$J$2*$J$5*$AB221</f>
        <v>#N/A</v>
      </c>
      <c r="CN221" s="70" t="e">
        <f aca="false">$CM$7*$J$3*$J$5*$AC221</f>
        <v>#N/A</v>
      </c>
      <c r="CO221" s="70" t="e">
        <f aca="false">$CO$7*$J$2*$J$5*$AB221</f>
        <v>#N/A</v>
      </c>
      <c r="CP221" s="70" t="e">
        <f aca="false">$CO$7*$J$3*$J$5*$AC221</f>
        <v>#N/A</v>
      </c>
      <c r="CQ221" s="70" t="e">
        <f aca="false">$CQ$7*$J$2*$J$5*$AB221</f>
        <v>#N/A</v>
      </c>
      <c r="CR221" s="70" t="e">
        <f aca="false">$CQ$7*$J$3*$J$5*$AC221</f>
        <v>#N/A</v>
      </c>
      <c r="CS221" s="70" t="e">
        <f aca="false">$CS$7*$J$2*$J$5*$AB221</f>
        <v>#N/A</v>
      </c>
      <c r="CT221" s="70" t="e">
        <f aca="false">$CS$7*$J$3*$J$5*$AC221</f>
        <v>#N/A</v>
      </c>
      <c r="CU221" s="70" t="e">
        <f aca="false">$CU$7*$J$2*$J$5*$AB221</f>
        <v>#N/A</v>
      </c>
      <c r="CV221" s="70" t="e">
        <f aca="false">$CU$7*$J$3*$J$5*$AC221</f>
        <v>#N/A</v>
      </c>
      <c r="CW221" s="70" t="e">
        <f aca="false">$CW$7*$J$2*$J$5*$AB221</f>
        <v>#N/A</v>
      </c>
      <c r="CX221" s="70" t="e">
        <f aca="false">$CW$7*$J$3*$J$5*$AC221</f>
        <v>#N/A</v>
      </c>
      <c r="CY221" s="70" t="e">
        <f aca="false">$CY$7*$J$2*$J$5*$AB221</f>
        <v>#N/A</v>
      </c>
      <c r="CZ221" s="70" t="e">
        <f aca="false">$CY$7*$J$3*$J$5*$AC221</f>
        <v>#N/A</v>
      </c>
      <c r="DA221" s="70" t="e">
        <f aca="false">$DA$7*$J$2*$J$5*$AB221</f>
        <v>#N/A</v>
      </c>
      <c r="DB221" s="70" t="e">
        <f aca="false">$DA$7*$J$3*$J$5*$AC221</f>
        <v>#N/A</v>
      </c>
      <c r="DC221" s="70"/>
      <c r="DD221" s="70"/>
      <c r="DE221" s="70" t="e">
        <f aca="false">$DF$7*$J$2*$J$5*$AB221</f>
        <v>#N/A</v>
      </c>
      <c r="DF221" s="70" t="e">
        <f aca="false">$DF$7*$J$3*$J$5*$AC221</f>
        <v>#N/A</v>
      </c>
      <c r="DG221" s="70" t="e">
        <f aca="false">$DG$7*$J$2*$J$5*$AB221</f>
        <v>#N/A</v>
      </c>
      <c r="DH221" s="70" t="e">
        <f aca="false">$DG$7*$J$3*$J$5*$AC221</f>
        <v>#N/A</v>
      </c>
      <c r="DI221" s="70" t="e">
        <f aca="false">$DI$7*$J$2*$J$5*$AB221</f>
        <v>#N/A</v>
      </c>
      <c r="DJ221" s="70" t="e">
        <f aca="false">$DI$7*$J$3*$J$5*$AC221</f>
        <v>#N/A</v>
      </c>
      <c r="DK221" s="70" t="e">
        <f aca="false">$DK$7*$J$2*$J$5*$AB221</f>
        <v>#N/A</v>
      </c>
      <c r="DL221" s="70" t="e">
        <f aca="false">$DK$7*$J$3*$J$5*$AC221</f>
        <v>#N/A</v>
      </c>
      <c r="DM221" s="70" t="e">
        <f aca="false">$DM$7*$J$2*$J$5*$AB221</f>
        <v>#N/A</v>
      </c>
      <c r="DN221" s="70" t="e">
        <f aca="false">$DM$7*$J$3*$J$5*$AC221</f>
        <v>#N/A</v>
      </c>
      <c r="DO221" s="70" t="e">
        <f aca="false">$DO$7*$J$2*$J$5*$AB221</f>
        <v>#N/A</v>
      </c>
      <c r="DP221" s="70" t="e">
        <f aca="false">$DO$7*$J$3*$J$5*$AC221</f>
        <v>#N/A</v>
      </c>
      <c r="DQ221" s="70" t="e">
        <f aca="false">$DQ$7*$J$2*$J$5*$AB221</f>
        <v>#N/A</v>
      </c>
      <c r="DR221" s="70" t="e">
        <f aca="false">$DQ$7*$J$3*$J$5*$AC221</f>
        <v>#N/A</v>
      </c>
      <c r="DS221" s="134" t="e">
        <f aca="false">SUM(CI221:CR221,CW221:CX221,DG221:DH221)</f>
        <v>#N/A</v>
      </c>
      <c r="DT221" s="25" t="e">
        <f aca="false">SUM(CI221:CZ221,DC221:DL221)</f>
        <v>#N/A</v>
      </c>
      <c r="DU221" s="134" t="e">
        <f aca="false">SUM(CI221:DR221)</f>
        <v>#N/A</v>
      </c>
      <c r="DZ221" s="70" t="e">
        <f aca="false">$DZ$7*$J$2*$J$5*$AB221</f>
        <v>#N/A</v>
      </c>
      <c r="EA221" s="70" t="e">
        <f aca="false">$DZ$7*$J$3*$J$5*$AC221</f>
        <v>#N/A</v>
      </c>
      <c r="EB221" s="70" t="e">
        <f aca="false">$EB$7*$J$2*$J$5*$AB221</f>
        <v>#N/A</v>
      </c>
      <c r="EC221" s="70" t="e">
        <f aca="false">$EB$7*$J$3*$J$5*$AC221</f>
        <v>#N/A</v>
      </c>
      <c r="ED221" s="70" t="e">
        <f aca="false">$ED$7*$J$2*$J$5*$AB221</f>
        <v>#N/A</v>
      </c>
      <c r="EE221" s="70" t="e">
        <f aca="false">$ED$7*$J$3*$J$5*$AC221</f>
        <v>#N/A</v>
      </c>
      <c r="EF221" s="70" t="e">
        <f aca="false">$EF$7*$J$2*$J$5*$AB221</f>
        <v>#N/A</v>
      </c>
      <c r="EG221" s="70" t="e">
        <f aca="false">$EF$7*$J$3*$J$5*$AC221</f>
        <v>#N/A</v>
      </c>
      <c r="EH221" s="70" t="e">
        <f aca="false">$EH$7*$J$2*$J$5*$AB221</f>
        <v>#N/A</v>
      </c>
      <c r="EI221" s="70" t="e">
        <f aca="false">$EH$7*$J$3*$J$5*$AC221</f>
        <v>#N/A</v>
      </c>
      <c r="EJ221" s="70" t="e">
        <f aca="false">$EJ$7*$J$2*$J$5*$AB221</f>
        <v>#N/A</v>
      </c>
      <c r="EK221" s="70" t="e">
        <f aca="false">$EJ$7*$J$3*$J$5*$AC221</f>
        <v>#N/A</v>
      </c>
      <c r="EL221" s="70" t="e">
        <f aca="false">$EL$7*$J$2*$J$5*$AB221</f>
        <v>#N/A</v>
      </c>
      <c r="EM221" s="70" t="e">
        <f aca="false">$EL$7*$J$3*$J$5*$AC221</f>
        <v>#N/A</v>
      </c>
      <c r="EN221" s="134" t="e">
        <f aca="false">SUM(EB221:EC221)</f>
        <v>#N/A</v>
      </c>
      <c r="EO221" s="25" t="e">
        <f aca="false">SUM(EB221:EE221,EJ221:EM221)</f>
        <v>#N/A</v>
      </c>
      <c r="EP221" s="25" t="e">
        <f aca="false">SUM(DZ221:EM221)</f>
        <v>#N/A</v>
      </c>
    </row>
    <row r="222" customFormat="false" ht="11.25" hidden="false" customHeight="false" outlineLevel="0" collapsed="false">
      <c r="A222" s="51" t="e">
        <f aca="false">VLOOKUP($D222,Curves!$A$2:$I$1700,9)</f>
        <v>#N/A</v>
      </c>
      <c r="B222" s="85" t="e">
        <f aca="false">(1+($A222/2))^(-2*($D222-$A$1)/365.25)</f>
        <v>#N/A</v>
      </c>
      <c r="C222" s="85" t="n">
        <f aca="false">D223-D222</f>
        <v>30</v>
      </c>
      <c r="D222" s="377" t="n">
        <v>43405</v>
      </c>
      <c r="E222" s="378" t="e">
        <f aca="false">VLOOKUP($D222,Curves!$A$2:$H$1700,2)*$B222</f>
        <v>#N/A</v>
      </c>
      <c r="F222" s="51" t="e">
        <f aca="false">VLOOKUP($D222,Curves!$A$2:$H$1700,3)*$B222</f>
        <v>#N/A</v>
      </c>
      <c r="G222" s="51" t="e">
        <f aca="false">VLOOKUP($D222,Curves!$A$2:$H$1700,7)*$B222</f>
        <v>#N/A</v>
      </c>
      <c r="H222" s="51" t="e">
        <f aca="false">VLOOKUP($D222,Curves!$A$2:$H$1700,5)*$B222</f>
        <v>#N/A</v>
      </c>
      <c r="I222" s="51" t="e">
        <f aca="false">VLOOKUP($D222,Curves!$A$2:$H$1700,4)*$B222</f>
        <v>#N/A</v>
      </c>
      <c r="J222" s="379" t="e">
        <f aca="false">VLOOKUP($D222,Curves!$A$2:$H$1700,8)*$B222</f>
        <v>#N/A</v>
      </c>
      <c r="K222" s="51" t="e">
        <f aca="false">($E222+$I222)*$J$5+$J$4</f>
        <v>#N/A</v>
      </c>
      <c r="L222" s="380" t="e">
        <f aca="false">VLOOKUP($D222,Curves!$N$2:$T$2600,2)*$B222</f>
        <v>#N/A</v>
      </c>
      <c r="M222" s="244" t="e">
        <f aca="false">VLOOKUP($D222,Curves!$N$2:$T$2600,3)*$B222</f>
        <v>#N/A</v>
      </c>
      <c r="N222" s="381" t="e">
        <f aca="false">IF($K222&lt;$L222,1,0)</f>
        <v>#N/A</v>
      </c>
      <c r="O222" s="382" t="e">
        <f aca="false">IF($K222&lt;$M222,1,0)</f>
        <v>#N/A</v>
      </c>
      <c r="P222" s="378" t="e">
        <f aca="false">($E222+J222)*$J$5+$J$4</f>
        <v>#N/A</v>
      </c>
      <c r="Q222" s="380" t="e">
        <f aca="false">VLOOKUP($D222,Curves!$N$2:$T$2600,4)*$B222</f>
        <v>#N/A</v>
      </c>
      <c r="R222" s="244" t="e">
        <f aca="false">VLOOKUP($D222,Curves!$N$2:$T$2600,5)*$B222</f>
        <v>#N/A</v>
      </c>
      <c r="S222" s="381" t="e">
        <f aca="false">IF($P222&lt;$Q222,1,0)</f>
        <v>#N/A</v>
      </c>
      <c r="T222" s="382" t="e">
        <f aca="false">IF($P222&lt;$R222,1,0)</f>
        <v>#N/A</v>
      </c>
      <c r="U222" s="383" t="e">
        <f aca="false">($E222+G222)*$J$5+$J$4</f>
        <v>#N/A</v>
      </c>
      <c r="V222" s="383" t="e">
        <f aca="false">($E222+H222)*$J$5+$J$4</f>
        <v>#N/A</v>
      </c>
      <c r="W222" s="383" t="e">
        <f aca="false">($E222+I222)*$J$5+$J$4</f>
        <v>#N/A</v>
      </c>
      <c r="X222" s="272" t="e">
        <f aca="false">VLOOKUP($D222,[6]CurveFetch!$D$8:$S$13000,16,0)*$B222</f>
        <v>#N/A</v>
      </c>
      <c r="Y222" s="244" t="e">
        <f aca="false">VLOOKUP($D222,Curves!$N$2:$T$2600,7)*$B222</f>
        <v>#N/A</v>
      </c>
      <c r="Z222" s="384" t="e">
        <f aca="false">IF($U222&lt;$X222,1,0)</f>
        <v>#N/A</v>
      </c>
      <c r="AA222" s="381" t="e">
        <f aca="false">IF($U222&lt;$Y222,1,0)</f>
        <v>#N/A</v>
      </c>
      <c r="AB222" s="381" t="e">
        <f aca="false">IF($V222&lt;$X222,1,0)</f>
        <v>#N/A</v>
      </c>
      <c r="AC222" s="381" t="e">
        <f aca="false">IF($V222&lt;$X222,1,0)</f>
        <v>#N/A</v>
      </c>
      <c r="AD222" s="381" t="e">
        <f aca="false">IF($W222&lt;$X222,1,0)</f>
        <v>#N/A</v>
      </c>
      <c r="AE222" s="382" t="e">
        <f aca="false">IF($W222&lt;$Y222,1,0)</f>
        <v>#N/A</v>
      </c>
      <c r="AF222" s="70" t="e">
        <f aca="false">$AF$7*$J$2*$J$5*$N222</f>
        <v>#N/A</v>
      </c>
      <c r="AG222" s="70" t="e">
        <f aca="false">$AF$7*$J$2*$J$5*$O222</f>
        <v>#N/A</v>
      </c>
      <c r="AH222" s="70" t="e">
        <f aca="false">$AH$7*$J$2*$J$5*$N222</f>
        <v>#N/A</v>
      </c>
      <c r="AI222" s="70" t="e">
        <f aca="false">$AH$7*$J$2*$J$5*$O222</f>
        <v>#N/A</v>
      </c>
      <c r="AJ222" s="70" t="e">
        <f aca="false">$AJ$7*$J$2*$J$5*$N222</f>
        <v>#N/A</v>
      </c>
      <c r="AK222" s="70" t="e">
        <f aca="false">$AJ$7*$J$2*$J$5*$O222</f>
        <v>#N/A</v>
      </c>
      <c r="AL222" s="70" t="e">
        <f aca="false">$AL$7*$J$2*$J$5*$N222</f>
        <v>#N/A</v>
      </c>
      <c r="AM222" s="70" t="e">
        <f aca="false">$AL$7*$J$3*$J$5*$O222</f>
        <v>#N/A</v>
      </c>
      <c r="AN222" s="70" t="e">
        <f aca="false">$AN$7*$J$2*$J$5*$N222</f>
        <v>#N/A</v>
      </c>
      <c r="AO222" s="70" t="e">
        <f aca="false">$AN$7*$J$3*$J$5*$O222</f>
        <v>#N/A</v>
      </c>
      <c r="AP222" s="70" t="e">
        <f aca="false">$AP$7*$J$2*$J$5*$N222</f>
        <v>#N/A</v>
      </c>
      <c r="AQ222" s="70" t="e">
        <f aca="false">$AP$7*$J$3*$J$5*$O222</f>
        <v>#N/A</v>
      </c>
      <c r="AR222" s="70" t="e">
        <f aca="false">$AR$7*$J$2*$J$5*$N222</f>
        <v>#N/A</v>
      </c>
      <c r="AS222" s="70" t="e">
        <f aca="false">$AR$7*$J$3*$J$5*$O222</f>
        <v>#N/A</v>
      </c>
      <c r="AT222" s="134" t="e">
        <f aca="false">SUM(AF222:AG222,AL222:AM222)</f>
        <v>#N/A</v>
      </c>
      <c r="AU222" s="161" t="e">
        <f aca="false">SUM(AF222:AM222,AP222:AS222)</f>
        <v>#N/A</v>
      </c>
      <c r="AV222" s="134" t="e">
        <f aca="false">SUM(AF222:AS222)</f>
        <v>#N/A</v>
      </c>
      <c r="AW222" s="70" t="e">
        <f aca="false">$AW$7*$J$2*$J$5*$S222</f>
        <v>#N/A</v>
      </c>
      <c r="AX222" s="70" t="e">
        <f aca="false">$AW$7*$J$3*$J$5*$T222</f>
        <v>#N/A</v>
      </c>
      <c r="AY222" s="70" t="e">
        <f aca="false">$AY$7*$J$2*$J$5*$S222</f>
        <v>#N/A</v>
      </c>
      <c r="AZ222" s="70" t="e">
        <f aca="false">$AY$7*$J$3*$J$5*$T222</f>
        <v>#N/A</v>
      </c>
      <c r="BA222" s="70" t="e">
        <f aca="false">$BA$7*$J$2*$J$5*$S222</f>
        <v>#N/A</v>
      </c>
      <c r="BB222" s="70" t="e">
        <f aca="false">$BA$7*$J$3*$J$5*$T222</f>
        <v>#N/A</v>
      </c>
      <c r="BC222" s="70" t="e">
        <f aca="false">$BC$7*$J$2*$J$5*$S222</f>
        <v>#N/A</v>
      </c>
      <c r="BD222" s="70" t="e">
        <f aca="false">$BC$7*$J$3*$J$5*$T222</f>
        <v>#N/A</v>
      </c>
      <c r="BE222" s="70" t="e">
        <f aca="false">$BE$7*$J$2*$J$5*$S222</f>
        <v>#N/A</v>
      </c>
      <c r="BF222" s="70" t="e">
        <f aca="false">$BE$7*$J$3*$J$5*$T222</f>
        <v>#N/A</v>
      </c>
      <c r="BG222" s="70" t="e">
        <f aca="false">$BG$7*$J$2*$J$5*$S222</f>
        <v>#N/A</v>
      </c>
      <c r="BH222" s="70" t="e">
        <f aca="false">$BG$7*$J$3*$J$5*$T222</f>
        <v>#N/A</v>
      </c>
      <c r="BI222" s="70" t="e">
        <f aca="false">$BI$7*$J$2*$J$5*$S222</f>
        <v>#N/A</v>
      </c>
      <c r="BJ222" s="70" t="e">
        <f aca="false">$BI$7*$J$3*$J$5*$T222</f>
        <v>#N/A</v>
      </c>
      <c r="BK222" s="70" t="e">
        <f aca="false">$BK$7*$J$2*$J$5*$S222</f>
        <v>#N/A</v>
      </c>
      <c r="BL222" s="70" t="e">
        <f aca="false">$BK$7*$J$3*$J$5*$T222</f>
        <v>#N/A</v>
      </c>
      <c r="BM222" s="70" t="e">
        <f aca="false">$BM$7*$J$2*$J$5*$S222</f>
        <v>#N/A</v>
      </c>
      <c r="BN222" s="70" t="e">
        <f aca="false">$BM$7*$J$3*$J$5*$T222</f>
        <v>#N/A</v>
      </c>
      <c r="BO222" s="70" t="e">
        <f aca="false">$BO$7*$J$2*$J$5*$S222</f>
        <v>#N/A</v>
      </c>
      <c r="BP222" s="70" t="e">
        <f aca="false">$BO$7*$J$3*$J$5*$T222</f>
        <v>#N/A</v>
      </c>
      <c r="BQ222" s="70" t="e">
        <f aca="false">$BQ$7*$J$2*$J$5*$S222</f>
        <v>#N/A</v>
      </c>
      <c r="BR222" s="70" t="e">
        <f aca="false">$BQ$7*$J$3*$J$5*$T222</f>
        <v>#N/A</v>
      </c>
      <c r="BS222" s="70" t="e">
        <f aca="false">$BS$7*$J$2*$J$5*$S222</f>
        <v>#N/A</v>
      </c>
      <c r="BT222" s="70" t="e">
        <f aca="false">$BS$7*$J$3*$J$5*$T222</f>
        <v>#N/A</v>
      </c>
      <c r="BU222" s="70" t="e">
        <f aca="false">$BU$7*$J$2*$J$5*$S222</f>
        <v>#N/A</v>
      </c>
      <c r="BV222" s="70" t="e">
        <f aca="false">$BU$7*$J$3*$J$5*$T222</f>
        <v>#N/A</v>
      </c>
      <c r="BW222" s="385" t="e">
        <f aca="false">SUM(AW222:BD222,BG222:BJ222,BO222:BP222)</f>
        <v>#N/A</v>
      </c>
      <c r="BX222" s="386" t="e">
        <f aca="false">SUM(BS222:BV222)+BW222</f>
        <v>#N/A</v>
      </c>
      <c r="BY222" s="25" t="e">
        <f aca="false">SUM(AW222:BV222)</f>
        <v>#N/A</v>
      </c>
      <c r="BZ222" s="70" t="e">
        <f aca="false">$BZ$7*$J$2*$J$5*$N222</f>
        <v>#N/A</v>
      </c>
      <c r="CA222" s="70" t="e">
        <f aca="false">$BZ$7*$J$3*$J$5*$O222</f>
        <v>#N/A</v>
      </c>
      <c r="CB222" s="70" t="e">
        <f aca="false">$CB$7*$J$2*$J$5*$N222</f>
        <v>#N/A</v>
      </c>
      <c r="CC222" s="70" t="e">
        <f aca="false">$CB$7*$J$3*$J$5*$O222</f>
        <v>#N/A</v>
      </c>
      <c r="CD222" s="70" t="e">
        <f aca="false">$CD$7*$J$2*$J$5*$N222</f>
        <v>#N/A</v>
      </c>
      <c r="CE222" s="70" t="e">
        <f aca="false">$CD$7*$J$3*$J$5*$O222</f>
        <v>#N/A</v>
      </c>
      <c r="CF222" s="134" t="e">
        <f aca="false">SUM(BZ222:CA222)</f>
        <v>#N/A</v>
      </c>
      <c r="CG222" s="386" t="e">
        <f aca="false">SUM(BZ222:CC222)</f>
        <v>#N/A</v>
      </c>
      <c r="CH222" s="134" t="e">
        <f aca="false">SUM(BZ222:CE222)</f>
        <v>#N/A</v>
      </c>
      <c r="CI222" s="70" t="e">
        <f aca="false">$CI$7*$J$2*$J$5*$AB222</f>
        <v>#N/A</v>
      </c>
      <c r="CJ222" s="70" t="e">
        <f aca="false">$CI$7*$J$3*$J$5*$AC222</f>
        <v>#N/A</v>
      </c>
      <c r="CK222" s="70" t="e">
        <f aca="false">$CK$7*$J$2*$J$5*$AB222</f>
        <v>#N/A</v>
      </c>
      <c r="CL222" s="70" t="e">
        <f aca="false">$CK$7*$J$3*$J$5*$AC222</f>
        <v>#N/A</v>
      </c>
      <c r="CM222" s="70" t="e">
        <f aca="false">$CM$7*$J$2*$J$5*$AB222</f>
        <v>#N/A</v>
      </c>
      <c r="CN222" s="70" t="e">
        <f aca="false">$CM$7*$J$3*$J$5*$AC222</f>
        <v>#N/A</v>
      </c>
      <c r="CO222" s="70" t="e">
        <f aca="false">$CO$7*$J$2*$J$5*$AB222</f>
        <v>#N/A</v>
      </c>
      <c r="CP222" s="70" t="e">
        <f aca="false">$CO$7*$J$3*$J$5*$AC222</f>
        <v>#N/A</v>
      </c>
      <c r="CQ222" s="70" t="e">
        <f aca="false">$CQ$7*$J$2*$J$5*$AB222</f>
        <v>#N/A</v>
      </c>
      <c r="CR222" s="70" t="e">
        <f aca="false">$CQ$7*$J$3*$J$5*$AC222</f>
        <v>#N/A</v>
      </c>
      <c r="CS222" s="70" t="e">
        <f aca="false">$CS$7*$J$2*$J$5*$AB222</f>
        <v>#N/A</v>
      </c>
      <c r="CT222" s="70" t="e">
        <f aca="false">$CS$7*$J$3*$J$5*$AC222</f>
        <v>#N/A</v>
      </c>
      <c r="CU222" s="70" t="e">
        <f aca="false">$CU$7*$J$2*$J$5*$AB222</f>
        <v>#N/A</v>
      </c>
      <c r="CV222" s="70" t="e">
        <f aca="false">$CU$7*$J$3*$J$5*$AC222</f>
        <v>#N/A</v>
      </c>
      <c r="CW222" s="70" t="e">
        <f aca="false">$CW$7*$J$2*$J$5*$AB222</f>
        <v>#N/A</v>
      </c>
      <c r="CX222" s="70" t="e">
        <f aca="false">$CW$7*$J$3*$J$5*$AC222</f>
        <v>#N/A</v>
      </c>
      <c r="CY222" s="70" t="e">
        <f aca="false">$CY$7*$J$2*$J$5*$AB222</f>
        <v>#N/A</v>
      </c>
      <c r="CZ222" s="70" t="e">
        <f aca="false">$CY$7*$J$3*$J$5*$AC222</f>
        <v>#N/A</v>
      </c>
      <c r="DA222" s="70" t="e">
        <f aca="false">$DA$7*$J$2*$J$5*$AB222</f>
        <v>#N/A</v>
      </c>
      <c r="DB222" s="70" t="e">
        <f aca="false">$DA$7*$J$3*$J$5*$AC222</f>
        <v>#N/A</v>
      </c>
      <c r="DC222" s="70"/>
      <c r="DD222" s="70"/>
      <c r="DE222" s="70" t="e">
        <f aca="false">$DF$7*$J$2*$J$5*$AB222</f>
        <v>#N/A</v>
      </c>
      <c r="DF222" s="70" t="e">
        <f aca="false">$DF$7*$J$3*$J$5*$AC222</f>
        <v>#N/A</v>
      </c>
      <c r="DG222" s="70" t="e">
        <f aca="false">$DG$7*$J$2*$J$5*$AB222</f>
        <v>#N/A</v>
      </c>
      <c r="DH222" s="70" t="e">
        <f aca="false">$DG$7*$J$3*$J$5*$AC222</f>
        <v>#N/A</v>
      </c>
      <c r="DI222" s="70" t="e">
        <f aca="false">$DI$7*$J$2*$J$5*$AB222</f>
        <v>#N/A</v>
      </c>
      <c r="DJ222" s="70" t="e">
        <f aca="false">$DI$7*$J$3*$J$5*$AC222</f>
        <v>#N/A</v>
      </c>
      <c r="DK222" s="70" t="e">
        <f aca="false">$DK$7*$J$2*$J$5*$AB222</f>
        <v>#N/A</v>
      </c>
      <c r="DL222" s="70" t="e">
        <f aca="false">$DK$7*$J$3*$J$5*$AC222</f>
        <v>#N/A</v>
      </c>
      <c r="DM222" s="70" t="e">
        <f aca="false">$DM$7*$J$2*$J$5*$AB222</f>
        <v>#N/A</v>
      </c>
      <c r="DN222" s="70" t="e">
        <f aca="false">$DM$7*$J$3*$J$5*$AC222</f>
        <v>#N/A</v>
      </c>
      <c r="DO222" s="70" t="e">
        <f aca="false">$DO$7*$J$2*$J$5*$AB222</f>
        <v>#N/A</v>
      </c>
      <c r="DP222" s="70" t="e">
        <f aca="false">$DO$7*$J$3*$J$5*$AC222</f>
        <v>#N/A</v>
      </c>
      <c r="DQ222" s="70" t="e">
        <f aca="false">$DQ$7*$J$2*$J$5*$AB222</f>
        <v>#N/A</v>
      </c>
      <c r="DR222" s="70" t="e">
        <f aca="false">$DQ$7*$J$3*$J$5*$AC222</f>
        <v>#N/A</v>
      </c>
      <c r="DS222" s="134" t="e">
        <f aca="false">SUM(CI222:CR222,CW222:CX222,DG222:DH222)</f>
        <v>#N/A</v>
      </c>
      <c r="DT222" s="25" t="e">
        <f aca="false">SUM(CI222:CZ222,DC222:DL222)</f>
        <v>#N/A</v>
      </c>
      <c r="DU222" s="134" t="e">
        <f aca="false">SUM(CI222:DR222)</f>
        <v>#N/A</v>
      </c>
      <c r="DZ222" s="70" t="e">
        <f aca="false">$DZ$7*$J$2*$J$5*$AB222</f>
        <v>#N/A</v>
      </c>
      <c r="EA222" s="70" t="e">
        <f aca="false">$DZ$7*$J$3*$J$5*$AC222</f>
        <v>#N/A</v>
      </c>
      <c r="EB222" s="70" t="e">
        <f aca="false">$EB$7*$J$2*$J$5*$AB222</f>
        <v>#N/A</v>
      </c>
      <c r="EC222" s="70" t="e">
        <f aca="false">$EB$7*$J$3*$J$5*$AC222</f>
        <v>#N/A</v>
      </c>
      <c r="ED222" s="70" t="e">
        <f aca="false">$ED$7*$J$2*$J$5*$AB222</f>
        <v>#N/A</v>
      </c>
      <c r="EE222" s="70" t="e">
        <f aca="false">$ED$7*$J$3*$J$5*$AC222</f>
        <v>#N/A</v>
      </c>
      <c r="EF222" s="70" t="e">
        <f aca="false">$EF$7*$J$2*$J$5*$AB222</f>
        <v>#N/A</v>
      </c>
      <c r="EG222" s="70" t="e">
        <f aca="false">$EF$7*$J$3*$J$5*$AC222</f>
        <v>#N/A</v>
      </c>
      <c r="EH222" s="70" t="e">
        <f aca="false">$EH$7*$J$2*$J$5*$AB222</f>
        <v>#N/A</v>
      </c>
      <c r="EI222" s="70" t="e">
        <f aca="false">$EH$7*$J$3*$J$5*$AC222</f>
        <v>#N/A</v>
      </c>
      <c r="EJ222" s="70" t="e">
        <f aca="false">$EJ$7*$J$2*$J$5*$AB222</f>
        <v>#N/A</v>
      </c>
      <c r="EK222" s="70" t="e">
        <f aca="false">$EJ$7*$J$3*$J$5*$AC222</f>
        <v>#N/A</v>
      </c>
      <c r="EL222" s="70" t="e">
        <f aca="false">$EL$7*$J$2*$J$5*$AB222</f>
        <v>#N/A</v>
      </c>
      <c r="EM222" s="70" t="e">
        <f aca="false">$EL$7*$J$3*$J$5*$AC222</f>
        <v>#N/A</v>
      </c>
      <c r="EN222" s="134" t="e">
        <f aca="false">SUM(EB222:EC222)</f>
        <v>#N/A</v>
      </c>
      <c r="EO222" s="25" t="e">
        <f aca="false">SUM(EB222:EE222,EJ222:EM222)</f>
        <v>#N/A</v>
      </c>
      <c r="EP222" s="25" t="e">
        <f aca="false">SUM(DZ222:EM222)</f>
        <v>#N/A</v>
      </c>
    </row>
    <row r="223" customFormat="false" ht="11.25" hidden="false" customHeight="false" outlineLevel="0" collapsed="false">
      <c r="A223" s="51" t="e">
        <f aca="false">VLOOKUP($D223,Curves!$A$2:$I$1700,9)</f>
        <v>#N/A</v>
      </c>
      <c r="B223" s="85" t="e">
        <f aca="false">(1+($A223/2))^(-2*($D223-$A$1)/365.25)</f>
        <v>#N/A</v>
      </c>
      <c r="C223" s="85" t="n">
        <f aca="false">D224-D223</f>
        <v>31</v>
      </c>
      <c r="D223" s="377" t="n">
        <v>43435</v>
      </c>
      <c r="E223" s="378" t="e">
        <f aca="false">VLOOKUP($D223,Curves!$A$2:$H$1700,2)*$B223</f>
        <v>#N/A</v>
      </c>
      <c r="F223" s="51" t="e">
        <f aca="false">VLOOKUP($D223,Curves!$A$2:$H$1700,3)*$B223</f>
        <v>#N/A</v>
      </c>
      <c r="G223" s="51" t="e">
        <f aca="false">VLOOKUP($D223,Curves!$A$2:$H$1700,7)*$B223</f>
        <v>#N/A</v>
      </c>
      <c r="H223" s="51" t="e">
        <f aca="false">VLOOKUP($D223,Curves!$A$2:$H$1700,5)*$B223</f>
        <v>#N/A</v>
      </c>
      <c r="I223" s="51" t="e">
        <f aca="false">VLOOKUP($D223,Curves!$A$2:$H$1700,4)*$B223</f>
        <v>#N/A</v>
      </c>
      <c r="J223" s="379" t="e">
        <f aca="false">VLOOKUP($D223,Curves!$A$2:$H$1700,8)*$B223</f>
        <v>#N/A</v>
      </c>
      <c r="K223" s="51" t="e">
        <f aca="false">($E223+$I223)*$J$5+$J$4</f>
        <v>#N/A</v>
      </c>
      <c r="L223" s="380" t="e">
        <f aca="false">VLOOKUP($D223,Curves!$N$2:$T$2600,2)*$B223</f>
        <v>#N/A</v>
      </c>
      <c r="M223" s="244" t="e">
        <f aca="false">VLOOKUP($D223,Curves!$N$2:$T$2600,3)*$B223</f>
        <v>#N/A</v>
      </c>
      <c r="N223" s="381" t="e">
        <f aca="false">IF($K223&lt;$L223,1,0)</f>
        <v>#N/A</v>
      </c>
      <c r="O223" s="382" t="e">
        <f aca="false">IF($K223&lt;$M223,1,0)</f>
        <v>#N/A</v>
      </c>
      <c r="P223" s="378" t="e">
        <f aca="false">($E223+J223)*$J$5+$J$4</f>
        <v>#N/A</v>
      </c>
      <c r="Q223" s="380" t="e">
        <f aca="false">VLOOKUP($D223,Curves!$N$2:$T$2600,4)*$B223</f>
        <v>#N/A</v>
      </c>
      <c r="R223" s="244" t="e">
        <f aca="false">VLOOKUP($D223,Curves!$N$2:$T$2600,5)*$B223</f>
        <v>#N/A</v>
      </c>
      <c r="S223" s="381" t="e">
        <f aca="false">IF($P223&lt;$Q223,1,0)</f>
        <v>#N/A</v>
      </c>
      <c r="T223" s="382" t="e">
        <f aca="false">IF($P223&lt;$R223,1,0)</f>
        <v>#N/A</v>
      </c>
      <c r="U223" s="383" t="e">
        <f aca="false">($E223+G223)*$J$5+$J$4</f>
        <v>#N/A</v>
      </c>
      <c r="V223" s="383" t="e">
        <f aca="false">($E223+H223)*$J$5+$J$4</f>
        <v>#N/A</v>
      </c>
      <c r="W223" s="383" t="e">
        <f aca="false">($E223+I223)*$J$5+$J$4</f>
        <v>#N/A</v>
      </c>
      <c r="X223" s="272" t="e">
        <f aca="false">VLOOKUP($D223,[6]CurveFetch!$D$8:$S$13000,16,0)*$B223</f>
        <v>#N/A</v>
      </c>
      <c r="Y223" s="244" t="e">
        <f aca="false">VLOOKUP($D223,Curves!$N$2:$T$2600,7)*$B223</f>
        <v>#N/A</v>
      </c>
      <c r="Z223" s="384" t="e">
        <f aca="false">IF($U223&lt;$X223,1,0)</f>
        <v>#N/A</v>
      </c>
      <c r="AA223" s="381" t="e">
        <f aca="false">IF($U223&lt;$Y223,1,0)</f>
        <v>#N/A</v>
      </c>
      <c r="AB223" s="381" t="e">
        <f aca="false">IF($V223&lt;$X223,1,0)</f>
        <v>#N/A</v>
      </c>
      <c r="AC223" s="381" t="e">
        <f aca="false">IF($V223&lt;$X223,1,0)</f>
        <v>#N/A</v>
      </c>
      <c r="AD223" s="381" t="e">
        <f aca="false">IF($W223&lt;$X223,1,0)</f>
        <v>#N/A</v>
      </c>
      <c r="AE223" s="382" t="e">
        <f aca="false">IF($W223&lt;$Y223,1,0)</f>
        <v>#N/A</v>
      </c>
      <c r="AF223" s="70" t="e">
        <f aca="false">$AF$7*$J$2*$J$5*$N223</f>
        <v>#N/A</v>
      </c>
      <c r="AG223" s="70" t="e">
        <f aca="false">$AF$7*$J$2*$J$5*$O223</f>
        <v>#N/A</v>
      </c>
      <c r="AH223" s="70" t="e">
        <f aca="false">$AH$7*$J$2*$J$5*$N223</f>
        <v>#N/A</v>
      </c>
      <c r="AI223" s="70" t="e">
        <f aca="false">$AH$7*$J$2*$J$5*$O223</f>
        <v>#N/A</v>
      </c>
      <c r="AJ223" s="70" t="e">
        <f aca="false">$AJ$7*$J$2*$J$5*$N223</f>
        <v>#N/A</v>
      </c>
      <c r="AK223" s="70" t="e">
        <f aca="false">$AJ$7*$J$2*$J$5*$O223</f>
        <v>#N/A</v>
      </c>
      <c r="AL223" s="70" t="e">
        <f aca="false">$AL$7*$J$2*$J$5*$N223</f>
        <v>#N/A</v>
      </c>
      <c r="AM223" s="70" t="e">
        <f aca="false">$AL$7*$J$3*$J$5*$O223</f>
        <v>#N/A</v>
      </c>
      <c r="AN223" s="70" t="e">
        <f aca="false">$AN$7*$J$2*$J$5*$N223</f>
        <v>#N/A</v>
      </c>
      <c r="AO223" s="70" t="e">
        <f aca="false">$AN$7*$J$3*$J$5*$O223</f>
        <v>#N/A</v>
      </c>
      <c r="AP223" s="70" t="e">
        <f aca="false">$AP$7*$J$2*$J$5*$N223</f>
        <v>#N/A</v>
      </c>
      <c r="AQ223" s="70" t="e">
        <f aca="false">$AP$7*$J$3*$J$5*$O223</f>
        <v>#N/A</v>
      </c>
      <c r="AR223" s="70" t="e">
        <f aca="false">$AR$7*$J$2*$J$5*$N223</f>
        <v>#N/A</v>
      </c>
      <c r="AS223" s="70" t="e">
        <f aca="false">$AR$7*$J$3*$J$5*$O223</f>
        <v>#N/A</v>
      </c>
      <c r="AT223" s="134" t="e">
        <f aca="false">SUM(AF223:AG223,AL223:AM223)</f>
        <v>#N/A</v>
      </c>
      <c r="AU223" s="161" t="e">
        <f aca="false">SUM(AF223:AM223,AP223:AS223)</f>
        <v>#N/A</v>
      </c>
      <c r="AV223" s="134" t="e">
        <f aca="false">SUM(AF223:AS223)</f>
        <v>#N/A</v>
      </c>
      <c r="AW223" s="70" t="e">
        <f aca="false">$AW$7*$J$2*$J$5*$S223</f>
        <v>#N/A</v>
      </c>
      <c r="AX223" s="70" t="e">
        <f aca="false">$AW$7*$J$3*$J$5*$T223</f>
        <v>#N/A</v>
      </c>
      <c r="AY223" s="70" t="e">
        <f aca="false">$AY$7*$J$2*$J$5*$S223</f>
        <v>#N/A</v>
      </c>
      <c r="AZ223" s="70" t="e">
        <f aca="false">$AY$7*$J$3*$J$5*$T223</f>
        <v>#N/A</v>
      </c>
      <c r="BA223" s="70" t="e">
        <f aca="false">$BA$7*$J$2*$J$5*$S223</f>
        <v>#N/A</v>
      </c>
      <c r="BB223" s="70" t="e">
        <f aca="false">$BA$7*$J$3*$J$5*$T223</f>
        <v>#N/A</v>
      </c>
      <c r="BC223" s="70" t="e">
        <f aca="false">$BC$7*$J$2*$J$5*$S223</f>
        <v>#N/A</v>
      </c>
      <c r="BD223" s="70" t="e">
        <f aca="false">$BC$7*$J$3*$J$5*$T223</f>
        <v>#N/A</v>
      </c>
      <c r="BE223" s="70" t="e">
        <f aca="false">$BE$7*$J$2*$J$5*$S223</f>
        <v>#N/A</v>
      </c>
      <c r="BF223" s="70" t="e">
        <f aca="false">$BE$7*$J$3*$J$5*$T223</f>
        <v>#N/A</v>
      </c>
      <c r="BG223" s="70" t="e">
        <f aca="false">$BG$7*$J$2*$J$5*$S223</f>
        <v>#N/A</v>
      </c>
      <c r="BH223" s="70" t="e">
        <f aca="false">$BG$7*$J$3*$J$5*$T223</f>
        <v>#N/A</v>
      </c>
      <c r="BI223" s="70" t="e">
        <f aca="false">$BI$7*$J$2*$J$5*$S223</f>
        <v>#N/A</v>
      </c>
      <c r="BJ223" s="70" t="e">
        <f aca="false">$BI$7*$J$3*$J$5*$T223</f>
        <v>#N/A</v>
      </c>
      <c r="BK223" s="70" t="e">
        <f aca="false">$BK$7*$J$2*$J$5*$S223</f>
        <v>#N/A</v>
      </c>
      <c r="BL223" s="70" t="e">
        <f aca="false">$BK$7*$J$3*$J$5*$T223</f>
        <v>#N/A</v>
      </c>
      <c r="BM223" s="70" t="e">
        <f aca="false">$BM$7*$J$2*$J$5*$S223</f>
        <v>#N/A</v>
      </c>
      <c r="BN223" s="70" t="e">
        <f aca="false">$BM$7*$J$3*$J$5*$T223</f>
        <v>#N/A</v>
      </c>
      <c r="BO223" s="70" t="e">
        <f aca="false">$BO$7*$J$2*$J$5*$S223</f>
        <v>#N/A</v>
      </c>
      <c r="BP223" s="70" t="e">
        <f aca="false">$BO$7*$J$3*$J$5*$T223</f>
        <v>#N/A</v>
      </c>
      <c r="BQ223" s="70" t="e">
        <f aca="false">$BQ$7*$J$2*$J$5*$S223</f>
        <v>#N/A</v>
      </c>
      <c r="BR223" s="70" t="e">
        <f aca="false">$BQ$7*$J$3*$J$5*$T223</f>
        <v>#N/A</v>
      </c>
      <c r="BS223" s="70" t="e">
        <f aca="false">$BS$7*$J$2*$J$5*$S223</f>
        <v>#N/A</v>
      </c>
      <c r="BT223" s="70" t="e">
        <f aca="false">$BS$7*$J$3*$J$5*$T223</f>
        <v>#N/A</v>
      </c>
      <c r="BU223" s="70" t="e">
        <f aca="false">$BU$7*$J$2*$J$5*$S223</f>
        <v>#N/A</v>
      </c>
      <c r="BV223" s="70" t="e">
        <f aca="false">$BU$7*$J$3*$J$5*$T223</f>
        <v>#N/A</v>
      </c>
      <c r="BW223" s="385" t="e">
        <f aca="false">SUM(AW223:BD223,BG223:BJ223,BO223:BP223)</f>
        <v>#N/A</v>
      </c>
      <c r="BX223" s="386" t="e">
        <f aca="false">SUM(BS223:BV223)+BW223</f>
        <v>#N/A</v>
      </c>
      <c r="BY223" s="25" t="e">
        <f aca="false">SUM(AW223:BV223)</f>
        <v>#N/A</v>
      </c>
      <c r="BZ223" s="70" t="e">
        <f aca="false">$BZ$7*$J$2*$J$5*$N223</f>
        <v>#N/A</v>
      </c>
      <c r="CA223" s="70" t="e">
        <f aca="false">$BZ$7*$J$3*$J$5*$O223</f>
        <v>#N/A</v>
      </c>
      <c r="CB223" s="70" t="e">
        <f aca="false">$CB$7*$J$2*$J$5*$N223</f>
        <v>#N/A</v>
      </c>
      <c r="CC223" s="70" t="e">
        <f aca="false">$CB$7*$J$3*$J$5*$O223</f>
        <v>#N/A</v>
      </c>
      <c r="CD223" s="70" t="e">
        <f aca="false">$CD$7*$J$2*$J$5*$N223</f>
        <v>#N/A</v>
      </c>
      <c r="CE223" s="70" t="e">
        <f aca="false">$CD$7*$J$3*$J$5*$O223</f>
        <v>#N/A</v>
      </c>
      <c r="CF223" s="134" t="e">
        <f aca="false">SUM(BZ223:CA223)</f>
        <v>#N/A</v>
      </c>
      <c r="CG223" s="386" t="e">
        <f aca="false">SUM(BZ223:CC223)</f>
        <v>#N/A</v>
      </c>
      <c r="CH223" s="134" t="e">
        <f aca="false">SUM(BZ223:CE223)</f>
        <v>#N/A</v>
      </c>
      <c r="CI223" s="70" t="e">
        <f aca="false">$CI$7*$J$2*$J$5*$AB223</f>
        <v>#N/A</v>
      </c>
      <c r="CJ223" s="70" t="e">
        <f aca="false">$CI$7*$J$3*$J$5*$AC223</f>
        <v>#N/A</v>
      </c>
      <c r="CK223" s="70" t="e">
        <f aca="false">$CK$7*$J$2*$J$5*$AB223</f>
        <v>#N/A</v>
      </c>
      <c r="CL223" s="70" t="e">
        <f aca="false">$CK$7*$J$3*$J$5*$AC223</f>
        <v>#N/A</v>
      </c>
      <c r="CM223" s="70" t="e">
        <f aca="false">$CM$7*$J$2*$J$5*$AB223</f>
        <v>#N/A</v>
      </c>
      <c r="CN223" s="70" t="e">
        <f aca="false">$CM$7*$J$3*$J$5*$AC223</f>
        <v>#N/A</v>
      </c>
      <c r="CO223" s="70" t="e">
        <f aca="false">$CO$7*$J$2*$J$5*$AB223</f>
        <v>#N/A</v>
      </c>
      <c r="CP223" s="70" t="e">
        <f aca="false">$CO$7*$J$3*$J$5*$AC223</f>
        <v>#N/A</v>
      </c>
      <c r="CQ223" s="70" t="e">
        <f aca="false">$CQ$7*$J$2*$J$5*$AB223</f>
        <v>#N/A</v>
      </c>
      <c r="CR223" s="70" t="e">
        <f aca="false">$CQ$7*$J$3*$J$5*$AC223</f>
        <v>#N/A</v>
      </c>
      <c r="CS223" s="70" t="e">
        <f aca="false">$CS$7*$J$2*$J$5*$AB223</f>
        <v>#N/A</v>
      </c>
      <c r="CT223" s="70" t="e">
        <f aca="false">$CS$7*$J$3*$J$5*$AC223</f>
        <v>#N/A</v>
      </c>
      <c r="CU223" s="70" t="e">
        <f aca="false">$CU$7*$J$2*$J$5*$AB223</f>
        <v>#N/A</v>
      </c>
      <c r="CV223" s="70" t="e">
        <f aca="false">$CU$7*$J$3*$J$5*$AC223</f>
        <v>#N/A</v>
      </c>
      <c r="CW223" s="70" t="e">
        <f aca="false">$CW$7*$J$2*$J$5*$AB223</f>
        <v>#N/A</v>
      </c>
      <c r="CX223" s="70" t="e">
        <f aca="false">$CW$7*$J$3*$J$5*$AC223</f>
        <v>#N/A</v>
      </c>
      <c r="CY223" s="70" t="e">
        <f aca="false">$CY$7*$J$2*$J$5*$AB223</f>
        <v>#N/A</v>
      </c>
      <c r="CZ223" s="70" t="e">
        <f aca="false">$CY$7*$J$3*$J$5*$AC223</f>
        <v>#N/A</v>
      </c>
      <c r="DA223" s="70" t="e">
        <f aca="false">$DA$7*$J$2*$J$5*$AB223</f>
        <v>#N/A</v>
      </c>
      <c r="DB223" s="70" t="e">
        <f aca="false">$DA$7*$J$3*$J$5*$AC223</f>
        <v>#N/A</v>
      </c>
      <c r="DC223" s="70"/>
      <c r="DD223" s="70"/>
      <c r="DE223" s="70" t="e">
        <f aca="false">$DF$7*$J$2*$J$5*$AB223</f>
        <v>#N/A</v>
      </c>
      <c r="DF223" s="70" t="e">
        <f aca="false">$DF$7*$J$3*$J$5*$AC223</f>
        <v>#N/A</v>
      </c>
      <c r="DG223" s="70" t="e">
        <f aca="false">$DG$7*$J$2*$J$5*$AB223</f>
        <v>#N/A</v>
      </c>
      <c r="DH223" s="70" t="e">
        <f aca="false">$DG$7*$J$3*$J$5*$AC223</f>
        <v>#N/A</v>
      </c>
      <c r="DI223" s="70" t="e">
        <f aca="false">$DI$7*$J$2*$J$5*$AB223</f>
        <v>#N/A</v>
      </c>
      <c r="DJ223" s="70" t="e">
        <f aca="false">$DI$7*$J$3*$J$5*$AC223</f>
        <v>#N/A</v>
      </c>
      <c r="DK223" s="70" t="e">
        <f aca="false">$DK$7*$J$2*$J$5*$AB223</f>
        <v>#N/A</v>
      </c>
      <c r="DL223" s="70" t="e">
        <f aca="false">$DK$7*$J$3*$J$5*$AC223</f>
        <v>#N/A</v>
      </c>
      <c r="DM223" s="70" t="e">
        <f aca="false">$DM$7*$J$2*$J$5*$AB223</f>
        <v>#N/A</v>
      </c>
      <c r="DN223" s="70" t="e">
        <f aca="false">$DM$7*$J$3*$J$5*$AC223</f>
        <v>#N/A</v>
      </c>
      <c r="DO223" s="70" t="e">
        <f aca="false">$DO$7*$J$2*$J$5*$AB223</f>
        <v>#N/A</v>
      </c>
      <c r="DP223" s="70" t="e">
        <f aca="false">$DO$7*$J$3*$J$5*$AC223</f>
        <v>#N/A</v>
      </c>
      <c r="DQ223" s="70" t="e">
        <f aca="false">$DQ$7*$J$2*$J$5*$AB223</f>
        <v>#N/A</v>
      </c>
      <c r="DR223" s="70" t="e">
        <f aca="false">$DQ$7*$J$3*$J$5*$AC223</f>
        <v>#N/A</v>
      </c>
      <c r="DS223" s="134" t="e">
        <f aca="false">SUM(CI223:CR223,CW223:CX223,DG223:DH223)</f>
        <v>#N/A</v>
      </c>
      <c r="DT223" s="25" t="e">
        <f aca="false">SUM(CI223:CZ223,DC223:DL223)</f>
        <v>#N/A</v>
      </c>
      <c r="DU223" s="134" t="e">
        <f aca="false">SUM(CI223:DR223)</f>
        <v>#N/A</v>
      </c>
      <c r="DZ223" s="70" t="e">
        <f aca="false">$DZ$7*$J$2*$J$5*$AB223</f>
        <v>#N/A</v>
      </c>
      <c r="EA223" s="70" t="e">
        <f aca="false">$DZ$7*$J$3*$J$5*$AC223</f>
        <v>#N/A</v>
      </c>
      <c r="EB223" s="70" t="e">
        <f aca="false">$EB$7*$J$2*$J$5*$AB223</f>
        <v>#N/A</v>
      </c>
      <c r="EC223" s="70" t="e">
        <f aca="false">$EB$7*$J$3*$J$5*$AC223</f>
        <v>#N/A</v>
      </c>
      <c r="ED223" s="70" t="e">
        <f aca="false">$ED$7*$J$2*$J$5*$AB223</f>
        <v>#N/A</v>
      </c>
      <c r="EE223" s="70" t="e">
        <f aca="false">$ED$7*$J$3*$J$5*$AC223</f>
        <v>#N/A</v>
      </c>
      <c r="EF223" s="70" t="e">
        <f aca="false">$EF$7*$J$2*$J$5*$AB223</f>
        <v>#N/A</v>
      </c>
      <c r="EG223" s="70" t="e">
        <f aca="false">$EF$7*$J$3*$J$5*$AC223</f>
        <v>#N/A</v>
      </c>
      <c r="EH223" s="70" t="e">
        <f aca="false">$EH$7*$J$2*$J$5*$AB223</f>
        <v>#N/A</v>
      </c>
      <c r="EI223" s="70" t="e">
        <f aca="false">$EH$7*$J$3*$J$5*$AC223</f>
        <v>#N/A</v>
      </c>
      <c r="EJ223" s="70" t="e">
        <f aca="false">$EJ$7*$J$2*$J$5*$AB223</f>
        <v>#N/A</v>
      </c>
      <c r="EK223" s="70" t="e">
        <f aca="false">$EJ$7*$J$3*$J$5*$AC223</f>
        <v>#N/A</v>
      </c>
      <c r="EL223" s="70" t="e">
        <f aca="false">$EL$7*$J$2*$J$5*$AB223</f>
        <v>#N/A</v>
      </c>
      <c r="EM223" s="70" t="e">
        <f aca="false">$EL$7*$J$3*$J$5*$AC223</f>
        <v>#N/A</v>
      </c>
      <c r="EN223" s="134" t="e">
        <f aca="false">SUM(EB223:EC223)</f>
        <v>#N/A</v>
      </c>
      <c r="EO223" s="25" t="e">
        <f aca="false">SUM(EB223:EE223,EJ223:EM223)</f>
        <v>#N/A</v>
      </c>
      <c r="EP223" s="25" t="e">
        <f aca="false">SUM(DZ223:EM223)</f>
        <v>#N/A</v>
      </c>
    </row>
    <row r="224" customFormat="false" ht="11.25" hidden="false" customHeight="false" outlineLevel="0" collapsed="false">
      <c r="A224" s="51" t="e">
        <f aca="false">VLOOKUP($D224,Curves!$A$2:$I$1700,9)</f>
        <v>#N/A</v>
      </c>
      <c r="B224" s="85" t="e">
        <f aca="false">(1+($A224/2))^(-2*($D224-$A$1)/365.25)</f>
        <v>#N/A</v>
      </c>
      <c r="C224" s="85" t="n">
        <f aca="false">D225-D224</f>
        <v>31</v>
      </c>
      <c r="D224" s="377" t="n">
        <v>43466</v>
      </c>
      <c r="E224" s="378" t="e">
        <f aca="false">VLOOKUP($D224,Curves!$A$2:$H$1700,2)*$B224</f>
        <v>#N/A</v>
      </c>
      <c r="F224" s="51" t="e">
        <f aca="false">VLOOKUP($D224,Curves!$A$2:$H$1700,3)*$B224</f>
        <v>#N/A</v>
      </c>
      <c r="G224" s="51" t="e">
        <f aca="false">VLOOKUP($D224,Curves!$A$2:$H$1700,7)*$B224</f>
        <v>#N/A</v>
      </c>
      <c r="H224" s="51" t="e">
        <f aca="false">VLOOKUP($D224,Curves!$A$2:$H$1700,5)*$B224</f>
        <v>#N/A</v>
      </c>
      <c r="I224" s="51" t="e">
        <f aca="false">VLOOKUP($D224,Curves!$A$2:$H$1700,4)*$B224</f>
        <v>#N/A</v>
      </c>
      <c r="J224" s="379" t="e">
        <f aca="false">VLOOKUP($D224,Curves!$A$2:$H$1700,8)*$B224</f>
        <v>#N/A</v>
      </c>
      <c r="K224" s="51" t="e">
        <f aca="false">($E224+$I224)*$J$5+$J$4</f>
        <v>#N/A</v>
      </c>
      <c r="L224" s="380" t="e">
        <f aca="false">VLOOKUP($D224,Curves!$N$2:$T$2600,2)*$B224</f>
        <v>#N/A</v>
      </c>
      <c r="M224" s="244" t="e">
        <f aca="false">VLOOKUP($D224,Curves!$N$2:$T$2600,3)*$B224</f>
        <v>#N/A</v>
      </c>
      <c r="N224" s="381" t="e">
        <f aca="false">IF($K224&lt;$L224,1,0)</f>
        <v>#N/A</v>
      </c>
      <c r="O224" s="382" t="e">
        <f aca="false">IF($K224&lt;$M224,1,0)</f>
        <v>#N/A</v>
      </c>
      <c r="P224" s="378" t="e">
        <f aca="false">($E224+J224)*$J$5+$J$4</f>
        <v>#N/A</v>
      </c>
      <c r="Q224" s="380" t="e">
        <f aca="false">VLOOKUP($D224,Curves!$N$2:$T$2600,4)*$B224</f>
        <v>#N/A</v>
      </c>
      <c r="R224" s="244" t="e">
        <f aca="false">VLOOKUP($D224,Curves!$N$2:$T$2600,5)*$B224</f>
        <v>#N/A</v>
      </c>
      <c r="S224" s="381" t="e">
        <f aca="false">IF($P224&lt;$Q224,1,0)</f>
        <v>#N/A</v>
      </c>
      <c r="T224" s="382" t="e">
        <f aca="false">IF($P224&lt;$R224,1,0)</f>
        <v>#N/A</v>
      </c>
      <c r="U224" s="383" t="e">
        <f aca="false">($E224+G224)*$J$5+$J$4</f>
        <v>#N/A</v>
      </c>
      <c r="V224" s="383" t="e">
        <f aca="false">($E224+H224)*$J$5+$J$4</f>
        <v>#N/A</v>
      </c>
      <c r="W224" s="383" t="e">
        <f aca="false">($E224+I224)*$J$5+$J$4</f>
        <v>#N/A</v>
      </c>
      <c r="X224" s="272" t="e">
        <f aca="false">VLOOKUP($D224,[6]CurveFetch!$D$8:$S$13000,16,0)*$B224</f>
        <v>#N/A</v>
      </c>
      <c r="Y224" s="244" t="e">
        <f aca="false">VLOOKUP($D224,Curves!$N$2:$T$2600,7)*$B224</f>
        <v>#N/A</v>
      </c>
      <c r="Z224" s="384" t="e">
        <f aca="false">IF($U224&lt;$X224,1,0)</f>
        <v>#N/A</v>
      </c>
      <c r="AA224" s="381" t="e">
        <f aca="false">IF($U224&lt;$Y224,1,0)</f>
        <v>#N/A</v>
      </c>
      <c r="AB224" s="381" t="e">
        <f aca="false">IF($V224&lt;$X224,1,0)</f>
        <v>#N/A</v>
      </c>
      <c r="AC224" s="381" t="e">
        <f aca="false">IF($V224&lt;$X224,1,0)</f>
        <v>#N/A</v>
      </c>
      <c r="AD224" s="381" t="e">
        <f aca="false">IF($W224&lt;$X224,1,0)</f>
        <v>#N/A</v>
      </c>
      <c r="AE224" s="382" t="e">
        <f aca="false">IF($W224&lt;$Y224,1,0)</f>
        <v>#N/A</v>
      </c>
      <c r="AF224" s="70" t="e">
        <f aca="false">$AF$7*$J$2*$J$5*$N224</f>
        <v>#N/A</v>
      </c>
      <c r="AG224" s="70" t="e">
        <f aca="false">$AF$7*$J$2*$J$5*$O224</f>
        <v>#N/A</v>
      </c>
      <c r="AH224" s="70" t="e">
        <f aca="false">$AH$7*$J$2*$J$5*$N224</f>
        <v>#N/A</v>
      </c>
      <c r="AI224" s="70" t="e">
        <f aca="false">$AH$7*$J$2*$J$5*$O224</f>
        <v>#N/A</v>
      </c>
      <c r="AJ224" s="70" t="e">
        <f aca="false">$AJ$7*$J$2*$J$5*$N224</f>
        <v>#N/A</v>
      </c>
      <c r="AK224" s="70" t="e">
        <f aca="false">$AJ$7*$J$2*$J$5*$O224</f>
        <v>#N/A</v>
      </c>
      <c r="AL224" s="70" t="e">
        <f aca="false">$AL$7*$J$2*$J$5*$N224</f>
        <v>#N/A</v>
      </c>
      <c r="AM224" s="70" t="e">
        <f aca="false">$AL$7*$J$3*$J$5*$O224</f>
        <v>#N/A</v>
      </c>
      <c r="AN224" s="70" t="e">
        <f aca="false">$AN$7*$J$2*$J$5*$N224</f>
        <v>#N/A</v>
      </c>
      <c r="AO224" s="70" t="e">
        <f aca="false">$AN$7*$J$3*$J$5*$O224</f>
        <v>#N/A</v>
      </c>
      <c r="AP224" s="70" t="e">
        <f aca="false">$AP$7*$J$2*$J$5*$N224</f>
        <v>#N/A</v>
      </c>
      <c r="AQ224" s="70" t="e">
        <f aca="false">$AP$7*$J$3*$J$5*$O224</f>
        <v>#N/A</v>
      </c>
      <c r="AR224" s="70" t="e">
        <f aca="false">$AR$7*$J$2*$J$5*$N224</f>
        <v>#N/A</v>
      </c>
      <c r="AS224" s="70" t="e">
        <f aca="false">$AR$7*$J$3*$J$5*$O224</f>
        <v>#N/A</v>
      </c>
      <c r="AT224" s="134" t="e">
        <f aca="false">SUM(AF224:AG224,AL224:AM224)</f>
        <v>#N/A</v>
      </c>
      <c r="AU224" s="161" t="e">
        <f aca="false">SUM(AF224:AM224,AP224:AS224)</f>
        <v>#N/A</v>
      </c>
      <c r="AV224" s="134" t="e">
        <f aca="false">SUM(AF224:AS224)</f>
        <v>#N/A</v>
      </c>
      <c r="AW224" s="70" t="e">
        <f aca="false">$AW$7*$J$2*$J$5*$S224</f>
        <v>#N/A</v>
      </c>
      <c r="AX224" s="70" t="e">
        <f aca="false">$AW$7*$J$3*$J$5*$T224</f>
        <v>#N/A</v>
      </c>
      <c r="AY224" s="70" t="e">
        <f aca="false">$AY$7*$J$2*$J$5*$S224</f>
        <v>#N/A</v>
      </c>
      <c r="AZ224" s="70" t="e">
        <f aca="false">$AY$7*$J$3*$J$5*$T224</f>
        <v>#N/A</v>
      </c>
      <c r="BA224" s="70" t="e">
        <f aca="false">$BA$7*$J$2*$J$5*$S224</f>
        <v>#N/A</v>
      </c>
      <c r="BB224" s="70" t="e">
        <f aca="false">$BA$7*$J$3*$J$5*$T224</f>
        <v>#N/A</v>
      </c>
      <c r="BC224" s="70" t="e">
        <f aca="false">$BC$7*$J$2*$J$5*$S224</f>
        <v>#N/A</v>
      </c>
      <c r="BD224" s="70" t="e">
        <f aca="false">$BC$7*$J$3*$J$5*$T224</f>
        <v>#N/A</v>
      </c>
      <c r="BE224" s="70" t="e">
        <f aca="false">$BE$7*$J$2*$J$5*$S224</f>
        <v>#N/A</v>
      </c>
      <c r="BF224" s="70" t="e">
        <f aca="false">$BE$7*$J$3*$J$5*$T224</f>
        <v>#N/A</v>
      </c>
      <c r="BG224" s="70" t="e">
        <f aca="false">$BG$7*$J$2*$J$5*$S224</f>
        <v>#N/A</v>
      </c>
      <c r="BH224" s="70" t="e">
        <f aca="false">$BG$7*$J$3*$J$5*$T224</f>
        <v>#N/A</v>
      </c>
      <c r="BI224" s="70" t="e">
        <f aca="false">$BI$7*$J$2*$J$5*$S224</f>
        <v>#N/A</v>
      </c>
      <c r="BJ224" s="70" t="e">
        <f aca="false">$BI$7*$J$3*$J$5*$T224</f>
        <v>#N/A</v>
      </c>
      <c r="BK224" s="70" t="e">
        <f aca="false">$BK$7*$J$2*$J$5*$S224</f>
        <v>#N/A</v>
      </c>
      <c r="BL224" s="70" t="e">
        <f aca="false">$BK$7*$J$3*$J$5*$T224</f>
        <v>#N/A</v>
      </c>
      <c r="BM224" s="70" t="e">
        <f aca="false">$BM$7*$J$2*$J$5*$S224</f>
        <v>#N/A</v>
      </c>
      <c r="BN224" s="70" t="e">
        <f aca="false">$BM$7*$J$3*$J$5*$T224</f>
        <v>#N/A</v>
      </c>
      <c r="BO224" s="70" t="e">
        <f aca="false">$BO$7*$J$2*$J$5*$S224</f>
        <v>#N/A</v>
      </c>
      <c r="BP224" s="70" t="e">
        <f aca="false">$BO$7*$J$3*$J$5*$T224</f>
        <v>#N/A</v>
      </c>
      <c r="BQ224" s="70" t="e">
        <f aca="false">$BQ$7*$J$2*$J$5*$S224</f>
        <v>#N/A</v>
      </c>
      <c r="BR224" s="70" t="e">
        <f aca="false">$BQ$7*$J$3*$J$5*$T224</f>
        <v>#N/A</v>
      </c>
      <c r="BS224" s="70" t="e">
        <f aca="false">$BS$7*$J$2*$J$5*$S224</f>
        <v>#N/A</v>
      </c>
      <c r="BT224" s="70" t="e">
        <f aca="false">$BS$7*$J$3*$J$5*$T224</f>
        <v>#N/A</v>
      </c>
      <c r="BU224" s="70" t="e">
        <f aca="false">$BU$7*$J$2*$J$5*$S224</f>
        <v>#N/A</v>
      </c>
      <c r="BV224" s="70" t="e">
        <f aca="false">$BU$7*$J$3*$J$5*$T224</f>
        <v>#N/A</v>
      </c>
      <c r="BW224" s="385" t="e">
        <f aca="false">SUM(AW224:BD224,BG224:BJ224,BO224:BP224)</f>
        <v>#N/A</v>
      </c>
      <c r="BX224" s="386" t="e">
        <f aca="false">SUM(BS224:BV224)+BW224</f>
        <v>#N/A</v>
      </c>
      <c r="BY224" s="25" t="e">
        <f aca="false">SUM(AW224:BV224)</f>
        <v>#N/A</v>
      </c>
      <c r="BZ224" s="70" t="e">
        <f aca="false">$BZ$7*$J$2*$J$5*$N224</f>
        <v>#N/A</v>
      </c>
      <c r="CA224" s="70" t="e">
        <f aca="false">$BZ$7*$J$3*$J$5*$O224</f>
        <v>#N/A</v>
      </c>
      <c r="CB224" s="70" t="e">
        <f aca="false">$CB$7*$J$2*$J$5*$N224</f>
        <v>#N/A</v>
      </c>
      <c r="CC224" s="70" t="e">
        <f aca="false">$CB$7*$J$3*$J$5*$O224</f>
        <v>#N/A</v>
      </c>
      <c r="CD224" s="70" t="e">
        <f aca="false">$CD$7*$J$2*$J$5*$N224</f>
        <v>#N/A</v>
      </c>
      <c r="CE224" s="70" t="e">
        <f aca="false">$CD$7*$J$3*$J$5*$O224</f>
        <v>#N/A</v>
      </c>
      <c r="CF224" s="134" t="e">
        <f aca="false">SUM(BZ224:CA224)</f>
        <v>#N/A</v>
      </c>
      <c r="CG224" s="386" t="e">
        <f aca="false">SUM(BZ224:CC224)</f>
        <v>#N/A</v>
      </c>
      <c r="CH224" s="134" t="e">
        <f aca="false">SUM(BZ224:CE224)</f>
        <v>#N/A</v>
      </c>
      <c r="CI224" s="70" t="e">
        <f aca="false">$CI$7*$J$2*$J$5*$AB224</f>
        <v>#N/A</v>
      </c>
      <c r="CJ224" s="70" t="e">
        <f aca="false">$CI$7*$J$3*$J$5*$AC224</f>
        <v>#N/A</v>
      </c>
      <c r="CK224" s="70" t="e">
        <f aca="false">$CK$7*$J$2*$J$5*$AB224</f>
        <v>#N/A</v>
      </c>
      <c r="CL224" s="70" t="e">
        <f aca="false">$CK$7*$J$3*$J$5*$AC224</f>
        <v>#N/A</v>
      </c>
      <c r="CM224" s="70" t="e">
        <f aca="false">$CM$7*$J$2*$J$5*$AB224</f>
        <v>#N/A</v>
      </c>
      <c r="CN224" s="70" t="e">
        <f aca="false">$CM$7*$J$3*$J$5*$AC224</f>
        <v>#N/A</v>
      </c>
      <c r="CO224" s="70" t="e">
        <f aca="false">$CO$7*$J$2*$J$5*$AB224</f>
        <v>#N/A</v>
      </c>
      <c r="CP224" s="70" t="e">
        <f aca="false">$CO$7*$J$3*$J$5*$AC224</f>
        <v>#N/A</v>
      </c>
      <c r="CQ224" s="70" t="e">
        <f aca="false">$CQ$7*$J$2*$J$5*$AB224</f>
        <v>#N/A</v>
      </c>
      <c r="CR224" s="70" t="e">
        <f aca="false">$CQ$7*$J$3*$J$5*$AC224</f>
        <v>#N/A</v>
      </c>
      <c r="CS224" s="70" t="e">
        <f aca="false">$CS$7*$J$2*$J$5*$AB224</f>
        <v>#N/A</v>
      </c>
      <c r="CT224" s="70" t="e">
        <f aca="false">$CS$7*$J$3*$J$5*$AC224</f>
        <v>#N/A</v>
      </c>
      <c r="CU224" s="70" t="e">
        <f aca="false">$CU$7*$J$2*$J$5*$AB224</f>
        <v>#N/A</v>
      </c>
      <c r="CV224" s="70" t="e">
        <f aca="false">$CU$7*$J$3*$J$5*$AC224</f>
        <v>#N/A</v>
      </c>
      <c r="CW224" s="70" t="e">
        <f aca="false">$CW$7*$J$2*$J$5*$AB224</f>
        <v>#N/A</v>
      </c>
      <c r="CX224" s="70" t="e">
        <f aca="false">$CW$7*$J$3*$J$5*$AC224</f>
        <v>#N/A</v>
      </c>
      <c r="CY224" s="70" t="e">
        <f aca="false">$CY$7*$J$2*$J$5*$AB224</f>
        <v>#N/A</v>
      </c>
      <c r="CZ224" s="70" t="e">
        <f aca="false">$CY$7*$J$3*$J$5*$AC224</f>
        <v>#N/A</v>
      </c>
      <c r="DA224" s="70" t="e">
        <f aca="false">$DA$7*$J$2*$J$5*$AB224</f>
        <v>#N/A</v>
      </c>
      <c r="DB224" s="70" t="e">
        <f aca="false">$DA$7*$J$3*$J$5*$AC224</f>
        <v>#N/A</v>
      </c>
      <c r="DC224" s="70"/>
      <c r="DD224" s="70"/>
      <c r="DE224" s="70" t="e">
        <f aca="false">$DF$7*$J$2*$J$5*$AB224</f>
        <v>#N/A</v>
      </c>
      <c r="DF224" s="70" t="e">
        <f aca="false">$DF$7*$J$3*$J$5*$AC224</f>
        <v>#N/A</v>
      </c>
      <c r="DG224" s="70" t="e">
        <f aca="false">$DG$7*$J$2*$J$5*$AB224</f>
        <v>#N/A</v>
      </c>
      <c r="DH224" s="70" t="e">
        <f aca="false">$DG$7*$J$3*$J$5*$AC224</f>
        <v>#N/A</v>
      </c>
      <c r="DI224" s="70" t="e">
        <f aca="false">$DI$7*$J$2*$J$5*$AB224</f>
        <v>#N/A</v>
      </c>
      <c r="DJ224" s="70" t="e">
        <f aca="false">$DI$7*$J$3*$J$5*$AC224</f>
        <v>#N/A</v>
      </c>
      <c r="DK224" s="70" t="e">
        <f aca="false">$DK$7*$J$2*$J$5*$AB224</f>
        <v>#N/A</v>
      </c>
      <c r="DL224" s="70" t="e">
        <f aca="false">$DK$7*$J$3*$J$5*$AC224</f>
        <v>#N/A</v>
      </c>
      <c r="DM224" s="70" t="e">
        <f aca="false">$DM$7*$J$2*$J$5*$AB224</f>
        <v>#N/A</v>
      </c>
      <c r="DN224" s="70" t="e">
        <f aca="false">$DM$7*$J$3*$J$5*$AC224</f>
        <v>#N/A</v>
      </c>
      <c r="DO224" s="70" t="e">
        <f aca="false">$DO$7*$J$2*$J$5*$AB224</f>
        <v>#N/A</v>
      </c>
      <c r="DP224" s="70" t="e">
        <f aca="false">$DO$7*$J$3*$J$5*$AC224</f>
        <v>#N/A</v>
      </c>
      <c r="DQ224" s="70" t="e">
        <f aca="false">$DQ$7*$J$2*$J$5*$AB224</f>
        <v>#N/A</v>
      </c>
      <c r="DR224" s="70" t="e">
        <f aca="false">$DQ$7*$J$3*$J$5*$AC224</f>
        <v>#N/A</v>
      </c>
      <c r="DS224" s="134" t="e">
        <f aca="false">SUM(CI224:CR224,CW224:CX224,DG224:DH224)</f>
        <v>#N/A</v>
      </c>
      <c r="DT224" s="25" t="e">
        <f aca="false">SUM(CI224:CZ224,DC224:DL224)</f>
        <v>#N/A</v>
      </c>
      <c r="DU224" s="134" t="e">
        <f aca="false">SUM(CI224:DR224)</f>
        <v>#N/A</v>
      </c>
      <c r="DZ224" s="70" t="e">
        <f aca="false">$DZ$7*$J$2*$J$5*$AB224</f>
        <v>#N/A</v>
      </c>
      <c r="EA224" s="70" t="e">
        <f aca="false">$DZ$7*$J$3*$J$5*$AC224</f>
        <v>#N/A</v>
      </c>
      <c r="EB224" s="70" t="e">
        <f aca="false">$EB$7*$J$2*$J$5*$AB224</f>
        <v>#N/A</v>
      </c>
      <c r="EC224" s="70" t="e">
        <f aca="false">$EB$7*$J$3*$J$5*$AC224</f>
        <v>#N/A</v>
      </c>
      <c r="ED224" s="70" t="e">
        <f aca="false">$ED$7*$J$2*$J$5*$AB224</f>
        <v>#N/A</v>
      </c>
      <c r="EE224" s="70" t="e">
        <f aca="false">$ED$7*$J$3*$J$5*$AC224</f>
        <v>#N/A</v>
      </c>
      <c r="EF224" s="70" t="e">
        <f aca="false">$EF$7*$J$2*$J$5*$AB224</f>
        <v>#N/A</v>
      </c>
      <c r="EG224" s="70" t="e">
        <f aca="false">$EF$7*$J$3*$J$5*$AC224</f>
        <v>#N/A</v>
      </c>
      <c r="EH224" s="70" t="e">
        <f aca="false">$EH$7*$J$2*$J$5*$AB224</f>
        <v>#N/A</v>
      </c>
      <c r="EI224" s="70" t="e">
        <f aca="false">$EH$7*$J$3*$J$5*$AC224</f>
        <v>#N/A</v>
      </c>
      <c r="EJ224" s="70" t="e">
        <f aca="false">$EJ$7*$J$2*$J$5*$AB224</f>
        <v>#N/A</v>
      </c>
      <c r="EK224" s="70" t="e">
        <f aca="false">$EJ$7*$J$3*$J$5*$AC224</f>
        <v>#N/A</v>
      </c>
      <c r="EL224" s="70" t="e">
        <f aca="false">$EL$7*$J$2*$J$5*$AB224</f>
        <v>#N/A</v>
      </c>
      <c r="EM224" s="70" t="e">
        <f aca="false">$EL$7*$J$3*$J$5*$AC224</f>
        <v>#N/A</v>
      </c>
      <c r="EN224" s="134" t="e">
        <f aca="false">SUM(EB224:EC224)</f>
        <v>#N/A</v>
      </c>
      <c r="EO224" s="25" t="e">
        <f aca="false">SUM(EB224:EE224,EJ224:EM224)</f>
        <v>#N/A</v>
      </c>
      <c r="EP224" s="25" t="e">
        <f aca="false">SUM(DZ224:EM224)</f>
        <v>#N/A</v>
      </c>
    </row>
    <row r="225" customFormat="false" ht="11.25" hidden="false" customHeight="false" outlineLevel="0" collapsed="false">
      <c r="A225" s="51" t="e">
        <f aca="false">VLOOKUP($D225,Curves!$A$2:$I$1700,9)</f>
        <v>#N/A</v>
      </c>
      <c r="B225" s="85" t="e">
        <f aca="false">(1+($A225/2))^(-2*($D225-$A$1)/365.25)</f>
        <v>#N/A</v>
      </c>
      <c r="C225" s="85" t="n">
        <f aca="false">D226-D225</f>
        <v>28</v>
      </c>
      <c r="D225" s="377" t="n">
        <v>43497</v>
      </c>
      <c r="E225" s="378" t="e">
        <f aca="false">VLOOKUP($D225,Curves!$A$2:$H$1700,2)*$B225</f>
        <v>#N/A</v>
      </c>
      <c r="F225" s="51" t="e">
        <f aca="false">VLOOKUP($D225,Curves!$A$2:$H$1700,3)*$B225</f>
        <v>#N/A</v>
      </c>
      <c r="G225" s="51" t="e">
        <f aca="false">VLOOKUP($D225,Curves!$A$2:$H$1700,7)*$B225</f>
        <v>#N/A</v>
      </c>
      <c r="H225" s="51" t="e">
        <f aca="false">VLOOKUP($D225,Curves!$A$2:$H$1700,5)*$B225</f>
        <v>#N/A</v>
      </c>
      <c r="I225" s="51" t="e">
        <f aca="false">VLOOKUP($D225,Curves!$A$2:$H$1700,4)*$B225</f>
        <v>#N/A</v>
      </c>
      <c r="J225" s="379" t="e">
        <f aca="false">VLOOKUP($D225,Curves!$A$2:$H$1700,8)*$B225</f>
        <v>#N/A</v>
      </c>
      <c r="K225" s="51" t="e">
        <f aca="false">($E225+$I225)*$J$5+$J$4</f>
        <v>#N/A</v>
      </c>
      <c r="L225" s="380" t="e">
        <f aca="false">VLOOKUP($D225,Curves!$N$2:$T$2600,2)*$B225</f>
        <v>#N/A</v>
      </c>
      <c r="M225" s="244" t="e">
        <f aca="false">VLOOKUP($D225,Curves!$N$2:$T$2600,3)*$B225</f>
        <v>#N/A</v>
      </c>
      <c r="N225" s="381" t="e">
        <f aca="false">IF($K225&lt;$L225,1,0)</f>
        <v>#N/A</v>
      </c>
      <c r="O225" s="382" t="e">
        <f aca="false">IF($K225&lt;$M225,1,0)</f>
        <v>#N/A</v>
      </c>
      <c r="P225" s="378" t="e">
        <f aca="false">($E225+J225)*$J$5+$J$4</f>
        <v>#N/A</v>
      </c>
      <c r="Q225" s="380" t="e">
        <f aca="false">VLOOKUP($D225,Curves!$N$2:$T$2600,4)*$B225</f>
        <v>#N/A</v>
      </c>
      <c r="R225" s="244" t="e">
        <f aca="false">VLOOKUP($D225,Curves!$N$2:$T$2600,5)*$B225</f>
        <v>#N/A</v>
      </c>
      <c r="S225" s="381" t="e">
        <f aca="false">IF($P225&lt;$Q225,1,0)</f>
        <v>#N/A</v>
      </c>
      <c r="T225" s="382" t="e">
        <f aca="false">IF($P225&lt;$R225,1,0)</f>
        <v>#N/A</v>
      </c>
      <c r="U225" s="383" t="e">
        <f aca="false">($E225+G225)*$J$5+$J$4</f>
        <v>#N/A</v>
      </c>
      <c r="V225" s="383" t="e">
        <f aca="false">($E225+H225)*$J$5+$J$4</f>
        <v>#N/A</v>
      </c>
      <c r="W225" s="383" t="e">
        <f aca="false">($E225+I225)*$J$5+$J$4</f>
        <v>#N/A</v>
      </c>
      <c r="X225" s="272" t="e">
        <f aca="false">VLOOKUP($D225,[6]CurveFetch!$D$8:$S$13000,16,0)*$B225</f>
        <v>#N/A</v>
      </c>
      <c r="Y225" s="244" t="e">
        <f aca="false">VLOOKUP($D225,Curves!$N$2:$T$2600,7)*$B225</f>
        <v>#N/A</v>
      </c>
      <c r="Z225" s="384" t="e">
        <f aca="false">IF($U225&lt;$X225,1,0)</f>
        <v>#N/A</v>
      </c>
      <c r="AA225" s="381" t="e">
        <f aca="false">IF($U225&lt;$Y225,1,0)</f>
        <v>#N/A</v>
      </c>
      <c r="AB225" s="381" t="e">
        <f aca="false">IF($V225&lt;$X225,1,0)</f>
        <v>#N/A</v>
      </c>
      <c r="AC225" s="381" t="e">
        <f aca="false">IF($V225&lt;$X225,1,0)</f>
        <v>#N/A</v>
      </c>
      <c r="AD225" s="381" t="e">
        <f aca="false">IF($W225&lt;$X225,1,0)</f>
        <v>#N/A</v>
      </c>
      <c r="AE225" s="382" t="e">
        <f aca="false">IF($W225&lt;$Y225,1,0)</f>
        <v>#N/A</v>
      </c>
      <c r="AF225" s="70" t="e">
        <f aca="false">$AF$7*$J$2*$J$5*$N225</f>
        <v>#N/A</v>
      </c>
      <c r="AG225" s="70" t="e">
        <f aca="false">$AF$7*$J$2*$J$5*$O225</f>
        <v>#N/A</v>
      </c>
      <c r="AH225" s="70" t="e">
        <f aca="false">$AH$7*$J$2*$J$5*$N225</f>
        <v>#N/A</v>
      </c>
      <c r="AI225" s="70" t="e">
        <f aca="false">$AH$7*$J$2*$J$5*$O225</f>
        <v>#N/A</v>
      </c>
      <c r="AJ225" s="70" t="e">
        <f aca="false">$AJ$7*$J$2*$J$5*$N225</f>
        <v>#N/A</v>
      </c>
      <c r="AK225" s="70" t="e">
        <f aca="false">$AJ$7*$J$2*$J$5*$O225</f>
        <v>#N/A</v>
      </c>
      <c r="AL225" s="70" t="e">
        <f aca="false">$AL$7*$J$2*$J$5*$N225</f>
        <v>#N/A</v>
      </c>
      <c r="AM225" s="70" t="e">
        <f aca="false">$AL$7*$J$3*$J$5*$O225</f>
        <v>#N/A</v>
      </c>
      <c r="AN225" s="70" t="e">
        <f aca="false">$AN$7*$J$2*$J$5*$N225</f>
        <v>#N/A</v>
      </c>
      <c r="AO225" s="70" t="e">
        <f aca="false">$AN$7*$J$3*$J$5*$O225</f>
        <v>#N/A</v>
      </c>
      <c r="AP225" s="70" t="e">
        <f aca="false">$AP$7*$J$2*$J$5*$N225</f>
        <v>#N/A</v>
      </c>
      <c r="AQ225" s="70" t="e">
        <f aca="false">$AP$7*$J$3*$J$5*$O225</f>
        <v>#N/A</v>
      </c>
      <c r="AR225" s="70" t="e">
        <f aca="false">$AR$7*$J$2*$J$5*$N225</f>
        <v>#N/A</v>
      </c>
      <c r="AS225" s="70" t="e">
        <f aca="false">$AR$7*$J$3*$J$5*$O225</f>
        <v>#N/A</v>
      </c>
      <c r="AT225" s="134" t="e">
        <f aca="false">SUM(AF225:AG225,AL225:AM225)</f>
        <v>#N/A</v>
      </c>
      <c r="AU225" s="161" t="e">
        <f aca="false">SUM(AF225:AM225,AP225:AS225)</f>
        <v>#N/A</v>
      </c>
      <c r="AV225" s="134" t="e">
        <f aca="false">SUM(AF225:AS225)</f>
        <v>#N/A</v>
      </c>
      <c r="AW225" s="70" t="e">
        <f aca="false">$AW$7*$J$2*$J$5*$S225</f>
        <v>#N/A</v>
      </c>
      <c r="AX225" s="70" t="e">
        <f aca="false">$AW$7*$J$3*$J$5*$T225</f>
        <v>#N/A</v>
      </c>
      <c r="AY225" s="70" t="e">
        <f aca="false">$AY$7*$J$2*$J$5*$S225</f>
        <v>#N/A</v>
      </c>
      <c r="AZ225" s="70" t="e">
        <f aca="false">$AY$7*$J$3*$J$5*$T225</f>
        <v>#N/A</v>
      </c>
      <c r="BA225" s="70" t="e">
        <f aca="false">$BA$7*$J$2*$J$5*$S225</f>
        <v>#N/A</v>
      </c>
      <c r="BB225" s="70" t="e">
        <f aca="false">$BA$7*$J$3*$J$5*$T225</f>
        <v>#N/A</v>
      </c>
      <c r="BC225" s="70" t="e">
        <f aca="false">$BC$7*$J$2*$J$5*$S225</f>
        <v>#N/A</v>
      </c>
      <c r="BD225" s="70" t="e">
        <f aca="false">$BC$7*$J$3*$J$5*$T225</f>
        <v>#N/A</v>
      </c>
      <c r="BE225" s="70" t="e">
        <f aca="false">$BE$7*$J$2*$J$5*$S225</f>
        <v>#N/A</v>
      </c>
      <c r="BF225" s="70" t="e">
        <f aca="false">$BE$7*$J$3*$J$5*$T225</f>
        <v>#N/A</v>
      </c>
      <c r="BG225" s="70" t="e">
        <f aca="false">$BG$7*$J$2*$J$5*$S225</f>
        <v>#N/A</v>
      </c>
      <c r="BH225" s="70" t="e">
        <f aca="false">$BG$7*$J$3*$J$5*$T225</f>
        <v>#N/A</v>
      </c>
      <c r="BI225" s="70" t="e">
        <f aca="false">$BI$7*$J$2*$J$5*$S225</f>
        <v>#N/A</v>
      </c>
      <c r="BJ225" s="70" t="e">
        <f aca="false">$BI$7*$J$3*$J$5*$T225</f>
        <v>#N/A</v>
      </c>
      <c r="BK225" s="70" t="e">
        <f aca="false">$BK$7*$J$2*$J$5*$S225</f>
        <v>#N/A</v>
      </c>
      <c r="BL225" s="70" t="e">
        <f aca="false">$BK$7*$J$3*$J$5*$T225</f>
        <v>#N/A</v>
      </c>
      <c r="BM225" s="70" t="e">
        <f aca="false">$BM$7*$J$2*$J$5*$S225</f>
        <v>#N/A</v>
      </c>
      <c r="BN225" s="70" t="e">
        <f aca="false">$BM$7*$J$3*$J$5*$T225</f>
        <v>#N/A</v>
      </c>
      <c r="BO225" s="70" t="e">
        <f aca="false">$BO$7*$J$2*$J$5*$S225</f>
        <v>#N/A</v>
      </c>
      <c r="BP225" s="70" t="e">
        <f aca="false">$BO$7*$J$3*$J$5*$T225</f>
        <v>#N/A</v>
      </c>
      <c r="BQ225" s="70" t="e">
        <f aca="false">$BQ$7*$J$2*$J$5*$S225</f>
        <v>#N/A</v>
      </c>
      <c r="BR225" s="70" t="e">
        <f aca="false">$BQ$7*$J$3*$J$5*$T225</f>
        <v>#N/A</v>
      </c>
      <c r="BS225" s="70" t="e">
        <f aca="false">$BS$7*$J$2*$J$5*$S225</f>
        <v>#N/A</v>
      </c>
      <c r="BT225" s="70" t="e">
        <f aca="false">$BS$7*$J$3*$J$5*$T225</f>
        <v>#N/A</v>
      </c>
      <c r="BU225" s="70" t="e">
        <f aca="false">$BU$7*$J$2*$J$5*$S225</f>
        <v>#N/A</v>
      </c>
      <c r="BV225" s="70" t="e">
        <f aca="false">$BU$7*$J$3*$J$5*$T225</f>
        <v>#N/A</v>
      </c>
      <c r="BW225" s="385" t="e">
        <f aca="false">SUM(AW225:BD225,BG225:BJ225,BO225:BP225)</f>
        <v>#N/A</v>
      </c>
      <c r="BX225" s="386" t="e">
        <f aca="false">SUM(BS225:BV225)+BW225</f>
        <v>#N/A</v>
      </c>
      <c r="BY225" s="25" t="e">
        <f aca="false">SUM(AW225:BV225)</f>
        <v>#N/A</v>
      </c>
      <c r="BZ225" s="70" t="e">
        <f aca="false">$BZ$7*$J$2*$J$5*$N225</f>
        <v>#N/A</v>
      </c>
      <c r="CA225" s="70" t="e">
        <f aca="false">$BZ$7*$J$3*$J$5*$O225</f>
        <v>#N/A</v>
      </c>
      <c r="CB225" s="70" t="e">
        <f aca="false">$CB$7*$J$2*$J$5*$N225</f>
        <v>#N/A</v>
      </c>
      <c r="CC225" s="70" t="e">
        <f aca="false">$CB$7*$J$3*$J$5*$O225</f>
        <v>#N/A</v>
      </c>
      <c r="CD225" s="70" t="e">
        <f aca="false">$CD$7*$J$2*$J$5*$N225</f>
        <v>#N/A</v>
      </c>
      <c r="CE225" s="70" t="e">
        <f aca="false">$CD$7*$J$3*$J$5*$O225</f>
        <v>#N/A</v>
      </c>
      <c r="CF225" s="134" t="e">
        <f aca="false">SUM(BZ225:CA225)</f>
        <v>#N/A</v>
      </c>
      <c r="CG225" s="386" t="e">
        <f aca="false">SUM(BZ225:CC225)</f>
        <v>#N/A</v>
      </c>
      <c r="CH225" s="134" t="e">
        <f aca="false">SUM(BZ225:CE225)</f>
        <v>#N/A</v>
      </c>
      <c r="CI225" s="70" t="e">
        <f aca="false">$CI$7*$J$2*$J$5*$AB225</f>
        <v>#N/A</v>
      </c>
      <c r="CJ225" s="70" t="e">
        <f aca="false">$CI$7*$J$3*$J$5*$AC225</f>
        <v>#N/A</v>
      </c>
      <c r="CK225" s="70" t="e">
        <f aca="false">$CK$7*$J$2*$J$5*$AB225</f>
        <v>#N/A</v>
      </c>
      <c r="CL225" s="70" t="e">
        <f aca="false">$CK$7*$J$3*$J$5*$AC225</f>
        <v>#N/A</v>
      </c>
      <c r="CM225" s="70" t="e">
        <f aca="false">$CM$7*$J$2*$J$5*$AB225</f>
        <v>#N/A</v>
      </c>
      <c r="CN225" s="70" t="e">
        <f aca="false">$CM$7*$J$3*$J$5*$AC225</f>
        <v>#N/A</v>
      </c>
      <c r="CO225" s="70" t="e">
        <f aca="false">$CO$7*$J$2*$J$5*$AB225</f>
        <v>#N/A</v>
      </c>
      <c r="CP225" s="70" t="e">
        <f aca="false">$CO$7*$J$3*$J$5*$AC225</f>
        <v>#N/A</v>
      </c>
      <c r="CQ225" s="70" t="e">
        <f aca="false">$CQ$7*$J$2*$J$5*$AB225</f>
        <v>#N/A</v>
      </c>
      <c r="CR225" s="70" t="e">
        <f aca="false">$CQ$7*$J$3*$J$5*$AC225</f>
        <v>#N/A</v>
      </c>
      <c r="CS225" s="70" t="e">
        <f aca="false">$CS$7*$J$2*$J$5*$AB225</f>
        <v>#N/A</v>
      </c>
      <c r="CT225" s="70" t="e">
        <f aca="false">$CS$7*$J$3*$J$5*$AC225</f>
        <v>#N/A</v>
      </c>
      <c r="CU225" s="70" t="e">
        <f aca="false">$CU$7*$J$2*$J$5*$AB225</f>
        <v>#N/A</v>
      </c>
      <c r="CV225" s="70" t="e">
        <f aca="false">$CU$7*$J$3*$J$5*$AC225</f>
        <v>#N/A</v>
      </c>
      <c r="CW225" s="70" t="e">
        <f aca="false">$CW$7*$J$2*$J$5*$AB225</f>
        <v>#N/A</v>
      </c>
      <c r="CX225" s="70" t="e">
        <f aca="false">$CW$7*$J$3*$J$5*$AC225</f>
        <v>#N/A</v>
      </c>
      <c r="CY225" s="70" t="e">
        <f aca="false">$CY$7*$J$2*$J$5*$AB225</f>
        <v>#N/A</v>
      </c>
      <c r="CZ225" s="70" t="e">
        <f aca="false">$CY$7*$J$3*$J$5*$AC225</f>
        <v>#N/A</v>
      </c>
      <c r="DA225" s="70" t="e">
        <f aca="false">$DA$7*$J$2*$J$5*$AB225</f>
        <v>#N/A</v>
      </c>
      <c r="DB225" s="70" t="e">
        <f aca="false">$DA$7*$J$3*$J$5*$AC225</f>
        <v>#N/A</v>
      </c>
      <c r="DC225" s="70"/>
      <c r="DD225" s="70"/>
      <c r="DE225" s="70" t="e">
        <f aca="false">$DF$7*$J$2*$J$5*$AB225</f>
        <v>#N/A</v>
      </c>
      <c r="DF225" s="70" t="e">
        <f aca="false">$DF$7*$J$3*$J$5*$AC225</f>
        <v>#N/A</v>
      </c>
      <c r="DG225" s="70" t="e">
        <f aca="false">$DG$7*$J$2*$J$5*$AB225</f>
        <v>#N/A</v>
      </c>
      <c r="DH225" s="70" t="e">
        <f aca="false">$DG$7*$J$3*$J$5*$AC225</f>
        <v>#N/A</v>
      </c>
      <c r="DI225" s="70" t="e">
        <f aca="false">$DI$7*$J$2*$J$5*$AB225</f>
        <v>#N/A</v>
      </c>
      <c r="DJ225" s="70" t="e">
        <f aca="false">$DI$7*$J$3*$J$5*$AC225</f>
        <v>#N/A</v>
      </c>
      <c r="DK225" s="70" t="e">
        <f aca="false">$DK$7*$J$2*$J$5*$AB225</f>
        <v>#N/A</v>
      </c>
      <c r="DL225" s="70" t="e">
        <f aca="false">$DK$7*$J$3*$J$5*$AC225</f>
        <v>#N/A</v>
      </c>
      <c r="DM225" s="70" t="e">
        <f aca="false">$DM$7*$J$2*$J$5*$AB225</f>
        <v>#N/A</v>
      </c>
      <c r="DN225" s="70" t="e">
        <f aca="false">$DM$7*$J$3*$J$5*$AC225</f>
        <v>#N/A</v>
      </c>
      <c r="DO225" s="70" t="e">
        <f aca="false">$DO$7*$J$2*$J$5*$AB225</f>
        <v>#N/A</v>
      </c>
      <c r="DP225" s="70" t="e">
        <f aca="false">$DO$7*$J$3*$J$5*$AC225</f>
        <v>#N/A</v>
      </c>
      <c r="DQ225" s="70" t="e">
        <f aca="false">$DQ$7*$J$2*$J$5*$AB225</f>
        <v>#N/A</v>
      </c>
      <c r="DR225" s="70" t="e">
        <f aca="false">$DQ$7*$J$3*$J$5*$AC225</f>
        <v>#N/A</v>
      </c>
      <c r="DS225" s="134" t="e">
        <f aca="false">SUM(CI225:CR225,CW225:CX225,DG225:DH225)</f>
        <v>#N/A</v>
      </c>
      <c r="DT225" s="25" t="e">
        <f aca="false">SUM(CI225:CZ225,DC225:DL225)</f>
        <v>#N/A</v>
      </c>
      <c r="DU225" s="134" t="e">
        <f aca="false">SUM(CI225:DR225)</f>
        <v>#N/A</v>
      </c>
      <c r="DZ225" s="70" t="e">
        <f aca="false">$DZ$7*$J$2*$J$5*$AB225</f>
        <v>#N/A</v>
      </c>
      <c r="EA225" s="70" t="e">
        <f aca="false">$DZ$7*$J$3*$J$5*$AC225</f>
        <v>#N/A</v>
      </c>
      <c r="EB225" s="70" t="e">
        <f aca="false">$EB$7*$J$2*$J$5*$AB225</f>
        <v>#N/A</v>
      </c>
      <c r="EC225" s="70" t="e">
        <f aca="false">$EB$7*$J$3*$J$5*$AC225</f>
        <v>#N/A</v>
      </c>
      <c r="ED225" s="70" t="e">
        <f aca="false">$ED$7*$J$2*$J$5*$AB225</f>
        <v>#N/A</v>
      </c>
      <c r="EE225" s="70" t="e">
        <f aca="false">$ED$7*$J$3*$J$5*$AC225</f>
        <v>#N/A</v>
      </c>
      <c r="EF225" s="70" t="e">
        <f aca="false">$EF$7*$J$2*$J$5*$AB225</f>
        <v>#N/A</v>
      </c>
      <c r="EG225" s="70" t="e">
        <f aca="false">$EF$7*$J$3*$J$5*$AC225</f>
        <v>#N/A</v>
      </c>
      <c r="EH225" s="70" t="e">
        <f aca="false">$EH$7*$J$2*$J$5*$AB225</f>
        <v>#N/A</v>
      </c>
      <c r="EI225" s="70" t="e">
        <f aca="false">$EH$7*$J$3*$J$5*$AC225</f>
        <v>#N/A</v>
      </c>
      <c r="EJ225" s="70" t="e">
        <f aca="false">$EJ$7*$J$2*$J$5*$AB225</f>
        <v>#N/A</v>
      </c>
      <c r="EK225" s="70" t="e">
        <f aca="false">$EJ$7*$J$3*$J$5*$AC225</f>
        <v>#N/A</v>
      </c>
      <c r="EL225" s="70" t="e">
        <f aca="false">$EL$7*$J$2*$J$5*$AB225</f>
        <v>#N/A</v>
      </c>
      <c r="EM225" s="70" t="e">
        <f aca="false">$EL$7*$J$3*$J$5*$AC225</f>
        <v>#N/A</v>
      </c>
      <c r="EN225" s="134" t="e">
        <f aca="false">SUM(EB225:EC225)</f>
        <v>#N/A</v>
      </c>
      <c r="EO225" s="25" t="e">
        <f aca="false">SUM(EB225:EE225,EJ225:EM225)</f>
        <v>#N/A</v>
      </c>
      <c r="EP225" s="25" t="e">
        <f aca="false">SUM(DZ225:EM225)</f>
        <v>#N/A</v>
      </c>
    </row>
    <row r="226" customFormat="false" ht="11.25" hidden="false" customHeight="false" outlineLevel="0" collapsed="false">
      <c r="A226" s="51" t="e">
        <f aca="false">VLOOKUP($D226,Curves!$A$2:$I$1700,9)</f>
        <v>#N/A</v>
      </c>
      <c r="B226" s="85" t="e">
        <f aca="false">(1+($A226/2))^(-2*($D226-$A$1)/365.25)</f>
        <v>#N/A</v>
      </c>
      <c r="C226" s="85" t="n">
        <f aca="false">D227-D226</f>
        <v>31</v>
      </c>
      <c r="D226" s="377" t="n">
        <v>43525</v>
      </c>
      <c r="E226" s="378" t="e">
        <f aca="false">VLOOKUP($D226,Curves!$A$2:$H$1700,2)*$B226</f>
        <v>#N/A</v>
      </c>
      <c r="F226" s="51" t="e">
        <f aca="false">VLOOKUP($D226,Curves!$A$2:$H$1700,3)*$B226</f>
        <v>#N/A</v>
      </c>
      <c r="G226" s="51" t="e">
        <f aca="false">VLOOKUP($D226,Curves!$A$2:$H$1700,7)*$B226</f>
        <v>#N/A</v>
      </c>
      <c r="H226" s="51" t="e">
        <f aca="false">VLOOKUP($D226,Curves!$A$2:$H$1700,5)*$B226</f>
        <v>#N/A</v>
      </c>
      <c r="I226" s="51" t="e">
        <f aca="false">VLOOKUP($D226,Curves!$A$2:$H$1700,4)*$B226</f>
        <v>#N/A</v>
      </c>
      <c r="J226" s="379" t="e">
        <f aca="false">VLOOKUP($D226,Curves!$A$2:$H$1700,8)*$B226</f>
        <v>#N/A</v>
      </c>
      <c r="K226" s="51" t="e">
        <f aca="false">($E226+$I226)*$J$5+$J$4</f>
        <v>#N/A</v>
      </c>
      <c r="L226" s="380" t="e">
        <f aca="false">VLOOKUP($D226,Curves!$N$2:$T$2600,2)*$B226</f>
        <v>#N/A</v>
      </c>
      <c r="M226" s="244" t="e">
        <f aca="false">VLOOKUP($D226,Curves!$N$2:$T$2600,3)*$B226</f>
        <v>#N/A</v>
      </c>
      <c r="N226" s="381" t="e">
        <f aca="false">IF($K226&lt;$L226,1,0)</f>
        <v>#N/A</v>
      </c>
      <c r="O226" s="382" t="e">
        <f aca="false">IF($K226&lt;$M226,1,0)</f>
        <v>#N/A</v>
      </c>
      <c r="P226" s="378" t="e">
        <f aca="false">($E226+J226)*$J$5+$J$4</f>
        <v>#N/A</v>
      </c>
      <c r="Q226" s="380" t="e">
        <f aca="false">VLOOKUP($D226,Curves!$N$2:$T$2600,4)*$B226</f>
        <v>#N/A</v>
      </c>
      <c r="R226" s="244" t="e">
        <f aca="false">VLOOKUP($D226,Curves!$N$2:$T$2600,5)*$B226</f>
        <v>#N/A</v>
      </c>
      <c r="S226" s="381" t="e">
        <f aca="false">IF($P226&lt;$Q226,1,0)</f>
        <v>#N/A</v>
      </c>
      <c r="T226" s="382" t="e">
        <f aca="false">IF($P226&lt;$R226,1,0)</f>
        <v>#N/A</v>
      </c>
      <c r="U226" s="383" t="e">
        <f aca="false">($E226+G226)*$J$5+$J$4</f>
        <v>#N/A</v>
      </c>
      <c r="V226" s="383" t="e">
        <f aca="false">($E226+H226)*$J$5+$J$4</f>
        <v>#N/A</v>
      </c>
      <c r="W226" s="383" t="e">
        <f aca="false">($E226+I226)*$J$5+$J$4</f>
        <v>#N/A</v>
      </c>
      <c r="X226" s="272" t="e">
        <f aca="false">VLOOKUP($D226,[6]CurveFetch!$D$8:$S$13000,16,0)*$B226</f>
        <v>#N/A</v>
      </c>
      <c r="Y226" s="244" t="e">
        <f aca="false">VLOOKUP($D226,Curves!$N$2:$T$2600,7)*$B226</f>
        <v>#N/A</v>
      </c>
      <c r="Z226" s="384" t="e">
        <f aca="false">IF($U226&lt;$X226,1,0)</f>
        <v>#N/A</v>
      </c>
      <c r="AA226" s="381" t="e">
        <f aca="false">IF($U226&lt;$Y226,1,0)</f>
        <v>#N/A</v>
      </c>
      <c r="AB226" s="381" t="e">
        <f aca="false">IF($V226&lt;$X226,1,0)</f>
        <v>#N/A</v>
      </c>
      <c r="AC226" s="381" t="e">
        <f aca="false">IF($V226&lt;$X226,1,0)</f>
        <v>#N/A</v>
      </c>
      <c r="AD226" s="381" t="e">
        <f aca="false">IF($W226&lt;$X226,1,0)</f>
        <v>#N/A</v>
      </c>
      <c r="AE226" s="382" t="e">
        <f aca="false">IF($W226&lt;$Y226,1,0)</f>
        <v>#N/A</v>
      </c>
      <c r="AF226" s="70" t="e">
        <f aca="false">$AF$7*$J$2*$J$5*$N226</f>
        <v>#N/A</v>
      </c>
      <c r="AG226" s="70" t="e">
        <f aca="false">$AF$7*$J$2*$J$5*$O226</f>
        <v>#N/A</v>
      </c>
      <c r="AH226" s="70" t="e">
        <f aca="false">$AH$7*$J$2*$J$5*$N226</f>
        <v>#N/A</v>
      </c>
      <c r="AI226" s="70" t="e">
        <f aca="false">$AH$7*$J$2*$J$5*$O226</f>
        <v>#N/A</v>
      </c>
      <c r="AJ226" s="70" t="e">
        <f aca="false">$AJ$7*$J$2*$J$5*$N226</f>
        <v>#N/A</v>
      </c>
      <c r="AK226" s="70" t="e">
        <f aca="false">$AJ$7*$J$2*$J$5*$O226</f>
        <v>#N/A</v>
      </c>
      <c r="AL226" s="70" t="e">
        <f aca="false">$AL$7*$J$2*$J$5*$N226</f>
        <v>#N/A</v>
      </c>
      <c r="AM226" s="70" t="e">
        <f aca="false">$AL$7*$J$3*$J$5*$O226</f>
        <v>#N/A</v>
      </c>
      <c r="AN226" s="70" t="e">
        <f aca="false">$AN$7*$J$2*$J$5*$N226</f>
        <v>#N/A</v>
      </c>
      <c r="AO226" s="70" t="e">
        <f aca="false">$AN$7*$J$3*$J$5*$O226</f>
        <v>#N/A</v>
      </c>
      <c r="AP226" s="70" t="e">
        <f aca="false">$AP$7*$J$2*$J$5*$N226</f>
        <v>#N/A</v>
      </c>
      <c r="AQ226" s="70" t="e">
        <f aca="false">$AP$7*$J$3*$J$5*$O226</f>
        <v>#N/A</v>
      </c>
      <c r="AR226" s="70" t="e">
        <f aca="false">$AR$7*$J$2*$J$5*$N226</f>
        <v>#N/A</v>
      </c>
      <c r="AS226" s="70" t="e">
        <f aca="false">$AR$7*$J$3*$J$5*$O226</f>
        <v>#N/A</v>
      </c>
      <c r="AT226" s="134" t="e">
        <f aca="false">SUM(AF226:AG226,AL226:AM226)</f>
        <v>#N/A</v>
      </c>
      <c r="AU226" s="161" t="e">
        <f aca="false">SUM(AF226:AM226,AP226:AS226)</f>
        <v>#N/A</v>
      </c>
      <c r="AV226" s="134" t="e">
        <f aca="false">SUM(AF226:AS226)</f>
        <v>#N/A</v>
      </c>
      <c r="AW226" s="70" t="e">
        <f aca="false">$AW$7*$J$2*$J$5*$S226</f>
        <v>#N/A</v>
      </c>
      <c r="AX226" s="70" t="e">
        <f aca="false">$AW$7*$J$3*$J$5*$T226</f>
        <v>#N/A</v>
      </c>
      <c r="AY226" s="70" t="e">
        <f aca="false">$AY$7*$J$2*$J$5*$S226</f>
        <v>#N/A</v>
      </c>
      <c r="AZ226" s="70" t="e">
        <f aca="false">$AY$7*$J$3*$J$5*$T226</f>
        <v>#N/A</v>
      </c>
      <c r="BA226" s="70" t="e">
        <f aca="false">$BA$7*$J$2*$J$5*$S226</f>
        <v>#N/A</v>
      </c>
      <c r="BB226" s="70" t="e">
        <f aca="false">$BA$7*$J$3*$J$5*$T226</f>
        <v>#N/A</v>
      </c>
      <c r="BC226" s="70" t="e">
        <f aca="false">$BC$7*$J$2*$J$5*$S226</f>
        <v>#N/A</v>
      </c>
      <c r="BD226" s="70" t="e">
        <f aca="false">$BC$7*$J$3*$J$5*$T226</f>
        <v>#N/A</v>
      </c>
      <c r="BE226" s="70" t="e">
        <f aca="false">$BE$7*$J$2*$J$5*$S226</f>
        <v>#N/A</v>
      </c>
      <c r="BF226" s="70" t="e">
        <f aca="false">$BE$7*$J$3*$J$5*$T226</f>
        <v>#N/A</v>
      </c>
      <c r="BG226" s="70" t="e">
        <f aca="false">$BG$7*$J$2*$J$5*$S226</f>
        <v>#N/A</v>
      </c>
      <c r="BH226" s="70" t="e">
        <f aca="false">$BG$7*$J$3*$J$5*$T226</f>
        <v>#N/A</v>
      </c>
      <c r="BI226" s="70" t="e">
        <f aca="false">$BI$7*$J$2*$J$5*$S226</f>
        <v>#N/A</v>
      </c>
      <c r="BJ226" s="70" t="e">
        <f aca="false">$BI$7*$J$3*$J$5*$T226</f>
        <v>#N/A</v>
      </c>
      <c r="BK226" s="70" t="e">
        <f aca="false">$BK$7*$J$2*$J$5*$S226</f>
        <v>#N/A</v>
      </c>
      <c r="BL226" s="70" t="e">
        <f aca="false">$BK$7*$J$3*$J$5*$T226</f>
        <v>#N/A</v>
      </c>
      <c r="BM226" s="70" t="e">
        <f aca="false">$BM$7*$J$2*$J$5*$S226</f>
        <v>#N/A</v>
      </c>
      <c r="BN226" s="70" t="e">
        <f aca="false">$BM$7*$J$3*$J$5*$T226</f>
        <v>#N/A</v>
      </c>
      <c r="BO226" s="70" t="e">
        <f aca="false">$BO$7*$J$2*$J$5*$S226</f>
        <v>#N/A</v>
      </c>
      <c r="BP226" s="70" t="e">
        <f aca="false">$BO$7*$J$3*$J$5*$T226</f>
        <v>#N/A</v>
      </c>
      <c r="BQ226" s="70" t="e">
        <f aca="false">$BQ$7*$J$2*$J$5*$S226</f>
        <v>#N/A</v>
      </c>
      <c r="BR226" s="70" t="e">
        <f aca="false">$BQ$7*$J$3*$J$5*$T226</f>
        <v>#N/A</v>
      </c>
      <c r="BS226" s="70" t="e">
        <f aca="false">$BS$7*$J$2*$J$5*$S226</f>
        <v>#N/A</v>
      </c>
      <c r="BT226" s="70" t="e">
        <f aca="false">$BS$7*$J$3*$J$5*$T226</f>
        <v>#N/A</v>
      </c>
      <c r="BU226" s="70" t="e">
        <f aca="false">$BU$7*$J$2*$J$5*$S226</f>
        <v>#N/A</v>
      </c>
      <c r="BV226" s="70" t="e">
        <f aca="false">$BU$7*$J$3*$J$5*$T226</f>
        <v>#N/A</v>
      </c>
      <c r="BW226" s="385" t="e">
        <f aca="false">SUM(AW226:BD226,BG226:BJ226,BO226:BP226)</f>
        <v>#N/A</v>
      </c>
      <c r="BX226" s="386" t="e">
        <f aca="false">SUM(BS226:BV226)+BW226</f>
        <v>#N/A</v>
      </c>
      <c r="BY226" s="25" t="e">
        <f aca="false">SUM(AW226:BV226)</f>
        <v>#N/A</v>
      </c>
      <c r="BZ226" s="70" t="e">
        <f aca="false">$BZ$7*$J$2*$J$5*$N226</f>
        <v>#N/A</v>
      </c>
      <c r="CA226" s="70" t="e">
        <f aca="false">$BZ$7*$J$3*$J$5*$O226</f>
        <v>#N/A</v>
      </c>
      <c r="CB226" s="70" t="e">
        <f aca="false">$CB$7*$J$2*$J$5*$N226</f>
        <v>#N/A</v>
      </c>
      <c r="CC226" s="70" t="e">
        <f aca="false">$CB$7*$J$3*$J$5*$O226</f>
        <v>#N/A</v>
      </c>
      <c r="CD226" s="70" t="e">
        <f aca="false">$CD$7*$J$2*$J$5*$N226</f>
        <v>#N/A</v>
      </c>
      <c r="CE226" s="70" t="e">
        <f aca="false">$CD$7*$J$3*$J$5*$O226</f>
        <v>#N/A</v>
      </c>
      <c r="CF226" s="134" t="e">
        <f aca="false">SUM(BZ226:CA226)</f>
        <v>#N/A</v>
      </c>
      <c r="CG226" s="386" t="e">
        <f aca="false">SUM(BZ226:CC226)</f>
        <v>#N/A</v>
      </c>
      <c r="CH226" s="134" t="e">
        <f aca="false">SUM(BZ226:CE226)</f>
        <v>#N/A</v>
      </c>
      <c r="CI226" s="70" t="e">
        <f aca="false">$CI$7*$J$2*$J$5*$AB226</f>
        <v>#N/A</v>
      </c>
      <c r="CJ226" s="70" t="e">
        <f aca="false">$CI$7*$J$3*$J$5*$AC226</f>
        <v>#N/A</v>
      </c>
      <c r="CK226" s="70" t="e">
        <f aca="false">$CK$7*$J$2*$J$5*$AB226</f>
        <v>#N/A</v>
      </c>
      <c r="CL226" s="70" t="e">
        <f aca="false">$CK$7*$J$3*$J$5*$AC226</f>
        <v>#N/A</v>
      </c>
      <c r="CM226" s="70" t="e">
        <f aca="false">$CM$7*$J$2*$J$5*$AB226</f>
        <v>#N/A</v>
      </c>
      <c r="CN226" s="70" t="e">
        <f aca="false">$CM$7*$J$3*$J$5*$AC226</f>
        <v>#N/A</v>
      </c>
      <c r="CO226" s="70" t="e">
        <f aca="false">$CO$7*$J$2*$J$5*$AB226</f>
        <v>#N/A</v>
      </c>
      <c r="CP226" s="70" t="e">
        <f aca="false">$CO$7*$J$3*$J$5*$AC226</f>
        <v>#N/A</v>
      </c>
      <c r="CQ226" s="70" t="e">
        <f aca="false">$CQ$7*$J$2*$J$5*$AB226</f>
        <v>#N/A</v>
      </c>
      <c r="CR226" s="70" t="e">
        <f aca="false">$CQ$7*$J$3*$J$5*$AC226</f>
        <v>#N/A</v>
      </c>
      <c r="CS226" s="70" t="e">
        <f aca="false">$CS$7*$J$2*$J$5*$AB226</f>
        <v>#N/A</v>
      </c>
      <c r="CT226" s="70" t="e">
        <f aca="false">$CS$7*$J$3*$J$5*$AC226</f>
        <v>#N/A</v>
      </c>
      <c r="CU226" s="70" t="e">
        <f aca="false">$CU$7*$J$2*$J$5*$AB226</f>
        <v>#N/A</v>
      </c>
      <c r="CV226" s="70" t="e">
        <f aca="false">$CU$7*$J$3*$J$5*$AC226</f>
        <v>#N/A</v>
      </c>
      <c r="CW226" s="70" t="e">
        <f aca="false">$CW$7*$J$2*$J$5*$AB226</f>
        <v>#N/A</v>
      </c>
      <c r="CX226" s="70" t="e">
        <f aca="false">$CW$7*$J$3*$J$5*$AC226</f>
        <v>#N/A</v>
      </c>
      <c r="CY226" s="70" t="e">
        <f aca="false">$CY$7*$J$2*$J$5*$AB226</f>
        <v>#N/A</v>
      </c>
      <c r="CZ226" s="70" t="e">
        <f aca="false">$CY$7*$J$3*$J$5*$AC226</f>
        <v>#N/A</v>
      </c>
      <c r="DA226" s="70" t="e">
        <f aca="false">$DA$7*$J$2*$J$5*$AB226</f>
        <v>#N/A</v>
      </c>
      <c r="DB226" s="70" t="e">
        <f aca="false">$DA$7*$J$3*$J$5*$AC226</f>
        <v>#N/A</v>
      </c>
      <c r="DC226" s="70"/>
      <c r="DD226" s="70"/>
      <c r="DE226" s="70" t="e">
        <f aca="false">$DF$7*$J$2*$J$5*$AB226</f>
        <v>#N/A</v>
      </c>
      <c r="DF226" s="70" t="e">
        <f aca="false">$DF$7*$J$3*$J$5*$AC226</f>
        <v>#N/A</v>
      </c>
      <c r="DG226" s="70" t="e">
        <f aca="false">$DG$7*$J$2*$J$5*$AB226</f>
        <v>#N/A</v>
      </c>
      <c r="DH226" s="70" t="e">
        <f aca="false">$DG$7*$J$3*$J$5*$AC226</f>
        <v>#N/A</v>
      </c>
      <c r="DI226" s="70" t="e">
        <f aca="false">$DI$7*$J$2*$J$5*$AB226</f>
        <v>#N/A</v>
      </c>
      <c r="DJ226" s="70" t="e">
        <f aca="false">$DI$7*$J$3*$J$5*$AC226</f>
        <v>#N/A</v>
      </c>
      <c r="DK226" s="70" t="e">
        <f aca="false">$DK$7*$J$2*$J$5*$AB226</f>
        <v>#N/A</v>
      </c>
      <c r="DL226" s="70" t="e">
        <f aca="false">$DK$7*$J$3*$J$5*$AC226</f>
        <v>#N/A</v>
      </c>
      <c r="DM226" s="70" t="e">
        <f aca="false">$DM$7*$J$2*$J$5*$AB226</f>
        <v>#N/A</v>
      </c>
      <c r="DN226" s="70" t="e">
        <f aca="false">$DM$7*$J$3*$J$5*$AC226</f>
        <v>#N/A</v>
      </c>
      <c r="DO226" s="70" t="e">
        <f aca="false">$DO$7*$J$2*$J$5*$AB226</f>
        <v>#N/A</v>
      </c>
      <c r="DP226" s="70" t="e">
        <f aca="false">$DO$7*$J$3*$J$5*$AC226</f>
        <v>#N/A</v>
      </c>
      <c r="DQ226" s="70" t="e">
        <f aca="false">$DQ$7*$J$2*$J$5*$AB226</f>
        <v>#N/A</v>
      </c>
      <c r="DR226" s="70" t="e">
        <f aca="false">$DQ$7*$J$3*$J$5*$AC226</f>
        <v>#N/A</v>
      </c>
      <c r="DS226" s="134" t="e">
        <f aca="false">SUM(CI226:CR226,CW226:CX226,DG226:DH226)</f>
        <v>#N/A</v>
      </c>
      <c r="DT226" s="25" t="e">
        <f aca="false">SUM(CI226:CZ226,DC226:DL226)</f>
        <v>#N/A</v>
      </c>
      <c r="DU226" s="134" t="e">
        <f aca="false">SUM(CI226:DR226)</f>
        <v>#N/A</v>
      </c>
      <c r="DZ226" s="70" t="e">
        <f aca="false">$DZ$7*$J$2*$J$5*$AB226</f>
        <v>#N/A</v>
      </c>
      <c r="EA226" s="70" t="e">
        <f aca="false">$DZ$7*$J$3*$J$5*$AC226</f>
        <v>#N/A</v>
      </c>
      <c r="EB226" s="70" t="e">
        <f aca="false">$EB$7*$J$2*$J$5*$AB226</f>
        <v>#N/A</v>
      </c>
      <c r="EC226" s="70" t="e">
        <f aca="false">$EB$7*$J$3*$J$5*$AC226</f>
        <v>#N/A</v>
      </c>
      <c r="ED226" s="70" t="e">
        <f aca="false">$ED$7*$J$2*$J$5*$AB226</f>
        <v>#N/A</v>
      </c>
      <c r="EE226" s="70" t="e">
        <f aca="false">$ED$7*$J$3*$J$5*$AC226</f>
        <v>#N/A</v>
      </c>
      <c r="EF226" s="70" t="e">
        <f aca="false">$EF$7*$J$2*$J$5*$AB226</f>
        <v>#N/A</v>
      </c>
      <c r="EG226" s="70" t="e">
        <f aca="false">$EF$7*$J$3*$J$5*$AC226</f>
        <v>#N/A</v>
      </c>
      <c r="EH226" s="70" t="e">
        <f aca="false">$EH$7*$J$2*$J$5*$AB226</f>
        <v>#N/A</v>
      </c>
      <c r="EI226" s="70" t="e">
        <f aca="false">$EH$7*$J$3*$J$5*$AC226</f>
        <v>#N/A</v>
      </c>
      <c r="EJ226" s="70" t="e">
        <f aca="false">$EJ$7*$J$2*$J$5*$AB226</f>
        <v>#N/A</v>
      </c>
      <c r="EK226" s="70" t="e">
        <f aca="false">$EJ$7*$J$3*$J$5*$AC226</f>
        <v>#N/A</v>
      </c>
      <c r="EL226" s="70" t="e">
        <f aca="false">$EL$7*$J$2*$J$5*$AB226</f>
        <v>#N/A</v>
      </c>
      <c r="EM226" s="70" t="e">
        <f aca="false">$EL$7*$J$3*$J$5*$AC226</f>
        <v>#N/A</v>
      </c>
      <c r="EN226" s="134" t="e">
        <f aca="false">SUM(EB226:EC226)</f>
        <v>#N/A</v>
      </c>
      <c r="EO226" s="25" t="e">
        <f aca="false">SUM(EB226:EE226,EJ226:EM226)</f>
        <v>#N/A</v>
      </c>
      <c r="EP226" s="25" t="e">
        <f aca="false">SUM(DZ226:EM226)</f>
        <v>#N/A</v>
      </c>
    </row>
    <row r="227" customFormat="false" ht="11.25" hidden="false" customHeight="false" outlineLevel="0" collapsed="false">
      <c r="A227" s="51" t="e">
        <f aca="false">VLOOKUP($D227,Curves!$A$2:$I$1700,9)</f>
        <v>#N/A</v>
      </c>
      <c r="B227" s="85" t="e">
        <f aca="false">(1+($A227/2))^(-2*($D227-$A$1)/365.25)</f>
        <v>#N/A</v>
      </c>
      <c r="C227" s="85" t="n">
        <f aca="false">D228-D227</f>
        <v>30</v>
      </c>
      <c r="D227" s="377" t="n">
        <v>43556</v>
      </c>
      <c r="E227" s="378" t="e">
        <f aca="false">VLOOKUP($D227,Curves!$A$2:$H$1700,2)*$B227</f>
        <v>#N/A</v>
      </c>
      <c r="F227" s="51" t="e">
        <f aca="false">VLOOKUP($D227,Curves!$A$2:$H$1700,3)*$B227</f>
        <v>#N/A</v>
      </c>
      <c r="G227" s="51" t="e">
        <f aca="false">VLOOKUP($D227,Curves!$A$2:$H$1700,7)*$B227</f>
        <v>#N/A</v>
      </c>
      <c r="H227" s="51" t="e">
        <f aca="false">VLOOKUP($D227,Curves!$A$2:$H$1700,5)*$B227</f>
        <v>#N/A</v>
      </c>
      <c r="I227" s="51" t="e">
        <f aca="false">VLOOKUP($D227,Curves!$A$2:$H$1700,4)*$B227</f>
        <v>#N/A</v>
      </c>
      <c r="J227" s="379" t="e">
        <f aca="false">VLOOKUP($D227,Curves!$A$2:$H$1700,8)*$B227</f>
        <v>#N/A</v>
      </c>
      <c r="K227" s="51" t="e">
        <f aca="false">($E227+$I227)*$J$5+$J$4</f>
        <v>#N/A</v>
      </c>
      <c r="L227" s="380" t="e">
        <f aca="false">VLOOKUP($D227,Curves!$N$2:$T$2600,2)*$B227</f>
        <v>#N/A</v>
      </c>
      <c r="M227" s="244" t="e">
        <f aca="false">VLOOKUP($D227,Curves!$N$2:$T$2600,3)*$B227</f>
        <v>#N/A</v>
      </c>
      <c r="N227" s="381" t="e">
        <f aca="false">IF($K227&lt;$L227,1,0)</f>
        <v>#N/A</v>
      </c>
      <c r="O227" s="382" t="e">
        <f aca="false">IF($K227&lt;$M227,1,0)</f>
        <v>#N/A</v>
      </c>
      <c r="P227" s="378" t="e">
        <f aca="false">($E227+J227)*$J$5+$J$4</f>
        <v>#N/A</v>
      </c>
      <c r="Q227" s="380" t="e">
        <f aca="false">VLOOKUP($D227,Curves!$N$2:$T$2600,4)*$B227</f>
        <v>#N/A</v>
      </c>
      <c r="R227" s="244" t="e">
        <f aca="false">VLOOKUP($D227,Curves!$N$2:$T$2600,5)*$B227</f>
        <v>#N/A</v>
      </c>
      <c r="S227" s="381" t="e">
        <f aca="false">IF($P227&lt;$Q227,1,0)</f>
        <v>#N/A</v>
      </c>
      <c r="T227" s="382" t="e">
        <f aca="false">IF($P227&lt;$R227,1,0)</f>
        <v>#N/A</v>
      </c>
      <c r="U227" s="383" t="e">
        <f aca="false">($E227+G227)*$J$5+$J$4</f>
        <v>#N/A</v>
      </c>
      <c r="V227" s="383" t="e">
        <f aca="false">($E227+H227)*$J$5+$J$4</f>
        <v>#N/A</v>
      </c>
      <c r="W227" s="383" t="e">
        <f aca="false">($E227+I227)*$J$5+$J$4</f>
        <v>#N/A</v>
      </c>
      <c r="X227" s="272" t="e">
        <f aca="false">VLOOKUP($D227,[6]CurveFetch!$D$8:$S$13000,16,0)*$B227</f>
        <v>#N/A</v>
      </c>
      <c r="Y227" s="244" t="e">
        <f aca="false">VLOOKUP($D227,Curves!$N$2:$T$2600,7)*$B227</f>
        <v>#N/A</v>
      </c>
      <c r="Z227" s="384" t="e">
        <f aca="false">IF($U227&lt;$X227,1,0)</f>
        <v>#N/A</v>
      </c>
      <c r="AA227" s="381" t="e">
        <f aca="false">IF($U227&lt;$Y227,1,0)</f>
        <v>#N/A</v>
      </c>
      <c r="AB227" s="381" t="e">
        <f aca="false">IF($V227&lt;$X227,1,0)</f>
        <v>#N/A</v>
      </c>
      <c r="AC227" s="381" t="e">
        <f aca="false">IF($V227&lt;$X227,1,0)</f>
        <v>#N/A</v>
      </c>
      <c r="AD227" s="381" t="e">
        <f aca="false">IF($W227&lt;$X227,1,0)</f>
        <v>#N/A</v>
      </c>
      <c r="AE227" s="382" t="e">
        <f aca="false">IF($W227&lt;$Y227,1,0)</f>
        <v>#N/A</v>
      </c>
      <c r="AF227" s="70" t="e">
        <f aca="false">$AF$7*$J$2*$J$5*$N227</f>
        <v>#N/A</v>
      </c>
      <c r="AG227" s="70" t="e">
        <f aca="false">$AF$7*$J$2*$J$5*$O227</f>
        <v>#N/A</v>
      </c>
      <c r="AH227" s="70" t="e">
        <f aca="false">$AH$7*$J$2*$J$5*$N227</f>
        <v>#N/A</v>
      </c>
      <c r="AI227" s="70" t="e">
        <f aca="false">$AH$7*$J$2*$J$5*$O227</f>
        <v>#N/A</v>
      </c>
      <c r="AJ227" s="70" t="e">
        <f aca="false">$AJ$7*$J$2*$J$5*$N227</f>
        <v>#N/A</v>
      </c>
      <c r="AK227" s="70" t="e">
        <f aca="false">$AJ$7*$J$2*$J$5*$O227</f>
        <v>#N/A</v>
      </c>
      <c r="AL227" s="70" t="e">
        <f aca="false">$AL$7*$J$2*$J$5*$N227</f>
        <v>#N/A</v>
      </c>
      <c r="AM227" s="70" t="e">
        <f aca="false">$AL$7*$J$3*$J$5*$O227</f>
        <v>#N/A</v>
      </c>
      <c r="AN227" s="70" t="e">
        <f aca="false">$AN$7*$J$2*$J$5*$N227</f>
        <v>#N/A</v>
      </c>
      <c r="AO227" s="70" t="e">
        <f aca="false">$AN$7*$J$3*$J$5*$O227</f>
        <v>#N/A</v>
      </c>
      <c r="AP227" s="70" t="e">
        <f aca="false">$AP$7*$J$2*$J$5*$N227</f>
        <v>#N/A</v>
      </c>
      <c r="AQ227" s="70" t="e">
        <f aca="false">$AP$7*$J$3*$J$5*$O227</f>
        <v>#N/A</v>
      </c>
      <c r="AR227" s="70" t="e">
        <f aca="false">$AR$7*$J$2*$J$5*$N227</f>
        <v>#N/A</v>
      </c>
      <c r="AS227" s="70" t="e">
        <f aca="false">$AR$7*$J$3*$J$5*$O227</f>
        <v>#N/A</v>
      </c>
      <c r="AT227" s="134" t="e">
        <f aca="false">SUM(AF227:AG227,AL227:AM227)</f>
        <v>#N/A</v>
      </c>
      <c r="AU227" s="161" t="e">
        <f aca="false">SUM(AF227:AM227,AP227:AS227)</f>
        <v>#N/A</v>
      </c>
      <c r="AV227" s="134" t="e">
        <f aca="false">SUM(AF227:AS227)</f>
        <v>#N/A</v>
      </c>
      <c r="AW227" s="70" t="e">
        <f aca="false">$AW$7*$J$2*$J$5*$S227</f>
        <v>#N/A</v>
      </c>
      <c r="AX227" s="70" t="e">
        <f aca="false">$AW$7*$J$3*$J$5*$T227</f>
        <v>#N/A</v>
      </c>
      <c r="AY227" s="70" t="e">
        <f aca="false">$AY$7*$J$2*$J$5*$S227</f>
        <v>#N/A</v>
      </c>
      <c r="AZ227" s="70" t="e">
        <f aca="false">$AY$7*$J$3*$J$5*$T227</f>
        <v>#N/A</v>
      </c>
      <c r="BA227" s="70" t="e">
        <f aca="false">$BA$7*$J$2*$J$5*$S227</f>
        <v>#N/A</v>
      </c>
      <c r="BB227" s="70" t="e">
        <f aca="false">$BA$7*$J$3*$J$5*$T227</f>
        <v>#N/A</v>
      </c>
      <c r="BC227" s="70" t="e">
        <f aca="false">$BC$7*$J$2*$J$5*$S227</f>
        <v>#N/A</v>
      </c>
      <c r="BD227" s="70" t="e">
        <f aca="false">$BC$7*$J$3*$J$5*$T227</f>
        <v>#N/A</v>
      </c>
      <c r="BE227" s="70" t="e">
        <f aca="false">$BE$7*$J$2*$J$5*$S227</f>
        <v>#N/A</v>
      </c>
      <c r="BF227" s="70" t="e">
        <f aca="false">$BE$7*$J$3*$J$5*$T227</f>
        <v>#N/A</v>
      </c>
      <c r="BG227" s="70" t="e">
        <f aca="false">$BG$7*$J$2*$J$5*$S227</f>
        <v>#N/A</v>
      </c>
      <c r="BH227" s="70" t="e">
        <f aca="false">$BG$7*$J$3*$J$5*$T227</f>
        <v>#N/A</v>
      </c>
      <c r="BI227" s="70" t="e">
        <f aca="false">$BI$7*$J$2*$J$5*$S227</f>
        <v>#N/A</v>
      </c>
      <c r="BJ227" s="70" t="e">
        <f aca="false">$BI$7*$J$3*$J$5*$T227</f>
        <v>#N/A</v>
      </c>
      <c r="BK227" s="70" t="e">
        <f aca="false">$BK$7*$J$2*$J$5*$S227</f>
        <v>#N/A</v>
      </c>
      <c r="BL227" s="70" t="e">
        <f aca="false">$BK$7*$J$3*$J$5*$T227</f>
        <v>#N/A</v>
      </c>
      <c r="BM227" s="70" t="e">
        <f aca="false">$BM$7*$J$2*$J$5*$S227</f>
        <v>#N/A</v>
      </c>
      <c r="BN227" s="70" t="e">
        <f aca="false">$BM$7*$J$3*$J$5*$T227</f>
        <v>#N/A</v>
      </c>
      <c r="BO227" s="70" t="e">
        <f aca="false">$BO$7*$J$2*$J$5*$S227</f>
        <v>#N/A</v>
      </c>
      <c r="BP227" s="70" t="e">
        <f aca="false">$BO$7*$J$3*$J$5*$T227</f>
        <v>#N/A</v>
      </c>
      <c r="BQ227" s="70" t="e">
        <f aca="false">$BQ$7*$J$2*$J$5*$S227</f>
        <v>#N/A</v>
      </c>
      <c r="BR227" s="70" t="e">
        <f aca="false">$BQ$7*$J$3*$J$5*$T227</f>
        <v>#N/A</v>
      </c>
      <c r="BS227" s="70" t="e">
        <f aca="false">$BS$7*$J$2*$J$5*$S227</f>
        <v>#N/A</v>
      </c>
      <c r="BT227" s="70" t="e">
        <f aca="false">$BS$7*$J$3*$J$5*$T227</f>
        <v>#N/A</v>
      </c>
      <c r="BU227" s="70" t="e">
        <f aca="false">$BU$7*$J$2*$J$5*$S227</f>
        <v>#N/A</v>
      </c>
      <c r="BV227" s="70" t="e">
        <f aca="false">$BU$7*$J$3*$J$5*$T227</f>
        <v>#N/A</v>
      </c>
      <c r="BW227" s="385" t="e">
        <f aca="false">SUM(AW227:BD227,BG227:BJ227,BO227:BP227)</f>
        <v>#N/A</v>
      </c>
      <c r="BX227" s="386" t="e">
        <f aca="false">SUM(BS227:BV227)+BW227</f>
        <v>#N/A</v>
      </c>
      <c r="BY227" s="25" t="e">
        <f aca="false">SUM(AW227:BV227)</f>
        <v>#N/A</v>
      </c>
      <c r="BZ227" s="70" t="e">
        <f aca="false">$BZ$7*$J$2*$J$5*$N227</f>
        <v>#N/A</v>
      </c>
      <c r="CA227" s="70" t="e">
        <f aca="false">$BZ$7*$J$3*$J$5*$O227</f>
        <v>#N/A</v>
      </c>
      <c r="CB227" s="70" t="e">
        <f aca="false">$CB$7*$J$2*$J$5*$N227</f>
        <v>#N/A</v>
      </c>
      <c r="CC227" s="70" t="e">
        <f aca="false">$CB$7*$J$3*$J$5*$O227</f>
        <v>#N/A</v>
      </c>
      <c r="CD227" s="70" t="e">
        <f aca="false">$CD$7*$J$2*$J$5*$N227</f>
        <v>#N/A</v>
      </c>
      <c r="CE227" s="70" t="e">
        <f aca="false">$CD$7*$J$3*$J$5*$O227</f>
        <v>#N/A</v>
      </c>
      <c r="CF227" s="134" t="e">
        <f aca="false">SUM(BZ227:CA227)</f>
        <v>#N/A</v>
      </c>
      <c r="CG227" s="386" t="e">
        <f aca="false">SUM(BZ227:CC227)</f>
        <v>#N/A</v>
      </c>
      <c r="CH227" s="134" t="e">
        <f aca="false">SUM(BZ227:CE227)</f>
        <v>#N/A</v>
      </c>
      <c r="CI227" s="70" t="e">
        <f aca="false">$CI$7*$J$2*$J$5*$AB227</f>
        <v>#N/A</v>
      </c>
      <c r="CJ227" s="70" t="e">
        <f aca="false">$CI$7*$J$3*$J$5*$AC227</f>
        <v>#N/A</v>
      </c>
      <c r="CK227" s="70" t="e">
        <f aca="false">$CK$7*$J$2*$J$5*$AB227</f>
        <v>#N/A</v>
      </c>
      <c r="CL227" s="70" t="e">
        <f aca="false">$CK$7*$J$3*$J$5*$AC227</f>
        <v>#N/A</v>
      </c>
      <c r="CM227" s="70" t="e">
        <f aca="false">$CM$7*$J$2*$J$5*$AB227</f>
        <v>#N/A</v>
      </c>
      <c r="CN227" s="70" t="e">
        <f aca="false">$CM$7*$J$3*$J$5*$AC227</f>
        <v>#N/A</v>
      </c>
      <c r="CO227" s="70" t="e">
        <f aca="false">$CO$7*$J$2*$J$5*$AB227</f>
        <v>#N/A</v>
      </c>
      <c r="CP227" s="70" t="e">
        <f aca="false">$CO$7*$J$3*$J$5*$AC227</f>
        <v>#N/A</v>
      </c>
      <c r="CQ227" s="70" t="e">
        <f aca="false">$CQ$7*$J$2*$J$5*$AB227</f>
        <v>#N/A</v>
      </c>
      <c r="CR227" s="70" t="e">
        <f aca="false">$CQ$7*$J$3*$J$5*$AC227</f>
        <v>#N/A</v>
      </c>
      <c r="CS227" s="70" t="e">
        <f aca="false">$CS$7*$J$2*$J$5*$AB227</f>
        <v>#N/A</v>
      </c>
      <c r="CT227" s="70" t="e">
        <f aca="false">$CS$7*$J$3*$J$5*$AC227</f>
        <v>#N/A</v>
      </c>
      <c r="CU227" s="70" t="e">
        <f aca="false">$CU$7*$J$2*$J$5*$AB227</f>
        <v>#N/A</v>
      </c>
      <c r="CV227" s="70" t="e">
        <f aca="false">$CU$7*$J$3*$J$5*$AC227</f>
        <v>#N/A</v>
      </c>
      <c r="CW227" s="70" t="e">
        <f aca="false">$CW$7*$J$2*$J$5*$AB227</f>
        <v>#N/A</v>
      </c>
      <c r="CX227" s="70" t="e">
        <f aca="false">$CW$7*$J$3*$J$5*$AC227</f>
        <v>#N/A</v>
      </c>
      <c r="CY227" s="70" t="e">
        <f aca="false">$CY$7*$J$2*$J$5*$AB227</f>
        <v>#N/A</v>
      </c>
      <c r="CZ227" s="70" t="e">
        <f aca="false">$CY$7*$J$3*$J$5*$AC227</f>
        <v>#N/A</v>
      </c>
      <c r="DA227" s="70" t="e">
        <f aca="false">$DA$7*$J$2*$J$5*$AB227</f>
        <v>#N/A</v>
      </c>
      <c r="DB227" s="70" t="e">
        <f aca="false">$DA$7*$J$3*$J$5*$AC227</f>
        <v>#N/A</v>
      </c>
      <c r="DC227" s="70"/>
      <c r="DD227" s="70"/>
      <c r="DE227" s="70" t="e">
        <f aca="false">$DF$7*$J$2*$J$5*$AB227</f>
        <v>#N/A</v>
      </c>
      <c r="DF227" s="70" t="e">
        <f aca="false">$DF$7*$J$3*$J$5*$AC227</f>
        <v>#N/A</v>
      </c>
      <c r="DG227" s="70" t="e">
        <f aca="false">$DG$7*$J$2*$J$5*$AB227</f>
        <v>#N/A</v>
      </c>
      <c r="DH227" s="70" t="e">
        <f aca="false">$DG$7*$J$3*$J$5*$AC227</f>
        <v>#N/A</v>
      </c>
      <c r="DI227" s="70" t="e">
        <f aca="false">$DI$7*$J$2*$J$5*$AB227</f>
        <v>#N/A</v>
      </c>
      <c r="DJ227" s="70" t="e">
        <f aca="false">$DI$7*$J$3*$J$5*$AC227</f>
        <v>#N/A</v>
      </c>
      <c r="DK227" s="70" t="e">
        <f aca="false">$DK$7*$J$2*$J$5*$AB227</f>
        <v>#N/A</v>
      </c>
      <c r="DL227" s="70" t="e">
        <f aca="false">$DK$7*$J$3*$J$5*$AC227</f>
        <v>#N/A</v>
      </c>
      <c r="DM227" s="70" t="e">
        <f aca="false">$DM$7*$J$2*$J$5*$AB227</f>
        <v>#N/A</v>
      </c>
      <c r="DN227" s="70" t="e">
        <f aca="false">$DM$7*$J$3*$J$5*$AC227</f>
        <v>#N/A</v>
      </c>
      <c r="DO227" s="70" t="e">
        <f aca="false">$DO$7*$J$2*$J$5*$AB227</f>
        <v>#N/A</v>
      </c>
      <c r="DP227" s="70" t="e">
        <f aca="false">$DO$7*$J$3*$J$5*$AC227</f>
        <v>#N/A</v>
      </c>
      <c r="DQ227" s="70" t="e">
        <f aca="false">$DQ$7*$J$2*$J$5*$AB227</f>
        <v>#N/A</v>
      </c>
      <c r="DR227" s="70" t="e">
        <f aca="false">$DQ$7*$J$3*$J$5*$AC227</f>
        <v>#N/A</v>
      </c>
      <c r="DS227" s="134" t="e">
        <f aca="false">SUM(CI227:CR227,CW227:CX227,DG227:DH227)</f>
        <v>#N/A</v>
      </c>
      <c r="DT227" s="25" t="e">
        <f aca="false">SUM(CI227:CZ227,DC227:DL227)</f>
        <v>#N/A</v>
      </c>
      <c r="DU227" s="134" t="e">
        <f aca="false">SUM(CI227:DR227)</f>
        <v>#N/A</v>
      </c>
      <c r="DZ227" s="70" t="e">
        <f aca="false">$DZ$7*$J$2*$J$5*$AB227</f>
        <v>#N/A</v>
      </c>
      <c r="EA227" s="70" t="e">
        <f aca="false">$DZ$7*$J$3*$J$5*$AC227</f>
        <v>#N/A</v>
      </c>
      <c r="EB227" s="70" t="e">
        <f aca="false">$EB$7*$J$2*$J$5*$AB227</f>
        <v>#N/A</v>
      </c>
      <c r="EC227" s="70" t="e">
        <f aca="false">$EB$7*$J$3*$J$5*$AC227</f>
        <v>#N/A</v>
      </c>
      <c r="ED227" s="70" t="e">
        <f aca="false">$ED$7*$J$2*$J$5*$AB227</f>
        <v>#N/A</v>
      </c>
      <c r="EE227" s="70" t="e">
        <f aca="false">$ED$7*$J$3*$J$5*$AC227</f>
        <v>#N/A</v>
      </c>
      <c r="EF227" s="70" t="e">
        <f aca="false">$EF$7*$J$2*$J$5*$AB227</f>
        <v>#N/A</v>
      </c>
      <c r="EG227" s="70" t="e">
        <f aca="false">$EF$7*$J$3*$J$5*$AC227</f>
        <v>#N/A</v>
      </c>
      <c r="EH227" s="70" t="e">
        <f aca="false">$EH$7*$J$2*$J$5*$AB227</f>
        <v>#N/A</v>
      </c>
      <c r="EI227" s="70" t="e">
        <f aca="false">$EH$7*$J$3*$J$5*$AC227</f>
        <v>#N/A</v>
      </c>
      <c r="EJ227" s="70" t="e">
        <f aca="false">$EJ$7*$J$2*$J$5*$AB227</f>
        <v>#N/A</v>
      </c>
      <c r="EK227" s="70" t="e">
        <f aca="false">$EJ$7*$J$3*$J$5*$AC227</f>
        <v>#N/A</v>
      </c>
      <c r="EL227" s="70" t="e">
        <f aca="false">$EL$7*$J$2*$J$5*$AB227</f>
        <v>#N/A</v>
      </c>
      <c r="EM227" s="70" t="e">
        <f aca="false">$EL$7*$J$3*$J$5*$AC227</f>
        <v>#N/A</v>
      </c>
      <c r="EN227" s="134" t="e">
        <f aca="false">SUM(EB227:EC227)</f>
        <v>#N/A</v>
      </c>
      <c r="EO227" s="25" t="e">
        <f aca="false">SUM(EB227:EE227,EJ227:EM227)</f>
        <v>#N/A</v>
      </c>
      <c r="EP227" s="25" t="e">
        <f aca="false">SUM(DZ227:EM227)</f>
        <v>#N/A</v>
      </c>
    </row>
    <row r="228" customFormat="false" ht="11.25" hidden="false" customHeight="false" outlineLevel="0" collapsed="false">
      <c r="A228" s="51" t="e">
        <f aca="false">VLOOKUP($D228,Curves!$A$2:$I$1700,9)</f>
        <v>#N/A</v>
      </c>
      <c r="B228" s="85" t="e">
        <f aca="false">(1+($A228/2))^(-2*($D228-$A$1)/365.25)</f>
        <v>#N/A</v>
      </c>
      <c r="C228" s="85" t="n">
        <f aca="false">D229-D228</f>
        <v>31</v>
      </c>
      <c r="D228" s="377" t="n">
        <v>43586</v>
      </c>
      <c r="E228" s="378" t="e">
        <f aca="false">VLOOKUP($D228,Curves!$A$2:$H$1700,2)*$B228</f>
        <v>#N/A</v>
      </c>
      <c r="F228" s="51" t="e">
        <f aca="false">VLOOKUP($D228,Curves!$A$2:$H$1700,3)*$B228</f>
        <v>#N/A</v>
      </c>
      <c r="G228" s="51" t="e">
        <f aca="false">VLOOKUP($D228,Curves!$A$2:$H$1700,7)*$B228</f>
        <v>#N/A</v>
      </c>
      <c r="H228" s="51" t="e">
        <f aca="false">VLOOKUP($D228,Curves!$A$2:$H$1700,5)*$B228</f>
        <v>#N/A</v>
      </c>
      <c r="I228" s="51" t="e">
        <f aca="false">VLOOKUP($D228,Curves!$A$2:$H$1700,4)*$B228</f>
        <v>#N/A</v>
      </c>
      <c r="J228" s="379" t="e">
        <f aca="false">VLOOKUP($D228,Curves!$A$2:$H$1700,8)*$B228</f>
        <v>#N/A</v>
      </c>
      <c r="K228" s="51" t="e">
        <f aca="false">($E228+$I228)*$J$5+$J$4</f>
        <v>#N/A</v>
      </c>
      <c r="L228" s="380" t="e">
        <f aca="false">VLOOKUP($D228,Curves!$N$2:$T$2600,2)*$B228</f>
        <v>#N/A</v>
      </c>
      <c r="M228" s="244" t="e">
        <f aca="false">VLOOKUP($D228,Curves!$N$2:$T$2600,3)*$B228</f>
        <v>#N/A</v>
      </c>
      <c r="N228" s="381" t="e">
        <f aca="false">IF($K228&lt;$L228,1,0)</f>
        <v>#N/A</v>
      </c>
      <c r="O228" s="382" t="e">
        <f aca="false">IF($K228&lt;$M228,1,0)</f>
        <v>#N/A</v>
      </c>
      <c r="P228" s="378" t="e">
        <f aca="false">($E228+J228)*$J$5+$J$4</f>
        <v>#N/A</v>
      </c>
      <c r="Q228" s="380" t="e">
        <f aca="false">VLOOKUP($D228,Curves!$N$2:$T$2600,4)*$B228</f>
        <v>#N/A</v>
      </c>
      <c r="R228" s="244" t="e">
        <f aca="false">VLOOKUP($D228,Curves!$N$2:$T$2600,5)*$B228</f>
        <v>#N/A</v>
      </c>
      <c r="S228" s="381" t="e">
        <f aca="false">IF($P228&lt;$Q228,1,0)</f>
        <v>#N/A</v>
      </c>
      <c r="T228" s="382" t="e">
        <f aca="false">IF($P228&lt;$R228,1,0)</f>
        <v>#N/A</v>
      </c>
      <c r="U228" s="383" t="e">
        <f aca="false">($E228+G228)*$J$5+$J$4</f>
        <v>#N/A</v>
      </c>
      <c r="V228" s="383" t="e">
        <f aca="false">($E228+H228)*$J$5+$J$4</f>
        <v>#N/A</v>
      </c>
      <c r="W228" s="383" t="e">
        <f aca="false">($E228+I228)*$J$5+$J$4</f>
        <v>#N/A</v>
      </c>
      <c r="X228" s="272" t="e">
        <f aca="false">VLOOKUP($D228,[6]CurveFetch!$D$8:$S$13000,16,0)*$B228</f>
        <v>#N/A</v>
      </c>
      <c r="Y228" s="244" t="e">
        <f aca="false">VLOOKUP($D228,Curves!$N$2:$T$2600,7)*$B228</f>
        <v>#N/A</v>
      </c>
      <c r="Z228" s="384" t="e">
        <f aca="false">IF($U228&lt;$X228,1,0)</f>
        <v>#N/A</v>
      </c>
      <c r="AA228" s="381" t="e">
        <f aca="false">IF($U228&lt;$Y228,1,0)</f>
        <v>#N/A</v>
      </c>
      <c r="AB228" s="381" t="e">
        <f aca="false">IF($V228&lt;$X228,1,0)</f>
        <v>#N/A</v>
      </c>
      <c r="AC228" s="381" t="e">
        <f aca="false">IF($V228&lt;$X228,1,0)</f>
        <v>#N/A</v>
      </c>
      <c r="AD228" s="381" t="e">
        <f aca="false">IF($W228&lt;$X228,1,0)</f>
        <v>#N/A</v>
      </c>
      <c r="AE228" s="382" t="e">
        <f aca="false">IF($W228&lt;$Y228,1,0)</f>
        <v>#N/A</v>
      </c>
      <c r="AF228" s="70" t="e">
        <f aca="false">$AF$7*$J$2*$J$5*$N228</f>
        <v>#N/A</v>
      </c>
      <c r="AG228" s="70" t="e">
        <f aca="false">$AF$7*$J$2*$J$5*$O228</f>
        <v>#N/A</v>
      </c>
      <c r="AH228" s="70" t="e">
        <f aca="false">$AH$7*$J$2*$J$5*$N228</f>
        <v>#N/A</v>
      </c>
      <c r="AI228" s="70" t="e">
        <f aca="false">$AH$7*$J$2*$J$5*$O228</f>
        <v>#N/A</v>
      </c>
      <c r="AJ228" s="70" t="e">
        <f aca="false">$AJ$7*$J$2*$J$5*$N228</f>
        <v>#N/A</v>
      </c>
      <c r="AK228" s="70" t="e">
        <f aca="false">$AJ$7*$J$2*$J$5*$O228</f>
        <v>#N/A</v>
      </c>
      <c r="AL228" s="70" t="e">
        <f aca="false">$AL$7*$J$2*$J$5*$N228</f>
        <v>#N/A</v>
      </c>
      <c r="AM228" s="70" t="e">
        <f aca="false">$AL$7*$J$3*$J$5*$O228</f>
        <v>#N/A</v>
      </c>
      <c r="AN228" s="70" t="e">
        <f aca="false">$AN$7*$J$2*$J$5*$N228</f>
        <v>#N/A</v>
      </c>
      <c r="AO228" s="70" t="e">
        <f aca="false">$AN$7*$J$3*$J$5*$O228</f>
        <v>#N/A</v>
      </c>
      <c r="AP228" s="70" t="e">
        <f aca="false">$AP$7*$J$2*$J$5*$N228</f>
        <v>#N/A</v>
      </c>
      <c r="AQ228" s="70" t="e">
        <f aca="false">$AP$7*$J$3*$J$5*$O228</f>
        <v>#N/A</v>
      </c>
      <c r="AR228" s="70" t="e">
        <f aca="false">$AR$7*$J$2*$J$5*$N228</f>
        <v>#N/A</v>
      </c>
      <c r="AS228" s="70" t="e">
        <f aca="false">$AR$7*$J$3*$J$5*$O228</f>
        <v>#N/A</v>
      </c>
      <c r="AT228" s="134" t="e">
        <f aca="false">SUM(AF228:AG228,AL228:AM228)</f>
        <v>#N/A</v>
      </c>
      <c r="AU228" s="161" t="e">
        <f aca="false">SUM(AF228:AM228,AP228:AS228)</f>
        <v>#N/A</v>
      </c>
      <c r="AV228" s="134" t="e">
        <f aca="false">SUM(AF228:AS228)</f>
        <v>#N/A</v>
      </c>
      <c r="AW228" s="70" t="e">
        <f aca="false">$AW$7*$J$2*$J$5*$S228</f>
        <v>#N/A</v>
      </c>
      <c r="AX228" s="70" t="e">
        <f aca="false">$AW$7*$J$3*$J$5*$T228</f>
        <v>#N/A</v>
      </c>
      <c r="AY228" s="70" t="e">
        <f aca="false">$AY$7*$J$2*$J$5*$S228</f>
        <v>#N/A</v>
      </c>
      <c r="AZ228" s="70" t="e">
        <f aca="false">$AY$7*$J$3*$J$5*$T228</f>
        <v>#N/A</v>
      </c>
      <c r="BA228" s="70" t="e">
        <f aca="false">$BA$7*$J$2*$J$5*$S228</f>
        <v>#N/A</v>
      </c>
      <c r="BB228" s="70" t="e">
        <f aca="false">$BA$7*$J$3*$J$5*$T228</f>
        <v>#N/A</v>
      </c>
      <c r="BC228" s="70" t="e">
        <f aca="false">$BC$7*$J$2*$J$5*$S228</f>
        <v>#N/A</v>
      </c>
      <c r="BD228" s="70" t="e">
        <f aca="false">$BC$7*$J$3*$J$5*$T228</f>
        <v>#N/A</v>
      </c>
      <c r="BE228" s="70" t="e">
        <f aca="false">$BE$7*$J$2*$J$5*$S228</f>
        <v>#N/A</v>
      </c>
      <c r="BF228" s="70" t="e">
        <f aca="false">$BE$7*$J$3*$J$5*$T228</f>
        <v>#N/A</v>
      </c>
      <c r="BG228" s="70" t="e">
        <f aca="false">$BG$7*$J$2*$J$5*$S228</f>
        <v>#N/A</v>
      </c>
      <c r="BH228" s="70" t="e">
        <f aca="false">$BG$7*$J$3*$J$5*$T228</f>
        <v>#N/A</v>
      </c>
      <c r="BI228" s="70" t="e">
        <f aca="false">$BI$7*$J$2*$J$5*$S228</f>
        <v>#N/A</v>
      </c>
      <c r="BJ228" s="70" t="e">
        <f aca="false">$BI$7*$J$3*$J$5*$T228</f>
        <v>#N/A</v>
      </c>
      <c r="BK228" s="70" t="e">
        <f aca="false">$BK$7*$J$2*$J$5*$S228</f>
        <v>#N/A</v>
      </c>
      <c r="BL228" s="70" t="e">
        <f aca="false">$BK$7*$J$3*$J$5*$T228</f>
        <v>#N/A</v>
      </c>
      <c r="BM228" s="70" t="e">
        <f aca="false">$BM$7*$J$2*$J$5*$S228</f>
        <v>#N/A</v>
      </c>
      <c r="BN228" s="70" t="e">
        <f aca="false">$BM$7*$J$3*$J$5*$T228</f>
        <v>#N/A</v>
      </c>
      <c r="BO228" s="70" t="e">
        <f aca="false">$BO$7*$J$2*$J$5*$S228</f>
        <v>#N/A</v>
      </c>
      <c r="BP228" s="70" t="e">
        <f aca="false">$BO$7*$J$3*$J$5*$T228</f>
        <v>#N/A</v>
      </c>
      <c r="BQ228" s="70" t="e">
        <f aca="false">$BQ$7*$J$2*$J$5*$S228</f>
        <v>#N/A</v>
      </c>
      <c r="BR228" s="70" t="e">
        <f aca="false">$BQ$7*$J$3*$J$5*$T228</f>
        <v>#N/A</v>
      </c>
      <c r="BS228" s="70" t="e">
        <f aca="false">$BS$7*$J$2*$J$5*$S228</f>
        <v>#N/A</v>
      </c>
      <c r="BT228" s="70" t="e">
        <f aca="false">$BS$7*$J$3*$J$5*$T228</f>
        <v>#N/A</v>
      </c>
      <c r="BU228" s="70" t="e">
        <f aca="false">$BU$7*$J$2*$J$5*$S228</f>
        <v>#N/A</v>
      </c>
      <c r="BV228" s="70" t="e">
        <f aca="false">$BU$7*$J$3*$J$5*$T228</f>
        <v>#N/A</v>
      </c>
      <c r="BW228" s="385" t="e">
        <f aca="false">SUM(AW228:BD228,BG228:BJ228,BO228:BP228)</f>
        <v>#N/A</v>
      </c>
      <c r="BX228" s="386" t="e">
        <f aca="false">SUM(BS228:BV228)+BW228</f>
        <v>#N/A</v>
      </c>
      <c r="BY228" s="25" t="e">
        <f aca="false">SUM(AW228:BV228)</f>
        <v>#N/A</v>
      </c>
      <c r="BZ228" s="70" t="e">
        <f aca="false">$BZ$7*$J$2*$J$5*$N228</f>
        <v>#N/A</v>
      </c>
      <c r="CA228" s="70" t="e">
        <f aca="false">$BZ$7*$J$3*$J$5*$O228</f>
        <v>#N/A</v>
      </c>
      <c r="CB228" s="70" t="e">
        <f aca="false">$CB$7*$J$2*$J$5*$N228</f>
        <v>#N/A</v>
      </c>
      <c r="CC228" s="70" t="e">
        <f aca="false">$CB$7*$J$3*$J$5*$O228</f>
        <v>#N/A</v>
      </c>
      <c r="CD228" s="70" t="e">
        <f aca="false">$CD$7*$J$2*$J$5*$N228</f>
        <v>#N/A</v>
      </c>
      <c r="CE228" s="70" t="e">
        <f aca="false">$CD$7*$J$3*$J$5*$O228</f>
        <v>#N/A</v>
      </c>
      <c r="CF228" s="134" t="e">
        <f aca="false">SUM(BZ228:CA228)</f>
        <v>#N/A</v>
      </c>
      <c r="CG228" s="386" t="e">
        <f aca="false">SUM(BZ228:CC228)</f>
        <v>#N/A</v>
      </c>
      <c r="CH228" s="134" t="e">
        <f aca="false">SUM(BZ228:CE228)</f>
        <v>#N/A</v>
      </c>
      <c r="CI228" s="70" t="e">
        <f aca="false">$CI$7*$J$2*$J$5*$AB228</f>
        <v>#N/A</v>
      </c>
      <c r="CJ228" s="70" t="e">
        <f aca="false">$CI$7*$J$3*$J$5*$AC228</f>
        <v>#N/A</v>
      </c>
      <c r="CK228" s="70" t="e">
        <f aca="false">$CK$7*$J$2*$J$5*$AB228</f>
        <v>#N/A</v>
      </c>
      <c r="CL228" s="70" t="e">
        <f aca="false">$CK$7*$J$3*$J$5*$AC228</f>
        <v>#N/A</v>
      </c>
      <c r="CM228" s="70" t="e">
        <f aca="false">$CM$7*$J$2*$J$5*$AB228</f>
        <v>#N/A</v>
      </c>
      <c r="CN228" s="70" t="e">
        <f aca="false">$CM$7*$J$3*$J$5*$AC228</f>
        <v>#N/A</v>
      </c>
      <c r="CO228" s="70" t="e">
        <f aca="false">$CO$7*$J$2*$J$5*$AB228</f>
        <v>#N/A</v>
      </c>
      <c r="CP228" s="70" t="e">
        <f aca="false">$CO$7*$J$3*$J$5*$AC228</f>
        <v>#N/A</v>
      </c>
      <c r="CQ228" s="70" t="e">
        <f aca="false">$CQ$7*$J$2*$J$5*$AB228</f>
        <v>#N/A</v>
      </c>
      <c r="CR228" s="70" t="e">
        <f aca="false">$CQ$7*$J$3*$J$5*$AC228</f>
        <v>#N/A</v>
      </c>
      <c r="CS228" s="70" t="e">
        <f aca="false">$CS$7*$J$2*$J$5*$AB228</f>
        <v>#N/A</v>
      </c>
      <c r="CT228" s="70" t="e">
        <f aca="false">$CS$7*$J$3*$J$5*$AC228</f>
        <v>#N/A</v>
      </c>
      <c r="CU228" s="70" t="e">
        <f aca="false">$CU$7*$J$2*$J$5*$AB228</f>
        <v>#N/A</v>
      </c>
      <c r="CV228" s="70" t="e">
        <f aca="false">$CU$7*$J$3*$J$5*$AC228</f>
        <v>#N/A</v>
      </c>
      <c r="CW228" s="70" t="e">
        <f aca="false">$CW$7*$J$2*$J$5*$AB228</f>
        <v>#N/A</v>
      </c>
      <c r="CX228" s="70" t="e">
        <f aca="false">$CW$7*$J$3*$J$5*$AC228</f>
        <v>#N/A</v>
      </c>
      <c r="CY228" s="70" t="e">
        <f aca="false">$CY$7*$J$2*$J$5*$AB228</f>
        <v>#N/A</v>
      </c>
      <c r="CZ228" s="70" t="e">
        <f aca="false">$CY$7*$J$3*$J$5*$AC228</f>
        <v>#N/A</v>
      </c>
      <c r="DA228" s="70" t="e">
        <f aca="false">$DA$7*$J$2*$J$5*$AB228</f>
        <v>#N/A</v>
      </c>
      <c r="DB228" s="70" t="e">
        <f aca="false">$DA$7*$J$3*$J$5*$AC228</f>
        <v>#N/A</v>
      </c>
      <c r="DC228" s="70"/>
      <c r="DD228" s="70"/>
      <c r="DE228" s="70" t="e">
        <f aca="false">$DF$7*$J$2*$J$5*$AB228</f>
        <v>#N/A</v>
      </c>
      <c r="DF228" s="70" t="e">
        <f aca="false">$DF$7*$J$3*$J$5*$AC228</f>
        <v>#N/A</v>
      </c>
      <c r="DG228" s="70" t="e">
        <f aca="false">$DG$7*$J$2*$J$5*$AB228</f>
        <v>#N/A</v>
      </c>
      <c r="DH228" s="70" t="e">
        <f aca="false">$DG$7*$J$3*$J$5*$AC228</f>
        <v>#N/A</v>
      </c>
      <c r="DI228" s="70" t="e">
        <f aca="false">$DI$7*$J$2*$J$5*$AB228</f>
        <v>#N/A</v>
      </c>
      <c r="DJ228" s="70" t="e">
        <f aca="false">$DI$7*$J$3*$J$5*$AC228</f>
        <v>#N/A</v>
      </c>
      <c r="DK228" s="70" t="e">
        <f aca="false">$DK$7*$J$2*$J$5*$AB228</f>
        <v>#N/A</v>
      </c>
      <c r="DL228" s="70" t="e">
        <f aca="false">$DK$7*$J$3*$J$5*$AC228</f>
        <v>#N/A</v>
      </c>
      <c r="DM228" s="70" t="e">
        <f aca="false">$DM$7*$J$2*$J$5*$AB228</f>
        <v>#N/A</v>
      </c>
      <c r="DN228" s="70" t="e">
        <f aca="false">$DM$7*$J$3*$J$5*$AC228</f>
        <v>#N/A</v>
      </c>
      <c r="DO228" s="70" t="e">
        <f aca="false">$DO$7*$J$2*$J$5*$AB228</f>
        <v>#N/A</v>
      </c>
      <c r="DP228" s="70" t="e">
        <f aca="false">$DO$7*$J$3*$J$5*$AC228</f>
        <v>#N/A</v>
      </c>
      <c r="DQ228" s="70" t="e">
        <f aca="false">$DQ$7*$J$2*$J$5*$AB228</f>
        <v>#N/A</v>
      </c>
      <c r="DR228" s="70" t="e">
        <f aca="false">$DQ$7*$J$3*$J$5*$AC228</f>
        <v>#N/A</v>
      </c>
      <c r="DS228" s="134" t="e">
        <f aca="false">SUM(CI228:CR228,CW228:CX228,DG228:DH228)</f>
        <v>#N/A</v>
      </c>
      <c r="DT228" s="25" t="e">
        <f aca="false">SUM(CI228:CZ228,DC228:DL228)</f>
        <v>#N/A</v>
      </c>
      <c r="DU228" s="134" t="e">
        <f aca="false">SUM(CI228:DR228)</f>
        <v>#N/A</v>
      </c>
      <c r="DZ228" s="70" t="e">
        <f aca="false">$DZ$7*$J$2*$J$5*$AB228</f>
        <v>#N/A</v>
      </c>
      <c r="EA228" s="70" t="e">
        <f aca="false">$DZ$7*$J$3*$J$5*$AC228</f>
        <v>#N/A</v>
      </c>
      <c r="EB228" s="70" t="e">
        <f aca="false">$EB$7*$J$2*$J$5*$AB228</f>
        <v>#N/A</v>
      </c>
      <c r="EC228" s="70" t="e">
        <f aca="false">$EB$7*$J$3*$J$5*$AC228</f>
        <v>#N/A</v>
      </c>
      <c r="ED228" s="70" t="e">
        <f aca="false">$ED$7*$J$2*$J$5*$AB228</f>
        <v>#N/A</v>
      </c>
      <c r="EE228" s="70" t="e">
        <f aca="false">$ED$7*$J$3*$J$5*$AC228</f>
        <v>#N/A</v>
      </c>
      <c r="EF228" s="70" t="e">
        <f aca="false">$EF$7*$J$2*$J$5*$AB228</f>
        <v>#N/A</v>
      </c>
      <c r="EG228" s="70" t="e">
        <f aca="false">$EF$7*$J$3*$J$5*$AC228</f>
        <v>#N/A</v>
      </c>
      <c r="EH228" s="70" t="e">
        <f aca="false">$EH$7*$J$2*$J$5*$AB228</f>
        <v>#N/A</v>
      </c>
      <c r="EI228" s="70" t="e">
        <f aca="false">$EH$7*$J$3*$J$5*$AC228</f>
        <v>#N/A</v>
      </c>
      <c r="EJ228" s="70" t="e">
        <f aca="false">$EJ$7*$J$2*$J$5*$AB228</f>
        <v>#N/A</v>
      </c>
      <c r="EK228" s="70" t="e">
        <f aca="false">$EJ$7*$J$3*$J$5*$AC228</f>
        <v>#N/A</v>
      </c>
      <c r="EL228" s="70" t="e">
        <f aca="false">$EL$7*$J$2*$J$5*$AB228</f>
        <v>#N/A</v>
      </c>
      <c r="EM228" s="70" t="e">
        <f aca="false">$EL$7*$J$3*$J$5*$AC228</f>
        <v>#N/A</v>
      </c>
      <c r="EN228" s="134" t="e">
        <f aca="false">SUM(EB228:EC228)</f>
        <v>#N/A</v>
      </c>
      <c r="EO228" s="25" t="e">
        <f aca="false">SUM(EB228:EE228,EJ228:EM228)</f>
        <v>#N/A</v>
      </c>
      <c r="EP228" s="25" t="e">
        <f aca="false">SUM(DZ228:EM228)</f>
        <v>#N/A</v>
      </c>
    </row>
    <row r="229" customFormat="false" ht="11.25" hidden="false" customHeight="false" outlineLevel="0" collapsed="false">
      <c r="A229" s="51" t="e">
        <f aca="false">VLOOKUP($D229,Curves!$A$2:$I$1700,9)</f>
        <v>#N/A</v>
      </c>
      <c r="B229" s="85" t="e">
        <f aca="false">(1+($A229/2))^(-2*($D229-$A$1)/365.25)</f>
        <v>#N/A</v>
      </c>
      <c r="C229" s="85" t="n">
        <f aca="false">D230-D229</f>
        <v>30</v>
      </c>
      <c r="D229" s="377" t="n">
        <v>43617</v>
      </c>
      <c r="E229" s="378" t="e">
        <f aca="false">VLOOKUP($D229,Curves!$A$2:$H$1700,2)*$B229</f>
        <v>#N/A</v>
      </c>
      <c r="F229" s="51" t="e">
        <f aca="false">VLOOKUP($D229,Curves!$A$2:$H$1700,3)*$B229</f>
        <v>#N/A</v>
      </c>
      <c r="G229" s="51" t="e">
        <f aca="false">VLOOKUP($D229,Curves!$A$2:$H$1700,7)*$B229</f>
        <v>#N/A</v>
      </c>
      <c r="H229" s="51" t="e">
        <f aca="false">VLOOKUP($D229,Curves!$A$2:$H$1700,5)*$B229</f>
        <v>#N/A</v>
      </c>
      <c r="I229" s="51" t="e">
        <f aca="false">VLOOKUP($D229,Curves!$A$2:$H$1700,4)*$B229</f>
        <v>#N/A</v>
      </c>
      <c r="J229" s="379" t="e">
        <f aca="false">VLOOKUP($D229,Curves!$A$2:$H$1700,8)*$B229</f>
        <v>#N/A</v>
      </c>
      <c r="K229" s="51" t="e">
        <f aca="false">($E229+$I229)*$J$5+$J$4</f>
        <v>#N/A</v>
      </c>
      <c r="L229" s="380" t="e">
        <f aca="false">VLOOKUP($D229,Curves!$N$2:$T$2600,2)*$B229</f>
        <v>#N/A</v>
      </c>
      <c r="M229" s="244" t="e">
        <f aca="false">VLOOKUP($D229,Curves!$N$2:$T$2600,3)*$B229</f>
        <v>#N/A</v>
      </c>
      <c r="N229" s="381" t="e">
        <f aca="false">IF($K229&lt;$L229,1,0)</f>
        <v>#N/A</v>
      </c>
      <c r="O229" s="382" t="e">
        <f aca="false">IF($K229&lt;$M229,1,0)</f>
        <v>#N/A</v>
      </c>
      <c r="P229" s="378" t="e">
        <f aca="false">($E229+J229)*$J$5+$J$4</f>
        <v>#N/A</v>
      </c>
      <c r="Q229" s="380" t="e">
        <f aca="false">VLOOKUP($D229,Curves!$N$2:$T$2600,4)*$B229</f>
        <v>#N/A</v>
      </c>
      <c r="R229" s="244" t="e">
        <f aca="false">VLOOKUP($D229,Curves!$N$2:$T$2600,5)*$B229</f>
        <v>#N/A</v>
      </c>
      <c r="S229" s="381" t="e">
        <f aca="false">IF($P229&lt;$Q229,1,0)</f>
        <v>#N/A</v>
      </c>
      <c r="T229" s="382" t="e">
        <f aca="false">IF($P229&lt;$R229,1,0)</f>
        <v>#N/A</v>
      </c>
      <c r="U229" s="383" t="e">
        <f aca="false">($E229+G229)*$J$5+$J$4</f>
        <v>#N/A</v>
      </c>
      <c r="V229" s="383" t="e">
        <f aca="false">($E229+H229)*$J$5+$J$4</f>
        <v>#N/A</v>
      </c>
      <c r="W229" s="383" t="e">
        <f aca="false">($E229+I229)*$J$5+$J$4</f>
        <v>#N/A</v>
      </c>
      <c r="X229" s="272" t="e">
        <f aca="false">VLOOKUP($D229,[6]CurveFetch!$D$8:$S$13000,16,0)*$B229</f>
        <v>#N/A</v>
      </c>
      <c r="Y229" s="244" t="e">
        <f aca="false">VLOOKUP($D229,Curves!$N$2:$T$2600,7)*$B229</f>
        <v>#N/A</v>
      </c>
      <c r="Z229" s="384" t="e">
        <f aca="false">IF($U229&lt;$X229,1,0)</f>
        <v>#N/A</v>
      </c>
      <c r="AA229" s="381" t="e">
        <f aca="false">IF($U229&lt;$Y229,1,0)</f>
        <v>#N/A</v>
      </c>
      <c r="AB229" s="381" t="e">
        <f aca="false">IF($V229&lt;$X229,1,0)</f>
        <v>#N/A</v>
      </c>
      <c r="AC229" s="381" t="e">
        <f aca="false">IF($V229&lt;$X229,1,0)</f>
        <v>#N/A</v>
      </c>
      <c r="AD229" s="381" t="e">
        <f aca="false">IF($W229&lt;$X229,1,0)</f>
        <v>#N/A</v>
      </c>
      <c r="AE229" s="382" t="e">
        <f aca="false">IF($W229&lt;$Y229,1,0)</f>
        <v>#N/A</v>
      </c>
      <c r="AF229" s="70" t="e">
        <f aca="false">$AF$7*$J$2*$J$5*$N229</f>
        <v>#N/A</v>
      </c>
      <c r="AG229" s="70" t="e">
        <f aca="false">$AF$7*$J$2*$J$5*$O229</f>
        <v>#N/A</v>
      </c>
      <c r="AH229" s="70" t="e">
        <f aca="false">$AH$7*$J$2*$J$5*$N229</f>
        <v>#N/A</v>
      </c>
      <c r="AI229" s="70" t="e">
        <f aca="false">$AH$7*$J$2*$J$5*$O229</f>
        <v>#N/A</v>
      </c>
      <c r="AJ229" s="70" t="e">
        <f aca="false">$AJ$7*$J$2*$J$5*$N229</f>
        <v>#N/A</v>
      </c>
      <c r="AK229" s="70" t="e">
        <f aca="false">$AJ$7*$J$2*$J$5*$O229</f>
        <v>#N/A</v>
      </c>
      <c r="AL229" s="70" t="e">
        <f aca="false">$AL$7*$J$2*$J$5*$N229</f>
        <v>#N/A</v>
      </c>
      <c r="AM229" s="70" t="e">
        <f aca="false">$AL$7*$J$3*$J$5*$O229</f>
        <v>#N/A</v>
      </c>
      <c r="AN229" s="70" t="e">
        <f aca="false">$AN$7*$J$2*$J$5*$N229</f>
        <v>#N/A</v>
      </c>
      <c r="AO229" s="70" t="e">
        <f aca="false">$AN$7*$J$3*$J$5*$O229</f>
        <v>#N/A</v>
      </c>
      <c r="AP229" s="70" t="e">
        <f aca="false">$AP$7*$J$2*$J$5*$N229</f>
        <v>#N/A</v>
      </c>
      <c r="AQ229" s="70" t="e">
        <f aca="false">$AP$7*$J$3*$J$5*$O229</f>
        <v>#N/A</v>
      </c>
      <c r="AR229" s="70" t="e">
        <f aca="false">$AR$7*$J$2*$J$5*$N229</f>
        <v>#N/A</v>
      </c>
      <c r="AS229" s="70" t="e">
        <f aca="false">$AR$7*$J$3*$J$5*$O229</f>
        <v>#N/A</v>
      </c>
      <c r="AT229" s="134" t="e">
        <f aca="false">SUM(AF229:AG229,AL229:AM229)</f>
        <v>#N/A</v>
      </c>
      <c r="AU229" s="161" t="e">
        <f aca="false">SUM(AF229:AM229,AP229:AS229)</f>
        <v>#N/A</v>
      </c>
      <c r="AV229" s="134" t="e">
        <f aca="false">SUM(AF229:AS229)</f>
        <v>#N/A</v>
      </c>
      <c r="AW229" s="70" t="e">
        <f aca="false">$AW$7*$J$2*$J$5*$S229</f>
        <v>#N/A</v>
      </c>
      <c r="AX229" s="70" t="e">
        <f aca="false">$AW$7*$J$3*$J$5*$T229</f>
        <v>#N/A</v>
      </c>
      <c r="AY229" s="70" t="e">
        <f aca="false">$AY$7*$J$2*$J$5*$S229</f>
        <v>#N/A</v>
      </c>
      <c r="AZ229" s="70" t="e">
        <f aca="false">$AY$7*$J$3*$J$5*$T229</f>
        <v>#N/A</v>
      </c>
      <c r="BA229" s="70" t="e">
        <f aca="false">$BA$7*$J$2*$J$5*$S229</f>
        <v>#N/A</v>
      </c>
      <c r="BB229" s="70" t="e">
        <f aca="false">$BA$7*$J$3*$J$5*$T229</f>
        <v>#N/A</v>
      </c>
      <c r="BC229" s="70" t="e">
        <f aca="false">$BC$7*$J$2*$J$5*$S229</f>
        <v>#N/A</v>
      </c>
      <c r="BD229" s="70" t="e">
        <f aca="false">$BC$7*$J$3*$J$5*$T229</f>
        <v>#N/A</v>
      </c>
      <c r="BE229" s="70" t="e">
        <f aca="false">$BE$7*$J$2*$J$5*$S229</f>
        <v>#N/A</v>
      </c>
      <c r="BF229" s="70" t="e">
        <f aca="false">$BE$7*$J$3*$J$5*$T229</f>
        <v>#N/A</v>
      </c>
      <c r="BG229" s="70" t="e">
        <f aca="false">$BG$7*$J$2*$J$5*$S229</f>
        <v>#N/A</v>
      </c>
      <c r="BH229" s="70" t="e">
        <f aca="false">$BG$7*$J$3*$J$5*$T229</f>
        <v>#N/A</v>
      </c>
      <c r="BI229" s="70" t="e">
        <f aca="false">$BI$7*$J$2*$J$5*$S229</f>
        <v>#N/A</v>
      </c>
      <c r="BJ229" s="70" t="e">
        <f aca="false">$BI$7*$J$3*$J$5*$T229</f>
        <v>#N/A</v>
      </c>
      <c r="BK229" s="70" t="e">
        <f aca="false">$BK$7*$J$2*$J$5*$S229</f>
        <v>#N/A</v>
      </c>
      <c r="BL229" s="70" t="e">
        <f aca="false">$BK$7*$J$3*$J$5*$T229</f>
        <v>#N/A</v>
      </c>
      <c r="BM229" s="70" t="e">
        <f aca="false">$BM$7*$J$2*$J$5*$S229</f>
        <v>#N/A</v>
      </c>
      <c r="BN229" s="70" t="e">
        <f aca="false">$BM$7*$J$3*$J$5*$T229</f>
        <v>#N/A</v>
      </c>
      <c r="BO229" s="70" t="e">
        <f aca="false">$BO$7*$J$2*$J$5*$S229</f>
        <v>#N/A</v>
      </c>
      <c r="BP229" s="70" t="e">
        <f aca="false">$BO$7*$J$3*$J$5*$T229</f>
        <v>#N/A</v>
      </c>
      <c r="BQ229" s="70" t="e">
        <f aca="false">$BQ$7*$J$2*$J$5*$S229</f>
        <v>#N/A</v>
      </c>
      <c r="BR229" s="70" t="e">
        <f aca="false">$BQ$7*$J$3*$J$5*$T229</f>
        <v>#N/A</v>
      </c>
      <c r="BS229" s="70" t="e">
        <f aca="false">$BS$7*$J$2*$J$5*$S229</f>
        <v>#N/A</v>
      </c>
      <c r="BT229" s="70" t="e">
        <f aca="false">$BS$7*$J$3*$J$5*$T229</f>
        <v>#N/A</v>
      </c>
      <c r="BU229" s="70" t="e">
        <f aca="false">$BU$7*$J$2*$J$5*$S229</f>
        <v>#N/A</v>
      </c>
      <c r="BV229" s="70" t="e">
        <f aca="false">$BU$7*$J$3*$J$5*$T229</f>
        <v>#N/A</v>
      </c>
      <c r="BW229" s="385" t="e">
        <f aca="false">SUM(AW229:BD229,BG229:BJ229,BO229:BP229)</f>
        <v>#N/A</v>
      </c>
      <c r="BX229" s="386" t="e">
        <f aca="false">SUM(BS229:BV229)+BW229</f>
        <v>#N/A</v>
      </c>
      <c r="BY229" s="25" t="e">
        <f aca="false">SUM(AW229:BV229)</f>
        <v>#N/A</v>
      </c>
      <c r="BZ229" s="70" t="e">
        <f aca="false">$BZ$7*$J$2*$J$5*$N229</f>
        <v>#N/A</v>
      </c>
      <c r="CA229" s="70" t="e">
        <f aca="false">$BZ$7*$J$3*$J$5*$O229</f>
        <v>#N/A</v>
      </c>
      <c r="CB229" s="70" t="e">
        <f aca="false">$CB$7*$J$2*$J$5*$N229</f>
        <v>#N/A</v>
      </c>
      <c r="CC229" s="70" t="e">
        <f aca="false">$CB$7*$J$3*$J$5*$O229</f>
        <v>#N/A</v>
      </c>
      <c r="CD229" s="70" t="e">
        <f aca="false">$CD$7*$J$2*$J$5*$N229</f>
        <v>#N/A</v>
      </c>
      <c r="CE229" s="70" t="e">
        <f aca="false">$CD$7*$J$3*$J$5*$O229</f>
        <v>#N/A</v>
      </c>
      <c r="CF229" s="134" t="e">
        <f aca="false">SUM(BZ229:CA229)</f>
        <v>#N/A</v>
      </c>
      <c r="CG229" s="386" t="e">
        <f aca="false">SUM(BZ229:CC229)</f>
        <v>#N/A</v>
      </c>
      <c r="CH229" s="134" t="e">
        <f aca="false">SUM(BZ229:CE229)</f>
        <v>#N/A</v>
      </c>
      <c r="CI229" s="70" t="e">
        <f aca="false">$CI$7*$J$2*$J$5*$AB229</f>
        <v>#N/A</v>
      </c>
      <c r="CJ229" s="70" t="e">
        <f aca="false">$CI$7*$J$3*$J$5*$AC229</f>
        <v>#N/A</v>
      </c>
      <c r="CK229" s="70" t="e">
        <f aca="false">$CK$7*$J$2*$J$5*$AB229</f>
        <v>#N/A</v>
      </c>
      <c r="CL229" s="70" t="e">
        <f aca="false">$CK$7*$J$3*$J$5*$AC229</f>
        <v>#N/A</v>
      </c>
      <c r="CM229" s="70" t="e">
        <f aca="false">$CM$7*$J$2*$J$5*$AB229</f>
        <v>#N/A</v>
      </c>
      <c r="CN229" s="70" t="e">
        <f aca="false">$CM$7*$J$3*$J$5*$AC229</f>
        <v>#N/A</v>
      </c>
      <c r="CO229" s="70" t="e">
        <f aca="false">$CO$7*$J$2*$J$5*$AB229</f>
        <v>#N/A</v>
      </c>
      <c r="CP229" s="70" t="e">
        <f aca="false">$CO$7*$J$3*$J$5*$AC229</f>
        <v>#N/A</v>
      </c>
      <c r="CQ229" s="70" t="e">
        <f aca="false">$CQ$7*$J$2*$J$5*$AB229</f>
        <v>#N/A</v>
      </c>
      <c r="CR229" s="70" t="e">
        <f aca="false">$CQ$7*$J$3*$J$5*$AC229</f>
        <v>#N/A</v>
      </c>
      <c r="CS229" s="70" t="e">
        <f aca="false">$CS$7*$J$2*$J$5*$AB229</f>
        <v>#N/A</v>
      </c>
      <c r="CT229" s="70" t="e">
        <f aca="false">$CS$7*$J$3*$J$5*$AC229</f>
        <v>#N/A</v>
      </c>
      <c r="CU229" s="70" t="e">
        <f aca="false">$CU$7*$J$2*$J$5*$AB229</f>
        <v>#N/A</v>
      </c>
      <c r="CV229" s="70" t="e">
        <f aca="false">$CU$7*$J$3*$J$5*$AC229</f>
        <v>#N/A</v>
      </c>
      <c r="CW229" s="70" t="e">
        <f aca="false">$CW$7*$J$2*$J$5*$AB229</f>
        <v>#N/A</v>
      </c>
      <c r="CX229" s="70" t="e">
        <f aca="false">$CW$7*$J$3*$J$5*$AC229</f>
        <v>#N/A</v>
      </c>
      <c r="CY229" s="70" t="e">
        <f aca="false">$CY$7*$J$2*$J$5*$AB229</f>
        <v>#N/A</v>
      </c>
      <c r="CZ229" s="70" t="e">
        <f aca="false">$CY$7*$J$3*$J$5*$AC229</f>
        <v>#N/A</v>
      </c>
      <c r="DA229" s="70" t="e">
        <f aca="false">$DA$7*$J$2*$J$5*$AB229</f>
        <v>#N/A</v>
      </c>
      <c r="DB229" s="70" t="e">
        <f aca="false">$DA$7*$J$3*$J$5*$AC229</f>
        <v>#N/A</v>
      </c>
      <c r="DC229" s="70"/>
      <c r="DD229" s="70"/>
      <c r="DE229" s="70" t="e">
        <f aca="false">$DF$7*$J$2*$J$5*$AB229</f>
        <v>#N/A</v>
      </c>
      <c r="DF229" s="70" t="e">
        <f aca="false">$DF$7*$J$3*$J$5*$AC229</f>
        <v>#N/A</v>
      </c>
      <c r="DG229" s="70" t="e">
        <f aca="false">$DG$7*$J$2*$J$5*$AB229</f>
        <v>#N/A</v>
      </c>
      <c r="DH229" s="70" t="e">
        <f aca="false">$DG$7*$J$3*$J$5*$AC229</f>
        <v>#N/A</v>
      </c>
      <c r="DI229" s="70" t="e">
        <f aca="false">$DI$7*$J$2*$J$5*$AB229</f>
        <v>#N/A</v>
      </c>
      <c r="DJ229" s="70" t="e">
        <f aca="false">$DI$7*$J$3*$J$5*$AC229</f>
        <v>#N/A</v>
      </c>
      <c r="DK229" s="70" t="e">
        <f aca="false">$DK$7*$J$2*$J$5*$AB229</f>
        <v>#N/A</v>
      </c>
      <c r="DL229" s="70" t="e">
        <f aca="false">$DK$7*$J$3*$J$5*$AC229</f>
        <v>#N/A</v>
      </c>
      <c r="DM229" s="70" t="e">
        <f aca="false">$DM$7*$J$2*$J$5*$AB229</f>
        <v>#N/A</v>
      </c>
      <c r="DN229" s="70" t="e">
        <f aca="false">$DM$7*$J$3*$J$5*$AC229</f>
        <v>#N/A</v>
      </c>
      <c r="DO229" s="70" t="e">
        <f aca="false">$DO$7*$J$2*$J$5*$AB229</f>
        <v>#N/A</v>
      </c>
      <c r="DP229" s="70" t="e">
        <f aca="false">$DO$7*$J$3*$J$5*$AC229</f>
        <v>#N/A</v>
      </c>
      <c r="DQ229" s="70" t="e">
        <f aca="false">$DQ$7*$J$2*$J$5*$AB229</f>
        <v>#N/A</v>
      </c>
      <c r="DR229" s="70" t="e">
        <f aca="false">$DQ$7*$J$3*$J$5*$AC229</f>
        <v>#N/A</v>
      </c>
      <c r="DS229" s="134" t="e">
        <f aca="false">SUM(CI229:CR229,CW229:CX229,DG229:DH229)</f>
        <v>#N/A</v>
      </c>
      <c r="DT229" s="25" t="e">
        <f aca="false">SUM(CI229:CZ229,DC229:DL229)</f>
        <v>#N/A</v>
      </c>
      <c r="DU229" s="134" t="e">
        <f aca="false">SUM(CI229:DR229)</f>
        <v>#N/A</v>
      </c>
      <c r="DZ229" s="70" t="e">
        <f aca="false">$DZ$7*$J$2*$J$5*$AB229</f>
        <v>#N/A</v>
      </c>
      <c r="EA229" s="70" t="e">
        <f aca="false">$DZ$7*$J$3*$J$5*$AC229</f>
        <v>#N/A</v>
      </c>
      <c r="EB229" s="70" t="e">
        <f aca="false">$EB$7*$J$2*$J$5*$AB229</f>
        <v>#N/A</v>
      </c>
      <c r="EC229" s="70" t="e">
        <f aca="false">$EB$7*$J$3*$J$5*$AC229</f>
        <v>#N/A</v>
      </c>
      <c r="ED229" s="70" t="e">
        <f aca="false">$ED$7*$J$2*$J$5*$AB229</f>
        <v>#N/A</v>
      </c>
      <c r="EE229" s="70" t="e">
        <f aca="false">$ED$7*$J$3*$J$5*$AC229</f>
        <v>#N/A</v>
      </c>
      <c r="EF229" s="70" t="e">
        <f aca="false">$EF$7*$J$2*$J$5*$AB229</f>
        <v>#N/A</v>
      </c>
      <c r="EG229" s="70" t="e">
        <f aca="false">$EF$7*$J$3*$J$5*$AC229</f>
        <v>#N/A</v>
      </c>
      <c r="EH229" s="70" t="e">
        <f aca="false">$EH$7*$J$2*$J$5*$AB229</f>
        <v>#N/A</v>
      </c>
      <c r="EI229" s="70" t="e">
        <f aca="false">$EH$7*$J$3*$J$5*$AC229</f>
        <v>#N/A</v>
      </c>
      <c r="EJ229" s="70" t="e">
        <f aca="false">$EJ$7*$J$2*$J$5*$AB229</f>
        <v>#N/A</v>
      </c>
      <c r="EK229" s="70" t="e">
        <f aca="false">$EJ$7*$J$3*$J$5*$AC229</f>
        <v>#N/A</v>
      </c>
      <c r="EL229" s="70" t="e">
        <f aca="false">$EL$7*$J$2*$J$5*$AB229</f>
        <v>#N/A</v>
      </c>
      <c r="EM229" s="70" t="e">
        <f aca="false">$EL$7*$J$3*$J$5*$AC229</f>
        <v>#N/A</v>
      </c>
      <c r="EN229" s="134" t="e">
        <f aca="false">SUM(EB229:EC229)</f>
        <v>#N/A</v>
      </c>
      <c r="EO229" s="25" t="e">
        <f aca="false">SUM(EB229:EE229,EJ229:EM229)</f>
        <v>#N/A</v>
      </c>
      <c r="EP229" s="25" t="e">
        <f aca="false">SUM(DZ229:EM229)</f>
        <v>#N/A</v>
      </c>
    </row>
    <row r="230" customFormat="false" ht="11.25" hidden="false" customHeight="false" outlineLevel="0" collapsed="false">
      <c r="A230" s="51" t="e">
        <f aca="false">VLOOKUP($D230,Curves!$A$2:$I$1700,9)</f>
        <v>#N/A</v>
      </c>
      <c r="B230" s="85" t="e">
        <f aca="false">(1+($A230/2))^(-2*($D230-$A$1)/365.25)</f>
        <v>#N/A</v>
      </c>
      <c r="C230" s="85" t="n">
        <f aca="false">D231-D230</f>
        <v>31</v>
      </c>
      <c r="D230" s="377" t="n">
        <v>43647</v>
      </c>
      <c r="E230" s="378" t="e">
        <f aca="false">VLOOKUP($D230,Curves!$A$2:$H$1700,2)*$B230</f>
        <v>#N/A</v>
      </c>
      <c r="F230" s="51" t="e">
        <f aca="false">VLOOKUP($D230,Curves!$A$2:$H$1700,3)*$B230</f>
        <v>#N/A</v>
      </c>
      <c r="G230" s="51" t="e">
        <f aca="false">VLOOKUP($D230,Curves!$A$2:$H$1700,7)*$B230</f>
        <v>#N/A</v>
      </c>
      <c r="H230" s="51" t="e">
        <f aca="false">VLOOKUP($D230,Curves!$A$2:$H$1700,5)*$B230</f>
        <v>#N/A</v>
      </c>
      <c r="I230" s="51" t="e">
        <f aca="false">VLOOKUP($D230,Curves!$A$2:$H$1700,4)*$B230</f>
        <v>#N/A</v>
      </c>
      <c r="J230" s="379" t="e">
        <f aca="false">VLOOKUP($D230,Curves!$A$2:$H$1700,8)*$B230</f>
        <v>#N/A</v>
      </c>
      <c r="K230" s="51" t="e">
        <f aca="false">($E230+$I230)*$J$5+$J$4</f>
        <v>#N/A</v>
      </c>
      <c r="L230" s="380" t="e">
        <f aca="false">VLOOKUP($D230,Curves!$N$2:$T$2600,2)*$B230</f>
        <v>#N/A</v>
      </c>
      <c r="M230" s="244" t="e">
        <f aca="false">VLOOKUP($D230,Curves!$N$2:$T$2600,3)*$B230</f>
        <v>#N/A</v>
      </c>
      <c r="N230" s="381" t="e">
        <f aca="false">IF($K230&lt;$L230,1,0)</f>
        <v>#N/A</v>
      </c>
      <c r="O230" s="382" t="e">
        <f aca="false">IF($K230&lt;$M230,1,0)</f>
        <v>#N/A</v>
      </c>
      <c r="P230" s="378" t="e">
        <f aca="false">($E230+J230)*$J$5+$J$4</f>
        <v>#N/A</v>
      </c>
      <c r="Q230" s="380" t="e">
        <f aca="false">VLOOKUP($D230,Curves!$N$2:$T$2600,4)*$B230</f>
        <v>#N/A</v>
      </c>
      <c r="R230" s="244" t="e">
        <f aca="false">VLOOKUP($D230,Curves!$N$2:$T$2600,5)*$B230</f>
        <v>#N/A</v>
      </c>
      <c r="S230" s="381" t="e">
        <f aca="false">IF($P230&lt;$Q230,1,0)</f>
        <v>#N/A</v>
      </c>
      <c r="T230" s="382" t="e">
        <f aca="false">IF($P230&lt;$R230,1,0)</f>
        <v>#N/A</v>
      </c>
      <c r="U230" s="383" t="e">
        <f aca="false">($E230+G230)*$J$5+$J$4</f>
        <v>#N/A</v>
      </c>
      <c r="V230" s="383" t="e">
        <f aca="false">($E230+H230)*$J$5+$J$4</f>
        <v>#N/A</v>
      </c>
      <c r="W230" s="383" t="e">
        <f aca="false">($E230+I230)*$J$5+$J$4</f>
        <v>#N/A</v>
      </c>
      <c r="X230" s="272" t="e">
        <f aca="false">VLOOKUP($D230,[6]CurveFetch!$D$8:$S$13000,16,0)*$B230</f>
        <v>#N/A</v>
      </c>
      <c r="Y230" s="244" t="e">
        <f aca="false">VLOOKUP($D230,Curves!$N$2:$T$2600,7)*$B230</f>
        <v>#N/A</v>
      </c>
      <c r="Z230" s="384" t="e">
        <f aca="false">IF($U230&lt;$X230,1,0)</f>
        <v>#N/A</v>
      </c>
      <c r="AA230" s="381" t="e">
        <f aca="false">IF($U230&lt;$Y230,1,0)</f>
        <v>#N/A</v>
      </c>
      <c r="AB230" s="381" t="e">
        <f aca="false">IF($V230&lt;$X230,1,0)</f>
        <v>#N/A</v>
      </c>
      <c r="AC230" s="381" t="e">
        <f aca="false">IF($V230&lt;$X230,1,0)</f>
        <v>#N/A</v>
      </c>
      <c r="AD230" s="381" t="e">
        <f aca="false">IF($W230&lt;$X230,1,0)</f>
        <v>#N/A</v>
      </c>
      <c r="AE230" s="382" t="e">
        <f aca="false">IF($W230&lt;$Y230,1,0)</f>
        <v>#N/A</v>
      </c>
      <c r="AF230" s="70" t="e">
        <f aca="false">$AF$7*$J$2*$J$5*$N230</f>
        <v>#N/A</v>
      </c>
      <c r="AG230" s="70" t="e">
        <f aca="false">$AF$7*$J$2*$J$5*$O230</f>
        <v>#N/A</v>
      </c>
      <c r="AH230" s="70" t="e">
        <f aca="false">$AH$7*$J$2*$J$5*$N230</f>
        <v>#N/A</v>
      </c>
      <c r="AI230" s="70" t="e">
        <f aca="false">$AH$7*$J$2*$J$5*$O230</f>
        <v>#N/A</v>
      </c>
      <c r="AJ230" s="70" t="e">
        <f aca="false">$AJ$7*$J$2*$J$5*$N230</f>
        <v>#N/A</v>
      </c>
      <c r="AK230" s="70" t="e">
        <f aca="false">$AJ$7*$J$2*$J$5*$O230</f>
        <v>#N/A</v>
      </c>
      <c r="AL230" s="70" t="e">
        <f aca="false">$AL$7*$J$2*$J$5*$N230</f>
        <v>#N/A</v>
      </c>
      <c r="AM230" s="70" t="e">
        <f aca="false">$AL$7*$J$3*$J$5*$O230</f>
        <v>#N/A</v>
      </c>
      <c r="AN230" s="70" t="e">
        <f aca="false">$AN$7*$J$2*$J$5*$N230</f>
        <v>#N/A</v>
      </c>
      <c r="AO230" s="70" t="e">
        <f aca="false">$AN$7*$J$3*$J$5*$O230</f>
        <v>#N/A</v>
      </c>
      <c r="AP230" s="70" t="e">
        <f aca="false">$AP$7*$J$2*$J$5*$N230</f>
        <v>#N/A</v>
      </c>
      <c r="AQ230" s="70" t="e">
        <f aca="false">$AP$7*$J$3*$J$5*$O230</f>
        <v>#N/A</v>
      </c>
      <c r="AR230" s="70" t="e">
        <f aca="false">$AR$7*$J$2*$J$5*$N230</f>
        <v>#N/A</v>
      </c>
      <c r="AS230" s="70" t="e">
        <f aca="false">$AR$7*$J$3*$J$5*$O230</f>
        <v>#N/A</v>
      </c>
      <c r="AT230" s="134" t="e">
        <f aca="false">SUM(AF230:AG230,AL230:AM230)</f>
        <v>#N/A</v>
      </c>
      <c r="AU230" s="161" t="e">
        <f aca="false">SUM(AF230:AM230,AP230:AS230)</f>
        <v>#N/A</v>
      </c>
      <c r="AV230" s="134" t="e">
        <f aca="false">SUM(AF230:AS230)</f>
        <v>#N/A</v>
      </c>
      <c r="AW230" s="70" t="e">
        <f aca="false">$AW$7*$J$2*$J$5*$S230</f>
        <v>#N/A</v>
      </c>
      <c r="AX230" s="70" t="e">
        <f aca="false">$AW$7*$J$3*$J$5*$T230</f>
        <v>#N/A</v>
      </c>
      <c r="AY230" s="70" t="e">
        <f aca="false">$AY$7*$J$2*$J$5*$S230</f>
        <v>#N/A</v>
      </c>
      <c r="AZ230" s="70" t="e">
        <f aca="false">$AY$7*$J$3*$J$5*$T230</f>
        <v>#N/A</v>
      </c>
      <c r="BA230" s="70" t="e">
        <f aca="false">$BA$7*$J$2*$J$5*$S230</f>
        <v>#N/A</v>
      </c>
      <c r="BB230" s="70" t="e">
        <f aca="false">$BA$7*$J$3*$J$5*$T230</f>
        <v>#N/A</v>
      </c>
      <c r="BC230" s="70" t="e">
        <f aca="false">$BC$7*$J$2*$J$5*$S230</f>
        <v>#N/A</v>
      </c>
      <c r="BD230" s="70" t="e">
        <f aca="false">$BC$7*$J$3*$J$5*$T230</f>
        <v>#N/A</v>
      </c>
      <c r="BE230" s="70" t="e">
        <f aca="false">$BE$7*$J$2*$J$5*$S230</f>
        <v>#N/A</v>
      </c>
      <c r="BF230" s="70" t="e">
        <f aca="false">$BE$7*$J$3*$J$5*$T230</f>
        <v>#N/A</v>
      </c>
      <c r="BG230" s="70" t="e">
        <f aca="false">$BG$7*$J$2*$J$5*$S230</f>
        <v>#N/A</v>
      </c>
      <c r="BH230" s="70" t="e">
        <f aca="false">$BG$7*$J$3*$J$5*$T230</f>
        <v>#N/A</v>
      </c>
      <c r="BI230" s="70" t="e">
        <f aca="false">$BI$7*$J$2*$J$5*$S230</f>
        <v>#N/A</v>
      </c>
      <c r="BJ230" s="70" t="e">
        <f aca="false">$BI$7*$J$3*$J$5*$T230</f>
        <v>#N/A</v>
      </c>
      <c r="BK230" s="70" t="e">
        <f aca="false">$BK$7*$J$2*$J$5*$S230</f>
        <v>#N/A</v>
      </c>
      <c r="BL230" s="70" t="e">
        <f aca="false">$BK$7*$J$3*$J$5*$T230</f>
        <v>#N/A</v>
      </c>
      <c r="BM230" s="70" t="e">
        <f aca="false">$BM$7*$J$2*$J$5*$S230</f>
        <v>#N/A</v>
      </c>
      <c r="BN230" s="70" t="e">
        <f aca="false">$BM$7*$J$3*$J$5*$T230</f>
        <v>#N/A</v>
      </c>
      <c r="BO230" s="70" t="e">
        <f aca="false">$BO$7*$J$2*$J$5*$S230</f>
        <v>#N/A</v>
      </c>
      <c r="BP230" s="70" t="e">
        <f aca="false">$BO$7*$J$3*$J$5*$T230</f>
        <v>#N/A</v>
      </c>
      <c r="BQ230" s="70" t="e">
        <f aca="false">$BQ$7*$J$2*$J$5*$S230</f>
        <v>#N/A</v>
      </c>
      <c r="BR230" s="70" t="e">
        <f aca="false">$BQ$7*$J$3*$J$5*$T230</f>
        <v>#N/A</v>
      </c>
      <c r="BS230" s="70" t="e">
        <f aca="false">$BS$7*$J$2*$J$5*$S230</f>
        <v>#N/A</v>
      </c>
      <c r="BT230" s="70" t="e">
        <f aca="false">$BS$7*$J$3*$J$5*$T230</f>
        <v>#N/A</v>
      </c>
      <c r="BU230" s="70" t="e">
        <f aca="false">$BU$7*$J$2*$J$5*$S230</f>
        <v>#N/A</v>
      </c>
      <c r="BV230" s="70" t="e">
        <f aca="false">$BU$7*$J$3*$J$5*$T230</f>
        <v>#N/A</v>
      </c>
      <c r="BW230" s="385" t="e">
        <f aca="false">SUM(AW230:BD230,BG230:BJ230,BO230:BP230)</f>
        <v>#N/A</v>
      </c>
      <c r="BX230" s="386" t="e">
        <f aca="false">SUM(BS230:BV230)+BW230</f>
        <v>#N/A</v>
      </c>
      <c r="BY230" s="25" t="e">
        <f aca="false">SUM(AW230:BV230)</f>
        <v>#N/A</v>
      </c>
      <c r="BZ230" s="70" t="e">
        <f aca="false">$BZ$7*$J$2*$J$5*$N230</f>
        <v>#N/A</v>
      </c>
      <c r="CA230" s="70" t="e">
        <f aca="false">$BZ$7*$J$3*$J$5*$O230</f>
        <v>#N/A</v>
      </c>
      <c r="CB230" s="70" t="e">
        <f aca="false">$CB$7*$J$2*$J$5*$N230</f>
        <v>#N/A</v>
      </c>
      <c r="CC230" s="70" t="e">
        <f aca="false">$CB$7*$J$3*$J$5*$O230</f>
        <v>#N/A</v>
      </c>
      <c r="CD230" s="70" t="e">
        <f aca="false">$CD$7*$J$2*$J$5*$N230</f>
        <v>#N/A</v>
      </c>
      <c r="CE230" s="70" t="e">
        <f aca="false">$CD$7*$J$3*$J$5*$O230</f>
        <v>#N/A</v>
      </c>
      <c r="CF230" s="134" t="e">
        <f aca="false">SUM(BZ230:CA230)</f>
        <v>#N/A</v>
      </c>
      <c r="CG230" s="386" t="e">
        <f aca="false">SUM(BZ230:CC230)</f>
        <v>#N/A</v>
      </c>
      <c r="CH230" s="134" t="e">
        <f aca="false">SUM(BZ230:CE230)</f>
        <v>#N/A</v>
      </c>
      <c r="CI230" s="70" t="e">
        <f aca="false">$CI$7*$J$2*$J$5*$AB230</f>
        <v>#N/A</v>
      </c>
      <c r="CJ230" s="70" t="e">
        <f aca="false">$CI$7*$J$3*$J$5*$AC230</f>
        <v>#N/A</v>
      </c>
      <c r="CK230" s="70" t="e">
        <f aca="false">$CK$7*$J$2*$J$5*$AB230</f>
        <v>#N/A</v>
      </c>
      <c r="CL230" s="70" t="e">
        <f aca="false">$CK$7*$J$3*$J$5*$AC230</f>
        <v>#N/A</v>
      </c>
      <c r="CM230" s="70" t="e">
        <f aca="false">$CM$7*$J$2*$J$5*$AB230</f>
        <v>#N/A</v>
      </c>
      <c r="CN230" s="70" t="e">
        <f aca="false">$CM$7*$J$3*$J$5*$AC230</f>
        <v>#N/A</v>
      </c>
      <c r="CO230" s="70" t="e">
        <f aca="false">$CO$7*$J$2*$J$5*$AB230</f>
        <v>#N/A</v>
      </c>
      <c r="CP230" s="70" t="e">
        <f aca="false">$CO$7*$J$3*$J$5*$AC230</f>
        <v>#N/A</v>
      </c>
      <c r="CQ230" s="70" t="e">
        <f aca="false">$CQ$7*$J$2*$J$5*$AB230</f>
        <v>#N/A</v>
      </c>
      <c r="CR230" s="70" t="e">
        <f aca="false">$CQ$7*$J$3*$J$5*$AC230</f>
        <v>#N/A</v>
      </c>
      <c r="CS230" s="70" t="e">
        <f aca="false">$CS$7*$J$2*$J$5*$AB230</f>
        <v>#N/A</v>
      </c>
      <c r="CT230" s="70" t="e">
        <f aca="false">$CS$7*$J$3*$J$5*$AC230</f>
        <v>#N/A</v>
      </c>
      <c r="CU230" s="70" t="e">
        <f aca="false">$CU$7*$J$2*$J$5*$AB230</f>
        <v>#N/A</v>
      </c>
      <c r="CV230" s="70" t="e">
        <f aca="false">$CU$7*$J$3*$J$5*$AC230</f>
        <v>#N/A</v>
      </c>
      <c r="CW230" s="70" t="e">
        <f aca="false">$CW$7*$J$2*$J$5*$AB230</f>
        <v>#N/A</v>
      </c>
      <c r="CX230" s="70" t="e">
        <f aca="false">$CW$7*$J$3*$J$5*$AC230</f>
        <v>#N/A</v>
      </c>
      <c r="CY230" s="70" t="e">
        <f aca="false">$CY$7*$J$2*$J$5*$AB230</f>
        <v>#N/A</v>
      </c>
      <c r="CZ230" s="70" t="e">
        <f aca="false">$CY$7*$J$3*$J$5*$AC230</f>
        <v>#N/A</v>
      </c>
      <c r="DA230" s="70" t="e">
        <f aca="false">$DA$7*$J$2*$J$5*$AB230</f>
        <v>#N/A</v>
      </c>
      <c r="DB230" s="70" t="e">
        <f aca="false">$DA$7*$J$3*$J$5*$AC230</f>
        <v>#N/A</v>
      </c>
      <c r="DC230" s="70"/>
      <c r="DD230" s="70"/>
      <c r="DE230" s="70" t="e">
        <f aca="false">$DF$7*$J$2*$J$5*$AB230</f>
        <v>#N/A</v>
      </c>
      <c r="DF230" s="70" t="e">
        <f aca="false">$DF$7*$J$3*$J$5*$AC230</f>
        <v>#N/A</v>
      </c>
      <c r="DG230" s="70" t="e">
        <f aca="false">$DG$7*$J$2*$J$5*$AB230</f>
        <v>#N/A</v>
      </c>
      <c r="DH230" s="70" t="e">
        <f aca="false">$DG$7*$J$3*$J$5*$AC230</f>
        <v>#N/A</v>
      </c>
      <c r="DI230" s="70" t="e">
        <f aca="false">$DI$7*$J$2*$J$5*$AB230</f>
        <v>#N/A</v>
      </c>
      <c r="DJ230" s="70" t="e">
        <f aca="false">$DI$7*$J$3*$J$5*$AC230</f>
        <v>#N/A</v>
      </c>
      <c r="DK230" s="70" t="e">
        <f aca="false">$DK$7*$J$2*$J$5*$AB230</f>
        <v>#N/A</v>
      </c>
      <c r="DL230" s="70" t="e">
        <f aca="false">$DK$7*$J$3*$J$5*$AC230</f>
        <v>#N/A</v>
      </c>
      <c r="DM230" s="70" t="e">
        <f aca="false">$DM$7*$J$2*$J$5*$AB230</f>
        <v>#N/A</v>
      </c>
      <c r="DN230" s="70" t="e">
        <f aca="false">$DM$7*$J$3*$J$5*$AC230</f>
        <v>#N/A</v>
      </c>
      <c r="DO230" s="70" t="e">
        <f aca="false">$DO$7*$J$2*$J$5*$AB230</f>
        <v>#N/A</v>
      </c>
      <c r="DP230" s="70" t="e">
        <f aca="false">$DO$7*$J$3*$J$5*$AC230</f>
        <v>#N/A</v>
      </c>
      <c r="DQ230" s="70" t="e">
        <f aca="false">$DQ$7*$J$2*$J$5*$AB230</f>
        <v>#N/A</v>
      </c>
      <c r="DR230" s="70" t="e">
        <f aca="false">$DQ$7*$J$3*$J$5*$AC230</f>
        <v>#N/A</v>
      </c>
      <c r="DS230" s="134" t="e">
        <f aca="false">SUM(CI230:CR230,CW230:CX230,DG230:DH230)</f>
        <v>#N/A</v>
      </c>
      <c r="DT230" s="25" t="e">
        <f aca="false">SUM(CI230:CZ230,DC230:DL230)</f>
        <v>#N/A</v>
      </c>
      <c r="DU230" s="134" t="e">
        <f aca="false">SUM(CI230:DR230)</f>
        <v>#N/A</v>
      </c>
      <c r="DZ230" s="70" t="e">
        <f aca="false">$DZ$7*$J$2*$J$5*$AB230</f>
        <v>#N/A</v>
      </c>
      <c r="EA230" s="70" t="e">
        <f aca="false">$DZ$7*$J$3*$J$5*$AC230</f>
        <v>#N/A</v>
      </c>
      <c r="EB230" s="70" t="e">
        <f aca="false">$EB$7*$J$2*$J$5*$AB230</f>
        <v>#N/A</v>
      </c>
      <c r="EC230" s="70" t="e">
        <f aca="false">$EB$7*$J$3*$J$5*$AC230</f>
        <v>#N/A</v>
      </c>
      <c r="ED230" s="70" t="e">
        <f aca="false">$ED$7*$J$2*$J$5*$AB230</f>
        <v>#N/A</v>
      </c>
      <c r="EE230" s="70" t="e">
        <f aca="false">$ED$7*$J$3*$J$5*$AC230</f>
        <v>#N/A</v>
      </c>
      <c r="EF230" s="70" t="e">
        <f aca="false">$EF$7*$J$2*$J$5*$AB230</f>
        <v>#N/A</v>
      </c>
      <c r="EG230" s="70" t="e">
        <f aca="false">$EF$7*$J$3*$J$5*$AC230</f>
        <v>#N/A</v>
      </c>
      <c r="EH230" s="70" t="e">
        <f aca="false">$EH$7*$J$2*$J$5*$AB230</f>
        <v>#N/A</v>
      </c>
      <c r="EI230" s="70" t="e">
        <f aca="false">$EH$7*$J$3*$J$5*$AC230</f>
        <v>#N/A</v>
      </c>
      <c r="EJ230" s="70" t="e">
        <f aca="false">$EJ$7*$J$2*$J$5*$AB230</f>
        <v>#N/A</v>
      </c>
      <c r="EK230" s="70" t="e">
        <f aca="false">$EJ$7*$J$3*$J$5*$AC230</f>
        <v>#N/A</v>
      </c>
      <c r="EL230" s="70" t="e">
        <f aca="false">$EL$7*$J$2*$J$5*$AB230</f>
        <v>#N/A</v>
      </c>
      <c r="EM230" s="70" t="e">
        <f aca="false">$EL$7*$J$3*$J$5*$AC230</f>
        <v>#N/A</v>
      </c>
      <c r="EN230" s="134" t="e">
        <f aca="false">SUM(EB230:EC230)</f>
        <v>#N/A</v>
      </c>
      <c r="EO230" s="25" t="e">
        <f aca="false">SUM(EB230:EE230,EJ230:EM230)</f>
        <v>#N/A</v>
      </c>
      <c r="EP230" s="25" t="e">
        <f aca="false">SUM(DZ230:EM230)</f>
        <v>#N/A</v>
      </c>
    </row>
    <row r="231" customFormat="false" ht="11.25" hidden="false" customHeight="false" outlineLevel="0" collapsed="false">
      <c r="A231" s="51" t="e">
        <f aca="false">VLOOKUP($D231,Curves!$A$2:$I$1700,9)</f>
        <v>#N/A</v>
      </c>
      <c r="B231" s="85" t="e">
        <f aca="false">(1+($A231/2))^(-2*($D231-$A$1)/365.25)</f>
        <v>#N/A</v>
      </c>
      <c r="C231" s="85" t="n">
        <f aca="false">D232-D231</f>
        <v>31</v>
      </c>
      <c r="D231" s="377" t="n">
        <v>43678</v>
      </c>
      <c r="E231" s="378" t="e">
        <f aca="false">VLOOKUP($D231,Curves!$A$2:$H$1700,2)*$B231</f>
        <v>#N/A</v>
      </c>
      <c r="F231" s="51" t="e">
        <f aca="false">VLOOKUP($D231,Curves!$A$2:$H$1700,3)*$B231</f>
        <v>#N/A</v>
      </c>
      <c r="G231" s="51" t="e">
        <f aca="false">VLOOKUP($D231,Curves!$A$2:$H$1700,7)*$B231</f>
        <v>#N/A</v>
      </c>
      <c r="H231" s="51" t="e">
        <f aca="false">VLOOKUP($D231,Curves!$A$2:$H$1700,5)*$B231</f>
        <v>#N/A</v>
      </c>
      <c r="I231" s="51" t="e">
        <f aca="false">VLOOKUP($D231,Curves!$A$2:$H$1700,4)*$B231</f>
        <v>#N/A</v>
      </c>
      <c r="J231" s="379" t="e">
        <f aca="false">VLOOKUP($D231,Curves!$A$2:$H$1700,8)*$B231</f>
        <v>#N/A</v>
      </c>
      <c r="K231" s="51" t="e">
        <f aca="false">($E231+$I231)*$J$5+$J$4</f>
        <v>#N/A</v>
      </c>
      <c r="L231" s="380" t="e">
        <f aca="false">VLOOKUP($D231,Curves!$N$2:$T$2600,2)*$B231</f>
        <v>#N/A</v>
      </c>
      <c r="M231" s="244" t="e">
        <f aca="false">VLOOKUP($D231,Curves!$N$2:$T$2600,3)*$B231</f>
        <v>#N/A</v>
      </c>
      <c r="N231" s="381" t="e">
        <f aca="false">IF($K231&lt;$L231,1,0)</f>
        <v>#N/A</v>
      </c>
      <c r="O231" s="382" t="e">
        <f aca="false">IF($K231&lt;$M231,1,0)</f>
        <v>#N/A</v>
      </c>
      <c r="P231" s="378" t="e">
        <f aca="false">($E231+J231)*$J$5+$J$4</f>
        <v>#N/A</v>
      </c>
      <c r="Q231" s="380" t="e">
        <f aca="false">VLOOKUP($D231,Curves!$N$2:$T$2600,4)*$B231</f>
        <v>#N/A</v>
      </c>
      <c r="R231" s="244" t="e">
        <f aca="false">VLOOKUP($D231,Curves!$N$2:$T$2600,5)*$B231</f>
        <v>#N/A</v>
      </c>
      <c r="S231" s="381" t="e">
        <f aca="false">IF($P231&lt;$Q231,1,0)</f>
        <v>#N/A</v>
      </c>
      <c r="T231" s="382" t="e">
        <f aca="false">IF($P231&lt;$R231,1,0)</f>
        <v>#N/A</v>
      </c>
      <c r="U231" s="383" t="e">
        <f aca="false">($E231+G231)*$J$5+$J$4</f>
        <v>#N/A</v>
      </c>
      <c r="V231" s="383" t="e">
        <f aca="false">($E231+H231)*$J$5+$J$4</f>
        <v>#N/A</v>
      </c>
      <c r="W231" s="383" t="e">
        <f aca="false">($E231+I231)*$J$5+$J$4</f>
        <v>#N/A</v>
      </c>
      <c r="X231" s="272" t="e">
        <f aca="false">VLOOKUP($D231,[6]CurveFetch!$D$8:$S$13000,16,0)*$B231</f>
        <v>#N/A</v>
      </c>
      <c r="Y231" s="244" t="e">
        <f aca="false">VLOOKUP($D231,Curves!$N$2:$T$2600,7)*$B231</f>
        <v>#N/A</v>
      </c>
      <c r="Z231" s="384" t="e">
        <f aca="false">IF($U231&lt;$X231,1,0)</f>
        <v>#N/A</v>
      </c>
      <c r="AA231" s="381" t="e">
        <f aca="false">IF($U231&lt;$Y231,1,0)</f>
        <v>#N/A</v>
      </c>
      <c r="AB231" s="381" t="e">
        <f aca="false">IF($V231&lt;$X231,1,0)</f>
        <v>#N/A</v>
      </c>
      <c r="AC231" s="381" t="e">
        <f aca="false">IF($V231&lt;$X231,1,0)</f>
        <v>#N/A</v>
      </c>
      <c r="AD231" s="381" t="e">
        <f aca="false">IF($W231&lt;$X231,1,0)</f>
        <v>#N/A</v>
      </c>
      <c r="AE231" s="382" t="e">
        <f aca="false">IF($W231&lt;$Y231,1,0)</f>
        <v>#N/A</v>
      </c>
      <c r="AF231" s="70" t="e">
        <f aca="false">$AF$7*$J$2*$J$5*$N231</f>
        <v>#N/A</v>
      </c>
      <c r="AG231" s="70" t="e">
        <f aca="false">$AF$7*$J$2*$J$5*$O231</f>
        <v>#N/A</v>
      </c>
      <c r="AH231" s="70" t="e">
        <f aca="false">$AH$7*$J$2*$J$5*$N231</f>
        <v>#N/A</v>
      </c>
      <c r="AI231" s="70" t="e">
        <f aca="false">$AH$7*$J$2*$J$5*$O231</f>
        <v>#N/A</v>
      </c>
      <c r="AJ231" s="70" t="e">
        <f aca="false">$AJ$7*$J$2*$J$5*$N231</f>
        <v>#N/A</v>
      </c>
      <c r="AK231" s="70" t="e">
        <f aca="false">$AJ$7*$J$2*$J$5*$O231</f>
        <v>#N/A</v>
      </c>
      <c r="AL231" s="70" t="e">
        <f aca="false">$AL$7*$J$2*$J$5*$N231</f>
        <v>#N/A</v>
      </c>
      <c r="AM231" s="70" t="e">
        <f aca="false">$AL$7*$J$3*$J$5*$O231</f>
        <v>#N/A</v>
      </c>
      <c r="AN231" s="70" t="e">
        <f aca="false">$AN$7*$J$2*$J$5*$N231</f>
        <v>#N/A</v>
      </c>
      <c r="AO231" s="70" t="e">
        <f aca="false">$AN$7*$J$3*$J$5*$O231</f>
        <v>#N/A</v>
      </c>
      <c r="AP231" s="70" t="e">
        <f aca="false">$AP$7*$J$2*$J$5*$N231</f>
        <v>#N/A</v>
      </c>
      <c r="AQ231" s="70" t="e">
        <f aca="false">$AP$7*$J$3*$J$5*$O231</f>
        <v>#N/A</v>
      </c>
      <c r="AR231" s="70" t="e">
        <f aca="false">$AR$7*$J$2*$J$5*$N231</f>
        <v>#N/A</v>
      </c>
      <c r="AS231" s="70" t="e">
        <f aca="false">$AR$7*$J$3*$J$5*$O231</f>
        <v>#N/A</v>
      </c>
      <c r="AT231" s="134" t="e">
        <f aca="false">SUM(AF231:AG231,AL231:AM231)</f>
        <v>#N/A</v>
      </c>
      <c r="AU231" s="161" t="e">
        <f aca="false">SUM(AF231:AM231,AP231:AS231)</f>
        <v>#N/A</v>
      </c>
      <c r="AV231" s="134" t="e">
        <f aca="false">SUM(AF231:AS231)</f>
        <v>#N/A</v>
      </c>
      <c r="AW231" s="70" t="e">
        <f aca="false">$AW$7*$J$2*$J$5*$S231</f>
        <v>#N/A</v>
      </c>
      <c r="AX231" s="70" t="e">
        <f aca="false">$AW$7*$J$3*$J$5*$T231</f>
        <v>#N/A</v>
      </c>
      <c r="AY231" s="70" t="e">
        <f aca="false">$AY$7*$J$2*$J$5*$S231</f>
        <v>#N/A</v>
      </c>
      <c r="AZ231" s="70" t="e">
        <f aca="false">$AY$7*$J$3*$J$5*$T231</f>
        <v>#N/A</v>
      </c>
      <c r="BA231" s="70" t="e">
        <f aca="false">$BA$7*$J$2*$J$5*$S231</f>
        <v>#N/A</v>
      </c>
      <c r="BB231" s="70" t="e">
        <f aca="false">$BA$7*$J$3*$J$5*$T231</f>
        <v>#N/A</v>
      </c>
      <c r="BC231" s="70" t="e">
        <f aca="false">$BC$7*$J$2*$J$5*$S231</f>
        <v>#N/A</v>
      </c>
      <c r="BD231" s="70" t="e">
        <f aca="false">$BC$7*$J$3*$J$5*$T231</f>
        <v>#N/A</v>
      </c>
      <c r="BE231" s="70" t="e">
        <f aca="false">$BE$7*$J$2*$J$5*$S231</f>
        <v>#N/A</v>
      </c>
      <c r="BF231" s="70" t="e">
        <f aca="false">$BE$7*$J$3*$J$5*$T231</f>
        <v>#N/A</v>
      </c>
      <c r="BG231" s="70" t="e">
        <f aca="false">$BG$7*$J$2*$J$5*$S231</f>
        <v>#N/A</v>
      </c>
      <c r="BH231" s="70" t="e">
        <f aca="false">$BG$7*$J$3*$J$5*$T231</f>
        <v>#N/A</v>
      </c>
      <c r="BI231" s="70" t="e">
        <f aca="false">$BI$7*$J$2*$J$5*$S231</f>
        <v>#N/A</v>
      </c>
      <c r="BJ231" s="70" t="e">
        <f aca="false">$BI$7*$J$3*$J$5*$T231</f>
        <v>#N/A</v>
      </c>
      <c r="BK231" s="70" t="e">
        <f aca="false">$BK$7*$J$2*$J$5*$S231</f>
        <v>#N/A</v>
      </c>
      <c r="BL231" s="70" t="e">
        <f aca="false">$BK$7*$J$3*$J$5*$T231</f>
        <v>#N/A</v>
      </c>
      <c r="BM231" s="70" t="e">
        <f aca="false">$BM$7*$J$2*$J$5*$S231</f>
        <v>#N/A</v>
      </c>
      <c r="BN231" s="70" t="e">
        <f aca="false">$BM$7*$J$3*$J$5*$T231</f>
        <v>#N/A</v>
      </c>
      <c r="BO231" s="70" t="e">
        <f aca="false">$BO$7*$J$2*$J$5*$S231</f>
        <v>#N/A</v>
      </c>
      <c r="BP231" s="70" t="e">
        <f aca="false">$BO$7*$J$3*$J$5*$T231</f>
        <v>#N/A</v>
      </c>
      <c r="BQ231" s="70" t="e">
        <f aca="false">$BQ$7*$J$2*$J$5*$S231</f>
        <v>#N/A</v>
      </c>
      <c r="BR231" s="70" t="e">
        <f aca="false">$BQ$7*$J$3*$J$5*$T231</f>
        <v>#N/A</v>
      </c>
      <c r="BS231" s="70" t="e">
        <f aca="false">$BS$7*$J$2*$J$5*$S231</f>
        <v>#N/A</v>
      </c>
      <c r="BT231" s="70" t="e">
        <f aca="false">$BS$7*$J$3*$J$5*$T231</f>
        <v>#N/A</v>
      </c>
      <c r="BU231" s="70" t="e">
        <f aca="false">$BU$7*$J$2*$J$5*$S231</f>
        <v>#N/A</v>
      </c>
      <c r="BV231" s="70" t="e">
        <f aca="false">$BU$7*$J$3*$J$5*$T231</f>
        <v>#N/A</v>
      </c>
      <c r="BW231" s="385" t="e">
        <f aca="false">SUM(AW231:BD231,BG231:BJ231,BO231:BP231)</f>
        <v>#N/A</v>
      </c>
      <c r="BX231" s="386" t="e">
        <f aca="false">SUM(BS231:BV231)+BW231</f>
        <v>#N/A</v>
      </c>
      <c r="BY231" s="25" t="e">
        <f aca="false">SUM(AW231:BV231)</f>
        <v>#N/A</v>
      </c>
      <c r="BZ231" s="70" t="e">
        <f aca="false">$BZ$7*$J$2*$J$5*$N231</f>
        <v>#N/A</v>
      </c>
      <c r="CA231" s="70" t="e">
        <f aca="false">$BZ$7*$J$3*$J$5*$O231</f>
        <v>#N/A</v>
      </c>
      <c r="CB231" s="70" t="e">
        <f aca="false">$CB$7*$J$2*$J$5*$N231</f>
        <v>#N/A</v>
      </c>
      <c r="CC231" s="70" t="e">
        <f aca="false">$CB$7*$J$3*$J$5*$O231</f>
        <v>#N/A</v>
      </c>
      <c r="CD231" s="70" t="e">
        <f aca="false">$CD$7*$J$2*$J$5*$N231</f>
        <v>#N/A</v>
      </c>
      <c r="CE231" s="70" t="e">
        <f aca="false">$CD$7*$J$3*$J$5*$O231</f>
        <v>#N/A</v>
      </c>
      <c r="CF231" s="134" t="e">
        <f aca="false">SUM(BZ231:CA231)</f>
        <v>#N/A</v>
      </c>
      <c r="CG231" s="386" t="e">
        <f aca="false">SUM(BZ231:CC231)</f>
        <v>#N/A</v>
      </c>
      <c r="CH231" s="134" t="e">
        <f aca="false">SUM(BZ231:CE231)</f>
        <v>#N/A</v>
      </c>
      <c r="CI231" s="70" t="e">
        <f aca="false">$CI$7*$J$2*$J$5*$AB231</f>
        <v>#N/A</v>
      </c>
      <c r="CJ231" s="70" t="e">
        <f aca="false">$CI$7*$J$3*$J$5*$AC231</f>
        <v>#N/A</v>
      </c>
      <c r="CK231" s="70" t="e">
        <f aca="false">$CK$7*$J$2*$J$5*$AB231</f>
        <v>#N/A</v>
      </c>
      <c r="CL231" s="70" t="e">
        <f aca="false">$CK$7*$J$3*$J$5*$AC231</f>
        <v>#N/A</v>
      </c>
      <c r="CM231" s="70" t="e">
        <f aca="false">$CM$7*$J$2*$J$5*$AB231</f>
        <v>#N/A</v>
      </c>
      <c r="CN231" s="70" t="e">
        <f aca="false">$CM$7*$J$3*$J$5*$AC231</f>
        <v>#N/A</v>
      </c>
      <c r="CO231" s="70" t="e">
        <f aca="false">$CO$7*$J$2*$J$5*$AB231</f>
        <v>#N/A</v>
      </c>
      <c r="CP231" s="70" t="e">
        <f aca="false">$CO$7*$J$3*$J$5*$AC231</f>
        <v>#N/A</v>
      </c>
      <c r="CQ231" s="70" t="e">
        <f aca="false">$CQ$7*$J$2*$J$5*$AB231</f>
        <v>#N/A</v>
      </c>
      <c r="CR231" s="70" t="e">
        <f aca="false">$CQ$7*$J$3*$J$5*$AC231</f>
        <v>#N/A</v>
      </c>
      <c r="CS231" s="70" t="e">
        <f aca="false">$CS$7*$J$2*$J$5*$AB231</f>
        <v>#N/A</v>
      </c>
      <c r="CT231" s="70" t="e">
        <f aca="false">$CS$7*$J$3*$J$5*$AC231</f>
        <v>#N/A</v>
      </c>
      <c r="CU231" s="70" t="e">
        <f aca="false">$CU$7*$J$2*$J$5*$AB231</f>
        <v>#N/A</v>
      </c>
      <c r="CV231" s="70" t="e">
        <f aca="false">$CU$7*$J$3*$J$5*$AC231</f>
        <v>#N/A</v>
      </c>
      <c r="CW231" s="70" t="e">
        <f aca="false">$CW$7*$J$2*$J$5*$AB231</f>
        <v>#N/A</v>
      </c>
      <c r="CX231" s="70" t="e">
        <f aca="false">$CW$7*$J$3*$J$5*$AC231</f>
        <v>#N/A</v>
      </c>
      <c r="CY231" s="70" t="e">
        <f aca="false">$CY$7*$J$2*$J$5*$AB231</f>
        <v>#N/A</v>
      </c>
      <c r="CZ231" s="70" t="e">
        <f aca="false">$CY$7*$J$3*$J$5*$AC231</f>
        <v>#N/A</v>
      </c>
      <c r="DA231" s="70" t="e">
        <f aca="false">$DA$7*$J$2*$J$5*$AB231</f>
        <v>#N/A</v>
      </c>
      <c r="DB231" s="70" t="e">
        <f aca="false">$DA$7*$J$3*$J$5*$AC231</f>
        <v>#N/A</v>
      </c>
      <c r="DC231" s="70"/>
      <c r="DD231" s="70"/>
      <c r="DE231" s="70" t="e">
        <f aca="false">$DF$7*$J$2*$J$5*$AB231</f>
        <v>#N/A</v>
      </c>
      <c r="DF231" s="70" t="e">
        <f aca="false">$DF$7*$J$3*$J$5*$AC231</f>
        <v>#N/A</v>
      </c>
      <c r="DG231" s="70" t="e">
        <f aca="false">$DG$7*$J$2*$J$5*$AB231</f>
        <v>#N/A</v>
      </c>
      <c r="DH231" s="70" t="e">
        <f aca="false">$DG$7*$J$3*$J$5*$AC231</f>
        <v>#N/A</v>
      </c>
      <c r="DI231" s="70" t="e">
        <f aca="false">$DI$7*$J$2*$J$5*$AB231</f>
        <v>#N/A</v>
      </c>
      <c r="DJ231" s="70" t="e">
        <f aca="false">$DI$7*$J$3*$J$5*$AC231</f>
        <v>#N/A</v>
      </c>
      <c r="DK231" s="70" t="e">
        <f aca="false">$DK$7*$J$2*$J$5*$AB231</f>
        <v>#N/A</v>
      </c>
      <c r="DL231" s="70" t="e">
        <f aca="false">$DK$7*$J$3*$J$5*$AC231</f>
        <v>#N/A</v>
      </c>
      <c r="DM231" s="70" t="e">
        <f aca="false">$DM$7*$J$2*$J$5*$AB231</f>
        <v>#N/A</v>
      </c>
      <c r="DN231" s="70" t="e">
        <f aca="false">$DM$7*$J$3*$J$5*$AC231</f>
        <v>#N/A</v>
      </c>
      <c r="DO231" s="70" t="e">
        <f aca="false">$DO$7*$J$2*$J$5*$AB231</f>
        <v>#N/A</v>
      </c>
      <c r="DP231" s="70" t="e">
        <f aca="false">$DO$7*$J$3*$J$5*$AC231</f>
        <v>#N/A</v>
      </c>
      <c r="DQ231" s="70" t="e">
        <f aca="false">$DQ$7*$J$2*$J$5*$AB231</f>
        <v>#N/A</v>
      </c>
      <c r="DR231" s="70" t="e">
        <f aca="false">$DQ$7*$J$3*$J$5*$AC231</f>
        <v>#N/A</v>
      </c>
      <c r="DS231" s="134" t="e">
        <f aca="false">SUM(CI231:CR231,CW231:CX231,DG231:DH231)</f>
        <v>#N/A</v>
      </c>
      <c r="DT231" s="25" t="e">
        <f aca="false">SUM(CI231:CZ231,DC231:DL231)</f>
        <v>#N/A</v>
      </c>
      <c r="DU231" s="134" t="e">
        <f aca="false">SUM(CI231:DR231)</f>
        <v>#N/A</v>
      </c>
      <c r="DZ231" s="70" t="e">
        <f aca="false">$DZ$7*$J$2*$J$5*$AB231</f>
        <v>#N/A</v>
      </c>
      <c r="EA231" s="70" t="e">
        <f aca="false">$DZ$7*$J$3*$J$5*$AC231</f>
        <v>#N/A</v>
      </c>
      <c r="EB231" s="70" t="e">
        <f aca="false">$EB$7*$J$2*$J$5*$AB231</f>
        <v>#N/A</v>
      </c>
      <c r="EC231" s="70" t="e">
        <f aca="false">$EB$7*$J$3*$J$5*$AC231</f>
        <v>#N/A</v>
      </c>
      <c r="ED231" s="70" t="e">
        <f aca="false">$ED$7*$J$2*$J$5*$AB231</f>
        <v>#N/A</v>
      </c>
      <c r="EE231" s="70" t="e">
        <f aca="false">$ED$7*$J$3*$J$5*$AC231</f>
        <v>#N/A</v>
      </c>
      <c r="EF231" s="70" t="e">
        <f aca="false">$EF$7*$J$2*$J$5*$AB231</f>
        <v>#N/A</v>
      </c>
      <c r="EG231" s="70" t="e">
        <f aca="false">$EF$7*$J$3*$J$5*$AC231</f>
        <v>#N/A</v>
      </c>
      <c r="EH231" s="70" t="e">
        <f aca="false">$EH$7*$J$2*$J$5*$AB231</f>
        <v>#N/A</v>
      </c>
      <c r="EI231" s="70" t="e">
        <f aca="false">$EH$7*$J$3*$J$5*$AC231</f>
        <v>#N/A</v>
      </c>
      <c r="EJ231" s="70" t="e">
        <f aca="false">$EJ$7*$J$2*$J$5*$AB231</f>
        <v>#N/A</v>
      </c>
      <c r="EK231" s="70" t="e">
        <f aca="false">$EJ$7*$J$3*$J$5*$AC231</f>
        <v>#N/A</v>
      </c>
      <c r="EL231" s="70" t="e">
        <f aca="false">$EL$7*$J$2*$J$5*$AB231</f>
        <v>#N/A</v>
      </c>
      <c r="EM231" s="70" t="e">
        <f aca="false">$EL$7*$J$3*$J$5*$AC231</f>
        <v>#N/A</v>
      </c>
      <c r="EN231" s="134" t="e">
        <f aca="false">SUM(EB231:EC231)</f>
        <v>#N/A</v>
      </c>
      <c r="EO231" s="25" t="e">
        <f aca="false">SUM(EB231:EE231,EJ231:EM231)</f>
        <v>#N/A</v>
      </c>
      <c r="EP231" s="25" t="e">
        <f aca="false">SUM(DZ231:EM231)</f>
        <v>#N/A</v>
      </c>
    </row>
    <row r="232" customFormat="false" ht="11.25" hidden="false" customHeight="false" outlineLevel="0" collapsed="false">
      <c r="A232" s="51" t="e">
        <f aca="false">VLOOKUP($D232,Curves!$A$2:$I$1700,9)</f>
        <v>#N/A</v>
      </c>
      <c r="B232" s="85" t="e">
        <f aca="false">(1+($A232/2))^(-2*($D232-$A$1)/365.25)</f>
        <v>#N/A</v>
      </c>
      <c r="C232" s="85" t="n">
        <f aca="false">D233-D232</f>
        <v>30</v>
      </c>
      <c r="D232" s="377" t="n">
        <v>43709</v>
      </c>
      <c r="E232" s="378" t="e">
        <f aca="false">VLOOKUP($D232,Curves!$A$2:$H$1700,2)*$B232</f>
        <v>#N/A</v>
      </c>
      <c r="F232" s="51" t="e">
        <f aca="false">VLOOKUP($D232,Curves!$A$2:$H$1700,3)*$B232</f>
        <v>#N/A</v>
      </c>
      <c r="G232" s="51" t="e">
        <f aca="false">VLOOKUP($D232,Curves!$A$2:$H$1700,7)*$B232</f>
        <v>#N/A</v>
      </c>
      <c r="H232" s="51" t="e">
        <f aca="false">VLOOKUP($D232,Curves!$A$2:$H$1700,5)*$B232</f>
        <v>#N/A</v>
      </c>
      <c r="I232" s="51" t="e">
        <f aca="false">VLOOKUP($D232,Curves!$A$2:$H$1700,4)*$B232</f>
        <v>#N/A</v>
      </c>
      <c r="J232" s="379" t="e">
        <f aca="false">VLOOKUP($D232,Curves!$A$2:$H$1700,8)*$B232</f>
        <v>#N/A</v>
      </c>
      <c r="K232" s="51" t="e">
        <f aca="false">($E232+$I232)*$J$5+$J$4</f>
        <v>#N/A</v>
      </c>
      <c r="L232" s="380" t="e">
        <f aca="false">VLOOKUP($D232,Curves!$N$2:$T$2600,2)*$B232</f>
        <v>#N/A</v>
      </c>
      <c r="M232" s="244" t="e">
        <f aca="false">VLOOKUP($D232,Curves!$N$2:$T$2600,3)*$B232</f>
        <v>#N/A</v>
      </c>
      <c r="N232" s="381" t="e">
        <f aca="false">IF($K232&lt;$L232,1,0)</f>
        <v>#N/A</v>
      </c>
      <c r="O232" s="382" t="e">
        <f aca="false">IF($K232&lt;$M232,1,0)</f>
        <v>#N/A</v>
      </c>
      <c r="P232" s="378" t="e">
        <f aca="false">($E232+J232)*$J$5+$J$4</f>
        <v>#N/A</v>
      </c>
      <c r="Q232" s="380" t="e">
        <f aca="false">VLOOKUP($D232,Curves!$N$2:$T$2600,4)*$B232</f>
        <v>#N/A</v>
      </c>
      <c r="R232" s="244" t="e">
        <f aca="false">VLOOKUP($D232,Curves!$N$2:$T$2600,5)*$B232</f>
        <v>#N/A</v>
      </c>
      <c r="S232" s="381" t="e">
        <f aca="false">IF($P232&lt;$Q232,1,0)</f>
        <v>#N/A</v>
      </c>
      <c r="T232" s="382" t="e">
        <f aca="false">IF($P232&lt;$R232,1,0)</f>
        <v>#N/A</v>
      </c>
      <c r="U232" s="383" t="e">
        <f aca="false">($E232+G232)*$J$5+$J$4</f>
        <v>#N/A</v>
      </c>
      <c r="V232" s="383" t="e">
        <f aca="false">($E232+H232)*$J$5+$J$4</f>
        <v>#N/A</v>
      </c>
      <c r="W232" s="383" t="e">
        <f aca="false">($E232+I232)*$J$5+$J$4</f>
        <v>#N/A</v>
      </c>
      <c r="X232" s="272" t="e">
        <f aca="false">VLOOKUP($D232,[6]CurveFetch!$D$8:$S$13000,16,0)*$B232</f>
        <v>#N/A</v>
      </c>
      <c r="Y232" s="244" t="e">
        <f aca="false">VLOOKUP($D232,Curves!$N$2:$T$2600,7)*$B232</f>
        <v>#N/A</v>
      </c>
      <c r="Z232" s="384" t="e">
        <f aca="false">IF($U232&lt;$X232,1,0)</f>
        <v>#N/A</v>
      </c>
      <c r="AA232" s="381" t="e">
        <f aca="false">IF($U232&lt;$Y232,1,0)</f>
        <v>#N/A</v>
      </c>
      <c r="AB232" s="381" t="e">
        <f aca="false">IF($V232&lt;$X232,1,0)</f>
        <v>#N/A</v>
      </c>
      <c r="AC232" s="381" t="e">
        <f aca="false">IF($V232&lt;$X232,1,0)</f>
        <v>#N/A</v>
      </c>
      <c r="AD232" s="381" t="e">
        <f aca="false">IF($W232&lt;$X232,1,0)</f>
        <v>#N/A</v>
      </c>
      <c r="AE232" s="382" t="e">
        <f aca="false">IF($W232&lt;$Y232,1,0)</f>
        <v>#N/A</v>
      </c>
      <c r="AF232" s="70" t="e">
        <f aca="false">$AF$7*$J$2*$J$5*$N232</f>
        <v>#N/A</v>
      </c>
      <c r="AG232" s="70" t="e">
        <f aca="false">$AF$7*$J$2*$J$5*$O232</f>
        <v>#N/A</v>
      </c>
      <c r="AH232" s="70" t="e">
        <f aca="false">$AH$7*$J$2*$J$5*$N232</f>
        <v>#N/A</v>
      </c>
      <c r="AI232" s="70" t="e">
        <f aca="false">$AH$7*$J$2*$J$5*$O232</f>
        <v>#N/A</v>
      </c>
      <c r="AJ232" s="70" t="e">
        <f aca="false">$AJ$7*$J$2*$J$5*$N232</f>
        <v>#N/A</v>
      </c>
      <c r="AK232" s="70" t="e">
        <f aca="false">$AJ$7*$J$2*$J$5*$O232</f>
        <v>#N/A</v>
      </c>
      <c r="AL232" s="70" t="e">
        <f aca="false">$AL$7*$J$2*$J$5*$N232</f>
        <v>#N/A</v>
      </c>
      <c r="AM232" s="70" t="e">
        <f aca="false">$AL$7*$J$3*$J$5*$O232</f>
        <v>#N/A</v>
      </c>
      <c r="AN232" s="70" t="e">
        <f aca="false">$AN$7*$J$2*$J$5*$N232</f>
        <v>#N/A</v>
      </c>
      <c r="AO232" s="70" t="e">
        <f aca="false">$AN$7*$J$3*$J$5*$O232</f>
        <v>#N/A</v>
      </c>
      <c r="AP232" s="70" t="e">
        <f aca="false">$AP$7*$J$2*$J$5*$N232</f>
        <v>#N/A</v>
      </c>
      <c r="AQ232" s="70" t="e">
        <f aca="false">$AP$7*$J$3*$J$5*$O232</f>
        <v>#N/A</v>
      </c>
      <c r="AR232" s="70" t="e">
        <f aca="false">$AR$7*$J$2*$J$5*$N232</f>
        <v>#N/A</v>
      </c>
      <c r="AS232" s="70" t="e">
        <f aca="false">$AR$7*$J$3*$J$5*$O232</f>
        <v>#N/A</v>
      </c>
      <c r="AT232" s="134" t="e">
        <f aca="false">SUM(AF232:AG232,AL232:AM232)</f>
        <v>#N/A</v>
      </c>
      <c r="AU232" s="161" t="e">
        <f aca="false">SUM(AF232:AM232,AP232:AS232)</f>
        <v>#N/A</v>
      </c>
      <c r="AV232" s="134" t="e">
        <f aca="false">SUM(AF232:AS232)</f>
        <v>#N/A</v>
      </c>
      <c r="AW232" s="70" t="e">
        <f aca="false">$AW$7*$J$2*$J$5*$S232</f>
        <v>#N/A</v>
      </c>
      <c r="AX232" s="70" t="e">
        <f aca="false">$AW$7*$J$3*$J$5*$T232</f>
        <v>#N/A</v>
      </c>
      <c r="AY232" s="70" t="e">
        <f aca="false">$AY$7*$J$2*$J$5*$S232</f>
        <v>#N/A</v>
      </c>
      <c r="AZ232" s="70" t="e">
        <f aca="false">$AY$7*$J$3*$J$5*$T232</f>
        <v>#N/A</v>
      </c>
      <c r="BA232" s="70" t="e">
        <f aca="false">$BA$7*$J$2*$J$5*$S232</f>
        <v>#N/A</v>
      </c>
      <c r="BB232" s="70" t="e">
        <f aca="false">$BA$7*$J$3*$J$5*$T232</f>
        <v>#N/A</v>
      </c>
      <c r="BC232" s="70" t="e">
        <f aca="false">$BC$7*$J$2*$J$5*$S232</f>
        <v>#N/A</v>
      </c>
      <c r="BD232" s="70" t="e">
        <f aca="false">$BC$7*$J$3*$J$5*$T232</f>
        <v>#N/A</v>
      </c>
      <c r="BE232" s="70" t="e">
        <f aca="false">$BE$7*$J$2*$J$5*$S232</f>
        <v>#N/A</v>
      </c>
      <c r="BF232" s="70" t="e">
        <f aca="false">$BE$7*$J$3*$J$5*$T232</f>
        <v>#N/A</v>
      </c>
      <c r="BG232" s="70" t="e">
        <f aca="false">$BG$7*$J$2*$J$5*$S232</f>
        <v>#N/A</v>
      </c>
      <c r="BH232" s="70" t="e">
        <f aca="false">$BG$7*$J$3*$J$5*$T232</f>
        <v>#N/A</v>
      </c>
      <c r="BI232" s="70" t="e">
        <f aca="false">$BI$7*$J$2*$J$5*$S232</f>
        <v>#N/A</v>
      </c>
      <c r="BJ232" s="70" t="e">
        <f aca="false">$BI$7*$J$3*$J$5*$T232</f>
        <v>#N/A</v>
      </c>
      <c r="BK232" s="70" t="e">
        <f aca="false">$BK$7*$J$2*$J$5*$S232</f>
        <v>#N/A</v>
      </c>
      <c r="BL232" s="70" t="e">
        <f aca="false">$BK$7*$J$3*$J$5*$T232</f>
        <v>#N/A</v>
      </c>
      <c r="BM232" s="70" t="e">
        <f aca="false">$BM$7*$J$2*$J$5*$S232</f>
        <v>#N/A</v>
      </c>
      <c r="BN232" s="70" t="e">
        <f aca="false">$BM$7*$J$3*$J$5*$T232</f>
        <v>#N/A</v>
      </c>
      <c r="BO232" s="70" t="e">
        <f aca="false">$BO$7*$J$2*$J$5*$S232</f>
        <v>#N/A</v>
      </c>
      <c r="BP232" s="70" t="e">
        <f aca="false">$BO$7*$J$3*$J$5*$T232</f>
        <v>#N/A</v>
      </c>
      <c r="BQ232" s="70" t="e">
        <f aca="false">$BQ$7*$J$2*$J$5*$S232</f>
        <v>#N/A</v>
      </c>
      <c r="BR232" s="70" t="e">
        <f aca="false">$BQ$7*$J$3*$J$5*$T232</f>
        <v>#N/A</v>
      </c>
      <c r="BS232" s="70" t="e">
        <f aca="false">$BS$7*$J$2*$J$5*$S232</f>
        <v>#N/A</v>
      </c>
      <c r="BT232" s="70" t="e">
        <f aca="false">$BS$7*$J$3*$J$5*$T232</f>
        <v>#N/A</v>
      </c>
      <c r="BU232" s="70" t="e">
        <f aca="false">$BU$7*$J$2*$J$5*$S232</f>
        <v>#N/A</v>
      </c>
      <c r="BV232" s="70" t="e">
        <f aca="false">$BU$7*$J$3*$J$5*$T232</f>
        <v>#N/A</v>
      </c>
      <c r="BW232" s="385" t="e">
        <f aca="false">SUM(AW232:BD232,BG232:BJ232,BO232:BP232)</f>
        <v>#N/A</v>
      </c>
      <c r="BX232" s="386" t="e">
        <f aca="false">SUM(BS232:BV232)+BW232</f>
        <v>#N/A</v>
      </c>
      <c r="BY232" s="25" t="e">
        <f aca="false">SUM(AW232:BV232)</f>
        <v>#N/A</v>
      </c>
      <c r="BZ232" s="70" t="e">
        <f aca="false">$BZ$7*$J$2*$J$5*$N232</f>
        <v>#N/A</v>
      </c>
      <c r="CA232" s="70" t="e">
        <f aca="false">$BZ$7*$J$3*$J$5*$O232</f>
        <v>#N/A</v>
      </c>
      <c r="CB232" s="70" t="e">
        <f aca="false">$CB$7*$J$2*$J$5*$N232</f>
        <v>#N/A</v>
      </c>
      <c r="CC232" s="70" t="e">
        <f aca="false">$CB$7*$J$3*$J$5*$O232</f>
        <v>#N/A</v>
      </c>
      <c r="CD232" s="70" t="e">
        <f aca="false">$CD$7*$J$2*$J$5*$N232</f>
        <v>#N/A</v>
      </c>
      <c r="CE232" s="70" t="e">
        <f aca="false">$CD$7*$J$3*$J$5*$O232</f>
        <v>#N/A</v>
      </c>
      <c r="CF232" s="134" t="e">
        <f aca="false">SUM(BZ232:CA232)</f>
        <v>#N/A</v>
      </c>
      <c r="CG232" s="386" t="e">
        <f aca="false">SUM(BZ232:CC232)</f>
        <v>#N/A</v>
      </c>
      <c r="CH232" s="134" t="e">
        <f aca="false">SUM(BZ232:CE232)</f>
        <v>#N/A</v>
      </c>
      <c r="CI232" s="70" t="e">
        <f aca="false">$CI$7*$J$2*$J$5*$AB232</f>
        <v>#N/A</v>
      </c>
      <c r="CJ232" s="70" t="e">
        <f aca="false">$CI$7*$J$3*$J$5*$AC232</f>
        <v>#N/A</v>
      </c>
      <c r="CK232" s="70" t="e">
        <f aca="false">$CK$7*$J$2*$J$5*$AB232</f>
        <v>#N/A</v>
      </c>
      <c r="CL232" s="70" t="e">
        <f aca="false">$CK$7*$J$3*$J$5*$AC232</f>
        <v>#N/A</v>
      </c>
      <c r="CM232" s="70" t="e">
        <f aca="false">$CM$7*$J$2*$J$5*$AB232</f>
        <v>#N/A</v>
      </c>
      <c r="CN232" s="70" t="e">
        <f aca="false">$CM$7*$J$3*$J$5*$AC232</f>
        <v>#N/A</v>
      </c>
      <c r="CO232" s="70" t="e">
        <f aca="false">$CO$7*$J$2*$J$5*$AB232</f>
        <v>#N/A</v>
      </c>
      <c r="CP232" s="70" t="e">
        <f aca="false">$CO$7*$J$3*$J$5*$AC232</f>
        <v>#N/A</v>
      </c>
      <c r="CQ232" s="70" t="e">
        <f aca="false">$CQ$7*$J$2*$J$5*$AB232</f>
        <v>#N/A</v>
      </c>
      <c r="CR232" s="70" t="e">
        <f aca="false">$CQ$7*$J$3*$J$5*$AC232</f>
        <v>#N/A</v>
      </c>
      <c r="CS232" s="70" t="e">
        <f aca="false">$CS$7*$J$2*$J$5*$AB232</f>
        <v>#N/A</v>
      </c>
      <c r="CT232" s="70" t="e">
        <f aca="false">$CS$7*$J$3*$J$5*$AC232</f>
        <v>#N/A</v>
      </c>
      <c r="CU232" s="70" t="e">
        <f aca="false">$CU$7*$J$2*$J$5*$AB232</f>
        <v>#N/A</v>
      </c>
      <c r="CV232" s="70" t="e">
        <f aca="false">$CU$7*$J$3*$J$5*$AC232</f>
        <v>#N/A</v>
      </c>
      <c r="CW232" s="70" t="e">
        <f aca="false">$CW$7*$J$2*$J$5*$AB232</f>
        <v>#N/A</v>
      </c>
      <c r="CX232" s="70" t="e">
        <f aca="false">$CW$7*$J$3*$J$5*$AC232</f>
        <v>#N/A</v>
      </c>
      <c r="CY232" s="70" t="e">
        <f aca="false">$CY$7*$J$2*$J$5*$AB232</f>
        <v>#N/A</v>
      </c>
      <c r="CZ232" s="70" t="e">
        <f aca="false">$CY$7*$J$3*$J$5*$AC232</f>
        <v>#N/A</v>
      </c>
      <c r="DA232" s="70" t="e">
        <f aca="false">$DA$7*$J$2*$J$5*$AB232</f>
        <v>#N/A</v>
      </c>
      <c r="DB232" s="70" t="e">
        <f aca="false">$DA$7*$J$3*$J$5*$AC232</f>
        <v>#N/A</v>
      </c>
      <c r="DC232" s="70"/>
      <c r="DD232" s="70"/>
      <c r="DE232" s="70" t="e">
        <f aca="false">$DF$7*$J$2*$J$5*$AB232</f>
        <v>#N/A</v>
      </c>
      <c r="DF232" s="70" t="e">
        <f aca="false">$DF$7*$J$3*$J$5*$AC232</f>
        <v>#N/A</v>
      </c>
      <c r="DG232" s="70" t="e">
        <f aca="false">$DG$7*$J$2*$J$5*$AB232</f>
        <v>#N/A</v>
      </c>
      <c r="DH232" s="70" t="e">
        <f aca="false">$DG$7*$J$3*$J$5*$AC232</f>
        <v>#N/A</v>
      </c>
      <c r="DI232" s="70" t="e">
        <f aca="false">$DI$7*$J$2*$J$5*$AB232</f>
        <v>#N/A</v>
      </c>
      <c r="DJ232" s="70" t="e">
        <f aca="false">$DI$7*$J$3*$J$5*$AC232</f>
        <v>#N/A</v>
      </c>
      <c r="DK232" s="70" t="e">
        <f aca="false">$DK$7*$J$2*$J$5*$AB232</f>
        <v>#N/A</v>
      </c>
      <c r="DL232" s="70" t="e">
        <f aca="false">$DK$7*$J$3*$J$5*$AC232</f>
        <v>#N/A</v>
      </c>
      <c r="DM232" s="70" t="e">
        <f aca="false">$DM$7*$J$2*$J$5*$AB232</f>
        <v>#N/A</v>
      </c>
      <c r="DN232" s="70" t="e">
        <f aca="false">$DM$7*$J$3*$J$5*$AC232</f>
        <v>#N/A</v>
      </c>
      <c r="DO232" s="70" t="e">
        <f aca="false">$DO$7*$J$2*$J$5*$AB232</f>
        <v>#N/A</v>
      </c>
      <c r="DP232" s="70" t="e">
        <f aca="false">$DO$7*$J$3*$J$5*$AC232</f>
        <v>#N/A</v>
      </c>
      <c r="DQ232" s="70" t="e">
        <f aca="false">$DQ$7*$J$2*$J$5*$AB232</f>
        <v>#N/A</v>
      </c>
      <c r="DR232" s="70" t="e">
        <f aca="false">$DQ$7*$J$3*$J$5*$AC232</f>
        <v>#N/A</v>
      </c>
      <c r="DS232" s="134" t="e">
        <f aca="false">SUM(CI232:CR232,CW232:CX232,DG232:DH232)</f>
        <v>#N/A</v>
      </c>
      <c r="DT232" s="25" t="e">
        <f aca="false">SUM(CI232:CZ232,DC232:DL232)</f>
        <v>#N/A</v>
      </c>
      <c r="DU232" s="134" t="e">
        <f aca="false">SUM(CI232:DR232)</f>
        <v>#N/A</v>
      </c>
      <c r="DZ232" s="70" t="e">
        <f aca="false">$DZ$7*$J$2*$J$5*$AB232</f>
        <v>#N/A</v>
      </c>
      <c r="EA232" s="70" t="e">
        <f aca="false">$DZ$7*$J$3*$J$5*$AC232</f>
        <v>#N/A</v>
      </c>
      <c r="EB232" s="70" t="e">
        <f aca="false">$EB$7*$J$2*$J$5*$AB232</f>
        <v>#N/A</v>
      </c>
      <c r="EC232" s="70" t="e">
        <f aca="false">$EB$7*$J$3*$J$5*$AC232</f>
        <v>#N/A</v>
      </c>
      <c r="ED232" s="70" t="e">
        <f aca="false">$ED$7*$J$2*$J$5*$AB232</f>
        <v>#N/A</v>
      </c>
      <c r="EE232" s="70" t="e">
        <f aca="false">$ED$7*$J$3*$J$5*$AC232</f>
        <v>#N/A</v>
      </c>
      <c r="EF232" s="70" t="e">
        <f aca="false">$EF$7*$J$2*$J$5*$AB232</f>
        <v>#N/A</v>
      </c>
      <c r="EG232" s="70" t="e">
        <f aca="false">$EF$7*$J$3*$J$5*$AC232</f>
        <v>#N/A</v>
      </c>
      <c r="EH232" s="70" t="e">
        <f aca="false">$EH$7*$J$2*$J$5*$AB232</f>
        <v>#N/A</v>
      </c>
      <c r="EI232" s="70" t="e">
        <f aca="false">$EH$7*$J$3*$J$5*$AC232</f>
        <v>#N/A</v>
      </c>
      <c r="EJ232" s="70" t="e">
        <f aca="false">$EJ$7*$J$2*$J$5*$AB232</f>
        <v>#N/A</v>
      </c>
      <c r="EK232" s="70" t="e">
        <f aca="false">$EJ$7*$J$3*$J$5*$AC232</f>
        <v>#N/A</v>
      </c>
      <c r="EL232" s="70" t="e">
        <f aca="false">$EL$7*$J$2*$J$5*$AB232</f>
        <v>#N/A</v>
      </c>
      <c r="EM232" s="70" t="e">
        <f aca="false">$EL$7*$J$3*$J$5*$AC232</f>
        <v>#N/A</v>
      </c>
      <c r="EN232" s="134" t="e">
        <f aca="false">SUM(EB232:EC232)</f>
        <v>#N/A</v>
      </c>
      <c r="EO232" s="25" t="e">
        <f aca="false">SUM(EB232:EE232,EJ232:EM232)</f>
        <v>#N/A</v>
      </c>
      <c r="EP232" s="25" t="e">
        <f aca="false">SUM(DZ232:EM232)</f>
        <v>#N/A</v>
      </c>
    </row>
    <row r="233" customFormat="false" ht="11.25" hidden="false" customHeight="false" outlineLevel="0" collapsed="false">
      <c r="A233" s="51" t="e">
        <f aca="false">VLOOKUP($D233,Curves!$A$2:$I$1700,9)</f>
        <v>#N/A</v>
      </c>
      <c r="B233" s="85" t="e">
        <f aca="false">(1+($A233/2))^(-2*($D233-$A$1)/365.25)</f>
        <v>#N/A</v>
      </c>
      <c r="C233" s="85" t="n">
        <f aca="false">D234-D233</f>
        <v>31</v>
      </c>
      <c r="D233" s="377" t="n">
        <v>43739</v>
      </c>
      <c r="E233" s="378" t="e">
        <f aca="false">VLOOKUP($D233,Curves!$A$2:$H$1700,2)*$B233</f>
        <v>#N/A</v>
      </c>
      <c r="F233" s="51" t="e">
        <f aca="false">VLOOKUP($D233,Curves!$A$2:$H$1700,3)*$B233</f>
        <v>#N/A</v>
      </c>
      <c r="G233" s="51" t="e">
        <f aca="false">VLOOKUP($D233,Curves!$A$2:$H$1700,7)*$B233</f>
        <v>#N/A</v>
      </c>
      <c r="H233" s="51" t="e">
        <f aca="false">VLOOKUP($D233,Curves!$A$2:$H$1700,5)*$B233</f>
        <v>#N/A</v>
      </c>
      <c r="I233" s="51" t="e">
        <f aca="false">VLOOKUP($D233,Curves!$A$2:$H$1700,4)*$B233</f>
        <v>#N/A</v>
      </c>
      <c r="J233" s="379" t="e">
        <f aca="false">VLOOKUP($D233,Curves!$A$2:$H$1700,8)*$B233</f>
        <v>#N/A</v>
      </c>
      <c r="K233" s="51" t="e">
        <f aca="false">($E233+$I233)*$J$5+$J$4</f>
        <v>#N/A</v>
      </c>
      <c r="L233" s="380" t="e">
        <f aca="false">VLOOKUP($D233,Curves!$N$2:$T$2600,2)*$B233</f>
        <v>#N/A</v>
      </c>
      <c r="M233" s="244" t="e">
        <f aca="false">VLOOKUP($D233,Curves!$N$2:$T$2600,3)*$B233</f>
        <v>#N/A</v>
      </c>
      <c r="N233" s="381" t="e">
        <f aca="false">IF($K233&lt;$L233,1,0)</f>
        <v>#N/A</v>
      </c>
      <c r="O233" s="382" t="e">
        <f aca="false">IF($K233&lt;$M233,1,0)</f>
        <v>#N/A</v>
      </c>
      <c r="P233" s="378" t="e">
        <f aca="false">($E233+J233)*$J$5+$J$4</f>
        <v>#N/A</v>
      </c>
      <c r="Q233" s="380" t="e">
        <f aca="false">VLOOKUP($D233,Curves!$N$2:$T$2600,4)*$B233</f>
        <v>#N/A</v>
      </c>
      <c r="R233" s="244" t="e">
        <f aca="false">VLOOKUP($D233,Curves!$N$2:$T$2600,5)*$B233</f>
        <v>#N/A</v>
      </c>
      <c r="S233" s="381" t="e">
        <f aca="false">IF($P233&lt;$Q233,1,0)</f>
        <v>#N/A</v>
      </c>
      <c r="T233" s="382" t="e">
        <f aca="false">IF($P233&lt;$R233,1,0)</f>
        <v>#N/A</v>
      </c>
      <c r="U233" s="383" t="e">
        <f aca="false">($E233+G233)*$J$5+$J$4</f>
        <v>#N/A</v>
      </c>
      <c r="V233" s="383" t="e">
        <f aca="false">($E233+H233)*$J$5+$J$4</f>
        <v>#N/A</v>
      </c>
      <c r="W233" s="383" t="e">
        <f aca="false">($E233+I233)*$J$5+$J$4</f>
        <v>#N/A</v>
      </c>
      <c r="X233" s="272" t="e">
        <f aca="false">VLOOKUP($D233,[6]CurveFetch!$D$8:$S$13000,16,0)*$B233</f>
        <v>#N/A</v>
      </c>
      <c r="Y233" s="244" t="e">
        <f aca="false">VLOOKUP($D233,Curves!$N$2:$T$2600,7)*$B233</f>
        <v>#N/A</v>
      </c>
      <c r="Z233" s="384" t="e">
        <f aca="false">IF($U233&lt;$X233,1,0)</f>
        <v>#N/A</v>
      </c>
      <c r="AA233" s="381" t="e">
        <f aca="false">IF($U233&lt;$Y233,1,0)</f>
        <v>#N/A</v>
      </c>
      <c r="AB233" s="381" t="e">
        <f aca="false">IF($V233&lt;$X233,1,0)</f>
        <v>#N/A</v>
      </c>
      <c r="AC233" s="381" t="e">
        <f aca="false">IF($V233&lt;$X233,1,0)</f>
        <v>#N/A</v>
      </c>
      <c r="AD233" s="381" t="e">
        <f aca="false">IF($W233&lt;$X233,1,0)</f>
        <v>#N/A</v>
      </c>
      <c r="AE233" s="382" t="e">
        <f aca="false">IF($W233&lt;$Y233,1,0)</f>
        <v>#N/A</v>
      </c>
      <c r="AF233" s="70" t="e">
        <f aca="false">$AF$7*$J$2*$J$5*$N233</f>
        <v>#N/A</v>
      </c>
      <c r="AG233" s="70" t="e">
        <f aca="false">$AF$7*$J$2*$J$5*$O233</f>
        <v>#N/A</v>
      </c>
      <c r="AH233" s="70" t="e">
        <f aca="false">$AH$7*$J$2*$J$5*$N233</f>
        <v>#N/A</v>
      </c>
      <c r="AI233" s="70" t="e">
        <f aca="false">$AH$7*$J$2*$J$5*$O233</f>
        <v>#N/A</v>
      </c>
      <c r="AJ233" s="70" t="e">
        <f aca="false">$AJ$7*$J$2*$J$5*$N233</f>
        <v>#N/A</v>
      </c>
      <c r="AK233" s="70" t="e">
        <f aca="false">$AJ$7*$J$2*$J$5*$O233</f>
        <v>#N/A</v>
      </c>
      <c r="AL233" s="70" t="e">
        <f aca="false">$AL$7*$J$2*$J$5*$N233</f>
        <v>#N/A</v>
      </c>
      <c r="AM233" s="70" t="e">
        <f aca="false">$AL$7*$J$3*$J$5*$O233</f>
        <v>#N/A</v>
      </c>
      <c r="AN233" s="70" t="e">
        <f aca="false">$AN$7*$J$2*$J$5*$N233</f>
        <v>#N/A</v>
      </c>
      <c r="AO233" s="70" t="e">
        <f aca="false">$AN$7*$J$3*$J$5*$O233</f>
        <v>#N/A</v>
      </c>
      <c r="AP233" s="70" t="e">
        <f aca="false">$AP$7*$J$2*$J$5*$N233</f>
        <v>#N/A</v>
      </c>
      <c r="AQ233" s="70" t="e">
        <f aca="false">$AP$7*$J$3*$J$5*$O233</f>
        <v>#N/A</v>
      </c>
      <c r="AR233" s="70" t="e">
        <f aca="false">$AR$7*$J$2*$J$5*$N233</f>
        <v>#N/A</v>
      </c>
      <c r="AS233" s="70" t="e">
        <f aca="false">$AR$7*$J$3*$J$5*$O233</f>
        <v>#N/A</v>
      </c>
      <c r="AT233" s="134" t="e">
        <f aca="false">SUM(AF233:AG233,AL233:AM233)</f>
        <v>#N/A</v>
      </c>
      <c r="AU233" s="161" t="e">
        <f aca="false">SUM(AF233:AM233,AP233:AS233)</f>
        <v>#N/A</v>
      </c>
      <c r="AV233" s="134" t="e">
        <f aca="false">SUM(AF233:AS233)</f>
        <v>#N/A</v>
      </c>
      <c r="AW233" s="70" t="e">
        <f aca="false">$AW$7*$J$2*$J$5*$S233</f>
        <v>#N/A</v>
      </c>
      <c r="AX233" s="70" t="e">
        <f aca="false">$AW$7*$J$3*$J$5*$T233</f>
        <v>#N/A</v>
      </c>
      <c r="AY233" s="70" t="e">
        <f aca="false">$AY$7*$J$2*$J$5*$S233</f>
        <v>#N/A</v>
      </c>
      <c r="AZ233" s="70" t="e">
        <f aca="false">$AY$7*$J$3*$J$5*$T233</f>
        <v>#N/A</v>
      </c>
      <c r="BA233" s="70" t="e">
        <f aca="false">$BA$7*$J$2*$J$5*$S233</f>
        <v>#N/A</v>
      </c>
      <c r="BB233" s="70" t="e">
        <f aca="false">$BA$7*$J$3*$J$5*$T233</f>
        <v>#N/A</v>
      </c>
      <c r="BC233" s="70" t="e">
        <f aca="false">$BC$7*$J$2*$J$5*$S233</f>
        <v>#N/A</v>
      </c>
      <c r="BD233" s="70" t="e">
        <f aca="false">$BC$7*$J$3*$J$5*$T233</f>
        <v>#N/A</v>
      </c>
      <c r="BE233" s="70" t="e">
        <f aca="false">$BE$7*$J$2*$J$5*$S233</f>
        <v>#N/A</v>
      </c>
      <c r="BF233" s="70" t="e">
        <f aca="false">$BE$7*$J$3*$J$5*$T233</f>
        <v>#N/A</v>
      </c>
      <c r="BG233" s="70" t="e">
        <f aca="false">$BG$7*$J$2*$J$5*$S233</f>
        <v>#N/A</v>
      </c>
      <c r="BH233" s="70" t="e">
        <f aca="false">$BG$7*$J$3*$J$5*$T233</f>
        <v>#N/A</v>
      </c>
      <c r="BI233" s="70" t="e">
        <f aca="false">$BI$7*$J$2*$J$5*$S233</f>
        <v>#N/A</v>
      </c>
      <c r="BJ233" s="70" t="e">
        <f aca="false">$BI$7*$J$3*$J$5*$T233</f>
        <v>#N/A</v>
      </c>
      <c r="BK233" s="70" t="e">
        <f aca="false">$BK$7*$J$2*$J$5*$S233</f>
        <v>#N/A</v>
      </c>
      <c r="BL233" s="70" t="e">
        <f aca="false">$BK$7*$J$3*$J$5*$T233</f>
        <v>#N/A</v>
      </c>
      <c r="BM233" s="70" t="e">
        <f aca="false">$BM$7*$J$2*$J$5*$S233</f>
        <v>#N/A</v>
      </c>
      <c r="BN233" s="70" t="e">
        <f aca="false">$BM$7*$J$3*$J$5*$T233</f>
        <v>#N/A</v>
      </c>
      <c r="BO233" s="70" t="e">
        <f aca="false">$BO$7*$J$2*$J$5*$S233</f>
        <v>#N/A</v>
      </c>
      <c r="BP233" s="70" t="e">
        <f aca="false">$BO$7*$J$3*$J$5*$T233</f>
        <v>#N/A</v>
      </c>
      <c r="BQ233" s="70" t="e">
        <f aca="false">$BQ$7*$J$2*$J$5*$S233</f>
        <v>#N/A</v>
      </c>
      <c r="BR233" s="70" t="e">
        <f aca="false">$BQ$7*$J$3*$J$5*$T233</f>
        <v>#N/A</v>
      </c>
      <c r="BS233" s="70" t="e">
        <f aca="false">$BS$7*$J$2*$J$5*$S233</f>
        <v>#N/A</v>
      </c>
      <c r="BT233" s="70" t="e">
        <f aca="false">$BS$7*$J$3*$J$5*$T233</f>
        <v>#N/A</v>
      </c>
      <c r="BU233" s="70" t="e">
        <f aca="false">$BU$7*$J$2*$J$5*$S233</f>
        <v>#N/A</v>
      </c>
      <c r="BV233" s="70" t="e">
        <f aca="false">$BU$7*$J$3*$J$5*$T233</f>
        <v>#N/A</v>
      </c>
      <c r="BW233" s="385" t="e">
        <f aca="false">SUM(AW233:BD233,BG233:BJ233,BO233:BP233)</f>
        <v>#N/A</v>
      </c>
      <c r="BX233" s="386" t="e">
        <f aca="false">SUM(BS233:BV233)+BW233</f>
        <v>#N/A</v>
      </c>
      <c r="BY233" s="25" t="e">
        <f aca="false">SUM(AW233:BV233)</f>
        <v>#N/A</v>
      </c>
      <c r="BZ233" s="70" t="e">
        <f aca="false">$BZ$7*$J$2*$J$5*$N233</f>
        <v>#N/A</v>
      </c>
      <c r="CA233" s="70" t="e">
        <f aca="false">$BZ$7*$J$3*$J$5*$O233</f>
        <v>#N/A</v>
      </c>
      <c r="CB233" s="70" t="e">
        <f aca="false">$CB$7*$J$2*$J$5*$N233</f>
        <v>#N/A</v>
      </c>
      <c r="CC233" s="70" t="e">
        <f aca="false">$CB$7*$J$3*$J$5*$O233</f>
        <v>#N/A</v>
      </c>
      <c r="CD233" s="70" t="e">
        <f aca="false">$CD$7*$J$2*$J$5*$N233</f>
        <v>#N/A</v>
      </c>
      <c r="CE233" s="70" t="e">
        <f aca="false">$CD$7*$J$3*$J$5*$O233</f>
        <v>#N/A</v>
      </c>
      <c r="CF233" s="134" t="e">
        <f aca="false">SUM(BZ233:CA233)</f>
        <v>#N/A</v>
      </c>
      <c r="CG233" s="386" t="e">
        <f aca="false">SUM(BZ233:CC233)</f>
        <v>#N/A</v>
      </c>
      <c r="CH233" s="134" t="e">
        <f aca="false">SUM(BZ233:CE233)</f>
        <v>#N/A</v>
      </c>
      <c r="CI233" s="70" t="e">
        <f aca="false">$CI$7*$J$2*$J$5*$AB233</f>
        <v>#N/A</v>
      </c>
      <c r="CJ233" s="70" t="e">
        <f aca="false">$CI$7*$J$3*$J$5*$AC233</f>
        <v>#N/A</v>
      </c>
      <c r="CK233" s="70" t="e">
        <f aca="false">$CK$7*$J$2*$J$5*$AB233</f>
        <v>#N/A</v>
      </c>
      <c r="CL233" s="70" t="e">
        <f aca="false">$CK$7*$J$3*$J$5*$AC233</f>
        <v>#N/A</v>
      </c>
      <c r="CM233" s="70" t="e">
        <f aca="false">$CM$7*$J$2*$J$5*$AB233</f>
        <v>#N/A</v>
      </c>
      <c r="CN233" s="70" t="e">
        <f aca="false">$CM$7*$J$3*$J$5*$AC233</f>
        <v>#N/A</v>
      </c>
      <c r="CO233" s="70" t="e">
        <f aca="false">$CO$7*$J$2*$J$5*$AB233</f>
        <v>#N/A</v>
      </c>
      <c r="CP233" s="70" t="e">
        <f aca="false">$CO$7*$J$3*$J$5*$AC233</f>
        <v>#N/A</v>
      </c>
      <c r="CQ233" s="70" t="e">
        <f aca="false">$CQ$7*$J$2*$J$5*$AB233</f>
        <v>#N/A</v>
      </c>
      <c r="CR233" s="70" t="e">
        <f aca="false">$CQ$7*$J$3*$J$5*$AC233</f>
        <v>#N/A</v>
      </c>
      <c r="CS233" s="70" t="e">
        <f aca="false">$CS$7*$J$2*$J$5*$AB233</f>
        <v>#N/A</v>
      </c>
      <c r="CT233" s="70" t="e">
        <f aca="false">$CS$7*$J$3*$J$5*$AC233</f>
        <v>#N/A</v>
      </c>
      <c r="CU233" s="70" t="e">
        <f aca="false">$CU$7*$J$2*$J$5*$AB233</f>
        <v>#N/A</v>
      </c>
      <c r="CV233" s="70" t="e">
        <f aca="false">$CU$7*$J$3*$J$5*$AC233</f>
        <v>#N/A</v>
      </c>
      <c r="CW233" s="70" t="e">
        <f aca="false">$CW$7*$J$2*$J$5*$AB233</f>
        <v>#N/A</v>
      </c>
      <c r="CX233" s="70" t="e">
        <f aca="false">$CW$7*$J$3*$J$5*$AC233</f>
        <v>#N/A</v>
      </c>
      <c r="CY233" s="70" t="e">
        <f aca="false">$CY$7*$J$2*$J$5*$AB233</f>
        <v>#N/A</v>
      </c>
      <c r="CZ233" s="70" t="e">
        <f aca="false">$CY$7*$J$3*$J$5*$AC233</f>
        <v>#N/A</v>
      </c>
      <c r="DA233" s="70" t="e">
        <f aca="false">$DA$7*$J$2*$J$5*$AB233</f>
        <v>#N/A</v>
      </c>
      <c r="DB233" s="70" t="e">
        <f aca="false">$DA$7*$J$3*$J$5*$AC233</f>
        <v>#N/A</v>
      </c>
      <c r="DC233" s="70"/>
      <c r="DD233" s="70"/>
      <c r="DE233" s="70" t="e">
        <f aca="false">$DF$7*$J$2*$J$5*$AB233</f>
        <v>#N/A</v>
      </c>
      <c r="DF233" s="70" t="e">
        <f aca="false">$DF$7*$J$3*$J$5*$AC233</f>
        <v>#N/A</v>
      </c>
      <c r="DG233" s="70" t="e">
        <f aca="false">$DG$7*$J$2*$J$5*$AB233</f>
        <v>#N/A</v>
      </c>
      <c r="DH233" s="70" t="e">
        <f aca="false">$DG$7*$J$3*$J$5*$AC233</f>
        <v>#N/A</v>
      </c>
      <c r="DI233" s="70" t="e">
        <f aca="false">$DI$7*$J$2*$J$5*$AB233</f>
        <v>#N/A</v>
      </c>
      <c r="DJ233" s="70" t="e">
        <f aca="false">$DI$7*$J$3*$J$5*$AC233</f>
        <v>#N/A</v>
      </c>
      <c r="DK233" s="70" t="e">
        <f aca="false">$DK$7*$J$2*$J$5*$AB233</f>
        <v>#N/A</v>
      </c>
      <c r="DL233" s="70" t="e">
        <f aca="false">$DK$7*$J$3*$J$5*$AC233</f>
        <v>#N/A</v>
      </c>
      <c r="DM233" s="70" t="e">
        <f aca="false">$DM$7*$J$2*$J$5*$AB233</f>
        <v>#N/A</v>
      </c>
      <c r="DN233" s="70" t="e">
        <f aca="false">$DM$7*$J$3*$J$5*$AC233</f>
        <v>#N/A</v>
      </c>
      <c r="DO233" s="70" t="e">
        <f aca="false">$DO$7*$J$2*$J$5*$AB233</f>
        <v>#N/A</v>
      </c>
      <c r="DP233" s="70" t="e">
        <f aca="false">$DO$7*$J$3*$J$5*$AC233</f>
        <v>#N/A</v>
      </c>
      <c r="DQ233" s="70" t="e">
        <f aca="false">$DQ$7*$J$2*$J$5*$AB233</f>
        <v>#N/A</v>
      </c>
      <c r="DR233" s="70" t="e">
        <f aca="false">$DQ$7*$J$3*$J$5*$AC233</f>
        <v>#N/A</v>
      </c>
      <c r="DS233" s="134" t="e">
        <f aca="false">SUM(CI233:CR233,CW233:CX233,DG233:DH233)</f>
        <v>#N/A</v>
      </c>
      <c r="DT233" s="25" t="e">
        <f aca="false">SUM(CI233:CZ233,DC233:DL233)</f>
        <v>#N/A</v>
      </c>
      <c r="DU233" s="134" t="e">
        <f aca="false">SUM(CI233:DR233)</f>
        <v>#N/A</v>
      </c>
      <c r="DZ233" s="70" t="e">
        <f aca="false">$DZ$7*$J$2*$J$5*$AB233</f>
        <v>#N/A</v>
      </c>
      <c r="EA233" s="70" t="e">
        <f aca="false">$DZ$7*$J$3*$J$5*$AC233</f>
        <v>#N/A</v>
      </c>
      <c r="EB233" s="70" t="e">
        <f aca="false">$EB$7*$J$2*$J$5*$AB233</f>
        <v>#N/A</v>
      </c>
      <c r="EC233" s="70" t="e">
        <f aca="false">$EB$7*$J$3*$J$5*$AC233</f>
        <v>#N/A</v>
      </c>
      <c r="ED233" s="70" t="e">
        <f aca="false">$ED$7*$J$2*$J$5*$AB233</f>
        <v>#N/A</v>
      </c>
      <c r="EE233" s="70" t="e">
        <f aca="false">$ED$7*$J$3*$J$5*$AC233</f>
        <v>#N/A</v>
      </c>
      <c r="EF233" s="70" t="e">
        <f aca="false">$EF$7*$J$2*$J$5*$AB233</f>
        <v>#N/A</v>
      </c>
      <c r="EG233" s="70" t="e">
        <f aca="false">$EF$7*$J$3*$J$5*$AC233</f>
        <v>#N/A</v>
      </c>
      <c r="EH233" s="70" t="e">
        <f aca="false">$EH$7*$J$2*$J$5*$AB233</f>
        <v>#N/A</v>
      </c>
      <c r="EI233" s="70" t="e">
        <f aca="false">$EH$7*$J$3*$J$5*$AC233</f>
        <v>#N/A</v>
      </c>
      <c r="EJ233" s="70" t="e">
        <f aca="false">$EJ$7*$J$2*$J$5*$AB233</f>
        <v>#N/A</v>
      </c>
      <c r="EK233" s="70" t="e">
        <f aca="false">$EJ$7*$J$3*$J$5*$AC233</f>
        <v>#N/A</v>
      </c>
      <c r="EL233" s="70" t="e">
        <f aca="false">$EL$7*$J$2*$J$5*$AB233</f>
        <v>#N/A</v>
      </c>
      <c r="EM233" s="70" t="e">
        <f aca="false">$EL$7*$J$3*$J$5*$AC233</f>
        <v>#N/A</v>
      </c>
      <c r="EN233" s="134" t="e">
        <f aca="false">SUM(EB233:EC233)</f>
        <v>#N/A</v>
      </c>
      <c r="EO233" s="25" t="e">
        <f aca="false">SUM(EB233:EE233,EJ233:EM233)</f>
        <v>#N/A</v>
      </c>
      <c r="EP233" s="25" t="e">
        <f aca="false">SUM(DZ233:EM233)</f>
        <v>#N/A</v>
      </c>
    </row>
    <row r="234" customFormat="false" ht="11.25" hidden="false" customHeight="false" outlineLevel="0" collapsed="false">
      <c r="A234" s="51" t="e">
        <f aca="false">VLOOKUP($D234,Curves!$A$2:$I$1700,9)</f>
        <v>#N/A</v>
      </c>
      <c r="B234" s="85" t="e">
        <f aca="false">(1+($A234/2))^(-2*($D234-$A$1)/365.25)</f>
        <v>#N/A</v>
      </c>
      <c r="C234" s="85" t="n">
        <f aca="false">D235-D234</f>
        <v>30</v>
      </c>
      <c r="D234" s="377" t="n">
        <v>43770</v>
      </c>
      <c r="E234" s="378" t="e">
        <f aca="false">VLOOKUP($D234,Curves!$A$2:$H$1700,2)*$B234</f>
        <v>#N/A</v>
      </c>
      <c r="F234" s="51" t="e">
        <f aca="false">VLOOKUP($D234,Curves!$A$2:$H$1700,3)*$B234</f>
        <v>#N/A</v>
      </c>
      <c r="G234" s="51" t="e">
        <f aca="false">VLOOKUP($D234,Curves!$A$2:$H$1700,7)*$B234</f>
        <v>#N/A</v>
      </c>
      <c r="H234" s="51" t="e">
        <f aca="false">VLOOKUP($D234,Curves!$A$2:$H$1700,5)*$B234</f>
        <v>#N/A</v>
      </c>
      <c r="I234" s="51" t="e">
        <f aca="false">VLOOKUP($D234,Curves!$A$2:$H$1700,4)*$B234</f>
        <v>#N/A</v>
      </c>
      <c r="J234" s="379" t="e">
        <f aca="false">VLOOKUP($D234,Curves!$A$2:$H$1700,8)*$B234</f>
        <v>#N/A</v>
      </c>
      <c r="K234" s="51" t="e">
        <f aca="false">($E234+$I234)*$J$5+$J$4</f>
        <v>#N/A</v>
      </c>
      <c r="L234" s="380" t="e">
        <f aca="false">VLOOKUP($D234,Curves!$N$2:$T$2600,2)*$B234</f>
        <v>#N/A</v>
      </c>
      <c r="M234" s="244" t="e">
        <f aca="false">VLOOKUP($D234,Curves!$N$2:$T$2600,3)*$B234</f>
        <v>#N/A</v>
      </c>
      <c r="N234" s="381" t="e">
        <f aca="false">IF($K234&lt;$L234,1,0)</f>
        <v>#N/A</v>
      </c>
      <c r="O234" s="382" t="e">
        <f aca="false">IF($K234&lt;$M234,1,0)</f>
        <v>#N/A</v>
      </c>
      <c r="P234" s="378" t="e">
        <f aca="false">($E234+J234)*$J$5+$J$4</f>
        <v>#N/A</v>
      </c>
      <c r="Q234" s="380" t="e">
        <f aca="false">VLOOKUP($D234,Curves!$N$2:$T$2600,4)*$B234</f>
        <v>#N/A</v>
      </c>
      <c r="R234" s="244" t="e">
        <f aca="false">VLOOKUP($D234,Curves!$N$2:$T$2600,5)*$B234</f>
        <v>#N/A</v>
      </c>
      <c r="S234" s="381" t="e">
        <f aca="false">IF($P234&lt;$Q234,1,0)</f>
        <v>#N/A</v>
      </c>
      <c r="T234" s="382" t="e">
        <f aca="false">IF($P234&lt;$R234,1,0)</f>
        <v>#N/A</v>
      </c>
      <c r="U234" s="383" t="e">
        <f aca="false">($E234+G234)*$J$5+$J$4</f>
        <v>#N/A</v>
      </c>
      <c r="V234" s="383" t="e">
        <f aca="false">($E234+H234)*$J$5+$J$4</f>
        <v>#N/A</v>
      </c>
      <c r="W234" s="383" t="e">
        <f aca="false">($E234+I234)*$J$5+$J$4</f>
        <v>#N/A</v>
      </c>
      <c r="X234" s="272" t="e">
        <f aca="false">VLOOKUP($D234,[6]CurveFetch!$D$8:$S$13000,16,0)*$B234</f>
        <v>#N/A</v>
      </c>
      <c r="Y234" s="244" t="e">
        <f aca="false">VLOOKUP($D234,Curves!$N$2:$T$2600,7)*$B234</f>
        <v>#N/A</v>
      </c>
      <c r="Z234" s="384" t="e">
        <f aca="false">IF($U234&lt;$X234,1,0)</f>
        <v>#N/A</v>
      </c>
      <c r="AA234" s="381" t="e">
        <f aca="false">IF($U234&lt;$Y234,1,0)</f>
        <v>#N/A</v>
      </c>
      <c r="AB234" s="381" t="e">
        <f aca="false">IF($V234&lt;$X234,1,0)</f>
        <v>#N/A</v>
      </c>
      <c r="AC234" s="381" t="e">
        <f aca="false">IF($V234&lt;$X234,1,0)</f>
        <v>#N/A</v>
      </c>
      <c r="AD234" s="381" t="e">
        <f aca="false">IF($W234&lt;$X234,1,0)</f>
        <v>#N/A</v>
      </c>
      <c r="AE234" s="382" t="e">
        <f aca="false">IF($W234&lt;$Y234,1,0)</f>
        <v>#N/A</v>
      </c>
      <c r="AF234" s="70" t="e">
        <f aca="false">$AF$7*$J$2*$J$5*$N234</f>
        <v>#N/A</v>
      </c>
      <c r="AG234" s="70" t="e">
        <f aca="false">$AF$7*$J$2*$J$5*$O234</f>
        <v>#N/A</v>
      </c>
      <c r="AH234" s="70" t="e">
        <f aca="false">$AH$7*$J$2*$J$5*$N234</f>
        <v>#N/A</v>
      </c>
      <c r="AI234" s="70" t="e">
        <f aca="false">$AH$7*$J$2*$J$5*$O234</f>
        <v>#N/A</v>
      </c>
      <c r="AJ234" s="70" t="e">
        <f aca="false">$AJ$7*$J$2*$J$5*$N234</f>
        <v>#N/A</v>
      </c>
      <c r="AK234" s="70" t="e">
        <f aca="false">$AJ$7*$J$2*$J$5*$O234</f>
        <v>#N/A</v>
      </c>
      <c r="AL234" s="70" t="e">
        <f aca="false">$AL$7*$J$2*$J$5*$N234</f>
        <v>#N/A</v>
      </c>
      <c r="AM234" s="70" t="e">
        <f aca="false">$AL$7*$J$3*$J$5*$O234</f>
        <v>#N/A</v>
      </c>
      <c r="AN234" s="70" t="e">
        <f aca="false">$AN$7*$J$2*$J$5*$N234</f>
        <v>#N/A</v>
      </c>
      <c r="AO234" s="70" t="e">
        <f aca="false">$AN$7*$J$3*$J$5*$O234</f>
        <v>#N/A</v>
      </c>
      <c r="AP234" s="70" t="e">
        <f aca="false">$AP$7*$J$2*$J$5*$N234</f>
        <v>#N/A</v>
      </c>
      <c r="AQ234" s="70" t="e">
        <f aca="false">$AP$7*$J$3*$J$5*$O234</f>
        <v>#N/A</v>
      </c>
      <c r="AR234" s="70" t="e">
        <f aca="false">$AR$7*$J$2*$J$5*$N234</f>
        <v>#N/A</v>
      </c>
      <c r="AS234" s="70" t="e">
        <f aca="false">$AR$7*$J$3*$J$5*$O234</f>
        <v>#N/A</v>
      </c>
      <c r="AT234" s="134" t="e">
        <f aca="false">SUM(AF234:AG234,AL234:AM234)</f>
        <v>#N/A</v>
      </c>
      <c r="AU234" s="161" t="e">
        <f aca="false">SUM(AF234:AM234,AP234:AS234)</f>
        <v>#N/A</v>
      </c>
      <c r="AV234" s="134" t="e">
        <f aca="false">SUM(AF234:AS234)</f>
        <v>#N/A</v>
      </c>
      <c r="AW234" s="70" t="e">
        <f aca="false">$AW$7*$J$2*$J$5*$S234</f>
        <v>#N/A</v>
      </c>
      <c r="AX234" s="70" t="e">
        <f aca="false">$AW$7*$J$3*$J$5*$T234</f>
        <v>#N/A</v>
      </c>
      <c r="AY234" s="70" t="e">
        <f aca="false">$AY$7*$J$2*$J$5*$S234</f>
        <v>#N/A</v>
      </c>
      <c r="AZ234" s="70" t="e">
        <f aca="false">$AY$7*$J$3*$J$5*$T234</f>
        <v>#N/A</v>
      </c>
      <c r="BA234" s="70" t="e">
        <f aca="false">$BA$7*$J$2*$J$5*$S234</f>
        <v>#N/A</v>
      </c>
      <c r="BB234" s="70" t="e">
        <f aca="false">$BA$7*$J$3*$J$5*$T234</f>
        <v>#N/A</v>
      </c>
      <c r="BC234" s="70" t="e">
        <f aca="false">$BC$7*$J$2*$J$5*$S234</f>
        <v>#N/A</v>
      </c>
      <c r="BD234" s="70" t="e">
        <f aca="false">$BC$7*$J$3*$J$5*$T234</f>
        <v>#N/A</v>
      </c>
      <c r="BE234" s="70" t="e">
        <f aca="false">$BE$7*$J$2*$J$5*$S234</f>
        <v>#N/A</v>
      </c>
      <c r="BF234" s="70" t="e">
        <f aca="false">$BE$7*$J$3*$J$5*$T234</f>
        <v>#N/A</v>
      </c>
      <c r="BG234" s="70" t="e">
        <f aca="false">$BG$7*$J$2*$J$5*$S234</f>
        <v>#N/A</v>
      </c>
      <c r="BH234" s="70" t="e">
        <f aca="false">$BG$7*$J$3*$J$5*$T234</f>
        <v>#N/A</v>
      </c>
      <c r="BI234" s="70" t="e">
        <f aca="false">$BI$7*$J$2*$J$5*$S234</f>
        <v>#N/A</v>
      </c>
      <c r="BJ234" s="70" t="e">
        <f aca="false">$BI$7*$J$3*$J$5*$T234</f>
        <v>#N/A</v>
      </c>
      <c r="BK234" s="70" t="e">
        <f aca="false">$BK$7*$J$2*$J$5*$S234</f>
        <v>#N/A</v>
      </c>
      <c r="BL234" s="70" t="e">
        <f aca="false">$BK$7*$J$3*$J$5*$T234</f>
        <v>#N/A</v>
      </c>
      <c r="BM234" s="70" t="e">
        <f aca="false">$BM$7*$J$2*$J$5*$S234</f>
        <v>#N/A</v>
      </c>
      <c r="BN234" s="70" t="e">
        <f aca="false">$BM$7*$J$3*$J$5*$T234</f>
        <v>#N/A</v>
      </c>
      <c r="BO234" s="70" t="e">
        <f aca="false">$BO$7*$J$2*$J$5*$S234</f>
        <v>#N/A</v>
      </c>
      <c r="BP234" s="70" t="e">
        <f aca="false">$BO$7*$J$3*$J$5*$T234</f>
        <v>#N/A</v>
      </c>
      <c r="BQ234" s="70" t="e">
        <f aca="false">$BQ$7*$J$2*$J$5*$S234</f>
        <v>#N/A</v>
      </c>
      <c r="BR234" s="70" t="e">
        <f aca="false">$BQ$7*$J$3*$J$5*$T234</f>
        <v>#N/A</v>
      </c>
      <c r="BS234" s="70" t="e">
        <f aca="false">$BS$7*$J$2*$J$5*$S234</f>
        <v>#N/A</v>
      </c>
      <c r="BT234" s="70" t="e">
        <f aca="false">$BS$7*$J$3*$J$5*$T234</f>
        <v>#N/A</v>
      </c>
      <c r="BU234" s="70" t="e">
        <f aca="false">$BU$7*$J$2*$J$5*$S234</f>
        <v>#N/A</v>
      </c>
      <c r="BV234" s="70" t="e">
        <f aca="false">$BU$7*$J$3*$J$5*$T234</f>
        <v>#N/A</v>
      </c>
      <c r="BW234" s="385" t="e">
        <f aca="false">SUM(AW234:BD234,BG234:BJ234,BO234:BP234)</f>
        <v>#N/A</v>
      </c>
      <c r="BX234" s="386" t="e">
        <f aca="false">SUM(BS234:BV234)+BW234</f>
        <v>#N/A</v>
      </c>
      <c r="BY234" s="25" t="e">
        <f aca="false">SUM(AW234:BV234)</f>
        <v>#N/A</v>
      </c>
      <c r="BZ234" s="70" t="e">
        <f aca="false">$BZ$7*$J$2*$J$5*$N234</f>
        <v>#N/A</v>
      </c>
      <c r="CA234" s="70" t="e">
        <f aca="false">$BZ$7*$J$3*$J$5*$O234</f>
        <v>#N/A</v>
      </c>
      <c r="CB234" s="70" t="e">
        <f aca="false">$CB$7*$J$2*$J$5*$N234</f>
        <v>#N/A</v>
      </c>
      <c r="CC234" s="70" t="e">
        <f aca="false">$CB$7*$J$3*$J$5*$O234</f>
        <v>#N/A</v>
      </c>
      <c r="CD234" s="70" t="e">
        <f aca="false">$CD$7*$J$2*$J$5*$N234</f>
        <v>#N/A</v>
      </c>
      <c r="CE234" s="70" t="e">
        <f aca="false">$CD$7*$J$3*$J$5*$O234</f>
        <v>#N/A</v>
      </c>
      <c r="CF234" s="134" t="e">
        <f aca="false">SUM(BZ234:CA234)</f>
        <v>#N/A</v>
      </c>
      <c r="CG234" s="386" t="e">
        <f aca="false">SUM(BZ234:CC234)</f>
        <v>#N/A</v>
      </c>
      <c r="CH234" s="134" t="e">
        <f aca="false">SUM(BZ234:CE234)</f>
        <v>#N/A</v>
      </c>
      <c r="CI234" s="70" t="e">
        <f aca="false">$CI$7*$J$2*$J$5*$AB234</f>
        <v>#N/A</v>
      </c>
      <c r="CJ234" s="70" t="e">
        <f aca="false">$CI$7*$J$3*$J$5*$AC234</f>
        <v>#N/A</v>
      </c>
      <c r="CK234" s="70" t="e">
        <f aca="false">$CK$7*$J$2*$J$5*$AB234</f>
        <v>#N/A</v>
      </c>
      <c r="CL234" s="70" t="e">
        <f aca="false">$CK$7*$J$3*$J$5*$AC234</f>
        <v>#N/A</v>
      </c>
      <c r="CM234" s="70" t="e">
        <f aca="false">$CM$7*$J$2*$J$5*$AB234</f>
        <v>#N/A</v>
      </c>
      <c r="CN234" s="70" t="e">
        <f aca="false">$CM$7*$J$3*$J$5*$AC234</f>
        <v>#N/A</v>
      </c>
      <c r="CO234" s="70" t="e">
        <f aca="false">$CO$7*$J$2*$J$5*$AB234</f>
        <v>#N/A</v>
      </c>
      <c r="CP234" s="70" t="e">
        <f aca="false">$CO$7*$J$3*$J$5*$AC234</f>
        <v>#N/A</v>
      </c>
      <c r="CQ234" s="70" t="e">
        <f aca="false">$CQ$7*$J$2*$J$5*$AB234</f>
        <v>#N/A</v>
      </c>
      <c r="CR234" s="70" t="e">
        <f aca="false">$CQ$7*$J$3*$J$5*$AC234</f>
        <v>#N/A</v>
      </c>
      <c r="CS234" s="70" t="e">
        <f aca="false">$CS$7*$J$2*$J$5*$AB234</f>
        <v>#N/A</v>
      </c>
      <c r="CT234" s="70" t="e">
        <f aca="false">$CS$7*$J$3*$J$5*$AC234</f>
        <v>#N/A</v>
      </c>
      <c r="CU234" s="70" t="e">
        <f aca="false">$CU$7*$J$2*$J$5*$AB234</f>
        <v>#N/A</v>
      </c>
      <c r="CV234" s="70" t="e">
        <f aca="false">$CU$7*$J$3*$J$5*$AC234</f>
        <v>#N/A</v>
      </c>
      <c r="CW234" s="70" t="e">
        <f aca="false">$CW$7*$J$2*$J$5*$AB234</f>
        <v>#N/A</v>
      </c>
      <c r="CX234" s="70" t="e">
        <f aca="false">$CW$7*$J$3*$J$5*$AC234</f>
        <v>#N/A</v>
      </c>
      <c r="CY234" s="70" t="e">
        <f aca="false">$CY$7*$J$2*$J$5*$AB234</f>
        <v>#N/A</v>
      </c>
      <c r="CZ234" s="70" t="e">
        <f aca="false">$CY$7*$J$3*$J$5*$AC234</f>
        <v>#N/A</v>
      </c>
      <c r="DA234" s="70" t="e">
        <f aca="false">$DA$7*$J$2*$J$5*$AB234</f>
        <v>#N/A</v>
      </c>
      <c r="DB234" s="70" t="e">
        <f aca="false">$DA$7*$J$3*$J$5*$AC234</f>
        <v>#N/A</v>
      </c>
      <c r="DC234" s="70"/>
      <c r="DD234" s="70"/>
      <c r="DE234" s="70" t="e">
        <f aca="false">$DF$7*$J$2*$J$5*$AB234</f>
        <v>#N/A</v>
      </c>
      <c r="DF234" s="70" t="e">
        <f aca="false">$DF$7*$J$3*$J$5*$AC234</f>
        <v>#N/A</v>
      </c>
      <c r="DG234" s="70" t="e">
        <f aca="false">$DG$7*$J$2*$J$5*$AB234</f>
        <v>#N/A</v>
      </c>
      <c r="DH234" s="70" t="e">
        <f aca="false">$DG$7*$J$3*$J$5*$AC234</f>
        <v>#N/A</v>
      </c>
      <c r="DI234" s="70" t="e">
        <f aca="false">$DI$7*$J$2*$J$5*$AB234</f>
        <v>#N/A</v>
      </c>
      <c r="DJ234" s="70" t="e">
        <f aca="false">$DI$7*$J$3*$J$5*$AC234</f>
        <v>#N/A</v>
      </c>
      <c r="DK234" s="70" t="e">
        <f aca="false">$DK$7*$J$2*$J$5*$AB234</f>
        <v>#N/A</v>
      </c>
      <c r="DL234" s="70" t="e">
        <f aca="false">$DK$7*$J$3*$J$5*$AC234</f>
        <v>#N/A</v>
      </c>
      <c r="DM234" s="70" t="e">
        <f aca="false">$DM$7*$J$2*$J$5*$AB234</f>
        <v>#N/A</v>
      </c>
      <c r="DN234" s="70" t="e">
        <f aca="false">$DM$7*$J$3*$J$5*$AC234</f>
        <v>#N/A</v>
      </c>
      <c r="DO234" s="70" t="e">
        <f aca="false">$DO$7*$J$2*$J$5*$AB234</f>
        <v>#N/A</v>
      </c>
      <c r="DP234" s="70" t="e">
        <f aca="false">$DO$7*$J$3*$J$5*$AC234</f>
        <v>#N/A</v>
      </c>
      <c r="DQ234" s="70" t="e">
        <f aca="false">$DQ$7*$J$2*$J$5*$AB234</f>
        <v>#N/A</v>
      </c>
      <c r="DR234" s="70" t="e">
        <f aca="false">$DQ$7*$J$3*$J$5*$AC234</f>
        <v>#N/A</v>
      </c>
      <c r="DS234" s="134" t="e">
        <f aca="false">SUM(CI234:CR234,CW234:CX234,DG234:DH234)</f>
        <v>#N/A</v>
      </c>
      <c r="DT234" s="25" t="e">
        <f aca="false">SUM(CI234:CZ234,DC234:DL234)</f>
        <v>#N/A</v>
      </c>
      <c r="DU234" s="134" t="e">
        <f aca="false">SUM(CI234:DR234)</f>
        <v>#N/A</v>
      </c>
      <c r="DZ234" s="70" t="e">
        <f aca="false">$DZ$7*$J$2*$J$5*$AB234</f>
        <v>#N/A</v>
      </c>
      <c r="EA234" s="70" t="e">
        <f aca="false">$DZ$7*$J$3*$J$5*$AC234</f>
        <v>#N/A</v>
      </c>
      <c r="EB234" s="70" t="e">
        <f aca="false">$EB$7*$J$2*$J$5*$AB234</f>
        <v>#N/A</v>
      </c>
      <c r="EC234" s="70" t="e">
        <f aca="false">$EB$7*$J$3*$J$5*$AC234</f>
        <v>#N/A</v>
      </c>
      <c r="ED234" s="70" t="e">
        <f aca="false">$ED$7*$J$2*$J$5*$AB234</f>
        <v>#N/A</v>
      </c>
      <c r="EE234" s="70" t="e">
        <f aca="false">$ED$7*$J$3*$J$5*$AC234</f>
        <v>#N/A</v>
      </c>
      <c r="EF234" s="70" t="e">
        <f aca="false">$EF$7*$J$2*$J$5*$AB234</f>
        <v>#N/A</v>
      </c>
      <c r="EG234" s="70" t="e">
        <f aca="false">$EF$7*$J$3*$J$5*$AC234</f>
        <v>#N/A</v>
      </c>
      <c r="EH234" s="70" t="e">
        <f aca="false">$EH$7*$J$2*$J$5*$AB234</f>
        <v>#N/A</v>
      </c>
      <c r="EI234" s="70" t="e">
        <f aca="false">$EH$7*$J$3*$J$5*$AC234</f>
        <v>#N/A</v>
      </c>
      <c r="EJ234" s="70" t="e">
        <f aca="false">$EJ$7*$J$2*$J$5*$AB234</f>
        <v>#N/A</v>
      </c>
      <c r="EK234" s="70" t="e">
        <f aca="false">$EJ$7*$J$3*$J$5*$AC234</f>
        <v>#N/A</v>
      </c>
      <c r="EL234" s="70" t="e">
        <f aca="false">$EL$7*$J$2*$J$5*$AB234</f>
        <v>#N/A</v>
      </c>
      <c r="EM234" s="70" t="e">
        <f aca="false">$EL$7*$J$3*$J$5*$AC234</f>
        <v>#N/A</v>
      </c>
      <c r="EN234" s="134" t="e">
        <f aca="false">SUM(EB234:EC234)</f>
        <v>#N/A</v>
      </c>
      <c r="EO234" s="25" t="e">
        <f aca="false">SUM(EB234:EE234,EJ234:EM234)</f>
        <v>#N/A</v>
      </c>
      <c r="EP234" s="25" t="e">
        <f aca="false">SUM(DZ234:EM234)</f>
        <v>#N/A</v>
      </c>
    </row>
    <row r="235" customFormat="false" ht="11.25" hidden="false" customHeight="false" outlineLevel="0" collapsed="false">
      <c r="A235" s="51" t="e">
        <f aca="false">VLOOKUP($D235,Curves!$A$2:$I$1700,9)</f>
        <v>#N/A</v>
      </c>
      <c r="B235" s="85" t="e">
        <f aca="false">(1+($A235/2))^(-2*($D235-$A$1)/365.25)</f>
        <v>#N/A</v>
      </c>
      <c r="C235" s="85" t="n">
        <f aca="false">D236-D235</f>
        <v>31</v>
      </c>
      <c r="D235" s="377" t="n">
        <v>43800</v>
      </c>
      <c r="E235" s="378" t="e">
        <f aca="false">VLOOKUP($D235,Curves!$A$2:$H$1700,2)*$B235</f>
        <v>#N/A</v>
      </c>
      <c r="F235" s="51" t="e">
        <f aca="false">VLOOKUP($D235,Curves!$A$2:$H$1700,3)*$B235</f>
        <v>#N/A</v>
      </c>
      <c r="G235" s="51" t="e">
        <f aca="false">VLOOKUP($D235,Curves!$A$2:$H$1700,7)*$B235</f>
        <v>#N/A</v>
      </c>
      <c r="H235" s="51" t="e">
        <f aca="false">VLOOKUP($D235,Curves!$A$2:$H$1700,5)*$B235</f>
        <v>#N/A</v>
      </c>
      <c r="I235" s="51" t="e">
        <f aca="false">VLOOKUP($D235,Curves!$A$2:$H$1700,4)*$B235</f>
        <v>#N/A</v>
      </c>
      <c r="J235" s="379" t="e">
        <f aca="false">VLOOKUP($D235,Curves!$A$2:$H$1700,8)*$B235</f>
        <v>#N/A</v>
      </c>
      <c r="K235" s="51" t="e">
        <f aca="false">($E235+$I235)*$J$5+$J$4</f>
        <v>#N/A</v>
      </c>
      <c r="L235" s="380" t="e">
        <f aca="false">VLOOKUP($D235,Curves!$N$2:$T$2600,2)*$B235</f>
        <v>#N/A</v>
      </c>
      <c r="M235" s="244" t="e">
        <f aca="false">VLOOKUP($D235,Curves!$N$2:$T$2600,3)*$B235</f>
        <v>#N/A</v>
      </c>
      <c r="N235" s="381" t="e">
        <f aca="false">IF($K235&lt;$L235,1,0)</f>
        <v>#N/A</v>
      </c>
      <c r="O235" s="382" t="e">
        <f aca="false">IF($K235&lt;$M235,1,0)</f>
        <v>#N/A</v>
      </c>
      <c r="P235" s="378" t="e">
        <f aca="false">($E235+J235)*$J$5+$J$4</f>
        <v>#N/A</v>
      </c>
      <c r="Q235" s="380" t="e">
        <f aca="false">VLOOKUP($D235,Curves!$N$2:$T$2600,4)*$B235</f>
        <v>#N/A</v>
      </c>
      <c r="R235" s="244" t="e">
        <f aca="false">VLOOKUP($D235,Curves!$N$2:$T$2600,5)*$B235</f>
        <v>#N/A</v>
      </c>
      <c r="S235" s="381" t="e">
        <f aca="false">IF($P235&lt;$Q235,1,0)</f>
        <v>#N/A</v>
      </c>
      <c r="T235" s="382" t="e">
        <f aca="false">IF($P235&lt;$R235,1,0)</f>
        <v>#N/A</v>
      </c>
      <c r="U235" s="383" t="e">
        <f aca="false">($E235+G235)*$J$5+$J$4</f>
        <v>#N/A</v>
      </c>
      <c r="V235" s="383" t="e">
        <f aca="false">($E235+H235)*$J$5+$J$4</f>
        <v>#N/A</v>
      </c>
      <c r="W235" s="383" t="e">
        <f aca="false">($E235+I235)*$J$5+$J$4</f>
        <v>#N/A</v>
      </c>
      <c r="X235" s="272" t="e">
        <f aca="false">VLOOKUP($D235,[6]CurveFetch!$D$8:$S$13000,16,0)*$B235</f>
        <v>#N/A</v>
      </c>
      <c r="Y235" s="244" t="e">
        <f aca="false">VLOOKUP($D235,Curves!$N$2:$T$2600,7)*$B235</f>
        <v>#N/A</v>
      </c>
      <c r="Z235" s="384" t="e">
        <f aca="false">IF($U235&lt;$X235,1,0)</f>
        <v>#N/A</v>
      </c>
      <c r="AA235" s="381" t="e">
        <f aca="false">IF($U235&lt;$Y235,1,0)</f>
        <v>#N/A</v>
      </c>
      <c r="AB235" s="381" t="e">
        <f aca="false">IF($V235&lt;$X235,1,0)</f>
        <v>#N/A</v>
      </c>
      <c r="AC235" s="381" t="e">
        <f aca="false">IF($V235&lt;$X235,1,0)</f>
        <v>#N/A</v>
      </c>
      <c r="AD235" s="381" t="e">
        <f aca="false">IF($W235&lt;$X235,1,0)</f>
        <v>#N/A</v>
      </c>
      <c r="AE235" s="382" t="e">
        <f aca="false">IF($W235&lt;$Y235,1,0)</f>
        <v>#N/A</v>
      </c>
      <c r="AF235" s="70" t="e">
        <f aca="false">$AF$7*$J$2*$J$5*$N235</f>
        <v>#N/A</v>
      </c>
      <c r="AG235" s="70" t="e">
        <f aca="false">$AF$7*$J$2*$J$5*$O235</f>
        <v>#N/A</v>
      </c>
      <c r="AH235" s="70" t="e">
        <f aca="false">$AH$7*$J$2*$J$5*$N235</f>
        <v>#N/A</v>
      </c>
      <c r="AI235" s="70" t="e">
        <f aca="false">$AH$7*$J$2*$J$5*$O235</f>
        <v>#N/A</v>
      </c>
      <c r="AJ235" s="70" t="e">
        <f aca="false">$AJ$7*$J$2*$J$5*$N235</f>
        <v>#N/A</v>
      </c>
      <c r="AK235" s="70" t="e">
        <f aca="false">$AJ$7*$J$2*$J$5*$O235</f>
        <v>#N/A</v>
      </c>
      <c r="AL235" s="70" t="e">
        <f aca="false">$AL$7*$J$2*$J$5*$N235</f>
        <v>#N/A</v>
      </c>
      <c r="AM235" s="70" t="e">
        <f aca="false">$AL$7*$J$3*$J$5*$O235</f>
        <v>#N/A</v>
      </c>
      <c r="AN235" s="70" t="e">
        <f aca="false">$AN$7*$J$2*$J$5*$N235</f>
        <v>#N/A</v>
      </c>
      <c r="AO235" s="70" t="e">
        <f aca="false">$AN$7*$J$3*$J$5*$O235</f>
        <v>#N/A</v>
      </c>
      <c r="AP235" s="70" t="e">
        <f aca="false">$AP$7*$J$2*$J$5*$N235</f>
        <v>#N/A</v>
      </c>
      <c r="AQ235" s="70" t="e">
        <f aca="false">$AP$7*$J$3*$J$5*$O235</f>
        <v>#N/A</v>
      </c>
      <c r="AR235" s="70" t="e">
        <f aca="false">$AR$7*$J$2*$J$5*$N235</f>
        <v>#N/A</v>
      </c>
      <c r="AS235" s="70" t="e">
        <f aca="false">$AR$7*$J$3*$J$5*$O235</f>
        <v>#N/A</v>
      </c>
      <c r="AT235" s="134" t="e">
        <f aca="false">SUM(AF235:AG235,AL235:AM235)</f>
        <v>#N/A</v>
      </c>
      <c r="AU235" s="161" t="e">
        <f aca="false">SUM(AF235:AM235,AP235:AS235)</f>
        <v>#N/A</v>
      </c>
      <c r="AV235" s="134" t="e">
        <f aca="false">SUM(AF235:AS235)</f>
        <v>#N/A</v>
      </c>
      <c r="AW235" s="70" t="e">
        <f aca="false">$AW$7*$J$2*$J$5*$S235</f>
        <v>#N/A</v>
      </c>
      <c r="AX235" s="70" t="e">
        <f aca="false">$AW$7*$J$3*$J$5*$T235</f>
        <v>#N/A</v>
      </c>
      <c r="AY235" s="70" t="e">
        <f aca="false">$AY$7*$J$2*$J$5*$S235</f>
        <v>#N/A</v>
      </c>
      <c r="AZ235" s="70" t="e">
        <f aca="false">$AY$7*$J$3*$J$5*$T235</f>
        <v>#N/A</v>
      </c>
      <c r="BA235" s="70" t="e">
        <f aca="false">$BA$7*$J$2*$J$5*$S235</f>
        <v>#N/A</v>
      </c>
      <c r="BB235" s="70" t="e">
        <f aca="false">$BA$7*$J$3*$J$5*$T235</f>
        <v>#N/A</v>
      </c>
      <c r="BC235" s="70" t="e">
        <f aca="false">$BC$7*$J$2*$J$5*$S235</f>
        <v>#N/A</v>
      </c>
      <c r="BD235" s="70" t="e">
        <f aca="false">$BC$7*$J$3*$J$5*$T235</f>
        <v>#N/A</v>
      </c>
      <c r="BE235" s="70" t="e">
        <f aca="false">$BE$7*$J$2*$J$5*$S235</f>
        <v>#N/A</v>
      </c>
      <c r="BF235" s="70" t="e">
        <f aca="false">$BE$7*$J$3*$J$5*$T235</f>
        <v>#N/A</v>
      </c>
      <c r="BG235" s="70" t="e">
        <f aca="false">$BG$7*$J$2*$J$5*$S235</f>
        <v>#N/A</v>
      </c>
      <c r="BH235" s="70" t="e">
        <f aca="false">$BG$7*$J$3*$J$5*$T235</f>
        <v>#N/A</v>
      </c>
      <c r="BI235" s="70" t="e">
        <f aca="false">$BI$7*$J$2*$J$5*$S235</f>
        <v>#N/A</v>
      </c>
      <c r="BJ235" s="70" t="e">
        <f aca="false">$BI$7*$J$3*$J$5*$T235</f>
        <v>#N/A</v>
      </c>
      <c r="BK235" s="70" t="e">
        <f aca="false">$BK$7*$J$2*$J$5*$S235</f>
        <v>#N/A</v>
      </c>
      <c r="BL235" s="70" t="e">
        <f aca="false">$BK$7*$J$3*$J$5*$T235</f>
        <v>#N/A</v>
      </c>
      <c r="BM235" s="70" t="e">
        <f aca="false">$BM$7*$J$2*$J$5*$S235</f>
        <v>#N/A</v>
      </c>
      <c r="BN235" s="70" t="e">
        <f aca="false">$BM$7*$J$3*$J$5*$T235</f>
        <v>#N/A</v>
      </c>
      <c r="BO235" s="70" t="e">
        <f aca="false">$BO$7*$J$2*$J$5*$S235</f>
        <v>#N/A</v>
      </c>
      <c r="BP235" s="70" t="e">
        <f aca="false">$BO$7*$J$3*$J$5*$T235</f>
        <v>#N/A</v>
      </c>
      <c r="BQ235" s="70" t="e">
        <f aca="false">$BQ$7*$J$2*$J$5*$S235</f>
        <v>#N/A</v>
      </c>
      <c r="BR235" s="70" t="e">
        <f aca="false">$BQ$7*$J$3*$J$5*$T235</f>
        <v>#N/A</v>
      </c>
      <c r="BS235" s="70" t="e">
        <f aca="false">$BS$7*$J$2*$J$5*$S235</f>
        <v>#N/A</v>
      </c>
      <c r="BT235" s="70" t="e">
        <f aca="false">$BS$7*$J$3*$J$5*$T235</f>
        <v>#N/A</v>
      </c>
      <c r="BU235" s="70" t="e">
        <f aca="false">$BU$7*$J$2*$J$5*$S235</f>
        <v>#N/A</v>
      </c>
      <c r="BV235" s="70" t="e">
        <f aca="false">$BU$7*$J$3*$J$5*$T235</f>
        <v>#N/A</v>
      </c>
      <c r="BW235" s="385" t="e">
        <f aca="false">SUM(AW235:BD235,BG235:BJ235,BO235:BP235)</f>
        <v>#N/A</v>
      </c>
      <c r="BX235" s="386" t="e">
        <f aca="false">SUM(BS235:BV235)+BW235</f>
        <v>#N/A</v>
      </c>
      <c r="BY235" s="25" t="e">
        <f aca="false">SUM(AW235:BV235)</f>
        <v>#N/A</v>
      </c>
      <c r="BZ235" s="70" t="e">
        <f aca="false">$BZ$7*$J$2*$J$5*$N235</f>
        <v>#N/A</v>
      </c>
      <c r="CA235" s="70" t="e">
        <f aca="false">$BZ$7*$J$3*$J$5*$O235</f>
        <v>#N/A</v>
      </c>
      <c r="CB235" s="70" t="e">
        <f aca="false">$CB$7*$J$2*$J$5*$N235</f>
        <v>#N/A</v>
      </c>
      <c r="CC235" s="70" t="e">
        <f aca="false">$CB$7*$J$3*$J$5*$O235</f>
        <v>#N/A</v>
      </c>
      <c r="CD235" s="70" t="e">
        <f aca="false">$CD$7*$J$2*$J$5*$N235</f>
        <v>#N/A</v>
      </c>
      <c r="CE235" s="70" t="e">
        <f aca="false">$CD$7*$J$3*$J$5*$O235</f>
        <v>#N/A</v>
      </c>
      <c r="CF235" s="134" t="e">
        <f aca="false">SUM(BZ235:CA235)</f>
        <v>#N/A</v>
      </c>
      <c r="CG235" s="386" t="e">
        <f aca="false">SUM(BZ235:CC235)</f>
        <v>#N/A</v>
      </c>
      <c r="CH235" s="134" t="e">
        <f aca="false">SUM(BZ235:CE235)</f>
        <v>#N/A</v>
      </c>
      <c r="CI235" s="70" t="e">
        <f aca="false">$CI$7*$J$2*$J$5*$AB235</f>
        <v>#N/A</v>
      </c>
      <c r="CJ235" s="70" t="e">
        <f aca="false">$CI$7*$J$3*$J$5*$AC235</f>
        <v>#N/A</v>
      </c>
      <c r="CK235" s="70" t="e">
        <f aca="false">$CK$7*$J$2*$J$5*$AB235</f>
        <v>#N/A</v>
      </c>
      <c r="CL235" s="70" t="e">
        <f aca="false">$CK$7*$J$3*$J$5*$AC235</f>
        <v>#N/A</v>
      </c>
      <c r="CM235" s="70" t="e">
        <f aca="false">$CM$7*$J$2*$J$5*$AB235</f>
        <v>#N/A</v>
      </c>
      <c r="CN235" s="70" t="e">
        <f aca="false">$CM$7*$J$3*$J$5*$AC235</f>
        <v>#N/A</v>
      </c>
      <c r="CO235" s="70" t="e">
        <f aca="false">$CO$7*$J$2*$J$5*$AB235</f>
        <v>#N/A</v>
      </c>
      <c r="CP235" s="70" t="e">
        <f aca="false">$CO$7*$J$3*$J$5*$AC235</f>
        <v>#N/A</v>
      </c>
      <c r="CQ235" s="70" t="e">
        <f aca="false">$CQ$7*$J$2*$J$5*$AB235</f>
        <v>#N/A</v>
      </c>
      <c r="CR235" s="70" t="e">
        <f aca="false">$CQ$7*$J$3*$J$5*$AC235</f>
        <v>#N/A</v>
      </c>
      <c r="CS235" s="70" t="e">
        <f aca="false">$CS$7*$J$2*$J$5*$AB235</f>
        <v>#N/A</v>
      </c>
      <c r="CT235" s="70" t="e">
        <f aca="false">$CS$7*$J$3*$J$5*$AC235</f>
        <v>#N/A</v>
      </c>
      <c r="CU235" s="70" t="e">
        <f aca="false">$CU$7*$J$2*$J$5*$AB235</f>
        <v>#N/A</v>
      </c>
      <c r="CV235" s="70" t="e">
        <f aca="false">$CU$7*$J$3*$J$5*$AC235</f>
        <v>#N/A</v>
      </c>
      <c r="CW235" s="70" t="e">
        <f aca="false">$CW$7*$J$2*$J$5*$AB235</f>
        <v>#N/A</v>
      </c>
      <c r="CX235" s="70" t="e">
        <f aca="false">$CW$7*$J$3*$J$5*$AC235</f>
        <v>#N/A</v>
      </c>
      <c r="CY235" s="70" t="e">
        <f aca="false">$CY$7*$J$2*$J$5*$AB235</f>
        <v>#N/A</v>
      </c>
      <c r="CZ235" s="70" t="e">
        <f aca="false">$CY$7*$J$3*$J$5*$AC235</f>
        <v>#N/A</v>
      </c>
      <c r="DA235" s="70" t="e">
        <f aca="false">$DA$7*$J$2*$J$5*$AB235</f>
        <v>#N/A</v>
      </c>
      <c r="DB235" s="70" t="e">
        <f aca="false">$DA$7*$J$3*$J$5*$AC235</f>
        <v>#N/A</v>
      </c>
      <c r="DC235" s="70"/>
      <c r="DD235" s="70"/>
      <c r="DE235" s="70" t="e">
        <f aca="false">$DF$7*$J$2*$J$5*$AB235</f>
        <v>#N/A</v>
      </c>
      <c r="DF235" s="70" t="e">
        <f aca="false">$DF$7*$J$3*$J$5*$AC235</f>
        <v>#N/A</v>
      </c>
      <c r="DG235" s="70" t="e">
        <f aca="false">$DG$7*$J$2*$J$5*$AB235</f>
        <v>#N/A</v>
      </c>
      <c r="DH235" s="70" t="e">
        <f aca="false">$DG$7*$J$3*$J$5*$AC235</f>
        <v>#N/A</v>
      </c>
      <c r="DI235" s="70" t="e">
        <f aca="false">$DI$7*$J$2*$J$5*$AB235</f>
        <v>#N/A</v>
      </c>
      <c r="DJ235" s="70" t="e">
        <f aca="false">$DI$7*$J$3*$J$5*$AC235</f>
        <v>#N/A</v>
      </c>
      <c r="DK235" s="70" t="e">
        <f aca="false">$DK$7*$J$2*$J$5*$AB235</f>
        <v>#N/A</v>
      </c>
      <c r="DL235" s="70" t="e">
        <f aca="false">$DK$7*$J$3*$J$5*$AC235</f>
        <v>#N/A</v>
      </c>
      <c r="DM235" s="70" t="e">
        <f aca="false">$DM$7*$J$2*$J$5*$AB235</f>
        <v>#N/A</v>
      </c>
      <c r="DN235" s="70" t="e">
        <f aca="false">$DM$7*$J$3*$J$5*$AC235</f>
        <v>#N/A</v>
      </c>
      <c r="DO235" s="70" t="e">
        <f aca="false">$DO$7*$J$2*$J$5*$AB235</f>
        <v>#N/A</v>
      </c>
      <c r="DP235" s="70" t="e">
        <f aca="false">$DO$7*$J$3*$J$5*$AC235</f>
        <v>#N/A</v>
      </c>
      <c r="DQ235" s="70" t="e">
        <f aca="false">$DQ$7*$J$2*$J$5*$AB235</f>
        <v>#N/A</v>
      </c>
      <c r="DR235" s="70" t="e">
        <f aca="false">$DQ$7*$J$3*$J$5*$AC235</f>
        <v>#N/A</v>
      </c>
      <c r="DS235" s="134" t="e">
        <f aca="false">SUM(CI235:CR235,CW235:CX235,DG235:DH235)</f>
        <v>#N/A</v>
      </c>
      <c r="DT235" s="25" t="e">
        <f aca="false">SUM(CI235:CZ235,DC235:DL235)</f>
        <v>#N/A</v>
      </c>
      <c r="DU235" s="134" t="e">
        <f aca="false">SUM(CI235:DR235)</f>
        <v>#N/A</v>
      </c>
      <c r="DZ235" s="70" t="e">
        <f aca="false">$DZ$7*$J$2*$J$5*$AB235</f>
        <v>#N/A</v>
      </c>
      <c r="EA235" s="70" t="e">
        <f aca="false">$DZ$7*$J$3*$J$5*$AC235</f>
        <v>#N/A</v>
      </c>
      <c r="EB235" s="70" t="e">
        <f aca="false">$EB$7*$J$2*$J$5*$AB235</f>
        <v>#N/A</v>
      </c>
      <c r="EC235" s="70" t="e">
        <f aca="false">$EB$7*$J$3*$J$5*$AC235</f>
        <v>#N/A</v>
      </c>
      <c r="ED235" s="70" t="e">
        <f aca="false">$ED$7*$J$2*$J$5*$AB235</f>
        <v>#N/A</v>
      </c>
      <c r="EE235" s="70" t="e">
        <f aca="false">$ED$7*$J$3*$J$5*$AC235</f>
        <v>#N/A</v>
      </c>
      <c r="EF235" s="70" t="e">
        <f aca="false">$EF$7*$J$2*$J$5*$AB235</f>
        <v>#N/A</v>
      </c>
      <c r="EG235" s="70" t="e">
        <f aca="false">$EF$7*$J$3*$J$5*$AC235</f>
        <v>#N/A</v>
      </c>
      <c r="EH235" s="70" t="e">
        <f aca="false">$EH$7*$J$2*$J$5*$AB235</f>
        <v>#N/A</v>
      </c>
      <c r="EI235" s="70" t="e">
        <f aca="false">$EH$7*$J$3*$J$5*$AC235</f>
        <v>#N/A</v>
      </c>
      <c r="EJ235" s="70" t="e">
        <f aca="false">$EJ$7*$J$2*$J$5*$AB235</f>
        <v>#N/A</v>
      </c>
      <c r="EK235" s="70" t="e">
        <f aca="false">$EJ$7*$J$3*$J$5*$AC235</f>
        <v>#N/A</v>
      </c>
      <c r="EL235" s="70" t="e">
        <f aca="false">$EL$7*$J$2*$J$5*$AB235</f>
        <v>#N/A</v>
      </c>
      <c r="EM235" s="70" t="e">
        <f aca="false">$EL$7*$J$3*$J$5*$AC235</f>
        <v>#N/A</v>
      </c>
      <c r="EN235" s="134" t="e">
        <f aca="false">SUM(EB235:EC235)</f>
        <v>#N/A</v>
      </c>
      <c r="EO235" s="25" t="e">
        <f aca="false">SUM(EB235:EE235,EJ235:EM235)</f>
        <v>#N/A</v>
      </c>
      <c r="EP235" s="25" t="e">
        <f aca="false">SUM(DZ235:EM235)</f>
        <v>#N/A</v>
      </c>
    </row>
    <row r="236" customFormat="false" ht="11.25" hidden="false" customHeight="false" outlineLevel="0" collapsed="false">
      <c r="A236" s="51" t="e">
        <f aca="false">VLOOKUP($D236,Curves!$A$2:$I$1700,9)</f>
        <v>#N/A</v>
      </c>
      <c r="B236" s="85" t="e">
        <f aca="false">(1+($A236/2))^(-2*($D236-$A$1)/365.25)</f>
        <v>#N/A</v>
      </c>
      <c r="C236" s="85" t="n">
        <f aca="false">D237-D236</f>
        <v>31</v>
      </c>
      <c r="D236" s="377" t="n">
        <v>43831</v>
      </c>
      <c r="E236" s="378" t="e">
        <f aca="false">VLOOKUP($D236,Curves!$A$2:$H$1700,2)*$B236</f>
        <v>#N/A</v>
      </c>
      <c r="F236" s="51" t="e">
        <f aca="false">VLOOKUP($D236,Curves!$A$2:$H$1700,3)*$B236</f>
        <v>#N/A</v>
      </c>
      <c r="G236" s="51" t="e">
        <f aca="false">VLOOKUP($D236,Curves!$A$2:$H$1700,7)*$B236</f>
        <v>#N/A</v>
      </c>
      <c r="H236" s="51" t="e">
        <f aca="false">VLOOKUP($D236,Curves!$A$2:$H$1700,5)*$B236</f>
        <v>#N/A</v>
      </c>
      <c r="I236" s="51" t="e">
        <f aca="false">VLOOKUP($D236,Curves!$A$2:$H$1700,4)*$B236</f>
        <v>#N/A</v>
      </c>
      <c r="J236" s="379" t="e">
        <f aca="false">VLOOKUP($D236,Curves!$A$2:$H$1700,8)*$B236</f>
        <v>#N/A</v>
      </c>
      <c r="K236" s="51" t="e">
        <f aca="false">($E236+$I236)*$J$5+$J$4</f>
        <v>#N/A</v>
      </c>
      <c r="L236" s="380" t="e">
        <f aca="false">VLOOKUP($D236,Curves!$N$2:$T$2600,2)*$B236</f>
        <v>#N/A</v>
      </c>
      <c r="M236" s="244" t="e">
        <f aca="false">VLOOKUP($D236,Curves!$N$2:$T$2600,3)*$B236</f>
        <v>#N/A</v>
      </c>
      <c r="N236" s="381" t="e">
        <f aca="false">IF($K236&lt;$L236,1,0)</f>
        <v>#N/A</v>
      </c>
      <c r="O236" s="382" t="e">
        <f aca="false">IF($K236&lt;$M236,1,0)</f>
        <v>#N/A</v>
      </c>
      <c r="P236" s="378" t="e">
        <f aca="false">($E236+J236)*$J$5+$J$4</f>
        <v>#N/A</v>
      </c>
      <c r="Q236" s="380" t="e">
        <f aca="false">VLOOKUP($D236,Curves!$N$2:$T$2600,4)*$B236</f>
        <v>#N/A</v>
      </c>
      <c r="R236" s="244" t="e">
        <f aca="false">VLOOKUP($D236,Curves!$N$2:$T$2600,5)*$B236</f>
        <v>#N/A</v>
      </c>
      <c r="S236" s="381" t="e">
        <f aca="false">IF($P236&lt;$Q236,1,0)</f>
        <v>#N/A</v>
      </c>
      <c r="T236" s="382" t="e">
        <f aca="false">IF($P236&lt;$R236,1,0)</f>
        <v>#N/A</v>
      </c>
      <c r="U236" s="383" t="e">
        <f aca="false">($E236+G236)*$J$5+$J$4</f>
        <v>#N/A</v>
      </c>
      <c r="V236" s="383" t="e">
        <f aca="false">($E236+H236)*$J$5+$J$4</f>
        <v>#N/A</v>
      </c>
      <c r="W236" s="383" t="e">
        <f aca="false">($E236+I236)*$J$5+$J$4</f>
        <v>#N/A</v>
      </c>
      <c r="X236" s="272" t="e">
        <f aca="false">VLOOKUP($D236,[6]CurveFetch!$D$8:$S$13000,16,0)*$B236</f>
        <v>#N/A</v>
      </c>
      <c r="Y236" s="244" t="e">
        <f aca="false">VLOOKUP($D236,Curves!$N$2:$T$2600,7)*$B236</f>
        <v>#N/A</v>
      </c>
      <c r="Z236" s="384" t="e">
        <f aca="false">IF($U236&lt;$X236,1,0)</f>
        <v>#N/A</v>
      </c>
      <c r="AA236" s="381" t="e">
        <f aca="false">IF($U236&lt;$Y236,1,0)</f>
        <v>#N/A</v>
      </c>
      <c r="AB236" s="381" t="e">
        <f aca="false">IF($V236&lt;$X236,1,0)</f>
        <v>#N/A</v>
      </c>
      <c r="AC236" s="381" t="e">
        <f aca="false">IF($V236&lt;$X236,1,0)</f>
        <v>#N/A</v>
      </c>
      <c r="AD236" s="381" t="e">
        <f aca="false">IF($W236&lt;$X236,1,0)</f>
        <v>#N/A</v>
      </c>
      <c r="AE236" s="382" t="e">
        <f aca="false">IF($W236&lt;$Y236,1,0)</f>
        <v>#N/A</v>
      </c>
      <c r="AF236" s="70" t="e">
        <f aca="false">$AF$7*$J$2*$J$5*$N236</f>
        <v>#N/A</v>
      </c>
      <c r="AG236" s="70" t="e">
        <f aca="false">$AF$7*$J$2*$J$5*$O236</f>
        <v>#N/A</v>
      </c>
      <c r="AH236" s="70" t="e">
        <f aca="false">$AH$7*$J$2*$J$5*$N236</f>
        <v>#N/A</v>
      </c>
      <c r="AI236" s="70" t="e">
        <f aca="false">$AH$7*$J$2*$J$5*$O236</f>
        <v>#N/A</v>
      </c>
      <c r="AJ236" s="70" t="e">
        <f aca="false">$AJ$7*$J$2*$J$5*$N236</f>
        <v>#N/A</v>
      </c>
      <c r="AK236" s="70" t="e">
        <f aca="false">$AJ$7*$J$2*$J$5*$O236</f>
        <v>#N/A</v>
      </c>
      <c r="AL236" s="70" t="e">
        <f aca="false">$AL$7*$J$2*$J$5*$N236</f>
        <v>#N/A</v>
      </c>
      <c r="AM236" s="70" t="e">
        <f aca="false">$AL$7*$J$3*$J$5*$O236</f>
        <v>#N/A</v>
      </c>
      <c r="AN236" s="70" t="e">
        <f aca="false">$AN$7*$J$2*$J$5*$N236</f>
        <v>#N/A</v>
      </c>
      <c r="AO236" s="70" t="e">
        <f aca="false">$AN$7*$J$3*$J$5*$O236</f>
        <v>#N/A</v>
      </c>
      <c r="AP236" s="70" t="e">
        <f aca="false">$AP$7*$J$2*$J$5*$N236</f>
        <v>#N/A</v>
      </c>
      <c r="AQ236" s="70" t="e">
        <f aca="false">$AP$7*$J$3*$J$5*$O236</f>
        <v>#N/A</v>
      </c>
      <c r="AR236" s="70" t="e">
        <f aca="false">$AR$7*$J$2*$J$5*$N236</f>
        <v>#N/A</v>
      </c>
      <c r="AS236" s="70" t="e">
        <f aca="false">$AR$7*$J$3*$J$5*$O236</f>
        <v>#N/A</v>
      </c>
      <c r="AT236" s="134" t="e">
        <f aca="false">SUM(AF236:AG236,AL236:AM236)</f>
        <v>#N/A</v>
      </c>
      <c r="AU236" s="161" t="e">
        <f aca="false">SUM(AF236:AM236,AP236:AS236)</f>
        <v>#N/A</v>
      </c>
      <c r="AV236" s="134" t="e">
        <f aca="false">SUM(AF236:AS236)</f>
        <v>#N/A</v>
      </c>
      <c r="AW236" s="70" t="e">
        <f aca="false">$AW$7*$J$2*$J$5*$S236</f>
        <v>#N/A</v>
      </c>
      <c r="AX236" s="70" t="e">
        <f aca="false">$AW$7*$J$3*$J$5*$T236</f>
        <v>#N/A</v>
      </c>
      <c r="AY236" s="70" t="e">
        <f aca="false">$AY$7*$J$2*$J$5*$S236</f>
        <v>#N/A</v>
      </c>
      <c r="AZ236" s="70" t="e">
        <f aca="false">$AY$7*$J$3*$J$5*$T236</f>
        <v>#N/A</v>
      </c>
      <c r="BA236" s="70" t="e">
        <f aca="false">$BA$7*$J$2*$J$5*$S236</f>
        <v>#N/A</v>
      </c>
      <c r="BB236" s="70" t="e">
        <f aca="false">$BA$7*$J$3*$J$5*$T236</f>
        <v>#N/A</v>
      </c>
      <c r="BC236" s="70" t="e">
        <f aca="false">$BC$7*$J$2*$J$5*$S236</f>
        <v>#N/A</v>
      </c>
      <c r="BD236" s="70" t="e">
        <f aca="false">$BC$7*$J$3*$J$5*$T236</f>
        <v>#N/A</v>
      </c>
      <c r="BE236" s="70" t="e">
        <f aca="false">$BE$7*$J$2*$J$5*$S236</f>
        <v>#N/A</v>
      </c>
      <c r="BF236" s="70" t="e">
        <f aca="false">$BE$7*$J$3*$J$5*$T236</f>
        <v>#N/A</v>
      </c>
      <c r="BG236" s="70" t="e">
        <f aca="false">$BG$7*$J$2*$J$5*$S236</f>
        <v>#N/A</v>
      </c>
      <c r="BH236" s="70" t="e">
        <f aca="false">$BG$7*$J$3*$J$5*$T236</f>
        <v>#N/A</v>
      </c>
      <c r="BI236" s="70" t="e">
        <f aca="false">$BI$7*$J$2*$J$5*$S236</f>
        <v>#N/A</v>
      </c>
      <c r="BJ236" s="70" t="e">
        <f aca="false">$BI$7*$J$3*$J$5*$T236</f>
        <v>#N/A</v>
      </c>
      <c r="BK236" s="70" t="e">
        <f aca="false">$BK$7*$J$2*$J$5*$S236</f>
        <v>#N/A</v>
      </c>
      <c r="BL236" s="70" t="e">
        <f aca="false">$BK$7*$J$3*$J$5*$T236</f>
        <v>#N/A</v>
      </c>
      <c r="BM236" s="70" t="e">
        <f aca="false">$BM$7*$J$2*$J$5*$S236</f>
        <v>#N/A</v>
      </c>
      <c r="BN236" s="70" t="e">
        <f aca="false">$BM$7*$J$3*$J$5*$T236</f>
        <v>#N/A</v>
      </c>
      <c r="BO236" s="70" t="e">
        <f aca="false">$BO$7*$J$2*$J$5*$S236</f>
        <v>#N/A</v>
      </c>
      <c r="BP236" s="70" t="e">
        <f aca="false">$BO$7*$J$3*$J$5*$T236</f>
        <v>#N/A</v>
      </c>
      <c r="BQ236" s="70" t="e">
        <f aca="false">$BQ$7*$J$2*$J$5*$S236</f>
        <v>#N/A</v>
      </c>
      <c r="BR236" s="70" t="e">
        <f aca="false">$BQ$7*$J$3*$J$5*$T236</f>
        <v>#N/A</v>
      </c>
      <c r="BS236" s="70" t="e">
        <f aca="false">$BS$7*$J$2*$J$5*$S236</f>
        <v>#N/A</v>
      </c>
      <c r="BT236" s="70" t="e">
        <f aca="false">$BS$7*$J$3*$J$5*$T236</f>
        <v>#N/A</v>
      </c>
      <c r="BU236" s="70" t="e">
        <f aca="false">$BU$7*$J$2*$J$5*$S236</f>
        <v>#N/A</v>
      </c>
      <c r="BV236" s="70" t="e">
        <f aca="false">$BU$7*$J$3*$J$5*$T236</f>
        <v>#N/A</v>
      </c>
      <c r="BW236" s="385" t="e">
        <f aca="false">SUM(AW236:BD236,BG236:BJ236,BO236:BP236)</f>
        <v>#N/A</v>
      </c>
      <c r="BX236" s="386" t="e">
        <f aca="false">SUM(BS236:BV236)+BW236</f>
        <v>#N/A</v>
      </c>
      <c r="BY236" s="25" t="e">
        <f aca="false">SUM(AW236:BV236)</f>
        <v>#N/A</v>
      </c>
      <c r="BZ236" s="70" t="e">
        <f aca="false">$BZ$7*$J$2*$J$5*$N236</f>
        <v>#N/A</v>
      </c>
      <c r="CA236" s="70" t="e">
        <f aca="false">$BZ$7*$J$3*$J$5*$O236</f>
        <v>#N/A</v>
      </c>
      <c r="CB236" s="70" t="e">
        <f aca="false">$CB$7*$J$2*$J$5*$N236</f>
        <v>#N/A</v>
      </c>
      <c r="CC236" s="70" t="e">
        <f aca="false">$CB$7*$J$3*$J$5*$O236</f>
        <v>#N/A</v>
      </c>
      <c r="CD236" s="70" t="e">
        <f aca="false">$CD$7*$J$2*$J$5*$N236</f>
        <v>#N/A</v>
      </c>
      <c r="CE236" s="70" t="e">
        <f aca="false">$CD$7*$J$3*$J$5*$O236</f>
        <v>#N/A</v>
      </c>
      <c r="CF236" s="134" t="e">
        <f aca="false">SUM(BZ236:CA236)</f>
        <v>#N/A</v>
      </c>
      <c r="CG236" s="386" t="e">
        <f aca="false">SUM(BZ236:CC236)</f>
        <v>#N/A</v>
      </c>
      <c r="CH236" s="134" t="e">
        <f aca="false">SUM(BZ236:CE236)</f>
        <v>#N/A</v>
      </c>
      <c r="CI236" s="70" t="e">
        <f aca="false">$CI$7*$J$2*$J$5*$AB236</f>
        <v>#N/A</v>
      </c>
      <c r="CJ236" s="70" t="e">
        <f aca="false">$CI$7*$J$3*$J$5*$AC236</f>
        <v>#N/A</v>
      </c>
      <c r="CK236" s="70" t="e">
        <f aca="false">$CK$7*$J$2*$J$5*$AB236</f>
        <v>#N/A</v>
      </c>
      <c r="CL236" s="70" t="e">
        <f aca="false">$CK$7*$J$3*$J$5*$AC236</f>
        <v>#N/A</v>
      </c>
      <c r="CM236" s="70" t="e">
        <f aca="false">$CM$7*$J$2*$J$5*$AB236</f>
        <v>#N/A</v>
      </c>
      <c r="CN236" s="70" t="e">
        <f aca="false">$CM$7*$J$3*$J$5*$AC236</f>
        <v>#N/A</v>
      </c>
      <c r="CO236" s="70" t="e">
        <f aca="false">$CO$7*$J$2*$J$5*$AB236</f>
        <v>#N/A</v>
      </c>
      <c r="CP236" s="70" t="e">
        <f aca="false">$CO$7*$J$3*$J$5*$AC236</f>
        <v>#N/A</v>
      </c>
      <c r="CQ236" s="70" t="e">
        <f aca="false">$CQ$7*$J$2*$J$5*$AB236</f>
        <v>#N/A</v>
      </c>
      <c r="CR236" s="70" t="e">
        <f aca="false">$CQ$7*$J$3*$J$5*$AC236</f>
        <v>#N/A</v>
      </c>
      <c r="CS236" s="70" t="e">
        <f aca="false">$CS$7*$J$2*$J$5*$AB236</f>
        <v>#N/A</v>
      </c>
      <c r="CT236" s="70" t="e">
        <f aca="false">$CS$7*$J$3*$J$5*$AC236</f>
        <v>#N/A</v>
      </c>
      <c r="CU236" s="70" t="e">
        <f aca="false">$CU$7*$J$2*$J$5*$AB236</f>
        <v>#N/A</v>
      </c>
      <c r="CV236" s="70" t="e">
        <f aca="false">$CU$7*$J$3*$J$5*$AC236</f>
        <v>#N/A</v>
      </c>
      <c r="CW236" s="70" t="e">
        <f aca="false">$CW$7*$J$2*$J$5*$AB236</f>
        <v>#N/A</v>
      </c>
      <c r="CX236" s="70" t="e">
        <f aca="false">$CW$7*$J$3*$J$5*$AC236</f>
        <v>#N/A</v>
      </c>
      <c r="CY236" s="70" t="e">
        <f aca="false">$CY$7*$J$2*$J$5*$AB236</f>
        <v>#N/A</v>
      </c>
      <c r="CZ236" s="70" t="e">
        <f aca="false">$CY$7*$J$3*$J$5*$AC236</f>
        <v>#N/A</v>
      </c>
      <c r="DA236" s="70" t="e">
        <f aca="false">$DA$7*$J$2*$J$5*$AB236</f>
        <v>#N/A</v>
      </c>
      <c r="DB236" s="70" t="e">
        <f aca="false">$DA$7*$J$3*$J$5*$AC236</f>
        <v>#N/A</v>
      </c>
      <c r="DC236" s="70"/>
      <c r="DD236" s="70"/>
      <c r="DE236" s="70" t="e">
        <f aca="false">$DF$7*$J$2*$J$5*$AB236</f>
        <v>#N/A</v>
      </c>
      <c r="DF236" s="70" t="e">
        <f aca="false">$DF$7*$J$3*$J$5*$AC236</f>
        <v>#N/A</v>
      </c>
      <c r="DG236" s="70" t="e">
        <f aca="false">$DG$7*$J$2*$J$5*$AB236</f>
        <v>#N/A</v>
      </c>
      <c r="DH236" s="70" t="e">
        <f aca="false">$DG$7*$J$3*$J$5*$AC236</f>
        <v>#N/A</v>
      </c>
      <c r="DI236" s="70" t="e">
        <f aca="false">$DI$7*$J$2*$J$5*$AB236</f>
        <v>#N/A</v>
      </c>
      <c r="DJ236" s="70" t="e">
        <f aca="false">$DI$7*$J$3*$J$5*$AC236</f>
        <v>#N/A</v>
      </c>
      <c r="DK236" s="70" t="e">
        <f aca="false">$DK$7*$J$2*$J$5*$AB236</f>
        <v>#N/A</v>
      </c>
      <c r="DL236" s="70" t="e">
        <f aca="false">$DK$7*$J$3*$J$5*$AC236</f>
        <v>#N/A</v>
      </c>
      <c r="DM236" s="70" t="e">
        <f aca="false">$DM$7*$J$2*$J$5*$AB236</f>
        <v>#N/A</v>
      </c>
      <c r="DN236" s="70" t="e">
        <f aca="false">$DM$7*$J$3*$J$5*$AC236</f>
        <v>#N/A</v>
      </c>
      <c r="DO236" s="70" t="e">
        <f aca="false">$DO$7*$J$2*$J$5*$AB236</f>
        <v>#N/A</v>
      </c>
      <c r="DP236" s="70" t="e">
        <f aca="false">$DO$7*$J$3*$J$5*$AC236</f>
        <v>#N/A</v>
      </c>
      <c r="DQ236" s="70" t="e">
        <f aca="false">$DQ$7*$J$2*$J$5*$AB236</f>
        <v>#N/A</v>
      </c>
      <c r="DR236" s="70" t="e">
        <f aca="false">$DQ$7*$J$3*$J$5*$AC236</f>
        <v>#N/A</v>
      </c>
      <c r="DS236" s="134" t="e">
        <f aca="false">SUM(CI236:CR236,CW236:CX236,DG236:DH236)</f>
        <v>#N/A</v>
      </c>
      <c r="DT236" s="25" t="e">
        <f aca="false">SUM(CI236:CZ236,DC236:DL236)</f>
        <v>#N/A</v>
      </c>
      <c r="DU236" s="134" t="e">
        <f aca="false">SUM(CI236:DR236)</f>
        <v>#N/A</v>
      </c>
      <c r="DZ236" s="70" t="e">
        <f aca="false">$DZ$7*$J$2*$J$5*$AB236</f>
        <v>#N/A</v>
      </c>
      <c r="EA236" s="70" t="e">
        <f aca="false">$DZ$7*$J$3*$J$5*$AC236</f>
        <v>#N/A</v>
      </c>
      <c r="EB236" s="70" t="e">
        <f aca="false">$EB$7*$J$2*$J$5*$AB236</f>
        <v>#N/A</v>
      </c>
      <c r="EC236" s="70" t="e">
        <f aca="false">$EB$7*$J$3*$J$5*$AC236</f>
        <v>#N/A</v>
      </c>
      <c r="ED236" s="70" t="e">
        <f aca="false">$ED$7*$J$2*$J$5*$AB236</f>
        <v>#N/A</v>
      </c>
      <c r="EE236" s="70" t="e">
        <f aca="false">$ED$7*$J$3*$J$5*$AC236</f>
        <v>#N/A</v>
      </c>
      <c r="EF236" s="70" t="e">
        <f aca="false">$EF$7*$J$2*$J$5*$AB236</f>
        <v>#N/A</v>
      </c>
      <c r="EG236" s="70" t="e">
        <f aca="false">$EF$7*$J$3*$J$5*$AC236</f>
        <v>#N/A</v>
      </c>
      <c r="EH236" s="70" t="e">
        <f aca="false">$EH$7*$J$2*$J$5*$AB236</f>
        <v>#N/A</v>
      </c>
      <c r="EI236" s="70" t="e">
        <f aca="false">$EH$7*$J$3*$J$5*$AC236</f>
        <v>#N/A</v>
      </c>
      <c r="EJ236" s="70" t="e">
        <f aca="false">$EJ$7*$J$2*$J$5*$AB236</f>
        <v>#N/A</v>
      </c>
      <c r="EK236" s="70" t="e">
        <f aca="false">$EJ$7*$J$3*$J$5*$AC236</f>
        <v>#N/A</v>
      </c>
      <c r="EL236" s="70" t="e">
        <f aca="false">$EL$7*$J$2*$J$5*$AB236</f>
        <v>#N/A</v>
      </c>
      <c r="EM236" s="70" t="e">
        <f aca="false">$EL$7*$J$3*$J$5*$AC236</f>
        <v>#N/A</v>
      </c>
      <c r="EN236" s="134" t="e">
        <f aca="false">SUM(EB236:EC236)</f>
        <v>#N/A</v>
      </c>
      <c r="EO236" s="25" t="e">
        <f aca="false">SUM(EB236:EE236,EJ236:EM236)</f>
        <v>#N/A</v>
      </c>
      <c r="EP236" s="25" t="e">
        <f aca="false">SUM(DZ236:EM236)</f>
        <v>#N/A</v>
      </c>
    </row>
    <row r="237" customFormat="false" ht="11.25" hidden="false" customHeight="false" outlineLevel="0" collapsed="false">
      <c r="A237" s="51" t="e">
        <f aca="false">VLOOKUP($D237,Curves!$A$2:$I$1700,9)</f>
        <v>#N/A</v>
      </c>
      <c r="B237" s="85" t="e">
        <f aca="false">(1+($A237/2))^(-2*($D237-$A$1)/365.25)</f>
        <v>#N/A</v>
      </c>
      <c r="C237" s="85" t="n">
        <f aca="false">D238-D237</f>
        <v>29</v>
      </c>
      <c r="D237" s="377" t="n">
        <v>43862</v>
      </c>
      <c r="E237" s="378" t="e">
        <f aca="false">VLOOKUP($D237,Curves!$A$2:$H$1700,2)*$B237</f>
        <v>#N/A</v>
      </c>
      <c r="F237" s="51" t="e">
        <f aca="false">VLOOKUP($D237,Curves!$A$2:$H$1700,3)*$B237</f>
        <v>#N/A</v>
      </c>
      <c r="G237" s="51" t="e">
        <f aca="false">VLOOKUP($D237,Curves!$A$2:$H$1700,7)*$B237</f>
        <v>#N/A</v>
      </c>
      <c r="H237" s="51" t="e">
        <f aca="false">VLOOKUP($D237,Curves!$A$2:$H$1700,5)*$B237</f>
        <v>#N/A</v>
      </c>
      <c r="I237" s="51" t="e">
        <f aca="false">VLOOKUP($D237,Curves!$A$2:$H$1700,4)*$B237</f>
        <v>#N/A</v>
      </c>
      <c r="J237" s="379" t="e">
        <f aca="false">VLOOKUP($D237,Curves!$A$2:$H$1700,8)*$B237</f>
        <v>#N/A</v>
      </c>
      <c r="K237" s="51" t="e">
        <f aca="false">($E237+$I237)*$J$5+$J$4</f>
        <v>#N/A</v>
      </c>
      <c r="L237" s="380" t="e">
        <f aca="false">VLOOKUP($D237,Curves!$N$2:$T$2600,2)*$B237</f>
        <v>#N/A</v>
      </c>
      <c r="M237" s="244" t="e">
        <f aca="false">VLOOKUP($D237,Curves!$N$2:$T$2600,3)*$B237</f>
        <v>#N/A</v>
      </c>
      <c r="N237" s="381" t="e">
        <f aca="false">IF($K237&lt;$L237,1,0)</f>
        <v>#N/A</v>
      </c>
      <c r="O237" s="382" t="e">
        <f aca="false">IF($K237&lt;$M237,1,0)</f>
        <v>#N/A</v>
      </c>
      <c r="P237" s="378" t="e">
        <f aca="false">($E237+J237)*$J$5+$J$4</f>
        <v>#N/A</v>
      </c>
      <c r="Q237" s="380" t="e">
        <f aca="false">VLOOKUP($D237,Curves!$N$2:$T$2600,4)*$B237</f>
        <v>#N/A</v>
      </c>
      <c r="R237" s="244" t="e">
        <f aca="false">VLOOKUP($D237,Curves!$N$2:$T$2600,5)*$B237</f>
        <v>#N/A</v>
      </c>
      <c r="S237" s="381" t="e">
        <f aca="false">IF($P237&lt;$Q237,1,0)</f>
        <v>#N/A</v>
      </c>
      <c r="T237" s="382" t="e">
        <f aca="false">IF($P237&lt;$R237,1,0)</f>
        <v>#N/A</v>
      </c>
      <c r="U237" s="383" t="e">
        <f aca="false">($E237+G237)*$J$5+$J$4</f>
        <v>#N/A</v>
      </c>
      <c r="V237" s="383" t="e">
        <f aca="false">($E237+H237)*$J$5+$J$4</f>
        <v>#N/A</v>
      </c>
      <c r="W237" s="383" t="e">
        <f aca="false">($E237+I237)*$J$5+$J$4</f>
        <v>#N/A</v>
      </c>
      <c r="X237" s="272" t="e">
        <f aca="false">VLOOKUP($D237,[6]CurveFetch!$D$8:$S$13000,16,0)*$B237</f>
        <v>#N/A</v>
      </c>
      <c r="Y237" s="244" t="e">
        <f aca="false">VLOOKUP($D237,Curves!$N$2:$T$2600,7)*$B237</f>
        <v>#N/A</v>
      </c>
      <c r="Z237" s="384" t="e">
        <f aca="false">IF($U237&lt;$X237,1,0)</f>
        <v>#N/A</v>
      </c>
      <c r="AA237" s="381" t="e">
        <f aca="false">IF($U237&lt;$Y237,1,0)</f>
        <v>#N/A</v>
      </c>
      <c r="AB237" s="381" t="e">
        <f aca="false">IF($V237&lt;$X237,1,0)</f>
        <v>#N/A</v>
      </c>
      <c r="AC237" s="381" t="e">
        <f aca="false">IF($V237&lt;$X237,1,0)</f>
        <v>#N/A</v>
      </c>
      <c r="AD237" s="381" t="e">
        <f aca="false">IF($W237&lt;$X237,1,0)</f>
        <v>#N/A</v>
      </c>
      <c r="AE237" s="382" t="e">
        <f aca="false">IF($W237&lt;$Y237,1,0)</f>
        <v>#N/A</v>
      </c>
      <c r="AF237" s="70" t="e">
        <f aca="false">$AF$7*$J$2*$J$5*$N237</f>
        <v>#N/A</v>
      </c>
      <c r="AG237" s="70" t="e">
        <f aca="false">$AF$7*$J$2*$J$5*$O237</f>
        <v>#N/A</v>
      </c>
      <c r="AH237" s="70" t="e">
        <f aca="false">$AH$7*$J$2*$J$5*$N237</f>
        <v>#N/A</v>
      </c>
      <c r="AI237" s="70" t="e">
        <f aca="false">$AH$7*$J$2*$J$5*$O237</f>
        <v>#N/A</v>
      </c>
      <c r="AJ237" s="70" t="e">
        <f aca="false">$AJ$7*$J$2*$J$5*$N237</f>
        <v>#N/A</v>
      </c>
      <c r="AK237" s="70" t="e">
        <f aca="false">$AJ$7*$J$2*$J$5*$O237</f>
        <v>#N/A</v>
      </c>
      <c r="AL237" s="70" t="e">
        <f aca="false">$AL$7*$J$2*$J$5*$N237</f>
        <v>#N/A</v>
      </c>
      <c r="AM237" s="70" t="e">
        <f aca="false">$AL$7*$J$3*$J$5*$O237</f>
        <v>#N/A</v>
      </c>
      <c r="AN237" s="70" t="e">
        <f aca="false">$AN$7*$J$2*$J$5*$N237</f>
        <v>#N/A</v>
      </c>
      <c r="AO237" s="70" t="e">
        <f aca="false">$AN$7*$J$3*$J$5*$O237</f>
        <v>#N/A</v>
      </c>
      <c r="AP237" s="70" t="e">
        <f aca="false">$AP$7*$J$2*$J$5*$N237</f>
        <v>#N/A</v>
      </c>
      <c r="AQ237" s="70" t="e">
        <f aca="false">$AP$7*$J$3*$J$5*$O237</f>
        <v>#N/A</v>
      </c>
      <c r="AR237" s="70" t="e">
        <f aca="false">$AR$7*$J$2*$J$5*$N237</f>
        <v>#N/A</v>
      </c>
      <c r="AS237" s="70" t="e">
        <f aca="false">$AR$7*$J$3*$J$5*$O237</f>
        <v>#N/A</v>
      </c>
      <c r="AT237" s="134" t="e">
        <f aca="false">SUM(AF237:AG237,AL237:AM237)</f>
        <v>#N/A</v>
      </c>
      <c r="AU237" s="161" t="e">
        <f aca="false">SUM(AF237:AM237,AP237:AS237)</f>
        <v>#N/A</v>
      </c>
      <c r="AV237" s="134" t="e">
        <f aca="false">SUM(AF237:AS237)</f>
        <v>#N/A</v>
      </c>
      <c r="AW237" s="70" t="e">
        <f aca="false">$AW$7*$J$2*$J$5*$S237</f>
        <v>#N/A</v>
      </c>
      <c r="AX237" s="70" t="e">
        <f aca="false">$AW$7*$J$3*$J$5*$T237</f>
        <v>#N/A</v>
      </c>
      <c r="AY237" s="70" t="e">
        <f aca="false">$AY$7*$J$2*$J$5*$S237</f>
        <v>#N/A</v>
      </c>
      <c r="AZ237" s="70" t="e">
        <f aca="false">$AY$7*$J$3*$J$5*$T237</f>
        <v>#N/A</v>
      </c>
      <c r="BA237" s="70" t="e">
        <f aca="false">$BA$7*$J$2*$J$5*$S237</f>
        <v>#N/A</v>
      </c>
      <c r="BB237" s="70" t="e">
        <f aca="false">$BA$7*$J$3*$J$5*$T237</f>
        <v>#N/A</v>
      </c>
      <c r="BC237" s="70" t="e">
        <f aca="false">$BC$7*$J$2*$J$5*$S237</f>
        <v>#N/A</v>
      </c>
      <c r="BD237" s="70" t="e">
        <f aca="false">$BC$7*$J$3*$J$5*$T237</f>
        <v>#N/A</v>
      </c>
      <c r="BE237" s="70" t="e">
        <f aca="false">$BE$7*$J$2*$J$5*$S237</f>
        <v>#N/A</v>
      </c>
      <c r="BF237" s="70" t="e">
        <f aca="false">$BE$7*$J$3*$J$5*$T237</f>
        <v>#N/A</v>
      </c>
      <c r="BG237" s="70" t="e">
        <f aca="false">$BG$7*$J$2*$J$5*$S237</f>
        <v>#N/A</v>
      </c>
      <c r="BH237" s="70" t="e">
        <f aca="false">$BG$7*$J$3*$J$5*$T237</f>
        <v>#N/A</v>
      </c>
      <c r="BI237" s="70" t="e">
        <f aca="false">$BI$7*$J$2*$J$5*$S237</f>
        <v>#N/A</v>
      </c>
      <c r="BJ237" s="70" t="e">
        <f aca="false">$BI$7*$J$3*$J$5*$T237</f>
        <v>#N/A</v>
      </c>
      <c r="BK237" s="70" t="e">
        <f aca="false">$BK$7*$J$2*$J$5*$S237</f>
        <v>#N/A</v>
      </c>
      <c r="BL237" s="70" t="e">
        <f aca="false">$BK$7*$J$3*$J$5*$T237</f>
        <v>#N/A</v>
      </c>
      <c r="BM237" s="70" t="e">
        <f aca="false">$BM$7*$J$2*$J$5*$S237</f>
        <v>#N/A</v>
      </c>
      <c r="BN237" s="70" t="e">
        <f aca="false">$BM$7*$J$3*$J$5*$T237</f>
        <v>#N/A</v>
      </c>
      <c r="BO237" s="70" t="e">
        <f aca="false">$BO$7*$J$2*$J$5*$S237</f>
        <v>#N/A</v>
      </c>
      <c r="BP237" s="70" t="e">
        <f aca="false">$BO$7*$J$3*$J$5*$T237</f>
        <v>#N/A</v>
      </c>
      <c r="BQ237" s="70" t="e">
        <f aca="false">$BQ$7*$J$2*$J$5*$S237</f>
        <v>#N/A</v>
      </c>
      <c r="BR237" s="70" t="e">
        <f aca="false">$BQ$7*$J$3*$J$5*$T237</f>
        <v>#N/A</v>
      </c>
      <c r="BS237" s="70" t="e">
        <f aca="false">$BS$7*$J$2*$J$5*$S237</f>
        <v>#N/A</v>
      </c>
      <c r="BT237" s="70" t="e">
        <f aca="false">$BS$7*$J$3*$J$5*$T237</f>
        <v>#N/A</v>
      </c>
      <c r="BU237" s="70" t="e">
        <f aca="false">$BU$7*$J$2*$J$5*$S237</f>
        <v>#N/A</v>
      </c>
      <c r="BV237" s="70" t="e">
        <f aca="false">$BU$7*$J$3*$J$5*$T237</f>
        <v>#N/A</v>
      </c>
      <c r="BW237" s="385" t="e">
        <f aca="false">SUM(AW237:BD237,BG237:BJ237,BO237:BP237)</f>
        <v>#N/A</v>
      </c>
      <c r="BX237" s="386" t="e">
        <f aca="false">SUM(BS237:BV237)+BW237</f>
        <v>#N/A</v>
      </c>
      <c r="BY237" s="25" t="e">
        <f aca="false">SUM(AW237:BV237)</f>
        <v>#N/A</v>
      </c>
      <c r="BZ237" s="70" t="e">
        <f aca="false">$BZ$7*$J$2*$J$5*$N237</f>
        <v>#N/A</v>
      </c>
      <c r="CA237" s="70" t="e">
        <f aca="false">$BZ$7*$J$3*$J$5*$O237</f>
        <v>#N/A</v>
      </c>
      <c r="CB237" s="70" t="e">
        <f aca="false">$CB$7*$J$2*$J$5*$N237</f>
        <v>#N/A</v>
      </c>
      <c r="CC237" s="70" t="e">
        <f aca="false">$CB$7*$J$3*$J$5*$O237</f>
        <v>#N/A</v>
      </c>
      <c r="CD237" s="70" t="e">
        <f aca="false">$CD$7*$J$2*$J$5*$N237</f>
        <v>#N/A</v>
      </c>
      <c r="CE237" s="70" t="e">
        <f aca="false">$CD$7*$J$3*$J$5*$O237</f>
        <v>#N/A</v>
      </c>
      <c r="CF237" s="134" t="e">
        <f aca="false">SUM(BZ237:CA237)</f>
        <v>#N/A</v>
      </c>
      <c r="CG237" s="386" t="e">
        <f aca="false">SUM(BZ237:CC237)</f>
        <v>#N/A</v>
      </c>
      <c r="CH237" s="134" t="e">
        <f aca="false">SUM(BZ237:CE237)</f>
        <v>#N/A</v>
      </c>
      <c r="CI237" s="70" t="e">
        <f aca="false">$CI$7*$J$2*$J$5*$AB237</f>
        <v>#N/A</v>
      </c>
      <c r="CJ237" s="70" t="e">
        <f aca="false">$CI$7*$J$3*$J$5*$AC237</f>
        <v>#N/A</v>
      </c>
      <c r="CK237" s="70" t="e">
        <f aca="false">$CK$7*$J$2*$J$5*$AB237</f>
        <v>#N/A</v>
      </c>
      <c r="CL237" s="70" t="e">
        <f aca="false">$CK$7*$J$3*$J$5*$AC237</f>
        <v>#N/A</v>
      </c>
      <c r="CM237" s="70" t="e">
        <f aca="false">$CM$7*$J$2*$J$5*$AB237</f>
        <v>#N/A</v>
      </c>
      <c r="CN237" s="70" t="e">
        <f aca="false">$CM$7*$J$3*$J$5*$AC237</f>
        <v>#N/A</v>
      </c>
      <c r="CO237" s="70" t="e">
        <f aca="false">$CO$7*$J$2*$J$5*$AB237</f>
        <v>#N/A</v>
      </c>
      <c r="CP237" s="70" t="e">
        <f aca="false">$CO$7*$J$3*$J$5*$AC237</f>
        <v>#N/A</v>
      </c>
      <c r="CQ237" s="70" t="e">
        <f aca="false">$CQ$7*$J$2*$J$5*$AB237</f>
        <v>#N/A</v>
      </c>
      <c r="CR237" s="70" t="e">
        <f aca="false">$CQ$7*$J$3*$J$5*$AC237</f>
        <v>#N/A</v>
      </c>
      <c r="CS237" s="70" t="e">
        <f aca="false">$CS$7*$J$2*$J$5*$AB237</f>
        <v>#N/A</v>
      </c>
      <c r="CT237" s="70" t="e">
        <f aca="false">$CS$7*$J$3*$J$5*$AC237</f>
        <v>#N/A</v>
      </c>
      <c r="CU237" s="70" t="e">
        <f aca="false">$CU$7*$J$2*$J$5*$AB237</f>
        <v>#N/A</v>
      </c>
      <c r="CV237" s="70" t="e">
        <f aca="false">$CU$7*$J$3*$J$5*$AC237</f>
        <v>#N/A</v>
      </c>
      <c r="CW237" s="70" t="e">
        <f aca="false">$CW$7*$J$2*$J$5*$AB237</f>
        <v>#N/A</v>
      </c>
      <c r="CX237" s="70" t="e">
        <f aca="false">$CW$7*$J$3*$J$5*$AC237</f>
        <v>#N/A</v>
      </c>
      <c r="CY237" s="70" t="e">
        <f aca="false">$CY$7*$J$2*$J$5*$AB237</f>
        <v>#N/A</v>
      </c>
      <c r="CZ237" s="70" t="e">
        <f aca="false">$CY$7*$J$3*$J$5*$AC237</f>
        <v>#N/A</v>
      </c>
      <c r="DA237" s="70" t="e">
        <f aca="false">$DA$7*$J$2*$J$5*$AB237</f>
        <v>#N/A</v>
      </c>
      <c r="DB237" s="70" t="e">
        <f aca="false">$DA$7*$J$3*$J$5*$AC237</f>
        <v>#N/A</v>
      </c>
      <c r="DC237" s="70"/>
      <c r="DD237" s="70"/>
      <c r="DE237" s="70" t="e">
        <f aca="false">$DF$7*$J$2*$J$5*$AB237</f>
        <v>#N/A</v>
      </c>
      <c r="DF237" s="70" t="e">
        <f aca="false">$DF$7*$J$3*$J$5*$AC237</f>
        <v>#N/A</v>
      </c>
      <c r="DG237" s="70" t="e">
        <f aca="false">$DG$7*$J$2*$J$5*$AB237</f>
        <v>#N/A</v>
      </c>
      <c r="DH237" s="70" t="e">
        <f aca="false">$DG$7*$J$3*$J$5*$AC237</f>
        <v>#N/A</v>
      </c>
      <c r="DI237" s="70" t="e">
        <f aca="false">$DI$7*$J$2*$J$5*$AB237</f>
        <v>#N/A</v>
      </c>
      <c r="DJ237" s="70" t="e">
        <f aca="false">$DI$7*$J$3*$J$5*$AC237</f>
        <v>#N/A</v>
      </c>
      <c r="DK237" s="70" t="e">
        <f aca="false">$DK$7*$J$2*$J$5*$AB237</f>
        <v>#N/A</v>
      </c>
      <c r="DL237" s="70" t="e">
        <f aca="false">$DK$7*$J$3*$J$5*$AC237</f>
        <v>#N/A</v>
      </c>
      <c r="DM237" s="70" t="e">
        <f aca="false">$DM$7*$J$2*$J$5*$AB237</f>
        <v>#N/A</v>
      </c>
      <c r="DN237" s="70" t="e">
        <f aca="false">$DM$7*$J$3*$J$5*$AC237</f>
        <v>#N/A</v>
      </c>
      <c r="DO237" s="70" t="e">
        <f aca="false">$DO$7*$J$2*$J$5*$AB237</f>
        <v>#N/A</v>
      </c>
      <c r="DP237" s="70" t="e">
        <f aca="false">$DO$7*$J$3*$J$5*$AC237</f>
        <v>#N/A</v>
      </c>
      <c r="DQ237" s="70" t="e">
        <f aca="false">$DQ$7*$J$2*$J$5*$AB237</f>
        <v>#N/A</v>
      </c>
      <c r="DR237" s="70" t="e">
        <f aca="false">$DQ$7*$J$3*$J$5*$AC237</f>
        <v>#N/A</v>
      </c>
      <c r="DS237" s="134" t="e">
        <f aca="false">SUM(CI237:CR237,CW237:CX237,DG237:DH237)</f>
        <v>#N/A</v>
      </c>
      <c r="DT237" s="25" t="e">
        <f aca="false">SUM(CI237:CZ237,DC237:DL237)</f>
        <v>#N/A</v>
      </c>
      <c r="DU237" s="134" t="e">
        <f aca="false">SUM(CI237:DR237)</f>
        <v>#N/A</v>
      </c>
      <c r="DZ237" s="70" t="e">
        <f aca="false">$DZ$7*$J$2*$J$5*$AB237</f>
        <v>#N/A</v>
      </c>
      <c r="EA237" s="70" t="e">
        <f aca="false">$DZ$7*$J$3*$J$5*$AC237</f>
        <v>#N/A</v>
      </c>
      <c r="EB237" s="70" t="e">
        <f aca="false">$EB$7*$J$2*$J$5*$AB237</f>
        <v>#N/A</v>
      </c>
      <c r="EC237" s="70" t="e">
        <f aca="false">$EB$7*$J$3*$J$5*$AC237</f>
        <v>#N/A</v>
      </c>
      <c r="ED237" s="70" t="e">
        <f aca="false">$ED$7*$J$2*$J$5*$AB237</f>
        <v>#N/A</v>
      </c>
      <c r="EE237" s="70" t="e">
        <f aca="false">$ED$7*$J$3*$J$5*$AC237</f>
        <v>#N/A</v>
      </c>
      <c r="EF237" s="70" t="e">
        <f aca="false">$EF$7*$J$2*$J$5*$AB237</f>
        <v>#N/A</v>
      </c>
      <c r="EG237" s="70" t="e">
        <f aca="false">$EF$7*$J$3*$J$5*$AC237</f>
        <v>#N/A</v>
      </c>
      <c r="EH237" s="70" t="e">
        <f aca="false">$EH$7*$J$2*$J$5*$AB237</f>
        <v>#N/A</v>
      </c>
      <c r="EI237" s="70" t="e">
        <f aca="false">$EH$7*$J$3*$J$5*$AC237</f>
        <v>#N/A</v>
      </c>
      <c r="EJ237" s="70" t="e">
        <f aca="false">$EJ$7*$J$2*$J$5*$AB237</f>
        <v>#N/A</v>
      </c>
      <c r="EK237" s="70" t="e">
        <f aca="false">$EJ$7*$J$3*$J$5*$AC237</f>
        <v>#N/A</v>
      </c>
      <c r="EL237" s="70" t="e">
        <f aca="false">$EL$7*$J$2*$J$5*$AB237</f>
        <v>#N/A</v>
      </c>
      <c r="EM237" s="70" t="e">
        <f aca="false">$EL$7*$J$3*$J$5*$AC237</f>
        <v>#N/A</v>
      </c>
      <c r="EN237" s="134" t="e">
        <f aca="false">SUM(EB237:EC237)</f>
        <v>#N/A</v>
      </c>
      <c r="EO237" s="25" t="e">
        <f aca="false">SUM(EB237:EE237,EJ237:EM237)</f>
        <v>#N/A</v>
      </c>
      <c r="EP237" s="25" t="e">
        <f aca="false">SUM(DZ237:EM237)</f>
        <v>#N/A</v>
      </c>
    </row>
    <row r="238" customFormat="false" ht="11.25" hidden="false" customHeight="false" outlineLevel="0" collapsed="false">
      <c r="A238" s="51" t="e">
        <f aca="false">VLOOKUP($D238,Curves!$A$2:$I$1700,9)</f>
        <v>#N/A</v>
      </c>
      <c r="B238" s="85" t="e">
        <f aca="false">(1+($A238/2))^(-2*($D238-$A$1)/365.25)</f>
        <v>#N/A</v>
      </c>
      <c r="C238" s="85" t="n">
        <f aca="false">D239-D238</f>
        <v>31</v>
      </c>
      <c r="D238" s="377" t="n">
        <v>43891</v>
      </c>
      <c r="E238" s="378" t="e">
        <f aca="false">VLOOKUP($D238,Curves!$A$2:$H$1700,2)*$B238</f>
        <v>#N/A</v>
      </c>
      <c r="F238" s="51" t="e">
        <f aca="false">VLOOKUP($D238,Curves!$A$2:$H$1700,3)*$B238</f>
        <v>#N/A</v>
      </c>
      <c r="G238" s="51" t="e">
        <f aca="false">VLOOKUP($D238,Curves!$A$2:$H$1700,7)*$B238</f>
        <v>#N/A</v>
      </c>
      <c r="H238" s="51" t="e">
        <f aca="false">VLOOKUP($D238,Curves!$A$2:$H$1700,5)*$B238</f>
        <v>#N/A</v>
      </c>
      <c r="I238" s="51" t="e">
        <f aca="false">VLOOKUP($D238,Curves!$A$2:$H$1700,4)*$B238</f>
        <v>#N/A</v>
      </c>
      <c r="J238" s="379" t="e">
        <f aca="false">VLOOKUP($D238,Curves!$A$2:$H$1700,8)*$B238</f>
        <v>#N/A</v>
      </c>
      <c r="K238" s="51" t="e">
        <f aca="false">($E238+$I238)*$J$5+$J$4</f>
        <v>#N/A</v>
      </c>
      <c r="L238" s="380" t="e">
        <f aca="false">VLOOKUP($D238,Curves!$N$2:$T$2600,2)*$B238</f>
        <v>#N/A</v>
      </c>
      <c r="M238" s="244" t="e">
        <f aca="false">VLOOKUP($D238,Curves!$N$2:$T$2600,3)*$B238</f>
        <v>#N/A</v>
      </c>
      <c r="N238" s="381" t="e">
        <f aca="false">IF($K238&lt;$L238,1,0)</f>
        <v>#N/A</v>
      </c>
      <c r="O238" s="382" t="e">
        <f aca="false">IF($K238&lt;$M238,1,0)</f>
        <v>#N/A</v>
      </c>
      <c r="P238" s="378" t="e">
        <f aca="false">($E238+J238)*$J$5+$J$4</f>
        <v>#N/A</v>
      </c>
      <c r="Q238" s="380" t="e">
        <f aca="false">VLOOKUP($D238,Curves!$N$2:$T$2600,4)*$B238</f>
        <v>#N/A</v>
      </c>
      <c r="R238" s="244" t="e">
        <f aca="false">VLOOKUP($D238,Curves!$N$2:$T$2600,5)*$B238</f>
        <v>#N/A</v>
      </c>
      <c r="S238" s="381" t="e">
        <f aca="false">IF($P238&lt;$Q238,1,0)</f>
        <v>#N/A</v>
      </c>
      <c r="T238" s="382" t="e">
        <f aca="false">IF($P238&lt;$R238,1,0)</f>
        <v>#N/A</v>
      </c>
      <c r="U238" s="383" t="e">
        <f aca="false">($E238+G238)*$J$5+$J$4</f>
        <v>#N/A</v>
      </c>
      <c r="V238" s="383" t="e">
        <f aca="false">($E238+H238)*$J$5+$J$4</f>
        <v>#N/A</v>
      </c>
      <c r="W238" s="383" t="e">
        <f aca="false">($E238+I238)*$J$5+$J$4</f>
        <v>#N/A</v>
      </c>
      <c r="X238" s="272" t="e">
        <f aca="false">VLOOKUP($D238,[6]CurveFetch!$D$8:$S$13000,16,0)*$B238</f>
        <v>#N/A</v>
      </c>
      <c r="Y238" s="244" t="e">
        <f aca="false">VLOOKUP($D238,Curves!$N$2:$T$2600,7)*$B238</f>
        <v>#N/A</v>
      </c>
      <c r="Z238" s="384" t="e">
        <f aca="false">IF($U238&lt;$X238,1,0)</f>
        <v>#N/A</v>
      </c>
      <c r="AA238" s="381" t="e">
        <f aca="false">IF($U238&lt;$Y238,1,0)</f>
        <v>#N/A</v>
      </c>
      <c r="AB238" s="381" t="e">
        <f aca="false">IF($V238&lt;$X238,1,0)</f>
        <v>#N/A</v>
      </c>
      <c r="AC238" s="381" t="e">
        <f aca="false">IF($V238&lt;$X238,1,0)</f>
        <v>#N/A</v>
      </c>
      <c r="AD238" s="381" t="e">
        <f aca="false">IF($W238&lt;$X238,1,0)</f>
        <v>#N/A</v>
      </c>
      <c r="AE238" s="382" t="e">
        <f aca="false">IF($W238&lt;$Y238,1,0)</f>
        <v>#N/A</v>
      </c>
      <c r="AF238" s="70" t="e">
        <f aca="false">$AF$7*$J$2*$J$5*$N238</f>
        <v>#N/A</v>
      </c>
      <c r="AG238" s="70" t="e">
        <f aca="false">$AF$7*$J$2*$J$5*$O238</f>
        <v>#N/A</v>
      </c>
      <c r="AH238" s="70" t="e">
        <f aca="false">$AH$7*$J$2*$J$5*$N238</f>
        <v>#N/A</v>
      </c>
      <c r="AI238" s="70" t="e">
        <f aca="false">$AH$7*$J$2*$J$5*$O238</f>
        <v>#N/A</v>
      </c>
      <c r="AJ238" s="70" t="e">
        <f aca="false">$AJ$7*$J$2*$J$5*$N238</f>
        <v>#N/A</v>
      </c>
      <c r="AK238" s="70" t="e">
        <f aca="false">$AJ$7*$J$2*$J$5*$O238</f>
        <v>#N/A</v>
      </c>
      <c r="AL238" s="70" t="e">
        <f aca="false">$AL$7*$J$2*$J$5*$N238</f>
        <v>#N/A</v>
      </c>
      <c r="AM238" s="70" t="e">
        <f aca="false">$AL$7*$J$3*$J$5*$O238</f>
        <v>#N/A</v>
      </c>
      <c r="AN238" s="70" t="e">
        <f aca="false">$AN$7*$J$2*$J$5*$N238</f>
        <v>#N/A</v>
      </c>
      <c r="AO238" s="70" t="e">
        <f aca="false">$AN$7*$J$3*$J$5*$O238</f>
        <v>#N/A</v>
      </c>
      <c r="AP238" s="70" t="e">
        <f aca="false">$AP$7*$J$2*$J$5*$N238</f>
        <v>#N/A</v>
      </c>
      <c r="AQ238" s="70" t="e">
        <f aca="false">$AP$7*$J$3*$J$5*$O238</f>
        <v>#N/A</v>
      </c>
      <c r="AR238" s="70" t="e">
        <f aca="false">$AR$7*$J$2*$J$5*$N238</f>
        <v>#N/A</v>
      </c>
      <c r="AS238" s="70" t="e">
        <f aca="false">$AR$7*$J$3*$J$5*$O238</f>
        <v>#N/A</v>
      </c>
      <c r="AT238" s="134" t="e">
        <f aca="false">SUM(AF238:AG238,AL238:AM238)</f>
        <v>#N/A</v>
      </c>
      <c r="AU238" s="161" t="e">
        <f aca="false">SUM(AF238:AM238,AP238:AS238)</f>
        <v>#N/A</v>
      </c>
      <c r="AV238" s="134" t="e">
        <f aca="false">SUM(AF238:AS238)</f>
        <v>#N/A</v>
      </c>
      <c r="AW238" s="70" t="e">
        <f aca="false">$AW$7*$J$2*$J$5*$S238</f>
        <v>#N/A</v>
      </c>
      <c r="AX238" s="70" t="e">
        <f aca="false">$AW$7*$J$3*$J$5*$T238</f>
        <v>#N/A</v>
      </c>
      <c r="AY238" s="70" t="e">
        <f aca="false">$AY$7*$J$2*$J$5*$S238</f>
        <v>#N/A</v>
      </c>
      <c r="AZ238" s="70" t="e">
        <f aca="false">$AY$7*$J$3*$J$5*$T238</f>
        <v>#N/A</v>
      </c>
      <c r="BA238" s="70" t="e">
        <f aca="false">$BA$7*$J$2*$J$5*$S238</f>
        <v>#N/A</v>
      </c>
      <c r="BB238" s="70" t="e">
        <f aca="false">$BA$7*$J$3*$J$5*$T238</f>
        <v>#N/A</v>
      </c>
      <c r="BC238" s="70" t="e">
        <f aca="false">$BC$7*$J$2*$J$5*$S238</f>
        <v>#N/A</v>
      </c>
      <c r="BD238" s="70" t="e">
        <f aca="false">$BC$7*$J$3*$J$5*$T238</f>
        <v>#N/A</v>
      </c>
      <c r="BE238" s="70" t="e">
        <f aca="false">$BE$7*$J$2*$J$5*$S238</f>
        <v>#N/A</v>
      </c>
      <c r="BF238" s="70" t="e">
        <f aca="false">$BE$7*$J$3*$J$5*$T238</f>
        <v>#N/A</v>
      </c>
      <c r="BG238" s="70" t="e">
        <f aca="false">$BG$7*$J$2*$J$5*$S238</f>
        <v>#N/A</v>
      </c>
      <c r="BH238" s="70" t="e">
        <f aca="false">$BG$7*$J$3*$J$5*$T238</f>
        <v>#N/A</v>
      </c>
      <c r="BI238" s="70" t="e">
        <f aca="false">$BI$7*$J$2*$J$5*$S238</f>
        <v>#N/A</v>
      </c>
      <c r="BJ238" s="70" t="e">
        <f aca="false">$BI$7*$J$3*$J$5*$T238</f>
        <v>#N/A</v>
      </c>
      <c r="BK238" s="70" t="e">
        <f aca="false">$BK$7*$J$2*$J$5*$S238</f>
        <v>#N/A</v>
      </c>
      <c r="BL238" s="70" t="e">
        <f aca="false">$BK$7*$J$3*$J$5*$T238</f>
        <v>#N/A</v>
      </c>
      <c r="BM238" s="70" t="e">
        <f aca="false">$BM$7*$J$2*$J$5*$S238</f>
        <v>#N/A</v>
      </c>
      <c r="BN238" s="70" t="e">
        <f aca="false">$BM$7*$J$3*$J$5*$T238</f>
        <v>#N/A</v>
      </c>
      <c r="BO238" s="70" t="e">
        <f aca="false">$BO$7*$J$2*$J$5*$S238</f>
        <v>#N/A</v>
      </c>
      <c r="BP238" s="70" t="e">
        <f aca="false">$BO$7*$J$3*$J$5*$T238</f>
        <v>#N/A</v>
      </c>
      <c r="BQ238" s="70" t="e">
        <f aca="false">$BQ$7*$J$2*$J$5*$S238</f>
        <v>#N/A</v>
      </c>
      <c r="BR238" s="70" t="e">
        <f aca="false">$BQ$7*$J$3*$J$5*$T238</f>
        <v>#N/A</v>
      </c>
      <c r="BS238" s="70" t="e">
        <f aca="false">$BS$7*$J$2*$J$5*$S238</f>
        <v>#N/A</v>
      </c>
      <c r="BT238" s="70" t="e">
        <f aca="false">$BS$7*$J$3*$J$5*$T238</f>
        <v>#N/A</v>
      </c>
      <c r="BU238" s="70" t="e">
        <f aca="false">$BU$7*$J$2*$J$5*$S238</f>
        <v>#N/A</v>
      </c>
      <c r="BV238" s="70" t="e">
        <f aca="false">$BU$7*$J$3*$J$5*$T238</f>
        <v>#N/A</v>
      </c>
      <c r="BW238" s="385" t="e">
        <f aca="false">SUM(AW238:BD238,BG238:BJ238,BO238:BP238)</f>
        <v>#N/A</v>
      </c>
      <c r="BX238" s="386" t="e">
        <f aca="false">SUM(BS238:BV238)+BW238</f>
        <v>#N/A</v>
      </c>
      <c r="BY238" s="25" t="e">
        <f aca="false">SUM(AW238:BV238)</f>
        <v>#N/A</v>
      </c>
      <c r="BZ238" s="70" t="e">
        <f aca="false">$BZ$7*$J$2*$J$5*$N238</f>
        <v>#N/A</v>
      </c>
      <c r="CA238" s="70" t="e">
        <f aca="false">$BZ$7*$J$3*$J$5*$O238</f>
        <v>#N/A</v>
      </c>
      <c r="CB238" s="70" t="e">
        <f aca="false">$CB$7*$J$2*$J$5*$N238</f>
        <v>#N/A</v>
      </c>
      <c r="CC238" s="70" t="e">
        <f aca="false">$CB$7*$J$3*$J$5*$O238</f>
        <v>#N/A</v>
      </c>
      <c r="CD238" s="70" t="e">
        <f aca="false">$CD$7*$J$2*$J$5*$N238</f>
        <v>#N/A</v>
      </c>
      <c r="CE238" s="70" t="e">
        <f aca="false">$CD$7*$J$3*$J$5*$O238</f>
        <v>#N/A</v>
      </c>
      <c r="CF238" s="134" t="e">
        <f aca="false">SUM(BZ238:CA238)</f>
        <v>#N/A</v>
      </c>
      <c r="CG238" s="386" t="e">
        <f aca="false">SUM(BZ238:CC238)</f>
        <v>#N/A</v>
      </c>
      <c r="CH238" s="134" t="e">
        <f aca="false">SUM(BZ238:CE238)</f>
        <v>#N/A</v>
      </c>
      <c r="CI238" s="70" t="e">
        <f aca="false">$CI$7*$J$2*$J$5*$AB238</f>
        <v>#N/A</v>
      </c>
      <c r="CJ238" s="70" t="e">
        <f aca="false">$CI$7*$J$3*$J$5*$AC238</f>
        <v>#N/A</v>
      </c>
      <c r="CK238" s="70" t="e">
        <f aca="false">$CK$7*$J$2*$J$5*$AB238</f>
        <v>#N/A</v>
      </c>
      <c r="CL238" s="70" t="e">
        <f aca="false">$CK$7*$J$3*$J$5*$AC238</f>
        <v>#N/A</v>
      </c>
      <c r="CM238" s="70" t="e">
        <f aca="false">$CM$7*$J$2*$J$5*$AB238</f>
        <v>#N/A</v>
      </c>
      <c r="CN238" s="70" t="e">
        <f aca="false">$CM$7*$J$3*$J$5*$AC238</f>
        <v>#N/A</v>
      </c>
      <c r="CO238" s="70" t="e">
        <f aca="false">$CO$7*$J$2*$J$5*$AB238</f>
        <v>#N/A</v>
      </c>
      <c r="CP238" s="70" t="e">
        <f aca="false">$CO$7*$J$3*$J$5*$AC238</f>
        <v>#N/A</v>
      </c>
      <c r="CQ238" s="70" t="e">
        <f aca="false">$CQ$7*$J$2*$J$5*$AB238</f>
        <v>#N/A</v>
      </c>
      <c r="CR238" s="70" t="e">
        <f aca="false">$CQ$7*$J$3*$J$5*$AC238</f>
        <v>#N/A</v>
      </c>
      <c r="CS238" s="70" t="e">
        <f aca="false">$CS$7*$J$2*$J$5*$AB238</f>
        <v>#N/A</v>
      </c>
      <c r="CT238" s="70" t="e">
        <f aca="false">$CS$7*$J$3*$J$5*$AC238</f>
        <v>#N/A</v>
      </c>
      <c r="CU238" s="70" t="e">
        <f aca="false">$CU$7*$J$2*$J$5*$AB238</f>
        <v>#N/A</v>
      </c>
      <c r="CV238" s="70" t="e">
        <f aca="false">$CU$7*$J$3*$J$5*$AC238</f>
        <v>#N/A</v>
      </c>
      <c r="CW238" s="70" t="e">
        <f aca="false">$CW$7*$J$2*$J$5*$AB238</f>
        <v>#N/A</v>
      </c>
      <c r="CX238" s="70" t="e">
        <f aca="false">$CW$7*$J$3*$J$5*$AC238</f>
        <v>#N/A</v>
      </c>
      <c r="CY238" s="70" t="e">
        <f aca="false">$CY$7*$J$2*$J$5*$AB238</f>
        <v>#N/A</v>
      </c>
      <c r="CZ238" s="70" t="e">
        <f aca="false">$CY$7*$J$3*$J$5*$AC238</f>
        <v>#N/A</v>
      </c>
      <c r="DA238" s="70" t="e">
        <f aca="false">$DA$7*$J$2*$J$5*$AB238</f>
        <v>#N/A</v>
      </c>
      <c r="DB238" s="70" t="e">
        <f aca="false">$DA$7*$J$3*$J$5*$AC238</f>
        <v>#N/A</v>
      </c>
      <c r="DC238" s="70"/>
      <c r="DD238" s="70"/>
      <c r="DE238" s="70" t="e">
        <f aca="false">$DF$7*$J$2*$J$5*$AB238</f>
        <v>#N/A</v>
      </c>
      <c r="DF238" s="70" t="e">
        <f aca="false">$DF$7*$J$3*$J$5*$AC238</f>
        <v>#N/A</v>
      </c>
      <c r="DG238" s="70" t="e">
        <f aca="false">$DG$7*$J$2*$J$5*$AB238</f>
        <v>#N/A</v>
      </c>
      <c r="DH238" s="70" t="e">
        <f aca="false">$DG$7*$J$3*$J$5*$AC238</f>
        <v>#N/A</v>
      </c>
      <c r="DI238" s="70" t="e">
        <f aca="false">$DI$7*$J$2*$J$5*$AB238</f>
        <v>#N/A</v>
      </c>
      <c r="DJ238" s="70" t="e">
        <f aca="false">$DI$7*$J$3*$J$5*$AC238</f>
        <v>#N/A</v>
      </c>
      <c r="DK238" s="70" t="e">
        <f aca="false">$DK$7*$J$2*$J$5*$AB238</f>
        <v>#N/A</v>
      </c>
      <c r="DL238" s="70" t="e">
        <f aca="false">$DK$7*$J$3*$J$5*$AC238</f>
        <v>#N/A</v>
      </c>
      <c r="DM238" s="70" t="e">
        <f aca="false">$DM$7*$J$2*$J$5*$AB238</f>
        <v>#N/A</v>
      </c>
      <c r="DN238" s="70" t="e">
        <f aca="false">$DM$7*$J$3*$J$5*$AC238</f>
        <v>#N/A</v>
      </c>
      <c r="DO238" s="70" t="e">
        <f aca="false">$DO$7*$J$2*$J$5*$AB238</f>
        <v>#N/A</v>
      </c>
      <c r="DP238" s="70" t="e">
        <f aca="false">$DO$7*$J$3*$J$5*$AC238</f>
        <v>#N/A</v>
      </c>
      <c r="DQ238" s="70" t="e">
        <f aca="false">$DQ$7*$J$2*$J$5*$AB238</f>
        <v>#N/A</v>
      </c>
      <c r="DR238" s="70" t="e">
        <f aca="false">$DQ$7*$J$3*$J$5*$AC238</f>
        <v>#N/A</v>
      </c>
      <c r="DS238" s="134" t="e">
        <f aca="false">SUM(CI238:CR238,CW238:CX238,DG238:DH238)</f>
        <v>#N/A</v>
      </c>
      <c r="DT238" s="25" t="e">
        <f aca="false">SUM(CI238:CZ238,DC238:DL238)</f>
        <v>#N/A</v>
      </c>
      <c r="DU238" s="134" t="e">
        <f aca="false">SUM(CI238:DR238)</f>
        <v>#N/A</v>
      </c>
      <c r="DZ238" s="70" t="e">
        <f aca="false">$DZ$7*$J$2*$J$5*$AB238</f>
        <v>#N/A</v>
      </c>
      <c r="EA238" s="70" t="e">
        <f aca="false">$DZ$7*$J$3*$J$5*$AC238</f>
        <v>#N/A</v>
      </c>
      <c r="EB238" s="70" t="e">
        <f aca="false">$EB$7*$J$2*$J$5*$AB238</f>
        <v>#N/A</v>
      </c>
      <c r="EC238" s="70" t="e">
        <f aca="false">$EB$7*$J$3*$J$5*$AC238</f>
        <v>#N/A</v>
      </c>
      <c r="ED238" s="70" t="e">
        <f aca="false">$ED$7*$J$2*$J$5*$AB238</f>
        <v>#N/A</v>
      </c>
      <c r="EE238" s="70" t="e">
        <f aca="false">$ED$7*$J$3*$J$5*$AC238</f>
        <v>#N/A</v>
      </c>
      <c r="EF238" s="70" t="e">
        <f aca="false">$EF$7*$J$2*$J$5*$AB238</f>
        <v>#N/A</v>
      </c>
      <c r="EG238" s="70" t="e">
        <f aca="false">$EF$7*$J$3*$J$5*$AC238</f>
        <v>#N/A</v>
      </c>
      <c r="EH238" s="70" t="e">
        <f aca="false">$EH$7*$J$2*$J$5*$AB238</f>
        <v>#N/A</v>
      </c>
      <c r="EI238" s="70" t="e">
        <f aca="false">$EH$7*$J$3*$J$5*$AC238</f>
        <v>#N/A</v>
      </c>
      <c r="EJ238" s="70" t="e">
        <f aca="false">$EJ$7*$J$2*$J$5*$AB238</f>
        <v>#N/A</v>
      </c>
      <c r="EK238" s="70" t="e">
        <f aca="false">$EJ$7*$J$3*$J$5*$AC238</f>
        <v>#N/A</v>
      </c>
      <c r="EL238" s="70" t="e">
        <f aca="false">$EL$7*$J$2*$J$5*$AB238</f>
        <v>#N/A</v>
      </c>
      <c r="EM238" s="70" t="e">
        <f aca="false">$EL$7*$J$3*$J$5*$AC238</f>
        <v>#N/A</v>
      </c>
      <c r="EN238" s="134" t="e">
        <f aca="false">SUM(EB238:EC238)</f>
        <v>#N/A</v>
      </c>
      <c r="EO238" s="25" t="e">
        <f aca="false">SUM(EB238:EE238,EJ238:EM238)</f>
        <v>#N/A</v>
      </c>
      <c r="EP238" s="25" t="e">
        <f aca="false">SUM(DZ238:EM238)</f>
        <v>#N/A</v>
      </c>
    </row>
    <row r="239" customFormat="false" ht="11.25" hidden="false" customHeight="false" outlineLevel="0" collapsed="false">
      <c r="A239" s="51" t="e">
        <f aca="false">VLOOKUP($D239,Curves!$A$2:$I$1700,9)</f>
        <v>#N/A</v>
      </c>
      <c r="B239" s="85" t="e">
        <f aca="false">(1+($A239/2))^(-2*($D239-$A$1)/365.25)</f>
        <v>#N/A</v>
      </c>
      <c r="C239" s="85" t="n">
        <f aca="false">D240-D239</f>
        <v>30</v>
      </c>
      <c r="D239" s="377" t="n">
        <v>43922</v>
      </c>
      <c r="E239" s="378" t="e">
        <f aca="false">VLOOKUP($D239,Curves!$A$2:$H$1700,2)*$B239</f>
        <v>#N/A</v>
      </c>
      <c r="F239" s="51" t="e">
        <f aca="false">VLOOKUP($D239,Curves!$A$2:$H$1700,3)*$B239</f>
        <v>#N/A</v>
      </c>
      <c r="G239" s="51" t="e">
        <f aca="false">VLOOKUP($D239,Curves!$A$2:$H$1700,7)*$B239</f>
        <v>#N/A</v>
      </c>
      <c r="H239" s="51" t="e">
        <f aca="false">VLOOKUP($D239,Curves!$A$2:$H$1700,5)*$B239</f>
        <v>#N/A</v>
      </c>
      <c r="I239" s="51" t="e">
        <f aca="false">VLOOKUP($D239,Curves!$A$2:$H$1700,4)*$B239</f>
        <v>#N/A</v>
      </c>
      <c r="J239" s="379" t="e">
        <f aca="false">VLOOKUP($D239,Curves!$A$2:$H$1700,8)*$B239</f>
        <v>#N/A</v>
      </c>
      <c r="K239" s="51" t="e">
        <f aca="false">($E239+$I239)*$J$5+$J$4</f>
        <v>#N/A</v>
      </c>
      <c r="L239" s="380" t="e">
        <f aca="false">VLOOKUP($D239,Curves!$N$2:$T$2600,2)*$B239</f>
        <v>#N/A</v>
      </c>
      <c r="M239" s="244" t="e">
        <f aca="false">VLOOKUP($D239,Curves!$N$2:$T$2600,3)*$B239</f>
        <v>#N/A</v>
      </c>
      <c r="N239" s="381" t="e">
        <f aca="false">IF($K239&lt;$L239,1,0)</f>
        <v>#N/A</v>
      </c>
      <c r="O239" s="382" t="e">
        <f aca="false">IF($K239&lt;$M239,1,0)</f>
        <v>#N/A</v>
      </c>
      <c r="P239" s="378" t="e">
        <f aca="false">($E239+J239)*$J$5+$J$4</f>
        <v>#N/A</v>
      </c>
      <c r="Q239" s="380" t="e">
        <f aca="false">VLOOKUP($D239,Curves!$N$2:$T$2600,4)*$B239</f>
        <v>#N/A</v>
      </c>
      <c r="R239" s="244" t="e">
        <f aca="false">VLOOKUP($D239,Curves!$N$2:$T$2600,5)*$B239</f>
        <v>#N/A</v>
      </c>
      <c r="S239" s="381" t="e">
        <f aca="false">IF($P239&lt;$Q239,1,0)</f>
        <v>#N/A</v>
      </c>
      <c r="T239" s="382" t="e">
        <f aca="false">IF($P239&lt;$R239,1,0)</f>
        <v>#N/A</v>
      </c>
      <c r="U239" s="383" t="e">
        <f aca="false">($E239+G239)*$J$5+$J$4</f>
        <v>#N/A</v>
      </c>
      <c r="V239" s="383" t="e">
        <f aca="false">($E239+H239)*$J$5+$J$4</f>
        <v>#N/A</v>
      </c>
      <c r="W239" s="383" t="e">
        <f aca="false">($E239+I239)*$J$5+$J$4</f>
        <v>#N/A</v>
      </c>
      <c r="X239" s="272" t="e">
        <f aca="false">VLOOKUP($D239,[6]CurveFetch!$D$8:$S$13000,16,0)*$B239</f>
        <v>#N/A</v>
      </c>
      <c r="Y239" s="244" t="e">
        <f aca="false">VLOOKUP($D239,Curves!$N$2:$T$2600,7)*$B239</f>
        <v>#N/A</v>
      </c>
      <c r="Z239" s="384" t="e">
        <f aca="false">IF($U239&lt;$X239,1,0)</f>
        <v>#N/A</v>
      </c>
      <c r="AA239" s="381" t="e">
        <f aca="false">IF($U239&lt;$Y239,1,0)</f>
        <v>#N/A</v>
      </c>
      <c r="AB239" s="381" t="e">
        <f aca="false">IF($V239&lt;$X239,1,0)</f>
        <v>#N/A</v>
      </c>
      <c r="AC239" s="381" t="e">
        <f aca="false">IF($V239&lt;$X239,1,0)</f>
        <v>#N/A</v>
      </c>
      <c r="AD239" s="381" t="e">
        <f aca="false">IF($W239&lt;$X239,1,0)</f>
        <v>#N/A</v>
      </c>
      <c r="AE239" s="382" t="e">
        <f aca="false">IF($W239&lt;$Y239,1,0)</f>
        <v>#N/A</v>
      </c>
      <c r="AF239" s="70" t="e">
        <f aca="false">$AF$7*$J$2*$J$5*$N239</f>
        <v>#N/A</v>
      </c>
      <c r="AG239" s="70" t="e">
        <f aca="false">$AF$7*$J$2*$J$5*$O239</f>
        <v>#N/A</v>
      </c>
      <c r="AH239" s="70" t="e">
        <f aca="false">$AH$7*$J$2*$J$5*$N239</f>
        <v>#N/A</v>
      </c>
      <c r="AI239" s="70" t="e">
        <f aca="false">$AH$7*$J$2*$J$5*$O239</f>
        <v>#N/A</v>
      </c>
      <c r="AJ239" s="70" t="e">
        <f aca="false">$AJ$7*$J$2*$J$5*$N239</f>
        <v>#N/A</v>
      </c>
      <c r="AK239" s="70" t="e">
        <f aca="false">$AJ$7*$J$2*$J$5*$O239</f>
        <v>#N/A</v>
      </c>
      <c r="AL239" s="70" t="e">
        <f aca="false">$AL$7*$J$2*$J$5*$N239</f>
        <v>#N/A</v>
      </c>
      <c r="AM239" s="70" t="e">
        <f aca="false">$AL$7*$J$3*$J$5*$O239</f>
        <v>#N/A</v>
      </c>
      <c r="AN239" s="70" t="e">
        <f aca="false">$AN$7*$J$2*$J$5*$N239</f>
        <v>#N/A</v>
      </c>
      <c r="AO239" s="70" t="e">
        <f aca="false">$AN$7*$J$3*$J$5*$O239</f>
        <v>#N/A</v>
      </c>
      <c r="AP239" s="70" t="e">
        <f aca="false">$AP$7*$J$2*$J$5*$N239</f>
        <v>#N/A</v>
      </c>
      <c r="AQ239" s="70" t="e">
        <f aca="false">$AP$7*$J$3*$J$5*$O239</f>
        <v>#N/A</v>
      </c>
      <c r="AR239" s="70" t="e">
        <f aca="false">$AR$7*$J$2*$J$5*$N239</f>
        <v>#N/A</v>
      </c>
      <c r="AS239" s="70" t="e">
        <f aca="false">$AR$7*$J$3*$J$5*$O239</f>
        <v>#N/A</v>
      </c>
      <c r="AT239" s="134" t="e">
        <f aca="false">SUM(AF239:AG239,AL239:AM239)</f>
        <v>#N/A</v>
      </c>
      <c r="AU239" s="161" t="e">
        <f aca="false">SUM(AF239:AM239,AP239:AS239)</f>
        <v>#N/A</v>
      </c>
      <c r="AV239" s="134" t="e">
        <f aca="false">SUM(AF239:AS239)</f>
        <v>#N/A</v>
      </c>
      <c r="AW239" s="70" t="e">
        <f aca="false">$AW$7*$J$2*$J$5*$S239</f>
        <v>#N/A</v>
      </c>
      <c r="AX239" s="70" t="e">
        <f aca="false">$AW$7*$J$3*$J$5*$T239</f>
        <v>#N/A</v>
      </c>
      <c r="AY239" s="70" t="e">
        <f aca="false">$AY$7*$J$2*$J$5*$S239</f>
        <v>#N/A</v>
      </c>
      <c r="AZ239" s="70" t="e">
        <f aca="false">$AY$7*$J$3*$J$5*$T239</f>
        <v>#N/A</v>
      </c>
      <c r="BA239" s="70" t="e">
        <f aca="false">$BA$7*$J$2*$J$5*$S239</f>
        <v>#N/A</v>
      </c>
      <c r="BB239" s="70" t="e">
        <f aca="false">$BA$7*$J$3*$J$5*$T239</f>
        <v>#N/A</v>
      </c>
      <c r="BC239" s="70" t="e">
        <f aca="false">$BC$7*$J$2*$J$5*$S239</f>
        <v>#N/A</v>
      </c>
      <c r="BD239" s="70" t="e">
        <f aca="false">$BC$7*$J$3*$J$5*$T239</f>
        <v>#N/A</v>
      </c>
      <c r="BE239" s="70" t="e">
        <f aca="false">$BE$7*$J$2*$J$5*$S239</f>
        <v>#N/A</v>
      </c>
      <c r="BF239" s="70" t="e">
        <f aca="false">$BE$7*$J$3*$J$5*$T239</f>
        <v>#N/A</v>
      </c>
      <c r="BG239" s="70" t="e">
        <f aca="false">$BG$7*$J$2*$J$5*$S239</f>
        <v>#N/A</v>
      </c>
      <c r="BH239" s="70" t="e">
        <f aca="false">$BG$7*$J$3*$J$5*$T239</f>
        <v>#N/A</v>
      </c>
      <c r="BI239" s="70" t="e">
        <f aca="false">$BI$7*$J$2*$J$5*$S239</f>
        <v>#N/A</v>
      </c>
      <c r="BJ239" s="70" t="e">
        <f aca="false">$BI$7*$J$3*$J$5*$T239</f>
        <v>#N/A</v>
      </c>
      <c r="BK239" s="70" t="e">
        <f aca="false">$BK$7*$J$2*$J$5*$S239</f>
        <v>#N/A</v>
      </c>
      <c r="BL239" s="70" t="e">
        <f aca="false">$BK$7*$J$3*$J$5*$T239</f>
        <v>#N/A</v>
      </c>
      <c r="BM239" s="70" t="e">
        <f aca="false">$BM$7*$J$2*$J$5*$S239</f>
        <v>#N/A</v>
      </c>
      <c r="BN239" s="70" t="e">
        <f aca="false">$BM$7*$J$3*$J$5*$T239</f>
        <v>#N/A</v>
      </c>
      <c r="BO239" s="70" t="e">
        <f aca="false">$BO$7*$J$2*$J$5*$S239</f>
        <v>#N/A</v>
      </c>
      <c r="BP239" s="70" t="e">
        <f aca="false">$BO$7*$J$3*$J$5*$T239</f>
        <v>#N/A</v>
      </c>
      <c r="BQ239" s="70" t="e">
        <f aca="false">$BQ$7*$J$2*$J$5*$S239</f>
        <v>#N/A</v>
      </c>
      <c r="BR239" s="70" t="e">
        <f aca="false">$BQ$7*$J$3*$J$5*$T239</f>
        <v>#N/A</v>
      </c>
      <c r="BS239" s="70" t="e">
        <f aca="false">$BS$7*$J$2*$J$5*$S239</f>
        <v>#N/A</v>
      </c>
      <c r="BT239" s="70" t="e">
        <f aca="false">$BS$7*$J$3*$J$5*$T239</f>
        <v>#N/A</v>
      </c>
      <c r="BU239" s="70" t="e">
        <f aca="false">$BU$7*$J$2*$J$5*$S239</f>
        <v>#N/A</v>
      </c>
      <c r="BV239" s="70" t="e">
        <f aca="false">$BU$7*$J$3*$J$5*$T239</f>
        <v>#N/A</v>
      </c>
      <c r="BW239" s="385" t="e">
        <f aca="false">SUM(AW239:BD239,BG239:BJ239,BO239:BP239)</f>
        <v>#N/A</v>
      </c>
      <c r="BX239" s="386" t="e">
        <f aca="false">SUM(BS239:BV239)+BW239</f>
        <v>#N/A</v>
      </c>
      <c r="BY239" s="25" t="e">
        <f aca="false">SUM(AW239:BV239)</f>
        <v>#N/A</v>
      </c>
      <c r="BZ239" s="70" t="e">
        <f aca="false">$BZ$7*$J$2*$J$5*$N239</f>
        <v>#N/A</v>
      </c>
      <c r="CA239" s="70" t="e">
        <f aca="false">$BZ$7*$J$3*$J$5*$O239</f>
        <v>#N/A</v>
      </c>
      <c r="CB239" s="70" t="e">
        <f aca="false">$CB$7*$J$2*$J$5*$N239</f>
        <v>#N/A</v>
      </c>
      <c r="CC239" s="70" t="e">
        <f aca="false">$CB$7*$J$3*$J$5*$O239</f>
        <v>#N/A</v>
      </c>
      <c r="CD239" s="70" t="e">
        <f aca="false">$CD$7*$J$2*$J$5*$N239</f>
        <v>#N/A</v>
      </c>
      <c r="CE239" s="70" t="e">
        <f aca="false">$CD$7*$J$3*$J$5*$O239</f>
        <v>#N/A</v>
      </c>
      <c r="CF239" s="134" t="e">
        <f aca="false">SUM(BZ239:CA239)</f>
        <v>#N/A</v>
      </c>
      <c r="CG239" s="386" t="e">
        <f aca="false">SUM(BZ239:CC239)</f>
        <v>#N/A</v>
      </c>
      <c r="CH239" s="134" t="e">
        <f aca="false">SUM(BZ239:CE239)</f>
        <v>#N/A</v>
      </c>
      <c r="CI239" s="70" t="e">
        <f aca="false">$CI$7*$J$2*$J$5*$AB239</f>
        <v>#N/A</v>
      </c>
      <c r="CJ239" s="70" t="e">
        <f aca="false">$CI$7*$J$3*$J$5*$AC239</f>
        <v>#N/A</v>
      </c>
      <c r="CK239" s="70" t="e">
        <f aca="false">$CK$7*$J$2*$J$5*$AB239</f>
        <v>#N/A</v>
      </c>
      <c r="CL239" s="70" t="e">
        <f aca="false">$CK$7*$J$3*$J$5*$AC239</f>
        <v>#N/A</v>
      </c>
      <c r="CM239" s="70" t="e">
        <f aca="false">$CM$7*$J$2*$J$5*$AB239</f>
        <v>#N/A</v>
      </c>
      <c r="CN239" s="70" t="e">
        <f aca="false">$CM$7*$J$3*$J$5*$AC239</f>
        <v>#N/A</v>
      </c>
      <c r="CO239" s="70" t="e">
        <f aca="false">$CO$7*$J$2*$J$5*$AB239</f>
        <v>#N/A</v>
      </c>
      <c r="CP239" s="70" t="e">
        <f aca="false">$CO$7*$J$3*$J$5*$AC239</f>
        <v>#N/A</v>
      </c>
      <c r="CQ239" s="70" t="e">
        <f aca="false">$CQ$7*$J$2*$J$5*$AB239</f>
        <v>#N/A</v>
      </c>
      <c r="CR239" s="70" t="e">
        <f aca="false">$CQ$7*$J$3*$J$5*$AC239</f>
        <v>#N/A</v>
      </c>
      <c r="CS239" s="70" t="e">
        <f aca="false">$CS$7*$J$2*$J$5*$AB239</f>
        <v>#N/A</v>
      </c>
      <c r="CT239" s="70" t="e">
        <f aca="false">$CS$7*$J$3*$J$5*$AC239</f>
        <v>#N/A</v>
      </c>
      <c r="CU239" s="70" t="e">
        <f aca="false">$CU$7*$J$2*$J$5*$AB239</f>
        <v>#N/A</v>
      </c>
      <c r="CV239" s="70" t="e">
        <f aca="false">$CU$7*$J$3*$J$5*$AC239</f>
        <v>#N/A</v>
      </c>
      <c r="CW239" s="70" t="e">
        <f aca="false">$CW$7*$J$2*$J$5*$AB239</f>
        <v>#N/A</v>
      </c>
      <c r="CX239" s="70" t="e">
        <f aca="false">$CW$7*$J$3*$J$5*$AC239</f>
        <v>#N/A</v>
      </c>
      <c r="CY239" s="70" t="e">
        <f aca="false">$CY$7*$J$2*$J$5*$AB239</f>
        <v>#N/A</v>
      </c>
      <c r="CZ239" s="70" t="e">
        <f aca="false">$CY$7*$J$3*$J$5*$AC239</f>
        <v>#N/A</v>
      </c>
      <c r="DA239" s="70" t="e">
        <f aca="false">$DA$7*$J$2*$J$5*$AB239</f>
        <v>#N/A</v>
      </c>
      <c r="DB239" s="70" t="e">
        <f aca="false">$DA$7*$J$3*$J$5*$AC239</f>
        <v>#N/A</v>
      </c>
      <c r="DC239" s="70"/>
      <c r="DD239" s="70"/>
      <c r="DE239" s="70" t="e">
        <f aca="false">$DF$7*$J$2*$J$5*$AB239</f>
        <v>#N/A</v>
      </c>
      <c r="DF239" s="70" t="e">
        <f aca="false">$DF$7*$J$3*$J$5*$AC239</f>
        <v>#N/A</v>
      </c>
      <c r="DG239" s="70" t="e">
        <f aca="false">$DG$7*$J$2*$J$5*$AB239</f>
        <v>#N/A</v>
      </c>
      <c r="DH239" s="70" t="e">
        <f aca="false">$DG$7*$J$3*$J$5*$AC239</f>
        <v>#N/A</v>
      </c>
      <c r="DI239" s="70" t="e">
        <f aca="false">$DI$7*$J$2*$J$5*$AB239</f>
        <v>#N/A</v>
      </c>
      <c r="DJ239" s="70" t="e">
        <f aca="false">$DI$7*$J$3*$J$5*$AC239</f>
        <v>#N/A</v>
      </c>
      <c r="DK239" s="70" t="e">
        <f aca="false">$DK$7*$J$2*$J$5*$AB239</f>
        <v>#N/A</v>
      </c>
      <c r="DL239" s="70" t="e">
        <f aca="false">$DK$7*$J$3*$J$5*$AC239</f>
        <v>#N/A</v>
      </c>
      <c r="DM239" s="70" t="e">
        <f aca="false">$DM$7*$J$2*$J$5*$AB239</f>
        <v>#N/A</v>
      </c>
      <c r="DN239" s="70" t="e">
        <f aca="false">$DM$7*$J$3*$J$5*$AC239</f>
        <v>#N/A</v>
      </c>
      <c r="DO239" s="70" t="e">
        <f aca="false">$DO$7*$J$2*$J$5*$AB239</f>
        <v>#N/A</v>
      </c>
      <c r="DP239" s="70" t="e">
        <f aca="false">$DO$7*$J$3*$J$5*$AC239</f>
        <v>#N/A</v>
      </c>
      <c r="DQ239" s="70" t="e">
        <f aca="false">$DQ$7*$J$2*$J$5*$AB239</f>
        <v>#N/A</v>
      </c>
      <c r="DR239" s="70" t="e">
        <f aca="false">$DQ$7*$J$3*$J$5*$AC239</f>
        <v>#N/A</v>
      </c>
      <c r="DS239" s="134" t="e">
        <f aca="false">SUM(CI239:CR239,CW239:CX239,DG239:DH239)</f>
        <v>#N/A</v>
      </c>
      <c r="DT239" s="25" t="e">
        <f aca="false">SUM(CI239:CZ239,DC239:DL239)</f>
        <v>#N/A</v>
      </c>
      <c r="DU239" s="134" t="e">
        <f aca="false">SUM(CI239:DR239)</f>
        <v>#N/A</v>
      </c>
      <c r="DZ239" s="70" t="e">
        <f aca="false">$DZ$7*$J$2*$J$5*$AB239</f>
        <v>#N/A</v>
      </c>
      <c r="EA239" s="70" t="e">
        <f aca="false">$DZ$7*$J$3*$J$5*$AC239</f>
        <v>#N/A</v>
      </c>
      <c r="EB239" s="70" t="e">
        <f aca="false">$EB$7*$J$2*$J$5*$AB239</f>
        <v>#N/A</v>
      </c>
      <c r="EC239" s="70" t="e">
        <f aca="false">$EB$7*$J$3*$J$5*$AC239</f>
        <v>#N/A</v>
      </c>
      <c r="ED239" s="70" t="e">
        <f aca="false">$ED$7*$J$2*$J$5*$AB239</f>
        <v>#N/A</v>
      </c>
      <c r="EE239" s="70" t="e">
        <f aca="false">$ED$7*$J$3*$J$5*$AC239</f>
        <v>#N/A</v>
      </c>
      <c r="EF239" s="70" t="e">
        <f aca="false">$EF$7*$J$2*$J$5*$AB239</f>
        <v>#N/A</v>
      </c>
      <c r="EG239" s="70" t="e">
        <f aca="false">$EF$7*$J$3*$J$5*$AC239</f>
        <v>#N/A</v>
      </c>
      <c r="EH239" s="70" t="e">
        <f aca="false">$EH$7*$J$2*$J$5*$AB239</f>
        <v>#N/A</v>
      </c>
      <c r="EI239" s="70" t="e">
        <f aca="false">$EH$7*$J$3*$J$5*$AC239</f>
        <v>#N/A</v>
      </c>
      <c r="EJ239" s="70" t="e">
        <f aca="false">$EJ$7*$J$2*$J$5*$AB239</f>
        <v>#N/A</v>
      </c>
      <c r="EK239" s="70" t="e">
        <f aca="false">$EJ$7*$J$3*$J$5*$AC239</f>
        <v>#N/A</v>
      </c>
      <c r="EL239" s="70" t="e">
        <f aca="false">$EL$7*$J$2*$J$5*$AB239</f>
        <v>#N/A</v>
      </c>
      <c r="EM239" s="70" t="e">
        <f aca="false">$EL$7*$J$3*$J$5*$AC239</f>
        <v>#N/A</v>
      </c>
      <c r="EN239" s="134" t="e">
        <f aca="false">SUM(EB239:EC239)</f>
        <v>#N/A</v>
      </c>
      <c r="EO239" s="25" t="e">
        <f aca="false">SUM(EB239:EE239,EJ239:EM239)</f>
        <v>#N/A</v>
      </c>
      <c r="EP239" s="25" t="e">
        <f aca="false">SUM(DZ239:EM239)</f>
        <v>#N/A</v>
      </c>
    </row>
    <row r="240" customFormat="false" ht="11.25" hidden="false" customHeight="false" outlineLevel="0" collapsed="false">
      <c r="A240" s="51" t="e">
        <f aca="false">VLOOKUP($D240,Curves!$A$2:$I$1700,9)</f>
        <v>#N/A</v>
      </c>
      <c r="B240" s="85" t="e">
        <f aca="false">(1+($A240/2))^(-2*($D240-$A$1)/365.25)</f>
        <v>#N/A</v>
      </c>
      <c r="C240" s="85" t="n">
        <f aca="false">D241-D240</f>
        <v>31</v>
      </c>
      <c r="D240" s="377" t="n">
        <v>43952</v>
      </c>
      <c r="E240" s="378" t="e">
        <f aca="false">VLOOKUP($D240,Curves!$A$2:$H$1700,2)*$B240</f>
        <v>#N/A</v>
      </c>
      <c r="F240" s="51" t="e">
        <f aca="false">VLOOKUP($D240,Curves!$A$2:$H$1700,3)*$B240</f>
        <v>#N/A</v>
      </c>
      <c r="G240" s="51" t="e">
        <f aca="false">VLOOKUP($D240,Curves!$A$2:$H$1700,7)*$B240</f>
        <v>#N/A</v>
      </c>
      <c r="H240" s="51" t="e">
        <f aca="false">VLOOKUP($D240,Curves!$A$2:$H$1700,5)*$B240</f>
        <v>#N/A</v>
      </c>
      <c r="I240" s="51" t="e">
        <f aca="false">VLOOKUP($D240,Curves!$A$2:$H$1700,4)*$B240</f>
        <v>#N/A</v>
      </c>
      <c r="J240" s="379" t="e">
        <f aca="false">VLOOKUP($D240,Curves!$A$2:$H$1700,8)*$B240</f>
        <v>#N/A</v>
      </c>
      <c r="K240" s="51" t="e">
        <f aca="false">($E240+$I240)*$J$5+$J$4</f>
        <v>#N/A</v>
      </c>
      <c r="L240" s="380" t="e">
        <f aca="false">VLOOKUP($D240,Curves!$N$2:$T$2600,2)*$B240</f>
        <v>#N/A</v>
      </c>
      <c r="M240" s="244" t="e">
        <f aca="false">VLOOKUP($D240,Curves!$N$2:$T$2600,3)*$B240</f>
        <v>#N/A</v>
      </c>
      <c r="N240" s="381" t="e">
        <f aca="false">IF($K240&lt;$L240,1,0)</f>
        <v>#N/A</v>
      </c>
      <c r="O240" s="382" t="e">
        <f aca="false">IF($K240&lt;$M240,1,0)</f>
        <v>#N/A</v>
      </c>
      <c r="P240" s="378" t="e">
        <f aca="false">($E240+J240)*$J$5+$J$4</f>
        <v>#N/A</v>
      </c>
      <c r="Q240" s="380" t="e">
        <f aca="false">VLOOKUP($D240,Curves!$N$2:$T$2600,4)*$B240</f>
        <v>#N/A</v>
      </c>
      <c r="R240" s="244" t="e">
        <f aca="false">VLOOKUP($D240,Curves!$N$2:$T$2600,5)*$B240</f>
        <v>#N/A</v>
      </c>
      <c r="S240" s="381" t="e">
        <f aca="false">IF($P240&lt;$Q240,1,0)</f>
        <v>#N/A</v>
      </c>
      <c r="T240" s="382" t="e">
        <f aca="false">IF($P240&lt;$R240,1,0)</f>
        <v>#N/A</v>
      </c>
      <c r="U240" s="383" t="e">
        <f aca="false">($E240+G240)*$J$5+$J$4</f>
        <v>#N/A</v>
      </c>
      <c r="V240" s="383" t="e">
        <f aca="false">($E240+H240)*$J$5+$J$4</f>
        <v>#N/A</v>
      </c>
      <c r="W240" s="383" t="e">
        <f aca="false">($E240+I240)*$J$5+$J$4</f>
        <v>#N/A</v>
      </c>
      <c r="X240" s="272" t="e">
        <f aca="false">VLOOKUP($D240,[6]CurveFetch!$D$8:$S$13000,16,0)*$B240</f>
        <v>#N/A</v>
      </c>
      <c r="Y240" s="244" t="e">
        <f aca="false">VLOOKUP($D240,Curves!$N$2:$T$2600,7)*$B240</f>
        <v>#N/A</v>
      </c>
      <c r="Z240" s="384" t="e">
        <f aca="false">IF($U240&lt;$X240,1,0)</f>
        <v>#N/A</v>
      </c>
      <c r="AA240" s="381" t="e">
        <f aca="false">IF($U240&lt;$Y240,1,0)</f>
        <v>#N/A</v>
      </c>
      <c r="AB240" s="381" t="e">
        <f aca="false">IF($V240&lt;$X240,1,0)</f>
        <v>#N/A</v>
      </c>
      <c r="AC240" s="381" t="e">
        <f aca="false">IF($V240&lt;$X240,1,0)</f>
        <v>#N/A</v>
      </c>
      <c r="AD240" s="381" t="e">
        <f aca="false">IF($W240&lt;$X240,1,0)</f>
        <v>#N/A</v>
      </c>
      <c r="AE240" s="382" t="e">
        <f aca="false">IF($W240&lt;$Y240,1,0)</f>
        <v>#N/A</v>
      </c>
      <c r="AF240" s="70" t="e">
        <f aca="false">$AF$7*$J$2*$J$5*$N240</f>
        <v>#N/A</v>
      </c>
      <c r="AG240" s="70" t="e">
        <f aca="false">$AF$7*$J$2*$J$5*$O240</f>
        <v>#N/A</v>
      </c>
      <c r="AH240" s="70" t="e">
        <f aca="false">$AH$7*$J$2*$J$5*$N240</f>
        <v>#N/A</v>
      </c>
      <c r="AI240" s="70" t="e">
        <f aca="false">$AH$7*$J$2*$J$5*$O240</f>
        <v>#N/A</v>
      </c>
      <c r="AJ240" s="70" t="e">
        <f aca="false">$AJ$7*$J$2*$J$5*$N240</f>
        <v>#N/A</v>
      </c>
      <c r="AK240" s="70" t="e">
        <f aca="false">$AJ$7*$J$2*$J$5*$O240</f>
        <v>#N/A</v>
      </c>
      <c r="AL240" s="70" t="e">
        <f aca="false">$AL$7*$J$2*$J$5*$N240</f>
        <v>#N/A</v>
      </c>
      <c r="AM240" s="70" t="e">
        <f aca="false">$AL$7*$J$3*$J$5*$O240</f>
        <v>#N/A</v>
      </c>
      <c r="AN240" s="70" t="e">
        <f aca="false">$AN$7*$J$2*$J$5*$N240</f>
        <v>#N/A</v>
      </c>
      <c r="AO240" s="70" t="e">
        <f aca="false">$AN$7*$J$3*$J$5*$O240</f>
        <v>#N/A</v>
      </c>
      <c r="AP240" s="70" t="e">
        <f aca="false">$AP$7*$J$2*$J$5*$N240</f>
        <v>#N/A</v>
      </c>
      <c r="AQ240" s="70" t="e">
        <f aca="false">$AP$7*$J$3*$J$5*$O240</f>
        <v>#N/A</v>
      </c>
      <c r="AR240" s="70" t="e">
        <f aca="false">$AR$7*$J$2*$J$5*$N240</f>
        <v>#N/A</v>
      </c>
      <c r="AS240" s="70" t="e">
        <f aca="false">$AR$7*$J$3*$J$5*$O240</f>
        <v>#N/A</v>
      </c>
      <c r="AT240" s="134" t="e">
        <f aca="false">SUM(AF240:AG240,AL240:AM240)</f>
        <v>#N/A</v>
      </c>
      <c r="AU240" s="161" t="e">
        <f aca="false">SUM(AF240:AM240,AP240:AS240)</f>
        <v>#N/A</v>
      </c>
      <c r="AV240" s="134" t="e">
        <f aca="false">SUM(AF240:AS240)</f>
        <v>#N/A</v>
      </c>
      <c r="AW240" s="70" t="e">
        <f aca="false">$AW$7*$J$2*$J$5*$S240</f>
        <v>#N/A</v>
      </c>
      <c r="AX240" s="70" t="e">
        <f aca="false">$AW$7*$J$3*$J$5*$T240</f>
        <v>#N/A</v>
      </c>
      <c r="AY240" s="70" t="e">
        <f aca="false">$AY$7*$J$2*$J$5*$S240</f>
        <v>#N/A</v>
      </c>
      <c r="AZ240" s="70" t="e">
        <f aca="false">$AY$7*$J$3*$J$5*$T240</f>
        <v>#N/A</v>
      </c>
      <c r="BA240" s="70" t="e">
        <f aca="false">$BA$7*$J$2*$J$5*$S240</f>
        <v>#N/A</v>
      </c>
      <c r="BB240" s="70" t="e">
        <f aca="false">$BA$7*$J$3*$J$5*$T240</f>
        <v>#N/A</v>
      </c>
      <c r="BC240" s="70" t="e">
        <f aca="false">$BC$7*$J$2*$J$5*$S240</f>
        <v>#N/A</v>
      </c>
      <c r="BD240" s="70" t="e">
        <f aca="false">$BC$7*$J$3*$J$5*$T240</f>
        <v>#N/A</v>
      </c>
      <c r="BE240" s="70" t="e">
        <f aca="false">$BE$7*$J$2*$J$5*$S240</f>
        <v>#N/A</v>
      </c>
      <c r="BF240" s="70" t="e">
        <f aca="false">$BE$7*$J$3*$J$5*$T240</f>
        <v>#N/A</v>
      </c>
      <c r="BG240" s="70" t="e">
        <f aca="false">$BG$7*$J$2*$J$5*$S240</f>
        <v>#N/A</v>
      </c>
      <c r="BH240" s="70" t="e">
        <f aca="false">$BG$7*$J$3*$J$5*$T240</f>
        <v>#N/A</v>
      </c>
      <c r="BI240" s="70" t="e">
        <f aca="false">$BI$7*$J$2*$J$5*$S240</f>
        <v>#N/A</v>
      </c>
      <c r="BJ240" s="70" t="e">
        <f aca="false">$BI$7*$J$3*$J$5*$T240</f>
        <v>#N/A</v>
      </c>
      <c r="BK240" s="70" t="e">
        <f aca="false">$BK$7*$J$2*$J$5*$S240</f>
        <v>#N/A</v>
      </c>
      <c r="BL240" s="70" t="e">
        <f aca="false">$BK$7*$J$3*$J$5*$T240</f>
        <v>#N/A</v>
      </c>
      <c r="BM240" s="70" t="e">
        <f aca="false">$BM$7*$J$2*$J$5*$S240</f>
        <v>#N/A</v>
      </c>
      <c r="BN240" s="70" t="e">
        <f aca="false">$BM$7*$J$3*$J$5*$T240</f>
        <v>#N/A</v>
      </c>
      <c r="BO240" s="70" t="e">
        <f aca="false">$BO$7*$J$2*$J$5*$S240</f>
        <v>#N/A</v>
      </c>
      <c r="BP240" s="70" t="e">
        <f aca="false">$BO$7*$J$3*$J$5*$T240</f>
        <v>#N/A</v>
      </c>
      <c r="BQ240" s="70" t="e">
        <f aca="false">$BQ$7*$J$2*$J$5*$S240</f>
        <v>#N/A</v>
      </c>
      <c r="BR240" s="70" t="e">
        <f aca="false">$BQ$7*$J$3*$J$5*$T240</f>
        <v>#N/A</v>
      </c>
      <c r="BS240" s="70" t="e">
        <f aca="false">$BS$7*$J$2*$J$5*$S240</f>
        <v>#N/A</v>
      </c>
      <c r="BT240" s="70" t="e">
        <f aca="false">$BS$7*$J$3*$J$5*$T240</f>
        <v>#N/A</v>
      </c>
      <c r="BU240" s="70" t="e">
        <f aca="false">$BU$7*$J$2*$J$5*$S240</f>
        <v>#N/A</v>
      </c>
      <c r="BV240" s="70" t="e">
        <f aca="false">$BU$7*$J$3*$J$5*$T240</f>
        <v>#N/A</v>
      </c>
      <c r="BW240" s="385" t="e">
        <f aca="false">SUM(AW240:BD240,BG240:BJ240,BO240:BP240)</f>
        <v>#N/A</v>
      </c>
      <c r="BX240" s="386" t="e">
        <f aca="false">SUM(BS240:BV240)+BW240</f>
        <v>#N/A</v>
      </c>
      <c r="BY240" s="25" t="e">
        <f aca="false">SUM(AW240:BV240)</f>
        <v>#N/A</v>
      </c>
      <c r="BZ240" s="70" t="e">
        <f aca="false">$BZ$7*$J$2*$J$5*$N240</f>
        <v>#N/A</v>
      </c>
      <c r="CA240" s="70" t="e">
        <f aca="false">$BZ$7*$J$3*$J$5*$O240</f>
        <v>#N/A</v>
      </c>
      <c r="CB240" s="70" t="e">
        <f aca="false">$CB$7*$J$2*$J$5*$N240</f>
        <v>#N/A</v>
      </c>
      <c r="CC240" s="70" t="e">
        <f aca="false">$CB$7*$J$3*$J$5*$O240</f>
        <v>#N/A</v>
      </c>
      <c r="CD240" s="70" t="e">
        <f aca="false">$CD$7*$J$2*$J$5*$N240</f>
        <v>#N/A</v>
      </c>
      <c r="CE240" s="70" t="e">
        <f aca="false">$CD$7*$J$3*$J$5*$O240</f>
        <v>#N/A</v>
      </c>
      <c r="CF240" s="134" t="e">
        <f aca="false">SUM(BZ240:CA240)</f>
        <v>#N/A</v>
      </c>
      <c r="CG240" s="386" t="e">
        <f aca="false">SUM(BZ240:CC240)</f>
        <v>#N/A</v>
      </c>
      <c r="CH240" s="134" t="e">
        <f aca="false">SUM(BZ240:CE240)</f>
        <v>#N/A</v>
      </c>
      <c r="CI240" s="70" t="e">
        <f aca="false">$CI$7*$J$2*$J$5*$AB240</f>
        <v>#N/A</v>
      </c>
      <c r="CJ240" s="70" t="e">
        <f aca="false">$CI$7*$J$3*$J$5*$AC240</f>
        <v>#N/A</v>
      </c>
      <c r="CK240" s="70" t="e">
        <f aca="false">$CK$7*$J$2*$J$5*$AB240</f>
        <v>#N/A</v>
      </c>
      <c r="CL240" s="70" t="e">
        <f aca="false">$CK$7*$J$3*$J$5*$AC240</f>
        <v>#N/A</v>
      </c>
      <c r="CM240" s="70" t="e">
        <f aca="false">$CM$7*$J$2*$J$5*$AB240</f>
        <v>#N/A</v>
      </c>
      <c r="CN240" s="70" t="e">
        <f aca="false">$CM$7*$J$3*$J$5*$AC240</f>
        <v>#N/A</v>
      </c>
      <c r="CO240" s="70" t="e">
        <f aca="false">$CO$7*$J$2*$J$5*$AB240</f>
        <v>#N/A</v>
      </c>
      <c r="CP240" s="70" t="e">
        <f aca="false">$CO$7*$J$3*$J$5*$AC240</f>
        <v>#N/A</v>
      </c>
      <c r="CQ240" s="70" t="e">
        <f aca="false">$CQ$7*$J$2*$J$5*$AB240</f>
        <v>#N/A</v>
      </c>
      <c r="CR240" s="70" t="e">
        <f aca="false">$CQ$7*$J$3*$J$5*$AC240</f>
        <v>#N/A</v>
      </c>
      <c r="CS240" s="70" t="e">
        <f aca="false">$CS$7*$J$2*$J$5*$AB240</f>
        <v>#N/A</v>
      </c>
      <c r="CT240" s="70" t="e">
        <f aca="false">$CS$7*$J$3*$J$5*$AC240</f>
        <v>#N/A</v>
      </c>
      <c r="CU240" s="70" t="e">
        <f aca="false">$CU$7*$J$2*$J$5*$AB240</f>
        <v>#N/A</v>
      </c>
      <c r="CV240" s="70" t="e">
        <f aca="false">$CU$7*$J$3*$J$5*$AC240</f>
        <v>#N/A</v>
      </c>
      <c r="CW240" s="70" t="e">
        <f aca="false">$CW$7*$J$2*$J$5*$AB240</f>
        <v>#N/A</v>
      </c>
      <c r="CX240" s="70" t="e">
        <f aca="false">$CW$7*$J$3*$J$5*$AC240</f>
        <v>#N/A</v>
      </c>
      <c r="CY240" s="70" t="e">
        <f aca="false">$CY$7*$J$2*$J$5*$AB240</f>
        <v>#N/A</v>
      </c>
      <c r="CZ240" s="70" t="e">
        <f aca="false">$CY$7*$J$3*$J$5*$AC240</f>
        <v>#N/A</v>
      </c>
      <c r="DA240" s="70" t="e">
        <f aca="false">$DA$7*$J$2*$J$5*$AB240</f>
        <v>#N/A</v>
      </c>
      <c r="DB240" s="70" t="e">
        <f aca="false">$DA$7*$J$3*$J$5*$AC240</f>
        <v>#N/A</v>
      </c>
      <c r="DC240" s="70"/>
      <c r="DD240" s="70"/>
      <c r="DE240" s="70" t="e">
        <f aca="false">$DF$7*$J$2*$J$5*$AB240</f>
        <v>#N/A</v>
      </c>
      <c r="DF240" s="70" t="e">
        <f aca="false">$DF$7*$J$3*$J$5*$AC240</f>
        <v>#N/A</v>
      </c>
      <c r="DG240" s="70" t="e">
        <f aca="false">$DG$7*$J$2*$J$5*$AB240</f>
        <v>#N/A</v>
      </c>
      <c r="DH240" s="70" t="e">
        <f aca="false">$DG$7*$J$3*$J$5*$AC240</f>
        <v>#N/A</v>
      </c>
      <c r="DI240" s="70" t="e">
        <f aca="false">$DI$7*$J$2*$J$5*$AB240</f>
        <v>#N/A</v>
      </c>
      <c r="DJ240" s="70" t="e">
        <f aca="false">$DI$7*$J$3*$J$5*$AC240</f>
        <v>#N/A</v>
      </c>
      <c r="DK240" s="70" t="e">
        <f aca="false">$DK$7*$J$2*$J$5*$AB240</f>
        <v>#N/A</v>
      </c>
      <c r="DL240" s="70" t="e">
        <f aca="false">$DK$7*$J$3*$J$5*$AC240</f>
        <v>#N/A</v>
      </c>
      <c r="DM240" s="70" t="e">
        <f aca="false">$DM$7*$J$2*$J$5*$AB240</f>
        <v>#N/A</v>
      </c>
      <c r="DN240" s="70" t="e">
        <f aca="false">$DM$7*$J$3*$J$5*$AC240</f>
        <v>#N/A</v>
      </c>
      <c r="DO240" s="70" t="e">
        <f aca="false">$DO$7*$J$2*$J$5*$AB240</f>
        <v>#N/A</v>
      </c>
      <c r="DP240" s="70" t="e">
        <f aca="false">$DO$7*$J$3*$J$5*$AC240</f>
        <v>#N/A</v>
      </c>
      <c r="DQ240" s="70" t="e">
        <f aca="false">$DQ$7*$J$2*$J$5*$AB240</f>
        <v>#N/A</v>
      </c>
      <c r="DR240" s="70" t="e">
        <f aca="false">$DQ$7*$J$3*$J$5*$AC240</f>
        <v>#N/A</v>
      </c>
      <c r="DS240" s="134" t="e">
        <f aca="false">SUM(CI240:CR240,CW240:CX240,DG240:DH240)</f>
        <v>#N/A</v>
      </c>
      <c r="DT240" s="25" t="e">
        <f aca="false">SUM(CI240:CZ240,DC240:DL240)</f>
        <v>#N/A</v>
      </c>
      <c r="DU240" s="134" t="e">
        <f aca="false">SUM(CI240:DR240)</f>
        <v>#N/A</v>
      </c>
      <c r="DZ240" s="70" t="e">
        <f aca="false">$DZ$7*$J$2*$J$5*$AB240</f>
        <v>#N/A</v>
      </c>
      <c r="EA240" s="70" t="e">
        <f aca="false">$DZ$7*$J$3*$J$5*$AC240</f>
        <v>#N/A</v>
      </c>
      <c r="EB240" s="70" t="e">
        <f aca="false">$EB$7*$J$2*$J$5*$AB240</f>
        <v>#N/A</v>
      </c>
      <c r="EC240" s="70" t="e">
        <f aca="false">$EB$7*$J$3*$J$5*$AC240</f>
        <v>#N/A</v>
      </c>
      <c r="ED240" s="70" t="e">
        <f aca="false">$ED$7*$J$2*$J$5*$AB240</f>
        <v>#N/A</v>
      </c>
      <c r="EE240" s="70" t="e">
        <f aca="false">$ED$7*$J$3*$J$5*$AC240</f>
        <v>#N/A</v>
      </c>
      <c r="EF240" s="70" t="e">
        <f aca="false">$EF$7*$J$2*$J$5*$AB240</f>
        <v>#N/A</v>
      </c>
      <c r="EG240" s="70" t="e">
        <f aca="false">$EF$7*$J$3*$J$5*$AC240</f>
        <v>#N/A</v>
      </c>
      <c r="EH240" s="70" t="e">
        <f aca="false">$EH$7*$J$2*$J$5*$AB240</f>
        <v>#N/A</v>
      </c>
      <c r="EI240" s="70" t="e">
        <f aca="false">$EH$7*$J$3*$J$5*$AC240</f>
        <v>#N/A</v>
      </c>
      <c r="EJ240" s="70" t="e">
        <f aca="false">$EJ$7*$J$2*$J$5*$AB240</f>
        <v>#N/A</v>
      </c>
      <c r="EK240" s="70" t="e">
        <f aca="false">$EJ$7*$J$3*$J$5*$AC240</f>
        <v>#N/A</v>
      </c>
      <c r="EL240" s="70" t="e">
        <f aca="false">$EL$7*$J$2*$J$5*$AB240</f>
        <v>#N/A</v>
      </c>
      <c r="EM240" s="70" t="e">
        <f aca="false">$EL$7*$J$3*$J$5*$AC240</f>
        <v>#N/A</v>
      </c>
      <c r="EN240" s="134" t="e">
        <f aca="false">SUM(EB240:EC240)</f>
        <v>#N/A</v>
      </c>
      <c r="EO240" s="25" t="e">
        <f aca="false">SUM(EB240:EE240,EJ240:EM240)</f>
        <v>#N/A</v>
      </c>
      <c r="EP240" s="25" t="e">
        <f aca="false">SUM(DZ240:EM240)</f>
        <v>#N/A</v>
      </c>
    </row>
    <row r="241" customFormat="false" ht="11.25" hidden="false" customHeight="false" outlineLevel="0" collapsed="false">
      <c r="A241" s="51" t="e">
        <f aca="false">VLOOKUP($D241,Curves!$A$2:$I$1700,9)</f>
        <v>#N/A</v>
      </c>
      <c r="B241" s="85" t="e">
        <f aca="false">(1+($A241/2))^(-2*($D241-$A$1)/365.25)</f>
        <v>#N/A</v>
      </c>
      <c r="C241" s="85" t="n">
        <f aca="false">D242-D241</f>
        <v>30</v>
      </c>
      <c r="D241" s="377" t="n">
        <v>43983</v>
      </c>
      <c r="E241" s="378" t="e">
        <f aca="false">VLOOKUP($D241,Curves!$A$2:$H$1700,2)*$B241</f>
        <v>#N/A</v>
      </c>
      <c r="F241" s="51" t="e">
        <f aca="false">VLOOKUP($D241,Curves!$A$2:$H$1700,3)*$B241</f>
        <v>#N/A</v>
      </c>
      <c r="G241" s="51" t="e">
        <f aca="false">VLOOKUP($D241,Curves!$A$2:$H$1700,7)*$B241</f>
        <v>#N/A</v>
      </c>
      <c r="H241" s="51" t="e">
        <f aca="false">VLOOKUP($D241,Curves!$A$2:$H$1700,5)*$B241</f>
        <v>#N/A</v>
      </c>
      <c r="I241" s="51" t="e">
        <f aca="false">VLOOKUP($D241,Curves!$A$2:$H$1700,4)*$B241</f>
        <v>#N/A</v>
      </c>
      <c r="J241" s="379" t="e">
        <f aca="false">VLOOKUP($D241,Curves!$A$2:$H$1700,8)*$B241</f>
        <v>#N/A</v>
      </c>
      <c r="K241" s="51" t="e">
        <f aca="false">($E241+$I241)*$J$5+$J$4</f>
        <v>#N/A</v>
      </c>
      <c r="L241" s="380" t="e">
        <f aca="false">VLOOKUP($D241,Curves!$N$2:$T$2600,2)*$B241</f>
        <v>#N/A</v>
      </c>
      <c r="M241" s="244" t="e">
        <f aca="false">VLOOKUP($D241,Curves!$N$2:$T$2600,3)*$B241</f>
        <v>#N/A</v>
      </c>
      <c r="N241" s="381" t="e">
        <f aca="false">IF($K241&lt;$L241,1,0)</f>
        <v>#N/A</v>
      </c>
      <c r="O241" s="382" t="e">
        <f aca="false">IF($K241&lt;$M241,1,0)</f>
        <v>#N/A</v>
      </c>
      <c r="P241" s="378" t="e">
        <f aca="false">($E241+J241)*$J$5+$J$4</f>
        <v>#N/A</v>
      </c>
      <c r="Q241" s="380" t="e">
        <f aca="false">VLOOKUP($D241,Curves!$N$2:$T$2600,4)*$B241</f>
        <v>#N/A</v>
      </c>
      <c r="R241" s="244" t="e">
        <f aca="false">VLOOKUP($D241,Curves!$N$2:$T$2600,5)*$B241</f>
        <v>#N/A</v>
      </c>
      <c r="S241" s="381" t="e">
        <f aca="false">IF($P241&lt;$Q241,1,0)</f>
        <v>#N/A</v>
      </c>
      <c r="T241" s="382" t="e">
        <f aca="false">IF($P241&lt;$R241,1,0)</f>
        <v>#N/A</v>
      </c>
      <c r="U241" s="383" t="e">
        <f aca="false">($E241+G241)*$J$5+$J$4</f>
        <v>#N/A</v>
      </c>
      <c r="V241" s="383" t="e">
        <f aca="false">($E241+H241)*$J$5+$J$4</f>
        <v>#N/A</v>
      </c>
      <c r="W241" s="383" t="e">
        <f aca="false">($E241+I241)*$J$5+$J$4</f>
        <v>#N/A</v>
      </c>
      <c r="X241" s="272" t="e">
        <f aca="false">VLOOKUP($D241,[6]CurveFetch!$D$8:$S$13000,16,0)*$B241</f>
        <v>#N/A</v>
      </c>
      <c r="Y241" s="244" t="e">
        <f aca="false">VLOOKUP($D241,Curves!$N$2:$T$2600,7)*$B241</f>
        <v>#N/A</v>
      </c>
      <c r="Z241" s="384" t="e">
        <f aca="false">IF($U241&lt;$X241,1,0)</f>
        <v>#N/A</v>
      </c>
      <c r="AA241" s="381" t="e">
        <f aca="false">IF($U241&lt;$Y241,1,0)</f>
        <v>#N/A</v>
      </c>
      <c r="AB241" s="381" t="e">
        <f aca="false">IF($V241&lt;$X241,1,0)</f>
        <v>#N/A</v>
      </c>
      <c r="AC241" s="381" t="e">
        <f aca="false">IF($V241&lt;$X241,1,0)</f>
        <v>#N/A</v>
      </c>
      <c r="AD241" s="381" t="e">
        <f aca="false">IF($W241&lt;$X241,1,0)</f>
        <v>#N/A</v>
      </c>
      <c r="AE241" s="382" t="e">
        <f aca="false">IF($W241&lt;$Y241,1,0)</f>
        <v>#N/A</v>
      </c>
      <c r="AF241" s="70" t="e">
        <f aca="false">$AF$7*$J$2*$J$5*$N241</f>
        <v>#N/A</v>
      </c>
      <c r="AG241" s="70" t="e">
        <f aca="false">$AF$7*$J$2*$J$5*$O241</f>
        <v>#N/A</v>
      </c>
      <c r="AH241" s="70" t="e">
        <f aca="false">$AH$7*$J$2*$J$5*$N241</f>
        <v>#N/A</v>
      </c>
      <c r="AI241" s="70" t="e">
        <f aca="false">$AH$7*$J$2*$J$5*$O241</f>
        <v>#N/A</v>
      </c>
      <c r="AJ241" s="70" t="e">
        <f aca="false">$AJ$7*$J$2*$J$5*$N241</f>
        <v>#N/A</v>
      </c>
      <c r="AK241" s="70" t="e">
        <f aca="false">$AJ$7*$J$2*$J$5*$O241</f>
        <v>#N/A</v>
      </c>
      <c r="AL241" s="70" t="e">
        <f aca="false">$AL$7*$J$2*$J$5*$N241</f>
        <v>#N/A</v>
      </c>
      <c r="AM241" s="70" t="e">
        <f aca="false">$AL$7*$J$3*$J$5*$O241</f>
        <v>#N/A</v>
      </c>
      <c r="AN241" s="70" t="e">
        <f aca="false">$AN$7*$J$2*$J$5*$N241</f>
        <v>#N/A</v>
      </c>
      <c r="AO241" s="70" t="e">
        <f aca="false">$AN$7*$J$3*$J$5*$O241</f>
        <v>#N/A</v>
      </c>
      <c r="AP241" s="70" t="e">
        <f aca="false">$AP$7*$J$2*$J$5*$N241</f>
        <v>#N/A</v>
      </c>
      <c r="AQ241" s="70" t="e">
        <f aca="false">$AP$7*$J$3*$J$5*$O241</f>
        <v>#N/A</v>
      </c>
      <c r="AR241" s="70" t="e">
        <f aca="false">$AR$7*$J$2*$J$5*$N241</f>
        <v>#N/A</v>
      </c>
      <c r="AS241" s="70" t="e">
        <f aca="false">$AR$7*$J$3*$J$5*$O241</f>
        <v>#N/A</v>
      </c>
      <c r="AT241" s="134" t="e">
        <f aca="false">SUM(AF241:AG241,AL241:AM241)</f>
        <v>#N/A</v>
      </c>
      <c r="AU241" s="161" t="e">
        <f aca="false">SUM(AF241:AM241,AP241:AS241)</f>
        <v>#N/A</v>
      </c>
      <c r="AV241" s="134" t="e">
        <f aca="false">SUM(AF241:AS241)</f>
        <v>#N/A</v>
      </c>
      <c r="AW241" s="70" t="e">
        <f aca="false">$AW$7*$J$2*$J$5*$S241</f>
        <v>#N/A</v>
      </c>
      <c r="AX241" s="70" t="e">
        <f aca="false">$AW$7*$J$3*$J$5*$T241</f>
        <v>#N/A</v>
      </c>
      <c r="AY241" s="70" t="e">
        <f aca="false">$AY$7*$J$2*$J$5*$S241</f>
        <v>#N/A</v>
      </c>
      <c r="AZ241" s="70" t="e">
        <f aca="false">$AY$7*$J$3*$J$5*$T241</f>
        <v>#N/A</v>
      </c>
      <c r="BA241" s="70" t="e">
        <f aca="false">$BA$7*$J$2*$J$5*$S241</f>
        <v>#N/A</v>
      </c>
      <c r="BB241" s="70" t="e">
        <f aca="false">$BA$7*$J$3*$J$5*$T241</f>
        <v>#N/A</v>
      </c>
      <c r="BC241" s="70" t="e">
        <f aca="false">$BC$7*$J$2*$J$5*$S241</f>
        <v>#N/A</v>
      </c>
      <c r="BD241" s="70" t="e">
        <f aca="false">$BC$7*$J$3*$J$5*$T241</f>
        <v>#N/A</v>
      </c>
      <c r="BE241" s="70" t="e">
        <f aca="false">$BE$7*$J$2*$J$5*$S241</f>
        <v>#N/A</v>
      </c>
      <c r="BF241" s="70" t="e">
        <f aca="false">$BE$7*$J$3*$J$5*$T241</f>
        <v>#N/A</v>
      </c>
      <c r="BG241" s="70" t="e">
        <f aca="false">$BG$7*$J$2*$J$5*$S241</f>
        <v>#N/A</v>
      </c>
      <c r="BH241" s="70" t="e">
        <f aca="false">$BG$7*$J$3*$J$5*$T241</f>
        <v>#N/A</v>
      </c>
      <c r="BI241" s="70" t="e">
        <f aca="false">$BI$7*$J$2*$J$5*$S241</f>
        <v>#N/A</v>
      </c>
      <c r="BJ241" s="70" t="e">
        <f aca="false">$BI$7*$J$3*$J$5*$T241</f>
        <v>#N/A</v>
      </c>
      <c r="BK241" s="70" t="e">
        <f aca="false">$BK$7*$J$2*$J$5*$S241</f>
        <v>#N/A</v>
      </c>
      <c r="BL241" s="70" t="e">
        <f aca="false">$BK$7*$J$3*$J$5*$T241</f>
        <v>#N/A</v>
      </c>
      <c r="BM241" s="70" t="e">
        <f aca="false">$BM$7*$J$2*$J$5*$S241</f>
        <v>#N/A</v>
      </c>
      <c r="BN241" s="70" t="e">
        <f aca="false">$BM$7*$J$3*$J$5*$T241</f>
        <v>#N/A</v>
      </c>
      <c r="BO241" s="70" t="e">
        <f aca="false">$BO$7*$J$2*$J$5*$S241</f>
        <v>#N/A</v>
      </c>
      <c r="BP241" s="70" t="e">
        <f aca="false">$BO$7*$J$3*$J$5*$T241</f>
        <v>#N/A</v>
      </c>
      <c r="BQ241" s="70" t="e">
        <f aca="false">$BQ$7*$J$2*$J$5*$S241</f>
        <v>#N/A</v>
      </c>
      <c r="BR241" s="70" t="e">
        <f aca="false">$BQ$7*$J$3*$J$5*$T241</f>
        <v>#N/A</v>
      </c>
      <c r="BS241" s="70" t="e">
        <f aca="false">$BS$7*$J$2*$J$5*$S241</f>
        <v>#N/A</v>
      </c>
      <c r="BT241" s="70" t="e">
        <f aca="false">$BS$7*$J$3*$J$5*$T241</f>
        <v>#N/A</v>
      </c>
      <c r="BU241" s="70" t="e">
        <f aca="false">$BU$7*$J$2*$J$5*$S241</f>
        <v>#N/A</v>
      </c>
      <c r="BV241" s="70" t="e">
        <f aca="false">$BU$7*$J$3*$J$5*$T241</f>
        <v>#N/A</v>
      </c>
      <c r="BW241" s="385" t="e">
        <f aca="false">SUM(AW241:BD241,BG241:BJ241,BO241:BP241)</f>
        <v>#N/A</v>
      </c>
      <c r="BX241" s="386" t="e">
        <f aca="false">SUM(BS241:BV241)+BW241</f>
        <v>#N/A</v>
      </c>
      <c r="BY241" s="25" t="e">
        <f aca="false">SUM(AW241:BV241)</f>
        <v>#N/A</v>
      </c>
      <c r="BZ241" s="70" t="e">
        <f aca="false">$BZ$7*$J$2*$J$5*$N241</f>
        <v>#N/A</v>
      </c>
      <c r="CA241" s="70" t="e">
        <f aca="false">$BZ$7*$J$3*$J$5*$O241</f>
        <v>#N/A</v>
      </c>
      <c r="CB241" s="70" t="e">
        <f aca="false">$CB$7*$J$2*$J$5*$N241</f>
        <v>#N/A</v>
      </c>
      <c r="CC241" s="70" t="e">
        <f aca="false">$CB$7*$J$3*$J$5*$O241</f>
        <v>#N/A</v>
      </c>
      <c r="CD241" s="70" t="e">
        <f aca="false">$CD$7*$J$2*$J$5*$N241</f>
        <v>#N/A</v>
      </c>
      <c r="CE241" s="70" t="e">
        <f aca="false">$CD$7*$J$3*$J$5*$O241</f>
        <v>#N/A</v>
      </c>
      <c r="CF241" s="134" t="e">
        <f aca="false">SUM(BZ241:CA241)</f>
        <v>#N/A</v>
      </c>
      <c r="CG241" s="386" t="e">
        <f aca="false">SUM(BZ241:CC241)</f>
        <v>#N/A</v>
      </c>
      <c r="CH241" s="134" t="e">
        <f aca="false">SUM(BZ241:CE241)</f>
        <v>#N/A</v>
      </c>
      <c r="CI241" s="70" t="e">
        <f aca="false">$CI$7*$J$2*$J$5*$AB241</f>
        <v>#N/A</v>
      </c>
      <c r="CJ241" s="70" t="e">
        <f aca="false">$CI$7*$J$3*$J$5*$AC241</f>
        <v>#N/A</v>
      </c>
      <c r="CK241" s="70" t="e">
        <f aca="false">$CK$7*$J$2*$J$5*$AB241</f>
        <v>#N/A</v>
      </c>
      <c r="CL241" s="70" t="e">
        <f aca="false">$CK$7*$J$3*$J$5*$AC241</f>
        <v>#N/A</v>
      </c>
      <c r="CM241" s="70" t="e">
        <f aca="false">$CM$7*$J$2*$J$5*$AB241</f>
        <v>#N/A</v>
      </c>
      <c r="CN241" s="70" t="e">
        <f aca="false">$CM$7*$J$3*$J$5*$AC241</f>
        <v>#N/A</v>
      </c>
      <c r="CO241" s="70" t="e">
        <f aca="false">$CO$7*$J$2*$J$5*$AB241</f>
        <v>#N/A</v>
      </c>
      <c r="CP241" s="70" t="e">
        <f aca="false">$CO$7*$J$3*$J$5*$AC241</f>
        <v>#N/A</v>
      </c>
      <c r="CQ241" s="70" t="e">
        <f aca="false">$CQ$7*$J$2*$J$5*$AB241</f>
        <v>#N/A</v>
      </c>
      <c r="CR241" s="70" t="e">
        <f aca="false">$CQ$7*$J$3*$J$5*$AC241</f>
        <v>#N/A</v>
      </c>
      <c r="CS241" s="70" t="e">
        <f aca="false">$CS$7*$J$2*$J$5*$AB241</f>
        <v>#N/A</v>
      </c>
      <c r="CT241" s="70" t="e">
        <f aca="false">$CS$7*$J$3*$J$5*$AC241</f>
        <v>#N/A</v>
      </c>
      <c r="CU241" s="70" t="e">
        <f aca="false">$CU$7*$J$2*$J$5*$AB241</f>
        <v>#N/A</v>
      </c>
      <c r="CV241" s="70" t="e">
        <f aca="false">$CU$7*$J$3*$J$5*$AC241</f>
        <v>#N/A</v>
      </c>
      <c r="CW241" s="70" t="e">
        <f aca="false">$CW$7*$J$2*$J$5*$AB241</f>
        <v>#N/A</v>
      </c>
      <c r="CX241" s="70" t="e">
        <f aca="false">$CW$7*$J$3*$J$5*$AC241</f>
        <v>#N/A</v>
      </c>
      <c r="CY241" s="70" t="e">
        <f aca="false">$CY$7*$J$2*$J$5*$AB241</f>
        <v>#N/A</v>
      </c>
      <c r="CZ241" s="70" t="e">
        <f aca="false">$CY$7*$J$3*$J$5*$AC241</f>
        <v>#N/A</v>
      </c>
      <c r="DA241" s="70" t="e">
        <f aca="false">$DA$7*$J$2*$J$5*$AB241</f>
        <v>#N/A</v>
      </c>
      <c r="DB241" s="70" t="e">
        <f aca="false">$DA$7*$J$3*$J$5*$AC241</f>
        <v>#N/A</v>
      </c>
      <c r="DC241" s="70"/>
      <c r="DD241" s="70"/>
      <c r="DE241" s="70" t="e">
        <f aca="false">$DF$7*$J$2*$J$5*$AB241</f>
        <v>#N/A</v>
      </c>
      <c r="DF241" s="70" t="e">
        <f aca="false">$DF$7*$J$3*$J$5*$AC241</f>
        <v>#N/A</v>
      </c>
      <c r="DG241" s="70" t="e">
        <f aca="false">$DG$7*$J$2*$J$5*$AB241</f>
        <v>#N/A</v>
      </c>
      <c r="DH241" s="70" t="e">
        <f aca="false">$DG$7*$J$3*$J$5*$AC241</f>
        <v>#N/A</v>
      </c>
      <c r="DI241" s="70" t="e">
        <f aca="false">$DI$7*$J$2*$J$5*$AB241</f>
        <v>#N/A</v>
      </c>
      <c r="DJ241" s="70" t="e">
        <f aca="false">$DI$7*$J$3*$J$5*$AC241</f>
        <v>#N/A</v>
      </c>
      <c r="DK241" s="70" t="e">
        <f aca="false">$DK$7*$J$2*$J$5*$AB241</f>
        <v>#N/A</v>
      </c>
      <c r="DL241" s="70" t="e">
        <f aca="false">$DK$7*$J$3*$J$5*$AC241</f>
        <v>#N/A</v>
      </c>
      <c r="DM241" s="70" t="e">
        <f aca="false">$DM$7*$J$2*$J$5*$AB241</f>
        <v>#N/A</v>
      </c>
      <c r="DN241" s="70" t="e">
        <f aca="false">$DM$7*$J$3*$J$5*$AC241</f>
        <v>#N/A</v>
      </c>
      <c r="DO241" s="70" t="e">
        <f aca="false">$DO$7*$J$2*$J$5*$AB241</f>
        <v>#N/A</v>
      </c>
      <c r="DP241" s="70" t="e">
        <f aca="false">$DO$7*$J$3*$J$5*$AC241</f>
        <v>#N/A</v>
      </c>
      <c r="DQ241" s="70" t="e">
        <f aca="false">$DQ$7*$J$2*$J$5*$AB241</f>
        <v>#N/A</v>
      </c>
      <c r="DR241" s="70" t="e">
        <f aca="false">$DQ$7*$J$3*$J$5*$AC241</f>
        <v>#N/A</v>
      </c>
      <c r="DS241" s="134" t="e">
        <f aca="false">SUM(CI241:CR241,CW241:CX241,DG241:DH241)</f>
        <v>#N/A</v>
      </c>
      <c r="DT241" s="25" t="e">
        <f aca="false">SUM(CI241:CZ241,DC241:DL241)</f>
        <v>#N/A</v>
      </c>
      <c r="DU241" s="134" t="e">
        <f aca="false">SUM(CI241:DR241)</f>
        <v>#N/A</v>
      </c>
      <c r="DZ241" s="70" t="e">
        <f aca="false">$DZ$7*$J$2*$J$5*$AB241</f>
        <v>#N/A</v>
      </c>
      <c r="EA241" s="70" t="e">
        <f aca="false">$DZ$7*$J$3*$J$5*$AC241</f>
        <v>#N/A</v>
      </c>
      <c r="EB241" s="70" t="e">
        <f aca="false">$EB$7*$J$2*$J$5*$AB241</f>
        <v>#N/A</v>
      </c>
      <c r="EC241" s="70" t="e">
        <f aca="false">$EB$7*$J$3*$J$5*$AC241</f>
        <v>#N/A</v>
      </c>
      <c r="ED241" s="70" t="e">
        <f aca="false">$ED$7*$J$2*$J$5*$AB241</f>
        <v>#N/A</v>
      </c>
      <c r="EE241" s="70" t="e">
        <f aca="false">$ED$7*$J$3*$J$5*$AC241</f>
        <v>#N/A</v>
      </c>
      <c r="EF241" s="70" t="e">
        <f aca="false">$EF$7*$J$2*$J$5*$AB241</f>
        <v>#N/A</v>
      </c>
      <c r="EG241" s="70" t="e">
        <f aca="false">$EF$7*$J$3*$J$5*$AC241</f>
        <v>#N/A</v>
      </c>
      <c r="EH241" s="70" t="e">
        <f aca="false">$EH$7*$J$2*$J$5*$AB241</f>
        <v>#N/A</v>
      </c>
      <c r="EI241" s="70" t="e">
        <f aca="false">$EH$7*$J$3*$J$5*$AC241</f>
        <v>#N/A</v>
      </c>
      <c r="EJ241" s="70" t="e">
        <f aca="false">$EJ$7*$J$2*$J$5*$AB241</f>
        <v>#N/A</v>
      </c>
      <c r="EK241" s="70" t="e">
        <f aca="false">$EJ$7*$J$3*$J$5*$AC241</f>
        <v>#N/A</v>
      </c>
      <c r="EL241" s="70" t="e">
        <f aca="false">$EL$7*$J$2*$J$5*$AB241</f>
        <v>#N/A</v>
      </c>
      <c r="EM241" s="70" t="e">
        <f aca="false">$EL$7*$J$3*$J$5*$AC241</f>
        <v>#N/A</v>
      </c>
      <c r="EN241" s="134" t="e">
        <f aca="false">SUM(EB241:EC241)</f>
        <v>#N/A</v>
      </c>
      <c r="EO241" s="25" t="e">
        <f aca="false">SUM(EB241:EE241,EJ241:EM241)</f>
        <v>#N/A</v>
      </c>
      <c r="EP241" s="25" t="e">
        <f aca="false">SUM(DZ241:EM241)</f>
        <v>#N/A</v>
      </c>
    </row>
    <row r="242" customFormat="false" ht="11.25" hidden="false" customHeight="false" outlineLevel="0" collapsed="false">
      <c r="A242" s="51" t="e">
        <f aca="false">VLOOKUP($D242,Curves!$A$2:$I$1700,9)</f>
        <v>#N/A</v>
      </c>
      <c r="B242" s="85" t="e">
        <f aca="false">(1+($A242/2))^(-2*($D242-$A$1)/365.25)</f>
        <v>#N/A</v>
      </c>
      <c r="C242" s="85" t="n">
        <f aca="false">D243-D242</f>
        <v>31</v>
      </c>
      <c r="D242" s="377" t="n">
        <v>44013</v>
      </c>
      <c r="E242" s="378" t="e">
        <f aca="false">VLOOKUP($D242,Curves!$A$2:$H$1700,2)*$B242</f>
        <v>#N/A</v>
      </c>
      <c r="F242" s="51" t="e">
        <f aca="false">VLOOKUP($D242,Curves!$A$2:$H$1700,3)*$B242</f>
        <v>#N/A</v>
      </c>
      <c r="G242" s="51" t="e">
        <f aca="false">VLOOKUP($D242,Curves!$A$2:$H$1700,7)*$B242</f>
        <v>#N/A</v>
      </c>
      <c r="H242" s="51" t="e">
        <f aca="false">VLOOKUP($D242,Curves!$A$2:$H$1700,5)*$B242</f>
        <v>#N/A</v>
      </c>
      <c r="I242" s="51" t="e">
        <f aca="false">VLOOKUP($D242,Curves!$A$2:$H$1700,4)*$B242</f>
        <v>#N/A</v>
      </c>
      <c r="J242" s="379" t="e">
        <f aca="false">VLOOKUP($D242,Curves!$A$2:$H$1700,8)*$B242</f>
        <v>#N/A</v>
      </c>
      <c r="K242" s="51" t="e">
        <f aca="false">($E242+$I242)*$J$5+$J$4</f>
        <v>#N/A</v>
      </c>
      <c r="L242" s="380" t="e">
        <f aca="false">VLOOKUP($D242,Curves!$N$2:$T$2600,2)*$B242</f>
        <v>#N/A</v>
      </c>
      <c r="M242" s="244" t="e">
        <f aca="false">VLOOKUP($D242,Curves!$N$2:$T$2600,3)*$B242</f>
        <v>#N/A</v>
      </c>
      <c r="N242" s="381" t="e">
        <f aca="false">IF($K242&lt;$L242,1,0)</f>
        <v>#N/A</v>
      </c>
      <c r="O242" s="382" t="e">
        <f aca="false">IF($K242&lt;$M242,1,0)</f>
        <v>#N/A</v>
      </c>
      <c r="P242" s="378" t="e">
        <f aca="false">($E242+J242)*$J$5+$J$4</f>
        <v>#N/A</v>
      </c>
      <c r="Q242" s="380" t="e">
        <f aca="false">VLOOKUP($D242,Curves!$N$2:$T$2600,4)*$B242</f>
        <v>#N/A</v>
      </c>
      <c r="R242" s="244" t="e">
        <f aca="false">VLOOKUP($D242,Curves!$N$2:$T$2600,5)*$B242</f>
        <v>#N/A</v>
      </c>
      <c r="S242" s="381" t="e">
        <f aca="false">IF($P242&lt;$Q242,1,0)</f>
        <v>#N/A</v>
      </c>
      <c r="T242" s="382" t="e">
        <f aca="false">IF($P242&lt;$R242,1,0)</f>
        <v>#N/A</v>
      </c>
      <c r="U242" s="383" t="e">
        <f aca="false">($E242+G242)*$J$5+$J$4</f>
        <v>#N/A</v>
      </c>
      <c r="V242" s="383" t="e">
        <f aca="false">($E242+H242)*$J$5+$J$4</f>
        <v>#N/A</v>
      </c>
      <c r="W242" s="383" t="e">
        <f aca="false">($E242+I242)*$J$5+$J$4</f>
        <v>#N/A</v>
      </c>
      <c r="X242" s="272" t="e">
        <f aca="false">VLOOKUP($D242,[6]CurveFetch!$D$8:$S$13000,16,0)*$B242</f>
        <v>#N/A</v>
      </c>
      <c r="Y242" s="244" t="e">
        <f aca="false">VLOOKUP($D242,Curves!$N$2:$T$2600,7)*$B242</f>
        <v>#N/A</v>
      </c>
      <c r="Z242" s="384" t="e">
        <f aca="false">IF($U242&lt;$X242,1,0)</f>
        <v>#N/A</v>
      </c>
      <c r="AA242" s="381" t="e">
        <f aca="false">IF($U242&lt;$Y242,1,0)</f>
        <v>#N/A</v>
      </c>
      <c r="AB242" s="381" t="e">
        <f aca="false">IF($V242&lt;$X242,1,0)</f>
        <v>#N/A</v>
      </c>
      <c r="AC242" s="381" t="e">
        <f aca="false">IF($V242&lt;$X242,1,0)</f>
        <v>#N/A</v>
      </c>
      <c r="AD242" s="381" t="e">
        <f aca="false">IF($W242&lt;$X242,1,0)</f>
        <v>#N/A</v>
      </c>
      <c r="AE242" s="382" t="e">
        <f aca="false">IF($W242&lt;$Y242,1,0)</f>
        <v>#N/A</v>
      </c>
      <c r="AF242" s="70" t="e">
        <f aca="false">$AF$7*$J$2*$J$5*$N242</f>
        <v>#N/A</v>
      </c>
      <c r="AG242" s="70" t="e">
        <f aca="false">$AF$7*$J$2*$J$5*$O242</f>
        <v>#N/A</v>
      </c>
      <c r="AH242" s="70" t="e">
        <f aca="false">$AH$7*$J$2*$J$5*$N242</f>
        <v>#N/A</v>
      </c>
      <c r="AI242" s="70" t="e">
        <f aca="false">$AH$7*$J$2*$J$5*$O242</f>
        <v>#N/A</v>
      </c>
      <c r="AJ242" s="70" t="e">
        <f aca="false">$AJ$7*$J$2*$J$5*$N242</f>
        <v>#N/A</v>
      </c>
      <c r="AK242" s="70" t="e">
        <f aca="false">$AJ$7*$J$2*$J$5*$O242</f>
        <v>#N/A</v>
      </c>
      <c r="AL242" s="70" t="e">
        <f aca="false">$AL$7*$J$2*$J$5*$N242</f>
        <v>#N/A</v>
      </c>
      <c r="AM242" s="70" t="e">
        <f aca="false">$AL$7*$J$3*$J$5*$O242</f>
        <v>#N/A</v>
      </c>
      <c r="AN242" s="70" t="e">
        <f aca="false">$AN$7*$J$2*$J$5*$N242</f>
        <v>#N/A</v>
      </c>
      <c r="AO242" s="70" t="e">
        <f aca="false">$AN$7*$J$3*$J$5*$O242</f>
        <v>#N/A</v>
      </c>
      <c r="AP242" s="70" t="e">
        <f aca="false">$AP$7*$J$2*$J$5*$N242</f>
        <v>#N/A</v>
      </c>
      <c r="AQ242" s="70" t="e">
        <f aca="false">$AP$7*$J$3*$J$5*$O242</f>
        <v>#N/A</v>
      </c>
      <c r="AR242" s="70" t="e">
        <f aca="false">$AR$7*$J$2*$J$5*$N242</f>
        <v>#N/A</v>
      </c>
      <c r="AS242" s="70" t="e">
        <f aca="false">$AR$7*$J$3*$J$5*$O242</f>
        <v>#N/A</v>
      </c>
      <c r="AT242" s="134" t="e">
        <f aca="false">SUM(AF242:AG242,AL242:AM242)</f>
        <v>#N/A</v>
      </c>
      <c r="AU242" s="161" t="e">
        <f aca="false">SUM(AF242:AM242,AP242:AS242)</f>
        <v>#N/A</v>
      </c>
      <c r="AV242" s="134" t="e">
        <f aca="false">SUM(AF242:AS242)</f>
        <v>#N/A</v>
      </c>
      <c r="AW242" s="70" t="e">
        <f aca="false">$AW$7*$J$2*$J$5*$S242</f>
        <v>#N/A</v>
      </c>
      <c r="AX242" s="70" t="e">
        <f aca="false">$AW$7*$J$3*$J$5*$T242</f>
        <v>#N/A</v>
      </c>
      <c r="AY242" s="70" t="e">
        <f aca="false">$AY$7*$J$2*$J$5*$S242</f>
        <v>#N/A</v>
      </c>
      <c r="AZ242" s="70" t="e">
        <f aca="false">$AY$7*$J$3*$J$5*$T242</f>
        <v>#N/A</v>
      </c>
      <c r="BA242" s="70" t="e">
        <f aca="false">$BA$7*$J$2*$J$5*$S242</f>
        <v>#N/A</v>
      </c>
      <c r="BB242" s="70" t="e">
        <f aca="false">$BA$7*$J$3*$J$5*$T242</f>
        <v>#N/A</v>
      </c>
      <c r="BC242" s="70" t="e">
        <f aca="false">$BC$7*$J$2*$J$5*$S242</f>
        <v>#N/A</v>
      </c>
      <c r="BD242" s="70" t="e">
        <f aca="false">$BC$7*$J$3*$J$5*$T242</f>
        <v>#N/A</v>
      </c>
      <c r="BE242" s="70" t="e">
        <f aca="false">$BE$7*$J$2*$J$5*$S242</f>
        <v>#N/A</v>
      </c>
      <c r="BF242" s="70" t="e">
        <f aca="false">$BE$7*$J$3*$J$5*$T242</f>
        <v>#N/A</v>
      </c>
      <c r="BG242" s="70" t="e">
        <f aca="false">$BG$7*$J$2*$J$5*$S242</f>
        <v>#N/A</v>
      </c>
      <c r="BH242" s="70" t="e">
        <f aca="false">$BG$7*$J$3*$J$5*$T242</f>
        <v>#N/A</v>
      </c>
      <c r="BI242" s="70" t="e">
        <f aca="false">$BI$7*$J$2*$J$5*$S242</f>
        <v>#N/A</v>
      </c>
      <c r="BJ242" s="70" t="e">
        <f aca="false">$BI$7*$J$3*$J$5*$T242</f>
        <v>#N/A</v>
      </c>
      <c r="BK242" s="70" t="e">
        <f aca="false">$BK$7*$J$2*$J$5*$S242</f>
        <v>#N/A</v>
      </c>
      <c r="BL242" s="70" t="e">
        <f aca="false">$BK$7*$J$3*$J$5*$T242</f>
        <v>#N/A</v>
      </c>
      <c r="BM242" s="70" t="e">
        <f aca="false">$BM$7*$J$2*$J$5*$S242</f>
        <v>#N/A</v>
      </c>
      <c r="BN242" s="70" t="e">
        <f aca="false">$BM$7*$J$3*$J$5*$T242</f>
        <v>#N/A</v>
      </c>
      <c r="BO242" s="70" t="e">
        <f aca="false">$BO$7*$J$2*$J$5*$S242</f>
        <v>#N/A</v>
      </c>
      <c r="BP242" s="70" t="e">
        <f aca="false">$BO$7*$J$3*$J$5*$T242</f>
        <v>#N/A</v>
      </c>
      <c r="BQ242" s="70" t="e">
        <f aca="false">$BQ$7*$J$2*$J$5*$S242</f>
        <v>#N/A</v>
      </c>
      <c r="BR242" s="70" t="e">
        <f aca="false">$BQ$7*$J$3*$J$5*$T242</f>
        <v>#N/A</v>
      </c>
      <c r="BS242" s="70" t="e">
        <f aca="false">$BS$7*$J$2*$J$5*$S242</f>
        <v>#N/A</v>
      </c>
      <c r="BT242" s="70" t="e">
        <f aca="false">$BS$7*$J$3*$J$5*$T242</f>
        <v>#N/A</v>
      </c>
      <c r="BU242" s="70" t="e">
        <f aca="false">$BU$7*$J$2*$J$5*$S242</f>
        <v>#N/A</v>
      </c>
      <c r="BV242" s="70" t="e">
        <f aca="false">$BU$7*$J$3*$J$5*$T242</f>
        <v>#N/A</v>
      </c>
      <c r="BW242" s="385" t="e">
        <f aca="false">SUM(AW242:BD242,BG242:BJ242,BO242:BP242)</f>
        <v>#N/A</v>
      </c>
      <c r="BX242" s="386" t="e">
        <f aca="false">SUM(BS242:BV242)+BW242</f>
        <v>#N/A</v>
      </c>
      <c r="BY242" s="25" t="e">
        <f aca="false">SUM(AW242:BV242)</f>
        <v>#N/A</v>
      </c>
      <c r="BZ242" s="70" t="e">
        <f aca="false">$BZ$7*$J$2*$J$5*$N242</f>
        <v>#N/A</v>
      </c>
      <c r="CA242" s="70" t="e">
        <f aca="false">$BZ$7*$J$3*$J$5*$O242</f>
        <v>#N/A</v>
      </c>
      <c r="CB242" s="70" t="e">
        <f aca="false">$CB$7*$J$2*$J$5*$N242</f>
        <v>#N/A</v>
      </c>
      <c r="CC242" s="70" t="e">
        <f aca="false">$CB$7*$J$3*$J$5*$O242</f>
        <v>#N/A</v>
      </c>
      <c r="CD242" s="70" t="e">
        <f aca="false">$CD$7*$J$2*$J$5*$N242</f>
        <v>#N/A</v>
      </c>
      <c r="CE242" s="70" t="e">
        <f aca="false">$CD$7*$J$3*$J$5*$O242</f>
        <v>#N/A</v>
      </c>
      <c r="CF242" s="134" t="e">
        <f aca="false">SUM(BZ242:CA242)</f>
        <v>#N/A</v>
      </c>
      <c r="CG242" s="386" t="e">
        <f aca="false">SUM(BZ242:CC242)</f>
        <v>#N/A</v>
      </c>
      <c r="CH242" s="134" t="e">
        <f aca="false">SUM(BZ242:CE242)</f>
        <v>#N/A</v>
      </c>
      <c r="CI242" s="70" t="e">
        <f aca="false">$CI$7*$J$2*$J$5*$AB242</f>
        <v>#N/A</v>
      </c>
      <c r="CJ242" s="70" t="e">
        <f aca="false">$CI$7*$J$3*$J$5*$AC242</f>
        <v>#N/A</v>
      </c>
      <c r="CK242" s="70" t="e">
        <f aca="false">$CK$7*$J$2*$J$5*$AB242</f>
        <v>#N/A</v>
      </c>
      <c r="CL242" s="70" t="e">
        <f aca="false">$CK$7*$J$3*$J$5*$AC242</f>
        <v>#N/A</v>
      </c>
      <c r="CM242" s="70" t="e">
        <f aca="false">$CM$7*$J$2*$J$5*$AB242</f>
        <v>#N/A</v>
      </c>
      <c r="CN242" s="70" t="e">
        <f aca="false">$CM$7*$J$3*$J$5*$AC242</f>
        <v>#N/A</v>
      </c>
      <c r="CO242" s="70" t="e">
        <f aca="false">$CO$7*$J$2*$J$5*$AB242</f>
        <v>#N/A</v>
      </c>
      <c r="CP242" s="70" t="e">
        <f aca="false">$CO$7*$J$3*$J$5*$AC242</f>
        <v>#N/A</v>
      </c>
      <c r="CQ242" s="70" t="e">
        <f aca="false">$CQ$7*$J$2*$J$5*$AB242</f>
        <v>#N/A</v>
      </c>
      <c r="CR242" s="70" t="e">
        <f aca="false">$CQ$7*$J$3*$J$5*$AC242</f>
        <v>#N/A</v>
      </c>
      <c r="CS242" s="70" t="e">
        <f aca="false">$CS$7*$J$2*$J$5*$AB242</f>
        <v>#N/A</v>
      </c>
      <c r="CT242" s="70" t="e">
        <f aca="false">$CS$7*$J$3*$J$5*$AC242</f>
        <v>#N/A</v>
      </c>
      <c r="CU242" s="70" t="e">
        <f aca="false">$CU$7*$J$2*$J$5*$AB242</f>
        <v>#N/A</v>
      </c>
      <c r="CV242" s="70" t="e">
        <f aca="false">$CU$7*$J$3*$J$5*$AC242</f>
        <v>#N/A</v>
      </c>
      <c r="CW242" s="70" t="e">
        <f aca="false">$CW$7*$J$2*$J$5*$AB242</f>
        <v>#N/A</v>
      </c>
      <c r="CX242" s="70" t="e">
        <f aca="false">$CW$7*$J$3*$J$5*$AC242</f>
        <v>#N/A</v>
      </c>
      <c r="CY242" s="70" t="e">
        <f aca="false">$CY$7*$J$2*$J$5*$AB242</f>
        <v>#N/A</v>
      </c>
      <c r="CZ242" s="70" t="e">
        <f aca="false">$CY$7*$J$3*$J$5*$AC242</f>
        <v>#N/A</v>
      </c>
      <c r="DA242" s="70" t="e">
        <f aca="false">$DA$7*$J$2*$J$5*$AB242</f>
        <v>#N/A</v>
      </c>
      <c r="DB242" s="70" t="e">
        <f aca="false">$DA$7*$J$3*$J$5*$AC242</f>
        <v>#N/A</v>
      </c>
      <c r="DC242" s="70"/>
      <c r="DD242" s="70"/>
      <c r="DE242" s="70" t="e">
        <f aca="false">$DF$7*$J$2*$J$5*$AB242</f>
        <v>#N/A</v>
      </c>
      <c r="DF242" s="70" t="e">
        <f aca="false">$DF$7*$J$3*$J$5*$AC242</f>
        <v>#N/A</v>
      </c>
      <c r="DG242" s="70" t="e">
        <f aca="false">$DG$7*$J$2*$J$5*$AB242</f>
        <v>#N/A</v>
      </c>
      <c r="DH242" s="70" t="e">
        <f aca="false">$DG$7*$J$3*$J$5*$AC242</f>
        <v>#N/A</v>
      </c>
      <c r="DI242" s="70" t="e">
        <f aca="false">$DI$7*$J$2*$J$5*$AB242</f>
        <v>#N/A</v>
      </c>
      <c r="DJ242" s="70" t="e">
        <f aca="false">$DI$7*$J$3*$J$5*$AC242</f>
        <v>#N/A</v>
      </c>
      <c r="DK242" s="70" t="e">
        <f aca="false">$DK$7*$J$2*$J$5*$AB242</f>
        <v>#N/A</v>
      </c>
      <c r="DL242" s="70" t="e">
        <f aca="false">$DK$7*$J$3*$J$5*$AC242</f>
        <v>#N/A</v>
      </c>
      <c r="DM242" s="70" t="e">
        <f aca="false">$DM$7*$J$2*$J$5*$AB242</f>
        <v>#N/A</v>
      </c>
      <c r="DN242" s="70" t="e">
        <f aca="false">$DM$7*$J$3*$J$5*$AC242</f>
        <v>#N/A</v>
      </c>
      <c r="DO242" s="70" t="e">
        <f aca="false">$DO$7*$J$2*$J$5*$AB242</f>
        <v>#N/A</v>
      </c>
      <c r="DP242" s="70" t="e">
        <f aca="false">$DO$7*$J$3*$J$5*$AC242</f>
        <v>#N/A</v>
      </c>
      <c r="DQ242" s="70" t="e">
        <f aca="false">$DQ$7*$J$2*$J$5*$AB242</f>
        <v>#N/A</v>
      </c>
      <c r="DR242" s="70" t="e">
        <f aca="false">$DQ$7*$J$3*$J$5*$AC242</f>
        <v>#N/A</v>
      </c>
      <c r="DS242" s="134" t="e">
        <f aca="false">SUM(CI242:CR242,CW242:CX242,DG242:DH242)</f>
        <v>#N/A</v>
      </c>
      <c r="DT242" s="25" t="e">
        <f aca="false">SUM(CI242:CZ242,DC242:DL242)</f>
        <v>#N/A</v>
      </c>
      <c r="DU242" s="134" t="e">
        <f aca="false">SUM(CI242:DR242)</f>
        <v>#N/A</v>
      </c>
      <c r="DZ242" s="70" t="e">
        <f aca="false">$DZ$7*$J$2*$J$5*$AB242</f>
        <v>#N/A</v>
      </c>
      <c r="EA242" s="70" t="e">
        <f aca="false">$DZ$7*$J$3*$J$5*$AC242</f>
        <v>#N/A</v>
      </c>
      <c r="EB242" s="70" t="e">
        <f aca="false">$EB$7*$J$2*$J$5*$AB242</f>
        <v>#N/A</v>
      </c>
      <c r="EC242" s="70" t="e">
        <f aca="false">$EB$7*$J$3*$J$5*$AC242</f>
        <v>#N/A</v>
      </c>
      <c r="ED242" s="70" t="e">
        <f aca="false">$ED$7*$J$2*$J$5*$AB242</f>
        <v>#N/A</v>
      </c>
      <c r="EE242" s="70" t="e">
        <f aca="false">$ED$7*$J$3*$J$5*$AC242</f>
        <v>#N/A</v>
      </c>
      <c r="EF242" s="70" t="e">
        <f aca="false">$EF$7*$J$2*$J$5*$AB242</f>
        <v>#N/A</v>
      </c>
      <c r="EG242" s="70" t="e">
        <f aca="false">$EF$7*$J$3*$J$5*$AC242</f>
        <v>#N/A</v>
      </c>
      <c r="EH242" s="70" t="e">
        <f aca="false">$EH$7*$J$2*$J$5*$AB242</f>
        <v>#N/A</v>
      </c>
      <c r="EI242" s="70" t="e">
        <f aca="false">$EH$7*$J$3*$J$5*$AC242</f>
        <v>#N/A</v>
      </c>
      <c r="EJ242" s="70" t="e">
        <f aca="false">$EJ$7*$J$2*$J$5*$AB242</f>
        <v>#N/A</v>
      </c>
      <c r="EK242" s="70" t="e">
        <f aca="false">$EJ$7*$J$3*$J$5*$AC242</f>
        <v>#N/A</v>
      </c>
      <c r="EL242" s="70" t="e">
        <f aca="false">$EL$7*$J$2*$J$5*$AB242</f>
        <v>#N/A</v>
      </c>
      <c r="EM242" s="70" t="e">
        <f aca="false">$EL$7*$J$3*$J$5*$AC242</f>
        <v>#N/A</v>
      </c>
      <c r="EN242" s="134" t="e">
        <f aca="false">SUM(EB242:EC242)</f>
        <v>#N/A</v>
      </c>
      <c r="EO242" s="25" t="e">
        <f aca="false">SUM(EB242:EE242,EJ242:EM242)</f>
        <v>#N/A</v>
      </c>
      <c r="EP242" s="25" t="e">
        <f aca="false">SUM(DZ242:EM242)</f>
        <v>#N/A</v>
      </c>
    </row>
    <row r="243" customFormat="false" ht="11.25" hidden="false" customHeight="false" outlineLevel="0" collapsed="false">
      <c r="A243" s="51" t="e">
        <f aca="false">VLOOKUP($D243,Curves!$A$2:$I$1700,9)</f>
        <v>#N/A</v>
      </c>
      <c r="B243" s="85" t="e">
        <f aca="false">(1+($A243/2))^(-2*($D243-$A$1)/365.25)</f>
        <v>#N/A</v>
      </c>
      <c r="C243" s="85" t="n">
        <f aca="false">D244-D243</f>
        <v>31</v>
      </c>
      <c r="D243" s="377" t="n">
        <v>44044</v>
      </c>
      <c r="E243" s="378" t="e">
        <f aca="false">VLOOKUP($D243,Curves!$A$2:$H$1700,2)*$B243</f>
        <v>#N/A</v>
      </c>
      <c r="F243" s="51" t="e">
        <f aca="false">VLOOKUP($D243,Curves!$A$2:$H$1700,3)*$B243</f>
        <v>#N/A</v>
      </c>
      <c r="G243" s="51" t="e">
        <f aca="false">VLOOKUP($D243,Curves!$A$2:$H$1700,7)*$B243</f>
        <v>#N/A</v>
      </c>
      <c r="H243" s="51" t="e">
        <f aca="false">VLOOKUP($D243,Curves!$A$2:$H$1700,5)*$B243</f>
        <v>#N/A</v>
      </c>
      <c r="I243" s="51" t="e">
        <f aca="false">VLOOKUP($D243,Curves!$A$2:$H$1700,4)*$B243</f>
        <v>#N/A</v>
      </c>
      <c r="J243" s="379" t="e">
        <f aca="false">VLOOKUP($D243,Curves!$A$2:$H$1700,8)*$B243</f>
        <v>#N/A</v>
      </c>
      <c r="K243" s="51" t="e">
        <f aca="false">($E243+$I243)*$J$5+$J$4</f>
        <v>#N/A</v>
      </c>
      <c r="L243" s="380" t="e">
        <f aca="false">VLOOKUP($D243,Curves!$N$2:$T$2600,2)*$B243</f>
        <v>#N/A</v>
      </c>
      <c r="M243" s="244" t="e">
        <f aca="false">VLOOKUP($D243,Curves!$N$2:$T$2600,3)*$B243</f>
        <v>#N/A</v>
      </c>
      <c r="N243" s="381" t="e">
        <f aca="false">IF($K243&lt;$L243,1,0)</f>
        <v>#N/A</v>
      </c>
      <c r="O243" s="382" t="e">
        <f aca="false">IF($K243&lt;$M243,1,0)</f>
        <v>#N/A</v>
      </c>
      <c r="P243" s="378" t="e">
        <f aca="false">($E243+J243)*$J$5+$J$4</f>
        <v>#N/A</v>
      </c>
      <c r="Q243" s="380" t="e">
        <f aca="false">VLOOKUP($D243,Curves!$N$2:$T$2600,4)*$B243</f>
        <v>#N/A</v>
      </c>
      <c r="R243" s="244" t="e">
        <f aca="false">VLOOKUP($D243,Curves!$N$2:$T$2600,5)*$B243</f>
        <v>#N/A</v>
      </c>
      <c r="S243" s="381" t="e">
        <f aca="false">IF($P243&lt;$Q243,1,0)</f>
        <v>#N/A</v>
      </c>
      <c r="T243" s="382" t="e">
        <f aca="false">IF($P243&lt;$R243,1,0)</f>
        <v>#N/A</v>
      </c>
      <c r="U243" s="383" t="e">
        <f aca="false">($E243+G243)*$J$5+$J$4</f>
        <v>#N/A</v>
      </c>
      <c r="V243" s="383" t="e">
        <f aca="false">($E243+H243)*$J$5+$J$4</f>
        <v>#N/A</v>
      </c>
      <c r="W243" s="383" t="e">
        <f aca="false">($E243+I243)*$J$5+$J$4</f>
        <v>#N/A</v>
      </c>
      <c r="X243" s="272" t="e">
        <f aca="false">VLOOKUP($D243,[6]CurveFetch!$D$8:$S$13000,16,0)*$B243</f>
        <v>#N/A</v>
      </c>
      <c r="Y243" s="244" t="e">
        <f aca="false">VLOOKUP($D243,Curves!$N$2:$T$2600,7)*$B243</f>
        <v>#N/A</v>
      </c>
      <c r="Z243" s="384" t="e">
        <f aca="false">IF($U243&lt;$X243,1,0)</f>
        <v>#N/A</v>
      </c>
      <c r="AA243" s="381" t="e">
        <f aca="false">IF($U243&lt;$Y243,1,0)</f>
        <v>#N/A</v>
      </c>
      <c r="AB243" s="381" t="e">
        <f aca="false">IF($V243&lt;$X243,1,0)</f>
        <v>#N/A</v>
      </c>
      <c r="AC243" s="381" t="e">
        <f aca="false">IF($V243&lt;$X243,1,0)</f>
        <v>#N/A</v>
      </c>
      <c r="AD243" s="381" t="e">
        <f aca="false">IF($W243&lt;$X243,1,0)</f>
        <v>#N/A</v>
      </c>
      <c r="AE243" s="382" t="e">
        <f aca="false">IF($W243&lt;$Y243,1,0)</f>
        <v>#N/A</v>
      </c>
      <c r="AF243" s="70" t="e">
        <f aca="false">$AF$7*$J$2*$J$5*$N243</f>
        <v>#N/A</v>
      </c>
      <c r="AG243" s="70" t="e">
        <f aca="false">$AF$7*$J$2*$J$5*$O243</f>
        <v>#N/A</v>
      </c>
      <c r="AH243" s="70" t="e">
        <f aca="false">$AH$7*$J$2*$J$5*$N243</f>
        <v>#N/A</v>
      </c>
      <c r="AI243" s="70" t="e">
        <f aca="false">$AH$7*$J$2*$J$5*$O243</f>
        <v>#N/A</v>
      </c>
      <c r="AJ243" s="70" t="e">
        <f aca="false">$AJ$7*$J$2*$J$5*$N243</f>
        <v>#N/A</v>
      </c>
      <c r="AK243" s="70" t="e">
        <f aca="false">$AJ$7*$J$2*$J$5*$O243</f>
        <v>#N/A</v>
      </c>
      <c r="AL243" s="70" t="e">
        <f aca="false">$AL$7*$J$2*$J$5*$N243</f>
        <v>#N/A</v>
      </c>
      <c r="AM243" s="70" t="e">
        <f aca="false">$AL$7*$J$3*$J$5*$O243</f>
        <v>#N/A</v>
      </c>
      <c r="AN243" s="70" t="e">
        <f aca="false">$AN$7*$J$2*$J$5*$N243</f>
        <v>#N/A</v>
      </c>
      <c r="AO243" s="70" t="e">
        <f aca="false">$AN$7*$J$3*$J$5*$O243</f>
        <v>#N/A</v>
      </c>
      <c r="AP243" s="70" t="e">
        <f aca="false">$AP$7*$J$2*$J$5*$N243</f>
        <v>#N/A</v>
      </c>
      <c r="AQ243" s="70" t="e">
        <f aca="false">$AP$7*$J$3*$J$5*$O243</f>
        <v>#N/A</v>
      </c>
      <c r="AR243" s="70" t="e">
        <f aca="false">$AR$7*$J$2*$J$5*$N243</f>
        <v>#N/A</v>
      </c>
      <c r="AS243" s="70" t="e">
        <f aca="false">$AR$7*$J$3*$J$5*$O243</f>
        <v>#N/A</v>
      </c>
      <c r="AT243" s="134" t="e">
        <f aca="false">SUM(AF243:AG243,AL243:AM243)</f>
        <v>#N/A</v>
      </c>
      <c r="AU243" s="161" t="e">
        <f aca="false">SUM(AF243:AM243,AP243:AS243)</f>
        <v>#N/A</v>
      </c>
      <c r="AV243" s="134" t="e">
        <f aca="false">SUM(AF243:AS243)</f>
        <v>#N/A</v>
      </c>
      <c r="AW243" s="70" t="e">
        <f aca="false">$AW$7*$J$2*$J$5*$S243</f>
        <v>#N/A</v>
      </c>
      <c r="AX243" s="70" t="e">
        <f aca="false">$AW$7*$J$3*$J$5*$T243</f>
        <v>#N/A</v>
      </c>
      <c r="AY243" s="70" t="e">
        <f aca="false">$AY$7*$J$2*$J$5*$S243</f>
        <v>#N/A</v>
      </c>
      <c r="AZ243" s="70" t="e">
        <f aca="false">$AY$7*$J$3*$J$5*$T243</f>
        <v>#N/A</v>
      </c>
      <c r="BA243" s="70" t="e">
        <f aca="false">$BA$7*$J$2*$J$5*$S243</f>
        <v>#N/A</v>
      </c>
      <c r="BB243" s="70" t="e">
        <f aca="false">$BA$7*$J$3*$J$5*$T243</f>
        <v>#N/A</v>
      </c>
      <c r="BC243" s="70" t="e">
        <f aca="false">$BC$7*$J$2*$J$5*$S243</f>
        <v>#N/A</v>
      </c>
      <c r="BD243" s="70" t="e">
        <f aca="false">$BC$7*$J$3*$J$5*$T243</f>
        <v>#N/A</v>
      </c>
      <c r="BE243" s="70" t="e">
        <f aca="false">$BE$7*$J$2*$J$5*$S243</f>
        <v>#N/A</v>
      </c>
      <c r="BF243" s="70" t="e">
        <f aca="false">$BE$7*$J$3*$J$5*$T243</f>
        <v>#N/A</v>
      </c>
      <c r="BG243" s="70" t="e">
        <f aca="false">$BG$7*$J$2*$J$5*$S243</f>
        <v>#N/A</v>
      </c>
      <c r="BH243" s="70" t="e">
        <f aca="false">$BG$7*$J$3*$J$5*$T243</f>
        <v>#N/A</v>
      </c>
      <c r="BI243" s="70" t="e">
        <f aca="false">$BI$7*$J$2*$J$5*$S243</f>
        <v>#N/A</v>
      </c>
      <c r="BJ243" s="70" t="e">
        <f aca="false">$BI$7*$J$3*$J$5*$T243</f>
        <v>#N/A</v>
      </c>
      <c r="BK243" s="70" t="e">
        <f aca="false">$BK$7*$J$2*$J$5*$S243</f>
        <v>#N/A</v>
      </c>
      <c r="BL243" s="70" t="e">
        <f aca="false">$BK$7*$J$3*$J$5*$T243</f>
        <v>#N/A</v>
      </c>
      <c r="BM243" s="70" t="e">
        <f aca="false">$BM$7*$J$2*$J$5*$S243</f>
        <v>#N/A</v>
      </c>
      <c r="BN243" s="70" t="e">
        <f aca="false">$BM$7*$J$3*$J$5*$T243</f>
        <v>#N/A</v>
      </c>
      <c r="BO243" s="70" t="e">
        <f aca="false">$BO$7*$J$2*$J$5*$S243</f>
        <v>#N/A</v>
      </c>
      <c r="BP243" s="70" t="e">
        <f aca="false">$BO$7*$J$3*$J$5*$T243</f>
        <v>#N/A</v>
      </c>
      <c r="BQ243" s="70" t="e">
        <f aca="false">$BQ$7*$J$2*$J$5*$S243</f>
        <v>#N/A</v>
      </c>
      <c r="BR243" s="70" t="e">
        <f aca="false">$BQ$7*$J$3*$J$5*$T243</f>
        <v>#N/A</v>
      </c>
      <c r="BS243" s="70" t="e">
        <f aca="false">$BS$7*$J$2*$J$5*$S243</f>
        <v>#N/A</v>
      </c>
      <c r="BT243" s="70" t="e">
        <f aca="false">$BS$7*$J$3*$J$5*$T243</f>
        <v>#N/A</v>
      </c>
      <c r="BU243" s="70" t="e">
        <f aca="false">$BU$7*$J$2*$J$5*$S243</f>
        <v>#N/A</v>
      </c>
      <c r="BV243" s="70" t="e">
        <f aca="false">$BU$7*$J$3*$J$5*$T243</f>
        <v>#N/A</v>
      </c>
      <c r="BW243" s="385" t="e">
        <f aca="false">SUM(AW243:BD243,BG243:BJ243,BO243:BP243)</f>
        <v>#N/A</v>
      </c>
      <c r="BX243" s="386" t="e">
        <f aca="false">SUM(BS243:BV243)+BW243</f>
        <v>#N/A</v>
      </c>
      <c r="BY243" s="25" t="e">
        <f aca="false">SUM(AW243:BV243)</f>
        <v>#N/A</v>
      </c>
      <c r="BZ243" s="70" t="e">
        <f aca="false">$BZ$7*$J$2*$J$5*$N243</f>
        <v>#N/A</v>
      </c>
      <c r="CA243" s="70" t="e">
        <f aca="false">$BZ$7*$J$3*$J$5*$O243</f>
        <v>#N/A</v>
      </c>
      <c r="CB243" s="70" t="e">
        <f aca="false">$CB$7*$J$2*$J$5*$N243</f>
        <v>#N/A</v>
      </c>
      <c r="CC243" s="70" t="e">
        <f aca="false">$CB$7*$J$3*$J$5*$O243</f>
        <v>#N/A</v>
      </c>
      <c r="CD243" s="70" t="e">
        <f aca="false">$CD$7*$J$2*$J$5*$N243</f>
        <v>#N/A</v>
      </c>
      <c r="CE243" s="70" t="e">
        <f aca="false">$CD$7*$J$3*$J$5*$O243</f>
        <v>#N/A</v>
      </c>
      <c r="CF243" s="134" t="e">
        <f aca="false">SUM(BZ243:CA243)</f>
        <v>#N/A</v>
      </c>
      <c r="CG243" s="386" t="e">
        <f aca="false">SUM(BZ243:CC243)</f>
        <v>#N/A</v>
      </c>
      <c r="CH243" s="134" t="e">
        <f aca="false">SUM(BZ243:CE243)</f>
        <v>#N/A</v>
      </c>
      <c r="CI243" s="70" t="e">
        <f aca="false">$CI$7*$J$2*$J$5*$AB243</f>
        <v>#N/A</v>
      </c>
      <c r="CJ243" s="70" t="e">
        <f aca="false">$CI$7*$J$3*$J$5*$AC243</f>
        <v>#N/A</v>
      </c>
      <c r="CK243" s="70" t="e">
        <f aca="false">$CK$7*$J$2*$J$5*$AB243</f>
        <v>#N/A</v>
      </c>
      <c r="CL243" s="70" t="e">
        <f aca="false">$CK$7*$J$3*$J$5*$AC243</f>
        <v>#N/A</v>
      </c>
      <c r="CM243" s="70" t="e">
        <f aca="false">$CM$7*$J$2*$J$5*$AB243</f>
        <v>#N/A</v>
      </c>
      <c r="CN243" s="70" t="e">
        <f aca="false">$CM$7*$J$3*$J$5*$AC243</f>
        <v>#N/A</v>
      </c>
      <c r="CO243" s="70" t="e">
        <f aca="false">$CO$7*$J$2*$J$5*$AB243</f>
        <v>#N/A</v>
      </c>
      <c r="CP243" s="70" t="e">
        <f aca="false">$CO$7*$J$3*$J$5*$AC243</f>
        <v>#N/A</v>
      </c>
      <c r="CQ243" s="70" t="e">
        <f aca="false">$CQ$7*$J$2*$J$5*$AB243</f>
        <v>#N/A</v>
      </c>
      <c r="CR243" s="70" t="e">
        <f aca="false">$CQ$7*$J$3*$J$5*$AC243</f>
        <v>#N/A</v>
      </c>
      <c r="CS243" s="70" t="e">
        <f aca="false">$CS$7*$J$2*$J$5*$AB243</f>
        <v>#N/A</v>
      </c>
      <c r="CT243" s="70" t="e">
        <f aca="false">$CS$7*$J$3*$J$5*$AC243</f>
        <v>#N/A</v>
      </c>
      <c r="CU243" s="70" t="e">
        <f aca="false">$CU$7*$J$2*$J$5*$AB243</f>
        <v>#N/A</v>
      </c>
      <c r="CV243" s="70" t="e">
        <f aca="false">$CU$7*$J$3*$J$5*$AC243</f>
        <v>#N/A</v>
      </c>
      <c r="CW243" s="70" t="e">
        <f aca="false">$CW$7*$J$2*$J$5*$AB243</f>
        <v>#N/A</v>
      </c>
      <c r="CX243" s="70" t="e">
        <f aca="false">$CW$7*$J$3*$J$5*$AC243</f>
        <v>#N/A</v>
      </c>
      <c r="CY243" s="70" t="e">
        <f aca="false">$CY$7*$J$2*$J$5*$AB243</f>
        <v>#N/A</v>
      </c>
      <c r="CZ243" s="70" t="e">
        <f aca="false">$CY$7*$J$3*$J$5*$AC243</f>
        <v>#N/A</v>
      </c>
      <c r="DA243" s="70" t="e">
        <f aca="false">$DA$7*$J$2*$J$5*$AB243</f>
        <v>#N/A</v>
      </c>
      <c r="DB243" s="70" t="e">
        <f aca="false">$DA$7*$J$3*$J$5*$AC243</f>
        <v>#N/A</v>
      </c>
      <c r="DC243" s="70"/>
      <c r="DD243" s="70"/>
      <c r="DE243" s="70" t="e">
        <f aca="false">$DF$7*$J$2*$J$5*$AB243</f>
        <v>#N/A</v>
      </c>
      <c r="DF243" s="70" t="e">
        <f aca="false">$DF$7*$J$3*$J$5*$AC243</f>
        <v>#N/A</v>
      </c>
      <c r="DG243" s="70" t="e">
        <f aca="false">$DG$7*$J$2*$J$5*$AB243</f>
        <v>#N/A</v>
      </c>
      <c r="DH243" s="70" t="e">
        <f aca="false">$DG$7*$J$3*$J$5*$AC243</f>
        <v>#N/A</v>
      </c>
      <c r="DI243" s="70" t="e">
        <f aca="false">$DI$7*$J$2*$J$5*$AB243</f>
        <v>#N/A</v>
      </c>
      <c r="DJ243" s="70" t="e">
        <f aca="false">$DI$7*$J$3*$J$5*$AC243</f>
        <v>#N/A</v>
      </c>
      <c r="DK243" s="70" t="e">
        <f aca="false">$DK$7*$J$2*$J$5*$AB243</f>
        <v>#N/A</v>
      </c>
      <c r="DL243" s="70" t="e">
        <f aca="false">$DK$7*$J$3*$J$5*$AC243</f>
        <v>#N/A</v>
      </c>
      <c r="DM243" s="70" t="e">
        <f aca="false">$DM$7*$J$2*$J$5*$AB243</f>
        <v>#N/A</v>
      </c>
      <c r="DN243" s="70" t="e">
        <f aca="false">$DM$7*$J$3*$J$5*$AC243</f>
        <v>#N/A</v>
      </c>
      <c r="DO243" s="70" t="e">
        <f aca="false">$DO$7*$J$2*$J$5*$AB243</f>
        <v>#N/A</v>
      </c>
      <c r="DP243" s="70" t="e">
        <f aca="false">$DO$7*$J$3*$J$5*$AC243</f>
        <v>#N/A</v>
      </c>
      <c r="DQ243" s="70" t="e">
        <f aca="false">$DQ$7*$J$2*$J$5*$AB243</f>
        <v>#N/A</v>
      </c>
      <c r="DR243" s="70" t="e">
        <f aca="false">$DQ$7*$J$3*$J$5*$AC243</f>
        <v>#N/A</v>
      </c>
      <c r="DS243" s="134" t="e">
        <f aca="false">SUM(CI243:CR243,CW243:CX243,DG243:DH243)</f>
        <v>#N/A</v>
      </c>
      <c r="DT243" s="25" t="e">
        <f aca="false">SUM(CI243:CZ243,DC243:DL243)</f>
        <v>#N/A</v>
      </c>
      <c r="DU243" s="134" t="e">
        <f aca="false">SUM(CI243:DR243)</f>
        <v>#N/A</v>
      </c>
      <c r="DZ243" s="70" t="e">
        <f aca="false">$DZ$7*$J$2*$J$5*$AB243</f>
        <v>#N/A</v>
      </c>
      <c r="EA243" s="70" t="e">
        <f aca="false">$DZ$7*$J$3*$J$5*$AC243</f>
        <v>#N/A</v>
      </c>
      <c r="EB243" s="70" t="e">
        <f aca="false">$EB$7*$J$2*$J$5*$AB243</f>
        <v>#N/A</v>
      </c>
      <c r="EC243" s="70" t="e">
        <f aca="false">$EB$7*$J$3*$J$5*$AC243</f>
        <v>#N/A</v>
      </c>
      <c r="ED243" s="70" t="e">
        <f aca="false">$ED$7*$J$2*$J$5*$AB243</f>
        <v>#N/A</v>
      </c>
      <c r="EE243" s="70" t="e">
        <f aca="false">$ED$7*$J$3*$J$5*$AC243</f>
        <v>#N/A</v>
      </c>
      <c r="EF243" s="70" t="e">
        <f aca="false">$EF$7*$J$2*$J$5*$AB243</f>
        <v>#N/A</v>
      </c>
      <c r="EG243" s="70" t="e">
        <f aca="false">$EF$7*$J$3*$J$5*$AC243</f>
        <v>#N/A</v>
      </c>
      <c r="EH243" s="70" t="e">
        <f aca="false">$EH$7*$J$2*$J$5*$AB243</f>
        <v>#N/A</v>
      </c>
      <c r="EI243" s="70" t="e">
        <f aca="false">$EH$7*$J$3*$J$5*$AC243</f>
        <v>#N/A</v>
      </c>
      <c r="EJ243" s="70" t="e">
        <f aca="false">$EJ$7*$J$2*$J$5*$AB243</f>
        <v>#N/A</v>
      </c>
      <c r="EK243" s="70" t="e">
        <f aca="false">$EJ$7*$J$3*$J$5*$AC243</f>
        <v>#N/A</v>
      </c>
      <c r="EL243" s="70" t="e">
        <f aca="false">$EL$7*$J$2*$J$5*$AB243</f>
        <v>#N/A</v>
      </c>
      <c r="EM243" s="70" t="e">
        <f aca="false">$EL$7*$J$3*$J$5*$AC243</f>
        <v>#N/A</v>
      </c>
      <c r="EN243" s="134" t="e">
        <f aca="false">SUM(EB243:EC243)</f>
        <v>#N/A</v>
      </c>
      <c r="EO243" s="25" t="e">
        <f aca="false">SUM(EB243:EE243,EJ243:EM243)</f>
        <v>#N/A</v>
      </c>
      <c r="EP243" s="25" t="e">
        <f aca="false">SUM(DZ243:EM243)</f>
        <v>#N/A</v>
      </c>
    </row>
    <row r="244" customFormat="false" ht="11.25" hidden="false" customHeight="false" outlineLevel="0" collapsed="false">
      <c r="A244" s="51" t="e">
        <f aca="false">VLOOKUP($D244,Curves!$A$2:$I$1700,9)</f>
        <v>#N/A</v>
      </c>
      <c r="B244" s="85" t="e">
        <f aca="false">(1+($A244/2))^(-2*($D244-$A$1)/365.25)</f>
        <v>#N/A</v>
      </c>
      <c r="C244" s="85" t="n">
        <f aca="false">D245-D244</f>
        <v>30</v>
      </c>
      <c r="D244" s="377" t="n">
        <v>44075</v>
      </c>
      <c r="E244" s="378" t="e">
        <f aca="false">VLOOKUP($D244,Curves!$A$2:$H$1700,2)*$B244</f>
        <v>#N/A</v>
      </c>
      <c r="F244" s="51" t="e">
        <f aca="false">VLOOKUP($D244,Curves!$A$2:$H$1700,3)*$B244</f>
        <v>#N/A</v>
      </c>
      <c r="G244" s="51" t="e">
        <f aca="false">VLOOKUP($D244,Curves!$A$2:$H$1700,7)*$B244</f>
        <v>#N/A</v>
      </c>
      <c r="H244" s="51" t="e">
        <f aca="false">VLOOKUP($D244,Curves!$A$2:$H$1700,5)*$B244</f>
        <v>#N/A</v>
      </c>
      <c r="I244" s="51" t="e">
        <f aca="false">VLOOKUP($D244,Curves!$A$2:$H$1700,4)*$B244</f>
        <v>#N/A</v>
      </c>
      <c r="J244" s="379" t="e">
        <f aca="false">VLOOKUP($D244,Curves!$A$2:$H$1700,8)*$B244</f>
        <v>#N/A</v>
      </c>
      <c r="K244" s="51" t="e">
        <f aca="false">($E244+$I244)*$J$5+$J$4</f>
        <v>#N/A</v>
      </c>
      <c r="L244" s="380" t="e">
        <f aca="false">VLOOKUP($D244,Curves!$N$2:$T$2600,2)*$B244</f>
        <v>#N/A</v>
      </c>
      <c r="M244" s="244" t="e">
        <f aca="false">VLOOKUP($D244,Curves!$N$2:$T$2600,3)*$B244</f>
        <v>#N/A</v>
      </c>
      <c r="N244" s="381" t="e">
        <f aca="false">IF($K244&lt;$L244,1,0)</f>
        <v>#N/A</v>
      </c>
      <c r="O244" s="382" t="e">
        <f aca="false">IF($K244&lt;$M244,1,0)</f>
        <v>#N/A</v>
      </c>
      <c r="P244" s="378" t="e">
        <f aca="false">($E244+J244)*$J$5+$J$4</f>
        <v>#N/A</v>
      </c>
      <c r="Q244" s="380" t="e">
        <f aca="false">VLOOKUP($D244,Curves!$N$2:$T$2600,4)*$B244</f>
        <v>#N/A</v>
      </c>
      <c r="R244" s="244" t="e">
        <f aca="false">VLOOKUP($D244,Curves!$N$2:$T$2600,5)*$B244</f>
        <v>#N/A</v>
      </c>
      <c r="S244" s="381" t="e">
        <f aca="false">IF($P244&lt;$Q244,1,0)</f>
        <v>#N/A</v>
      </c>
      <c r="T244" s="382" t="e">
        <f aca="false">IF($P244&lt;$R244,1,0)</f>
        <v>#N/A</v>
      </c>
      <c r="U244" s="383" t="e">
        <f aca="false">($E244+G244)*$J$5+$J$4</f>
        <v>#N/A</v>
      </c>
      <c r="V244" s="383" t="e">
        <f aca="false">($E244+H244)*$J$5+$J$4</f>
        <v>#N/A</v>
      </c>
      <c r="W244" s="383" t="e">
        <f aca="false">($E244+I244)*$J$5+$J$4</f>
        <v>#N/A</v>
      </c>
      <c r="X244" s="272" t="e">
        <f aca="false">VLOOKUP($D244,[6]CurveFetch!$D$8:$S$13000,16,0)*$B244</f>
        <v>#N/A</v>
      </c>
      <c r="Y244" s="244" t="e">
        <f aca="false">VLOOKUP($D244,Curves!$N$2:$T$2600,7)*$B244</f>
        <v>#N/A</v>
      </c>
      <c r="Z244" s="384" t="e">
        <f aca="false">IF($U244&lt;$X244,1,0)</f>
        <v>#N/A</v>
      </c>
      <c r="AA244" s="381" t="e">
        <f aca="false">IF($U244&lt;$Y244,1,0)</f>
        <v>#N/A</v>
      </c>
      <c r="AB244" s="381" t="e">
        <f aca="false">IF($V244&lt;$X244,1,0)</f>
        <v>#N/A</v>
      </c>
      <c r="AC244" s="381" t="e">
        <f aca="false">IF($V244&lt;$X244,1,0)</f>
        <v>#N/A</v>
      </c>
      <c r="AD244" s="381" t="e">
        <f aca="false">IF($W244&lt;$X244,1,0)</f>
        <v>#N/A</v>
      </c>
      <c r="AE244" s="382" t="e">
        <f aca="false">IF($W244&lt;$Y244,1,0)</f>
        <v>#N/A</v>
      </c>
      <c r="AF244" s="70" t="e">
        <f aca="false">$AF$7*$J$2*$J$5*$N244</f>
        <v>#N/A</v>
      </c>
      <c r="AG244" s="70" t="e">
        <f aca="false">$AF$7*$J$2*$J$5*$O244</f>
        <v>#N/A</v>
      </c>
      <c r="AH244" s="70" t="e">
        <f aca="false">$AH$7*$J$2*$J$5*$N244</f>
        <v>#N/A</v>
      </c>
      <c r="AI244" s="70" t="e">
        <f aca="false">$AH$7*$J$2*$J$5*$O244</f>
        <v>#N/A</v>
      </c>
      <c r="AJ244" s="70" t="e">
        <f aca="false">$AJ$7*$J$2*$J$5*$N244</f>
        <v>#N/A</v>
      </c>
      <c r="AK244" s="70" t="e">
        <f aca="false">$AJ$7*$J$2*$J$5*$O244</f>
        <v>#N/A</v>
      </c>
      <c r="AL244" s="70" t="e">
        <f aca="false">$AL$7*$J$2*$J$5*$N244</f>
        <v>#N/A</v>
      </c>
      <c r="AM244" s="70" t="e">
        <f aca="false">$AL$7*$J$3*$J$5*$O244</f>
        <v>#N/A</v>
      </c>
      <c r="AN244" s="70" t="e">
        <f aca="false">$AN$7*$J$2*$J$5*$N244</f>
        <v>#N/A</v>
      </c>
      <c r="AO244" s="70" t="e">
        <f aca="false">$AN$7*$J$3*$J$5*$O244</f>
        <v>#N/A</v>
      </c>
      <c r="AP244" s="70" t="e">
        <f aca="false">$AP$7*$J$2*$J$5*$N244</f>
        <v>#N/A</v>
      </c>
      <c r="AQ244" s="70" t="e">
        <f aca="false">$AP$7*$J$3*$J$5*$O244</f>
        <v>#N/A</v>
      </c>
      <c r="AR244" s="70" t="e">
        <f aca="false">$AR$7*$J$2*$J$5*$N244</f>
        <v>#N/A</v>
      </c>
      <c r="AS244" s="70" t="e">
        <f aca="false">$AR$7*$J$3*$J$5*$O244</f>
        <v>#N/A</v>
      </c>
      <c r="AT244" s="134" t="e">
        <f aca="false">SUM(AF244:AG244,AL244:AM244)</f>
        <v>#N/A</v>
      </c>
      <c r="AU244" s="161" t="e">
        <f aca="false">SUM(AF244:AM244,AP244:AS244)</f>
        <v>#N/A</v>
      </c>
      <c r="AV244" s="134" t="e">
        <f aca="false">SUM(AF244:AS244)</f>
        <v>#N/A</v>
      </c>
      <c r="AW244" s="70" t="e">
        <f aca="false">$AW$7*$J$2*$J$5*$S244</f>
        <v>#N/A</v>
      </c>
      <c r="AX244" s="70" t="e">
        <f aca="false">$AW$7*$J$3*$J$5*$T244</f>
        <v>#N/A</v>
      </c>
      <c r="AY244" s="70" t="e">
        <f aca="false">$AY$7*$J$2*$J$5*$S244</f>
        <v>#N/A</v>
      </c>
      <c r="AZ244" s="70" t="e">
        <f aca="false">$AY$7*$J$3*$J$5*$T244</f>
        <v>#N/A</v>
      </c>
      <c r="BA244" s="70" t="e">
        <f aca="false">$BA$7*$J$2*$J$5*$S244</f>
        <v>#N/A</v>
      </c>
      <c r="BB244" s="70" t="e">
        <f aca="false">$BA$7*$J$3*$J$5*$T244</f>
        <v>#N/A</v>
      </c>
      <c r="BC244" s="70" t="e">
        <f aca="false">$BC$7*$J$2*$J$5*$S244</f>
        <v>#N/A</v>
      </c>
      <c r="BD244" s="70" t="e">
        <f aca="false">$BC$7*$J$3*$J$5*$T244</f>
        <v>#N/A</v>
      </c>
      <c r="BE244" s="70" t="e">
        <f aca="false">$BE$7*$J$2*$J$5*$S244</f>
        <v>#N/A</v>
      </c>
      <c r="BF244" s="70" t="e">
        <f aca="false">$BE$7*$J$3*$J$5*$T244</f>
        <v>#N/A</v>
      </c>
      <c r="BG244" s="70" t="e">
        <f aca="false">$BG$7*$J$2*$J$5*$S244</f>
        <v>#N/A</v>
      </c>
      <c r="BH244" s="70" t="e">
        <f aca="false">$BG$7*$J$3*$J$5*$T244</f>
        <v>#N/A</v>
      </c>
      <c r="BI244" s="70" t="e">
        <f aca="false">$BI$7*$J$2*$J$5*$S244</f>
        <v>#N/A</v>
      </c>
      <c r="BJ244" s="70" t="e">
        <f aca="false">$BI$7*$J$3*$J$5*$T244</f>
        <v>#N/A</v>
      </c>
      <c r="BK244" s="70" t="e">
        <f aca="false">$BK$7*$J$2*$J$5*$S244</f>
        <v>#N/A</v>
      </c>
      <c r="BL244" s="70" t="e">
        <f aca="false">$BK$7*$J$3*$J$5*$T244</f>
        <v>#N/A</v>
      </c>
      <c r="BM244" s="70" t="e">
        <f aca="false">$BM$7*$J$2*$J$5*$S244</f>
        <v>#N/A</v>
      </c>
      <c r="BN244" s="70" t="e">
        <f aca="false">$BM$7*$J$3*$J$5*$T244</f>
        <v>#N/A</v>
      </c>
      <c r="BO244" s="70" t="e">
        <f aca="false">$BO$7*$J$2*$J$5*$S244</f>
        <v>#N/A</v>
      </c>
      <c r="BP244" s="70" t="e">
        <f aca="false">$BO$7*$J$3*$J$5*$T244</f>
        <v>#N/A</v>
      </c>
      <c r="BQ244" s="70" t="e">
        <f aca="false">$BQ$7*$J$2*$J$5*$S244</f>
        <v>#N/A</v>
      </c>
      <c r="BR244" s="70" t="e">
        <f aca="false">$BQ$7*$J$3*$J$5*$T244</f>
        <v>#N/A</v>
      </c>
      <c r="BS244" s="70" t="e">
        <f aca="false">$BS$7*$J$2*$J$5*$S244</f>
        <v>#N/A</v>
      </c>
      <c r="BT244" s="70" t="e">
        <f aca="false">$BS$7*$J$3*$J$5*$T244</f>
        <v>#N/A</v>
      </c>
      <c r="BU244" s="70" t="e">
        <f aca="false">$BU$7*$J$2*$J$5*$S244</f>
        <v>#N/A</v>
      </c>
      <c r="BV244" s="70" t="e">
        <f aca="false">$BU$7*$J$3*$J$5*$T244</f>
        <v>#N/A</v>
      </c>
      <c r="BW244" s="385" t="e">
        <f aca="false">SUM(AW244:BD244,BG244:BJ244,BO244:BP244)</f>
        <v>#N/A</v>
      </c>
      <c r="BX244" s="386" t="e">
        <f aca="false">SUM(BS244:BV244)+BW244</f>
        <v>#N/A</v>
      </c>
      <c r="BY244" s="25" t="e">
        <f aca="false">SUM(AW244:BV244)</f>
        <v>#N/A</v>
      </c>
      <c r="BZ244" s="70" t="e">
        <f aca="false">$BZ$7*$J$2*$J$5*$N244</f>
        <v>#N/A</v>
      </c>
      <c r="CA244" s="70" t="e">
        <f aca="false">$BZ$7*$J$3*$J$5*$O244</f>
        <v>#N/A</v>
      </c>
      <c r="CB244" s="70" t="e">
        <f aca="false">$CB$7*$J$2*$J$5*$N244</f>
        <v>#N/A</v>
      </c>
      <c r="CC244" s="70" t="e">
        <f aca="false">$CB$7*$J$3*$J$5*$O244</f>
        <v>#N/A</v>
      </c>
      <c r="CD244" s="70" t="e">
        <f aca="false">$CD$7*$J$2*$J$5*$N244</f>
        <v>#N/A</v>
      </c>
      <c r="CE244" s="70" t="e">
        <f aca="false">$CD$7*$J$3*$J$5*$O244</f>
        <v>#N/A</v>
      </c>
      <c r="CF244" s="134" t="e">
        <f aca="false">SUM(BZ244:CA244)</f>
        <v>#N/A</v>
      </c>
      <c r="CG244" s="386" t="e">
        <f aca="false">SUM(BZ244:CC244)</f>
        <v>#N/A</v>
      </c>
      <c r="CH244" s="134" t="e">
        <f aca="false">SUM(BZ244:CE244)</f>
        <v>#N/A</v>
      </c>
      <c r="CI244" s="70" t="e">
        <f aca="false">$CI$7*$J$2*$J$5*$AB244</f>
        <v>#N/A</v>
      </c>
      <c r="CJ244" s="70" t="e">
        <f aca="false">$CI$7*$J$3*$J$5*$AC244</f>
        <v>#N/A</v>
      </c>
      <c r="CK244" s="70" t="e">
        <f aca="false">$CK$7*$J$2*$J$5*$AB244</f>
        <v>#N/A</v>
      </c>
      <c r="CL244" s="70" t="e">
        <f aca="false">$CK$7*$J$3*$J$5*$AC244</f>
        <v>#N/A</v>
      </c>
      <c r="CM244" s="70" t="e">
        <f aca="false">$CM$7*$J$2*$J$5*$AB244</f>
        <v>#N/A</v>
      </c>
      <c r="CN244" s="70" t="e">
        <f aca="false">$CM$7*$J$3*$J$5*$AC244</f>
        <v>#N/A</v>
      </c>
      <c r="CO244" s="70" t="e">
        <f aca="false">$CO$7*$J$2*$J$5*$AB244</f>
        <v>#N/A</v>
      </c>
      <c r="CP244" s="70" t="e">
        <f aca="false">$CO$7*$J$3*$J$5*$AC244</f>
        <v>#N/A</v>
      </c>
      <c r="CQ244" s="70" t="e">
        <f aca="false">$CQ$7*$J$2*$J$5*$AB244</f>
        <v>#N/A</v>
      </c>
      <c r="CR244" s="70" t="e">
        <f aca="false">$CQ$7*$J$3*$J$5*$AC244</f>
        <v>#N/A</v>
      </c>
      <c r="CS244" s="70" t="e">
        <f aca="false">$CS$7*$J$2*$J$5*$AB244</f>
        <v>#N/A</v>
      </c>
      <c r="CT244" s="70" t="e">
        <f aca="false">$CS$7*$J$3*$J$5*$AC244</f>
        <v>#N/A</v>
      </c>
      <c r="CU244" s="70" t="e">
        <f aca="false">$CU$7*$J$2*$J$5*$AB244</f>
        <v>#N/A</v>
      </c>
      <c r="CV244" s="70" t="e">
        <f aca="false">$CU$7*$J$3*$J$5*$AC244</f>
        <v>#N/A</v>
      </c>
      <c r="CW244" s="70" t="e">
        <f aca="false">$CW$7*$J$2*$J$5*$AB244</f>
        <v>#N/A</v>
      </c>
      <c r="CX244" s="70" t="e">
        <f aca="false">$CW$7*$J$3*$J$5*$AC244</f>
        <v>#N/A</v>
      </c>
      <c r="CY244" s="70" t="e">
        <f aca="false">$CY$7*$J$2*$J$5*$AB244</f>
        <v>#N/A</v>
      </c>
      <c r="CZ244" s="70" t="e">
        <f aca="false">$CY$7*$J$3*$J$5*$AC244</f>
        <v>#N/A</v>
      </c>
      <c r="DA244" s="70" t="e">
        <f aca="false">$DA$7*$J$2*$J$5*$AB244</f>
        <v>#N/A</v>
      </c>
      <c r="DB244" s="70" t="e">
        <f aca="false">$DA$7*$J$3*$J$5*$AC244</f>
        <v>#N/A</v>
      </c>
      <c r="DC244" s="70"/>
      <c r="DD244" s="70"/>
      <c r="DE244" s="70" t="e">
        <f aca="false">$DF$7*$J$2*$J$5*$AB244</f>
        <v>#N/A</v>
      </c>
      <c r="DF244" s="70" t="e">
        <f aca="false">$DF$7*$J$3*$J$5*$AC244</f>
        <v>#N/A</v>
      </c>
      <c r="DG244" s="70" t="e">
        <f aca="false">$DG$7*$J$2*$J$5*$AB244</f>
        <v>#N/A</v>
      </c>
      <c r="DH244" s="70" t="e">
        <f aca="false">$DG$7*$J$3*$J$5*$AC244</f>
        <v>#N/A</v>
      </c>
      <c r="DI244" s="70" t="e">
        <f aca="false">$DI$7*$J$2*$J$5*$AB244</f>
        <v>#N/A</v>
      </c>
      <c r="DJ244" s="70" t="e">
        <f aca="false">$DI$7*$J$3*$J$5*$AC244</f>
        <v>#N/A</v>
      </c>
      <c r="DK244" s="70" t="e">
        <f aca="false">$DK$7*$J$2*$J$5*$AB244</f>
        <v>#N/A</v>
      </c>
      <c r="DL244" s="70" t="e">
        <f aca="false">$DK$7*$J$3*$J$5*$AC244</f>
        <v>#N/A</v>
      </c>
      <c r="DM244" s="70" t="e">
        <f aca="false">$DM$7*$J$2*$J$5*$AB244</f>
        <v>#N/A</v>
      </c>
      <c r="DN244" s="70" t="e">
        <f aca="false">$DM$7*$J$3*$J$5*$AC244</f>
        <v>#N/A</v>
      </c>
      <c r="DO244" s="70" t="e">
        <f aca="false">$DO$7*$J$2*$J$5*$AB244</f>
        <v>#N/A</v>
      </c>
      <c r="DP244" s="70" t="e">
        <f aca="false">$DO$7*$J$3*$J$5*$AC244</f>
        <v>#N/A</v>
      </c>
      <c r="DQ244" s="70" t="e">
        <f aca="false">$DQ$7*$J$2*$J$5*$AB244</f>
        <v>#N/A</v>
      </c>
      <c r="DR244" s="70" t="e">
        <f aca="false">$DQ$7*$J$3*$J$5*$AC244</f>
        <v>#N/A</v>
      </c>
      <c r="DS244" s="134" t="e">
        <f aca="false">SUM(CI244:CR244,CW244:CX244,DG244:DH244)</f>
        <v>#N/A</v>
      </c>
      <c r="DT244" s="25" t="e">
        <f aca="false">SUM(CI244:CZ244,DC244:DL244)</f>
        <v>#N/A</v>
      </c>
      <c r="DU244" s="134" t="e">
        <f aca="false">SUM(CI244:DR244)</f>
        <v>#N/A</v>
      </c>
      <c r="DZ244" s="70" t="e">
        <f aca="false">$DZ$7*$J$2*$J$5*$AB244</f>
        <v>#N/A</v>
      </c>
      <c r="EA244" s="70" t="e">
        <f aca="false">$DZ$7*$J$3*$J$5*$AC244</f>
        <v>#N/A</v>
      </c>
      <c r="EB244" s="70" t="e">
        <f aca="false">$EB$7*$J$2*$J$5*$AB244</f>
        <v>#N/A</v>
      </c>
      <c r="EC244" s="70" t="e">
        <f aca="false">$EB$7*$J$3*$J$5*$AC244</f>
        <v>#N/A</v>
      </c>
      <c r="ED244" s="70" t="e">
        <f aca="false">$ED$7*$J$2*$J$5*$AB244</f>
        <v>#N/A</v>
      </c>
      <c r="EE244" s="70" t="e">
        <f aca="false">$ED$7*$J$3*$J$5*$AC244</f>
        <v>#N/A</v>
      </c>
      <c r="EF244" s="70" t="e">
        <f aca="false">$EF$7*$J$2*$J$5*$AB244</f>
        <v>#N/A</v>
      </c>
      <c r="EG244" s="70" t="e">
        <f aca="false">$EF$7*$J$3*$J$5*$AC244</f>
        <v>#N/A</v>
      </c>
      <c r="EH244" s="70" t="e">
        <f aca="false">$EH$7*$J$2*$J$5*$AB244</f>
        <v>#N/A</v>
      </c>
      <c r="EI244" s="70" t="e">
        <f aca="false">$EH$7*$J$3*$J$5*$AC244</f>
        <v>#N/A</v>
      </c>
      <c r="EJ244" s="70" t="e">
        <f aca="false">$EJ$7*$J$2*$J$5*$AB244</f>
        <v>#N/A</v>
      </c>
      <c r="EK244" s="70" t="e">
        <f aca="false">$EJ$7*$J$3*$J$5*$AC244</f>
        <v>#N/A</v>
      </c>
      <c r="EL244" s="70" t="e">
        <f aca="false">$EL$7*$J$2*$J$5*$AB244</f>
        <v>#N/A</v>
      </c>
      <c r="EM244" s="70" t="e">
        <f aca="false">$EL$7*$J$3*$J$5*$AC244</f>
        <v>#N/A</v>
      </c>
      <c r="EN244" s="134" t="e">
        <f aca="false">SUM(EB244:EC244)</f>
        <v>#N/A</v>
      </c>
      <c r="EO244" s="25" t="e">
        <f aca="false">SUM(EB244:EE244,EJ244:EM244)</f>
        <v>#N/A</v>
      </c>
      <c r="EP244" s="25" t="e">
        <f aca="false">SUM(DZ244:EM244)</f>
        <v>#N/A</v>
      </c>
    </row>
    <row r="245" customFormat="false" ht="11.25" hidden="false" customHeight="false" outlineLevel="0" collapsed="false">
      <c r="A245" s="51" t="e">
        <f aca="false">VLOOKUP($D245,Curves!$A$2:$I$1700,9)</f>
        <v>#N/A</v>
      </c>
      <c r="B245" s="85" t="e">
        <f aca="false">(1+($A245/2))^(-2*($D245-$A$1)/365.25)</f>
        <v>#N/A</v>
      </c>
      <c r="C245" s="85" t="n">
        <f aca="false">D246-D245</f>
        <v>31</v>
      </c>
      <c r="D245" s="377" t="n">
        <v>44105</v>
      </c>
      <c r="E245" s="378" t="e">
        <f aca="false">VLOOKUP($D245,Curves!$A$2:$H$1700,2)*$B245</f>
        <v>#N/A</v>
      </c>
      <c r="F245" s="51" t="e">
        <f aca="false">VLOOKUP($D245,Curves!$A$2:$H$1700,3)*$B245</f>
        <v>#N/A</v>
      </c>
      <c r="G245" s="51" t="e">
        <f aca="false">VLOOKUP($D245,Curves!$A$2:$H$1700,7)*$B245</f>
        <v>#N/A</v>
      </c>
      <c r="H245" s="51" t="e">
        <f aca="false">VLOOKUP($D245,Curves!$A$2:$H$1700,5)*$B245</f>
        <v>#N/A</v>
      </c>
      <c r="I245" s="51" t="e">
        <f aca="false">VLOOKUP($D245,Curves!$A$2:$H$1700,4)*$B245</f>
        <v>#N/A</v>
      </c>
      <c r="J245" s="379" t="e">
        <f aca="false">VLOOKUP($D245,Curves!$A$2:$H$1700,8)*$B245</f>
        <v>#N/A</v>
      </c>
      <c r="K245" s="51" t="e">
        <f aca="false">($E245+$I245)*$J$5+$J$4</f>
        <v>#N/A</v>
      </c>
      <c r="L245" s="380" t="e">
        <f aca="false">VLOOKUP($D245,Curves!$N$2:$T$2600,2)*$B245</f>
        <v>#N/A</v>
      </c>
      <c r="M245" s="244" t="e">
        <f aca="false">VLOOKUP($D245,Curves!$N$2:$T$2600,3)*$B245</f>
        <v>#N/A</v>
      </c>
      <c r="N245" s="381" t="e">
        <f aca="false">IF($K245&lt;$L245,1,0)</f>
        <v>#N/A</v>
      </c>
      <c r="O245" s="382" t="e">
        <f aca="false">IF($K245&lt;$M245,1,0)</f>
        <v>#N/A</v>
      </c>
      <c r="P245" s="378" t="e">
        <f aca="false">($E245+J245)*$J$5+$J$4</f>
        <v>#N/A</v>
      </c>
      <c r="Q245" s="380" t="e">
        <f aca="false">VLOOKUP($D245,Curves!$N$2:$T$2600,4)*$B245</f>
        <v>#N/A</v>
      </c>
      <c r="R245" s="244" t="e">
        <f aca="false">VLOOKUP($D245,Curves!$N$2:$T$2600,5)*$B245</f>
        <v>#N/A</v>
      </c>
      <c r="S245" s="381" t="e">
        <f aca="false">IF($P245&lt;$Q245,1,0)</f>
        <v>#N/A</v>
      </c>
      <c r="T245" s="382" t="e">
        <f aca="false">IF($P245&lt;$R245,1,0)</f>
        <v>#N/A</v>
      </c>
      <c r="U245" s="383" t="e">
        <f aca="false">($E245+G245)*$J$5+$J$4</f>
        <v>#N/A</v>
      </c>
      <c r="V245" s="383" t="e">
        <f aca="false">($E245+H245)*$J$5+$J$4</f>
        <v>#N/A</v>
      </c>
      <c r="W245" s="383" t="e">
        <f aca="false">($E245+I245)*$J$5+$J$4</f>
        <v>#N/A</v>
      </c>
      <c r="X245" s="272" t="e">
        <f aca="false">VLOOKUP($D245,[6]CurveFetch!$D$8:$S$13000,16,0)*$B245</f>
        <v>#N/A</v>
      </c>
      <c r="Y245" s="244" t="e">
        <f aca="false">VLOOKUP($D245,Curves!$N$2:$T$2600,7)*$B245</f>
        <v>#N/A</v>
      </c>
      <c r="Z245" s="384" t="e">
        <f aca="false">IF($U245&lt;$X245,1,0)</f>
        <v>#N/A</v>
      </c>
      <c r="AA245" s="381" t="e">
        <f aca="false">IF($U245&lt;$Y245,1,0)</f>
        <v>#N/A</v>
      </c>
      <c r="AB245" s="381" t="e">
        <f aca="false">IF($V245&lt;$X245,1,0)</f>
        <v>#N/A</v>
      </c>
      <c r="AC245" s="381" t="e">
        <f aca="false">IF($V245&lt;$X245,1,0)</f>
        <v>#N/A</v>
      </c>
      <c r="AD245" s="381" t="e">
        <f aca="false">IF($W245&lt;$X245,1,0)</f>
        <v>#N/A</v>
      </c>
      <c r="AE245" s="382" t="e">
        <f aca="false">IF($W245&lt;$Y245,1,0)</f>
        <v>#N/A</v>
      </c>
      <c r="AF245" s="70" t="e">
        <f aca="false">$AF$7*$J$2*$J$5*$N245</f>
        <v>#N/A</v>
      </c>
      <c r="AG245" s="70" t="e">
        <f aca="false">$AF$7*$J$2*$J$5*$O245</f>
        <v>#N/A</v>
      </c>
      <c r="AH245" s="70" t="e">
        <f aca="false">$AH$7*$J$2*$J$5*$N245</f>
        <v>#N/A</v>
      </c>
      <c r="AI245" s="70" t="e">
        <f aca="false">$AH$7*$J$2*$J$5*$O245</f>
        <v>#N/A</v>
      </c>
      <c r="AJ245" s="70" t="e">
        <f aca="false">$AJ$7*$J$2*$J$5*$N245</f>
        <v>#N/A</v>
      </c>
      <c r="AK245" s="70" t="e">
        <f aca="false">$AJ$7*$J$2*$J$5*$O245</f>
        <v>#N/A</v>
      </c>
      <c r="AL245" s="70" t="e">
        <f aca="false">$AL$7*$J$2*$J$5*$N245</f>
        <v>#N/A</v>
      </c>
      <c r="AM245" s="70" t="e">
        <f aca="false">$AL$7*$J$3*$J$5*$O245</f>
        <v>#N/A</v>
      </c>
      <c r="AN245" s="70" t="e">
        <f aca="false">$AN$7*$J$2*$J$5*$N245</f>
        <v>#N/A</v>
      </c>
      <c r="AO245" s="70" t="e">
        <f aca="false">$AN$7*$J$3*$J$5*$O245</f>
        <v>#N/A</v>
      </c>
      <c r="AP245" s="70" t="e">
        <f aca="false">$AP$7*$J$2*$J$5*$N245</f>
        <v>#N/A</v>
      </c>
      <c r="AQ245" s="70" t="e">
        <f aca="false">$AP$7*$J$3*$J$5*$O245</f>
        <v>#N/A</v>
      </c>
      <c r="AR245" s="70" t="e">
        <f aca="false">$AR$7*$J$2*$J$5*$N245</f>
        <v>#N/A</v>
      </c>
      <c r="AS245" s="70" t="e">
        <f aca="false">$AR$7*$J$3*$J$5*$O245</f>
        <v>#N/A</v>
      </c>
      <c r="AT245" s="134" t="e">
        <f aca="false">SUM(AF245:AG245,AL245:AM245)</f>
        <v>#N/A</v>
      </c>
      <c r="AU245" s="161" t="e">
        <f aca="false">SUM(AF245:AM245,AP245:AS245)</f>
        <v>#N/A</v>
      </c>
      <c r="AV245" s="134" t="e">
        <f aca="false">SUM(AF245:AS245)</f>
        <v>#N/A</v>
      </c>
      <c r="AW245" s="70" t="e">
        <f aca="false">$AW$7*$J$2*$J$5*$S245</f>
        <v>#N/A</v>
      </c>
      <c r="AX245" s="70" t="e">
        <f aca="false">$AW$7*$J$3*$J$5*$T245</f>
        <v>#N/A</v>
      </c>
      <c r="AY245" s="70" t="e">
        <f aca="false">$AY$7*$J$2*$J$5*$S245</f>
        <v>#N/A</v>
      </c>
      <c r="AZ245" s="70" t="e">
        <f aca="false">$AY$7*$J$3*$J$5*$T245</f>
        <v>#N/A</v>
      </c>
      <c r="BA245" s="70" t="e">
        <f aca="false">$BA$7*$J$2*$J$5*$S245</f>
        <v>#N/A</v>
      </c>
      <c r="BB245" s="70" t="e">
        <f aca="false">$BA$7*$J$3*$J$5*$T245</f>
        <v>#N/A</v>
      </c>
      <c r="BC245" s="70" t="e">
        <f aca="false">$BC$7*$J$2*$J$5*$S245</f>
        <v>#N/A</v>
      </c>
      <c r="BD245" s="70" t="e">
        <f aca="false">$BC$7*$J$3*$J$5*$T245</f>
        <v>#N/A</v>
      </c>
      <c r="BE245" s="70" t="e">
        <f aca="false">$BE$7*$J$2*$J$5*$S245</f>
        <v>#N/A</v>
      </c>
      <c r="BF245" s="70" t="e">
        <f aca="false">$BE$7*$J$3*$J$5*$T245</f>
        <v>#N/A</v>
      </c>
      <c r="BG245" s="70" t="e">
        <f aca="false">$BG$7*$J$2*$J$5*$S245</f>
        <v>#N/A</v>
      </c>
      <c r="BH245" s="70" t="e">
        <f aca="false">$BG$7*$J$3*$J$5*$T245</f>
        <v>#N/A</v>
      </c>
      <c r="BI245" s="70" t="e">
        <f aca="false">$BI$7*$J$2*$J$5*$S245</f>
        <v>#N/A</v>
      </c>
      <c r="BJ245" s="70" t="e">
        <f aca="false">$BI$7*$J$3*$J$5*$T245</f>
        <v>#N/A</v>
      </c>
      <c r="BK245" s="70" t="e">
        <f aca="false">$BK$7*$J$2*$J$5*$S245</f>
        <v>#N/A</v>
      </c>
      <c r="BL245" s="70" t="e">
        <f aca="false">$BK$7*$J$3*$J$5*$T245</f>
        <v>#N/A</v>
      </c>
      <c r="BM245" s="70" t="e">
        <f aca="false">$BM$7*$J$2*$J$5*$S245</f>
        <v>#N/A</v>
      </c>
      <c r="BN245" s="70" t="e">
        <f aca="false">$BM$7*$J$3*$J$5*$T245</f>
        <v>#N/A</v>
      </c>
      <c r="BO245" s="70" t="e">
        <f aca="false">$BO$7*$J$2*$J$5*$S245</f>
        <v>#N/A</v>
      </c>
      <c r="BP245" s="70" t="e">
        <f aca="false">$BO$7*$J$3*$J$5*$T245</f>
        <v>#N/A</v>
      </c>
      <c r="BQ245" s="70" t="e">
        <f aca="false">$BQ$7*$J$2*$J$5*$S245</f>
        <v>#N/A</v>
      </c>
      <c r="BR245" s="70" t="e">
        <f aca="false">$BQ$7*$J$3*$J$5*$T245</f>
        <v>#N/A</v>
      </c>
      <c r="BS245" s="70" t="e">
        <f aca="false">$BS$7*$J$2*$J$5*$S245</f>
        <v>#N/A</v>
      </c>
      <c r="BT245" s="70" t="e">
        <f aca="false">$BS$7*$J$3*$J$5*$T245</f>
        <v>#N/A</v>
      </c>
      <c r="BU245" s="70" t="e">
        <f aca="false">$BU$7*$J$2*$J$5*$S245</f>
        <v>#N/A</v>
      </c>
      <c r="BV245" s="70" t="e">
        <f aca="false">$BU$7*$J$3*$J$5*$T245</f>
        <v>#N/A</v>
      </c>
      <c r="BW245" s="385" t="e">
        <f aca="false">SUM(AW245:BD245,BG245:BJ245,BO245:BP245)</f>
        <v>#N/A</v>
      </c>
      <c r="BX245" s="386" t="e">
        <f aca="false">SUM(BS245:BV245)+BW245</f>
        <v>#N/A</v>
      </c>
      <c r="BY245" s="25" t="e">
        <f aca="false">SUM(AW245:BV245)</f>
        <v>#N/A</v>
      </c>
      <c r="BZ245" s="70" t="e">
        <f aca="false">$BZ$7*$J$2*$J$5*$N245</f>
        <v>#N/A</v>
      </c>
      <c r="CA245" s="70" t="e">
        <f aca="false">$BZ$7*$J$3*$J$5*$O245</f>
        <v>#N/A</v>
      </c>
      <c r="CB245" s="70" t="e">
        <f aca="false">$CB$7*$J$2*$J$5*$N245</f>
        <v>#N/A</v>
      </c>
      <c r="CC245" s="70" t="e">
        <f aca="false">$CB$7*$J$3*$J$5*$O245</f>
        <v>#N/A</v>
      </c>
      <c r="CD245" s="70" t="e">
        <f aca="false">$CD$7*$J$2*$J$5*$N245</f>
        <v>#N/A</v>
      </c>
      <c r="CE245" s="70" t="e">
        <f aca="false">$CD$7*$J$3*$J$5*$O245</f>
        <v>#N/A</v>
      </c>
      <c r="CF245" s="134" t="e">
        <f aca="false">SUM(BZ245:CA245)</f>
        <v>#N/A</v>
      </c>
      <c r="CG245" s="386" t="e">
        <f aca="false">SUM(BZ245:CC245)</f>
        <v>#N/A</v>
      </c>
      <c r="CH245" s="134" t="e">
        <f aca="false">SUM(BZ245:CE245)</f>
        <v>#N/A</v>
      </c>
      <c r="CI245" s="70" t="e">
        <f aca="false">$CI$7*$J$2*$J$5*$AB245</f>
        <v>#N/A</v>
      </c>
      <c r="CJ245" s="70" t="e">
        <f aca="false">$CI$7*$J$3*$J$5*$AC245</f>
        <v>#N/A</v>
      </c>
      <c r="CK245" s="70" t="e">
        <f aca="false">$CK$7*$J$2*$J$5*$AB245</f>
        <v>#N/A</v>
      </c>
      <c r="CL245" s="70" t="e">
        <f aca="false">$CK$7*$J$3*$J$5*$AC245</f>
        <v>#N/A</v>
      </c>
      <c r="CM245" s="70" t="e">
        <f aca="false">$CM$7*$J$2*$J$5*$AB245</f>
        <v>#N/A</v>
      </c>
      <c r="CN245" s="70" t="e">
        <f aca="false">$CM$7*$J$3*$J$5*$AC245</f>
        <v>#N/A</v>
      </c>
      <c r="CO245" s="70" t="e">
        <f aca="false">$CO$7*$J$2*$J$5*$AB245</f>
        <v>#N/A</v>
      </c>
      <c r="CP245" s="70" t="e">
        <f aca="false">$CO$7*$J$3*$J$5*$AC245</f>
        <v>#N/A</v>
      </c>
      <c r="CQ245" s="70" t="e">
        <f aca="false">$CQ$7*$J$2*$J$5*$AB245</f>
        <v>#N/A</v>
      </c>
      <c r="CR245" s="70" t="e">
        <f aca="false">$CQ$7*$J$3*$J$5*$AC245</f>
        <v>#N/A</v>
      </c>
      <c r="CS245" s="70" t="e">
        <f aca="false">$CS$7*$J$2*$J$5*$AB245</f>
        <v>#N/A</v>
      </c>
      <c r="CT245" s="70" t="e">
        <f aca="false">$CS$7*$J$3*$J$5*$AC245</f>
        <v>#N/A</v>
      </c>
      <c r="CU245" s="70" t="e">
        <f aca="false">$CU$7*$J$2*$J$5*$AB245</f>
        <v>#N/A</v>
      </c>
      <c r="CV245" s="70" t="e">
        <f aca="false">$CU$7*$J$3*$J$5*$AC245</f>
        <v>#N/A</v>
      </c>
      <c r="CW245" s="70" t="e">
        <f aca="false">$CW$7*$J$2*$J$5*$AB245</f>
        <v>#N/A</v>
      </c>
      <c r="CX245" s="70" t="e">
        <f aca="false">$CW$7*$J$3*$J$5*$AC245</f>
        <v>#N/A</v>
      </c>
      <c r="CY245" s="70" t="e">
        <f aca="false">$CY$7*$J$2*$J$5*$AB245</f>
        <v>#N/A</v>
      </c>
      <c r="CZ245" s="70" t="e">
        <f aca="false">$CY$7*$J$3*$J$5*$AC245</f>
        <v>#N/A</v>
      </c>
      <c r="DA245" s="70" t="e">
        <f aca="false">$DA$7*$J$2*$J$5*$AB245</f>
        <v>#N/A</v>
      </c>
      <c r="DB245" s="70" t="e">
        <f aca="false">$DA$7*$J$3*$J$5*$AC245</f>
        <v>#N/A</v>
      </c>
      <c r="DC245" s="70"/>
      <c r="DD245" s="70"/>
      <c r="DE245" s="70" t="e">
        <f aca="false">$DF$7*$J$2*$J$5*$AB245</f>
        <v>#N/A</v>
      </c>
      <c r="DF245" s="70" t="e">
        <f aca="false">$DF$7*$J$3*$J$5*$AC245</f>
        <v>#N/A</v>
      </c>
      <c r="DG245" s="70" t="e">
        <f aca="false">$DG$7*$J$2*$J$5*$AB245</f>
        <v>#N/A</v>
      </c>
      <c r="DH245" s="70" t="e">
        <f aca="false">$DG$7*$J$3*$J$5*$AC245</f>
        <v>#N/A</v>
      </c>
      <c r="DI245" s="70" t="e">
        <f aca="false">$DI$7*$J$2*$J$5*$AB245</f>
        <v>#N/A</v>
      </c>
      <c r="DJ245" s="70" t="e">
        <f aca="false">$DI$7*$J$3*$J$5*$AC245</f>
        <v>#N/A</v>
      </c>
      <c r="DK245" s="70" t="e">
        <f aca="false">$DK$7*$J$2*$J$5*$AB245</f>
        <v>#N/A</v>
      </c>
      <c r="DL245" s="70" t="e">
        <f aca="false">$DK$7*$J$3*$J$5*$AC245</f>
        <v>#N/A</v>
      </c>
      <c r="DM245" s="70" t="e">
        <f aca="false">$DM$7*$J$2*$J$5*$AB245</f>
        <v>#N/A</v>
      </c>
      <c r="DN245" s="70" t="e">
        <f aca="false">$DM$7*$J$3*$J$5*$AC245</f>
        <v>#N/A</v>
      </c>
      <c r="DO245" s="70" t="e">
        <f aca="false">$DO$7*$J$2*$J$5*$AB245</f>
        <v>#N/A</v>
      </c>
      <c r="DP245" s="70" t="e">
        <f aca="false">$DO$7*$J$3*$J$5*$AC245</f>
        <v>#N/A</v>
      </c>
      <c r="DQ245" s="70" t="e">
        <f aca="false">$DQ$7*$J$2*$J$5*$AB245</f>
        <v>#N/A</v>
      </c>
      <c r="DR245" s="70" t="e">
        <f aca="false">$DQ$7*$J$3*$J$5*$AC245</f>
        <v>#N/A</v>
      </c>
      <c r="DS245" s="134" t="e">
        <f aca="false">SUM(CI245:CR245,CW245:CX245,DG245:DH245)</f>
        <v>#N/A</v>
      </c>
      <c r="DT245" s="25" t="e">
        <f aca="false">SUM(CI245:CZ245,DC245:DL245)</f>
        <v>#N/A</v>
      </c>
      <c r="DU245" s="134" t="e">
        <f aca="false">SUM(CI245:DR245)</f>
        <v>#N/A</v>
      </c>
      <c r="DZ245" s="70" t="e">
        <f aca="false">$DZ$7*$J$2*$J$5*$AB245</f>
        <v>#N/A</v>
      </c>
      <c r="EA245" s="70" t="e">
        <f aca="false">$DZ$7*$J$3*$J$5*$AC245</f>
        <v>#N/A</v>
      </c>
      <c r="EB245" s="70" t="e">
        <f aca="false">$EB$7*$J$2*$J$5*$AB245</f>
        <v>#N/A</v>
      </c>
      <c r="EC245" s="70" t="e">
        <f aca="false">$EB$7*$J$3*$J$5*$AC245</f>
        <v>#N/A</v>
      </c>
      <c r="ED245" s="70" t="e">
        <f aca="false">$ED$7*$J$2*$J$5*$AB245</f>
        <v>#N/A</v>
      </c>
      <c r="EE245" s="70" t="e">
        <f aca="false">$ED$7*$J$3*$J$5*$AC245</f>
        <v>#N/A</v>
      </c>
      <c r="EF245" s="70" t="e">
        <f aca="false">$EF$7*$J$2*$J$5*$AB245</f>
        <v>#N/A</v>
      </c>
      <c r="EG245" s="70" t="e">
        <f aca="false">$EF$7*$J$3*$J$5*$AC245</f>
        <v>#N/A</v>
      </c>
      <c r="EH245" s="70" t="e">
        <f aca="false">$EH$7*$J$2*$J$5*$AB245</f>
        <v>#N/A</v>
      </c>
      <c r="EI245" s="70" t="e">
        <f aca="false">$EH$7*$J$3*$J$5*$AC245</f>
        <v>#N/A</v>
      </c>
      <c r="EJ245" s="70" t="e">
        <f aca="false">$EJ$7*$J$2*$J$5*$AB245</f>
        <v>#N/A</v>
      </c>
      <c r="EK245" s="70" t="e">
        <f aca="false">$EJ$7*$J$3*$J$5*$AC245</f>
        <v>#N/A</v>
      </c>
      <c r="EL245" s="70" t="e">
        <f aca="false">$EL$7*$J$2*$J$5*$AB245</f>
        <v>#N/A</v>
      </c>
      <c r="EM245" s="70" t="e">
        <f aca="false">$EL$7*$J$3*$J$5*$AC245</f>
        <v>#N/A</v>
      </c>
      <c r="EN245" s="134" t="e">
        <f aca="false">SUM(EB245:EC245)</f>
        <v>#N/A</v>
      </c>
      <c r="EO245" s="25" t="e">
        <f aca="false">SUM(EB245:EE245,EJ245:EM245)</f>
        <v>#N/A</v>
      </c>
      <c r="EP245" s="25" t="e">
        <f aca="false">SUM(DZ245:EM245)</f>
        <v>#N/A</v>
      </c>
    </row>
    <row r="246" customFormat="false" ht="11.25" hidden="false" customHeight="false" outlineLevel="0" collapsed="false">
      <c r="A246" s="51" t="e">
        <f aca="false">VLOOKUP($D246,Curves!$A$2:$I$1700,9)</f>
        <v>#N/A</v>
      </c>
      <c r="B246" s="85" t="e">
        <f aca="false">(1+($A246/2))^(-2*($D246-$A$1)/365.25)</f>
        <v>#N/A</v>
      </c>
      <c r="C246" s="85" t="n">
        <f aca="false">D247-D246</f>
        <v>30</v>
      </c>
      <c r="D246" s="377" t="n">
        <v>44136</v>
      </c>
      <c r="E246" s="378" t="e">
        <f aca="false">VLOOKUP($D246,Curves!$A$2:$H$1700,2)*$B246</f>
        <v>#N/A</v>
      </c>
      <c r="F246" s="51" t="e">
        <f aca="false">VLOOKUP($D246,Curves!$A$2:$H$1700,3)*$B246</f>
        <v>#N/A</v>
      </c>
      <c r="G246" s="51" t="e">
        <f aca="false">VLOOKUP($D246,Curves!$A$2:$H$1700,7)*$B246</f>
        <v>#N/A</v>
      </c>
      <c r="H246" s="51" t="e">
        <f aca="false">VLOOKUP($D246,Curves!$A$2:$H$1700,5)*$B246</f>
        <v>#N/A</v>
      </c>
      <c r="I246" s="51" t="e">
        <f aca="false">VLOOKUP($D246,Curves!$A$2:$H$1700,4)*$B246</f>
        <v>#N/A</v>
      </c>
      <c r="J246" s="379" t="e">
        <f aca="false">VLOOKUP($D246,Curves!$A$2:$H$1700,8)*$B246</f>
        <v>#N/A</v>
      </c>
      <c r="K246" s="51" t="e">
        <f aca="false">($E246+$I246)*$J$5+$J$4</f>
        <v>#N/A</v>
      </c>
      <c r="L246" s="380" t="e">
        <f aca="false">VLOOKUP($D246,Curves!$N$2:$T$2600,2)*$B246</f>
        <v>#N/A</v>
      </c>
      <c r="M246" s="244" t="e">
        <f aca="false">VLOOKUP($D246,Curves!$N$2:$T$2600,3)*$B246</f>
        <v>#N/A</v>
      </c>
      <c r="N246" s="381" t="e">
        <f aca="false">IF($K246&lt;$L246,1,0)</f>
        <v>#N/A</v>
      </c>
      <c r="O246" s="382" t="e">
        <f aca="false">IF($K246&lt;$M246,1,0)</f>
        <v>#N/A</v>
      </c>
      <c r="P246" s="378" t="e">
        <f aca="false">($E246+J246)*$J$5+$J$4</f>
        <v>#N/A</v>
      </c>
      <c r="Q246" s="380" t="e">
        <f aca="false">VLOOKUP($D246,Curves!$N$2:$T$2600,4)*$B246</f>
        <v>#N/A</v>
      </c>
      <c r="R246" s="244" t="e">
        <f aca="false">VLOOKUP($D246,Curves!$N$2:$T$2600,5)*$B246</f>
        <v>#N/A</v>
      </c>
      <c r="S246" s="381" t="e">
        <f aca="false">IF($P246&lt;$Q246,1,0)</f>
        <v>#N/A</v>
      </c>
      <c r="T246" s="382" t="e">
        <f aca="false">IF($P246&lt;$R246,1,0)</f>
        <v>#N/A</v>
      </c>
      <c r="U246" s="383" t="e">
        <f aca="false">($E246+G246)*$J$5+$J$4</f>
        <v>#N/A</v>
      </c>
      <c r="V246" s="383" t="e">
        <f aca="false">($E246+H246)*$J$5+$J$4</f>
        <v>#N/A</v>
      </c>
      <c r="W246" s="383" t="e">
        <f aca="false">($E246+I246)*$J$5+$J$4</f>
        <v>#N/A</v>
      </c>
      <c r="X246" s="272" t="e">
        <f aca="false">VLOOKUP($D246,[6]CurveFetch!$D$8:$S$13000,16,0)*$B246</f>
        <v>#N/A</v>
      </c>
      <c r="Y246" s="244" t="e">
        <f aca="false">VLOOKUP($D246,Curves!$N$2:$T$2600,7)*$B246</f>
        <v>#N/A</v>
      </c>
      <c r="Z246" s="384" t="e">
        <f aca="false">IF($U246&lt;$X246,1,0)</f>
        <v>#N/A</v>
      </c>
      <c r="AA246" s="381" t="e">
        <f aca="false">IF($U246&lt;$Y246,1,0)</f>
        <v>#N/A</v>
      </c>
      <c r="AB246" s="381" t="e">
        <f aca="false">IF($V246&lt;$X246,1,0)</f>
        <v>#N/A</v>
      </c>
      <c r="AC246" s="381" t="e">
        <f aca="false">IF($V246&lt;$X246,1,0)</f>
        <v>#N/A</v>
      </c>
      <c r="AD246" s="381" t="e">
        <f aca="false">IF($W246&lt;$X246,1,0)</f>
        <v>#N/A</v>
      </c>
      <c r="AE246" s="382" t="e">
        <f aca="false">IF($W246&lt;$Y246,1,0)</f>
        <v>#N/A</v>
      </c>
      <c r="AF246" s="70" t="e">
        <f aca="false">$AF$7*$J$2*$J$5*$N246</f>
        <v>#N/A</v>
      </c>
      <c r="AG246" s="70" t="e">
        <f aca="false">$AF$7*$J$2*$J$5*$O246</f>
        <v>#N/A</v>
      </c>
      <c r="AH246" s="70" t="e">
        <f aca="false">$AH$7*$J$2*$J$5*$N246</f>
        <v>#N/A</v>
      </c>
      <c r="AI246" s="70" t="e">
        <f aca="false">$AH$7*$J$2*$J$5*$O246</f>
        <v>#N/A</v>
      </c>
      <c r="AJ246" s="70" t="e">
        <f aca="false">$AJ$7*$J$2*$J$5*$N246</f>
        <v>#N/A</v>
      </c>
      <c r="AK246" s="70" t="e">
        <f aca="false">$AJ$7*$J$2*$J$5*$O246</f>
        <v>#N/A</v>
      </c>
      <c r="AL246" s="70" t="e">
        <f aca="false">$AL$7*$J$2*$J$5*$N246</f>
        <v>#N/A</v>
      </c>
      <c r="AM246" s="70" t="e">
        <f aca="false">$AL$7*$J$3*$J$5*$O246</f>
        <v>#N/A</v>
      </c>
      <c r="AN246" s="70" t="e">
        <f aca="false">$AN$7*$J$2*$J$5*$N246</f>
        <v>#N/A</v>
      </c>
      <c r="AO246" s="70" t="e">
        <f aca="false">$AN$7*$J$3*$J$5*$O246</f>
        <v>#N/A</v>
      </c>
      <c r="AP246" s="70" t="e">
        <f aca="false">$AP$7*$J$2*$J$5*$N246</f>
        <v>#N/A</v>
      </c>
      <c r="AQ246" s="70" t="e">
        <f aca="false">$AP$7*$J$3*$J$5*$O246</f>
        <v>#N/A</v>
      </c>
      <c r="AR246" s="70" t="e">
        <f aca="false">$AR$7*$J$2*$J$5*$N246</f>
        <v>#N/A</v>
      </c>
      <c r="AS246" s="70" t="e">
        <f aca="false">$AR$7*$J$3*$J$5*$O246</f>
        <v>#N/A</v>
      </c>
      <c r="AT246" s="134" t="e">
        <f aca="false">SUM(AF246:AG246,AL246:AM246)</f>
        <v>#N/A</v>
      </c>
      <c r="AU246" s="161" t="e">
        <f aca="false">SUM(AF246:AM246,AP246:AS246)</f>
        <v>#N/A</v>
      </c>
      <c r="AV246" s="134" t="e">
        <f aca="false">SUM(AF246:AS246)</f>
        <v>#N/A</v>
      </c>
      <c r="AW246" s="70" t="e">
        <f aca="false">$AW$7*$J$2*$J$5*$S246</f>
        <v>#N/A</v>
      </c>
      <c r="AX246" s="70" t="e">
        <f aca="false">$AW$7*$J$3*$J$5*$T246</f>
        <v>#N/A</v>
      </c>
      <c r="AY246" s="70" t="e">
        <f aca="false">$AY$7*$J$2*$J$5*$S246</f>
        <v>#N/A</v>
      </c>
      <c r="AZ246" s="70" t="e">
        <f aca="false">$AY$7*$J$3*$J$5*$T246</f>
        <v>#N/A</v>
      </c>
      <c r="BA246" s="70" t="e">
        <f aca="false">$BA$7*$J$2*$J$5*$S246</f>
        <v>#N/A</v>
      </c>
      <c r="BB246" s="70" t="e">
        <f aca="false">$BA$7*$J$3*$J$5*$T246</f>
        <v>#N/A</v>
      </c>
      <c r="BC246" s="70" t="e">
        <f aca="false">$BC$7*$J$2*$J$5*$S246</f>
        <v>#N/A</v>
      </c>
      <c r="BD246" s="70" t="e">
        <f aca="false">$BC$7*$J$3*$J$5*$T246</f>
        <v>#N/A</v>
      </c>
      <c r="BE246" s="70" t="e">
        <f aca="false">$BE$7*$J$2*$J$5*$S246</f>
        <v>#N/A</v>
      </c>
      <c r="BF246" s="70" t="e">
        <f aca="false">$BE$7*$J$3*$J$5*$T246</f>
        <v>#N/A</v>
      </c>
      <c r="BG246" s="70" t="e">
        <f aca="false">$BG$7*$J$2*$J$5*$S246</f>
        <v>#N/A</v>
      </c>
      <c r="BH246" s="70" t="e">
        <f aca="false">$BG$7*$J$3*$J$5*$T246</f>
        <v>#N/A</v>
      </c>
      <c r="BI246" s="70" t="e">
        <f aca="false">$BI$7*$J$2*$J$5*$S246</f>
        <v>#N/A</v>
      </c>
      <c r="BJ246" s="70" t="e">
        <f aca="false">$BI$7*$J$3*$J$5*$T246</f>
        <v>#N/A</v>
      </c>
      <c r="BK246" s="70" t="e">
        <f aca="false">$BK$7*$J$2*$J$5*$S246</f>
        <v>#N/A</v>
      </c>
      <c r="BL246" s="70" t="e">
        <f aca="false">$BK$7*$J$3*$J$5*$T246</f>
        <v>#N/A</v>
      </c>
      <c r="BM246" s="70" t="e">
        <f aca="false">$BM$7*$J$2*$J$5*$S246</f>
        <v>#N/A</v>
      </c>
      <c r="BN246" s="70" t="e">
        <f aca="false">$BM$7*$J$3*$J$5*$T246</f>
        <v>#N/A</v>
      </c>
      <c r="BO246" s="70" t="e">
        <f aca="false">$BO$7*$J$2*$J$5*$S246</f>
        <v>#N/A</v>
      </c>
      <c r="BP246" s="70" t="e">
        <f aca="false">$BO$7*$J$3*$J$5*$T246</f>
        <v>#N/A</v>
      </c>
      <c r="BQ246" s="70" t="e">
        <f aca="false">$BQ$7*$J$2*$J$5*$S246</f>
        <v>#N/A</v>
      </c>
      <c r="BR246" s="70" t="e">
        <f aca="false">$BQ$7*$J$3*$J$5*$T246</f>
        <v>#N/A</v>
      </c>
      <c r="BS246" s="70" t="e">
        <f aca="false">$BS$7*$J$2*$J$5*$S246</f>
        <v>#N/A</v>
      </c>
      <c r="BT246" s="70" t="e">
        <f aca="false">$BS$7*$J$3*$J$5*$T246</f>
        <v>#N/A</v>
      </c>
      <c r="BU246" s="70" t="e">
        <f aca="false">$BU$7*$J$2*$J$5*$S246</f>
        <v>#N/A</v>
      </c>
      <c r="BV246" s="70" t="e">
        <f aca="false">$BU$7*$J$3*$J$5*$T246</f>
        <v>#N/A</v>
      </c>
      <c r="BW246" s="385" t="e">
        <f aca="false">SUM(AW246:BD246,BG246:BJ246,BO246:BP246)</f>
        <v>#N/A</v>
      </c>
      <c r="BX246" s="386" t="e">
        <f aca="false">SUM(BS246:BV246)+BW246</f>
        <v>#N/A</v>
      </c>
      <c r="BY246" s="25" t="e">
        <f aca="false">SUM(AW246:BV246)</f>
        <v>#N/A</v>
      </c>
      <c r="BZ246" s="70" t="e">
        <f aca="false">$BZ$7*$J$2*$J$5*$N246</f>
        <v>#N/A</v>
      </c>
      <c r="CA246" s="70" t="e">
        <f aca="false">$BZ$7*$J$3*$J$5*$O246</f>
        <v>#N/A</v>
      </c>
      <c r="CB246" s="70" t="e">
        <f aca="false">$CB$7*$J$2*$J$5*$N246</f>
        <v>#N/A</v>
      </c>
      <c r="CC246" s="70" t="e">
        <f aca="false">$CB$7*$J$3*$J$5*$O246</f>
        <v>#N/A</v>
      </c>
      <c r="CD246" s="70" t="e">
        <f aca="false">$CD$7*$J$2*$J$5*$N246</f>
        <v>#N/A</v>
      </c>
      <c r="CE246" s="70" t="e">
        <f aca="false">$CD$7*$J$3*$J$5*$O246</f>
        <v>#N/A</v>
      </c>
      <c r="CF246" s="134" t="e">
        <f aca="false">SUM(BZ246:CA246)</f>
        <v>#N/A</v>
      </c>
      <c r="CG246" s="386" t="e">
        <f aca="false">SUM(BZ246:CC246)</f>
        <v>#N/A</v>
      </c>
      <c r="CH246" s="134" t="e">
        <f aca="false">SUM(BZ246:CE246)</f>
        <v>#N/A</v>
      </c>
      <c r="CI246" s="70" t="e">
        <f aca="false">$CI$7*$J$2*$J$5*$AB246</f>
        <v>#N/A</v>
      </c>
      <c r="CJ246" s="70" t="e">
        <f aca="false">$CI$7*$J$3*$J$5*$AC246</f>
        <v>#N/A</v>
      </c>
      <c r="CK246" s="70" t="e">
        <f aca="false">$CK$7*$J$2*$J$5*$AB246</f>
        <v>#N/A</v>
      </c>
      <c r="CL246" s="70" t="e">
        <f aca="false">$CK$7*$J$3*$J$5*$AC246</f>
        <v>#N/A</v>
      </c>
      <c r="CM246" s="70" t="e">
        <f aca="false">$CM$7*$J$2*$J$5*$AB246</f>
        <v>#N/A</v>
      </c>
      <c r="CN246" s="70" t="e">
        <f aca="false">$CM$7*$J$3*$J$5*$AC246</f>
        <v>#N/A</v>
      </c>
      <c r="CO246" s="70" t="e">
        <f aca="false">$CO$7*$J$2*$J$5*$AB246</f>
        <v>#N/A</v>
      </c>
      <c r="CP246" s="70" t="e">
        <f aca="false">$CO$7*$J$3*$J$5*$AC246</f>
        <v>#N/A</v>
      </c>
      <c r="CQ246" s="70" t="e">
        <f aca="false">$CQ$7*$J$2*$J$5*$AB246</f>
        <v>#N/A</v>
      </c>
      <c r="CR246" s="70" t="e">
        <f aca="false">$CQ$7*$J$3*$J$5*$AC246</f>
        <v>#N/A</v>
      </c>
      <c r="CS246" s="70" t="e">
        <f aca="false">$CS$7*$J$2*$J$5*$AB246</f>
        <v>#N/A</v>
      </c>
      <c r="CT246" s="70" t="e">
        <f aca="false">$CS$7*$J$3*$J$5*$AC246</f>
        <v>#N/A</v>
      </c>
      <c r="CU246" s="70" t="e">
        <f aca="false">$CU$7*$J$2*$J$5*$AB246</f>
        <v>#N/A</v>
      </c>
      <c r="CV246" s="70" t="e">
        <f aca="false">$CU$7*$J$3*$J$5*$AC246</f>
        <v>#N/A</v>
      </c>
      <c r="CW246" s="70" t="e">
        <f aca="false">$CW$7*$J$2*$J$5*$AB246</f>
        <v>#N/A</v>
      </c>
      <c r="CX246" s="70" t="e">
        <f aca="false">$CW$7*$J$3*$J$5*$AC246</f>
        <v>#N/A</v>
      </c>
      <c r="CY246" s="70" t="e">
        <f aca="false">$CY$7*$J$2*$J$5*$AB246</f>
        <v>#N/A</v>
      </c>
      <c r="CZ246" s="70" t="e">
        <f aca="false">$CY$7*$J$3*$J$5*$AC246</f>
        <v>#N/A</v>
      </c>
      <c r="DA246" s="70" t="e">
        <f aca="false">$DA$7*$J$2*$J$5*$AB246</f>
        <v>#N/A</v>
      </c>
      <c r="DB246" s="70" t="e">
        <f aca="false">$DA$7*$J$3*$J$5*$AC246</f>
        <v>#N/A</v>
      </c>
      <c r="DC246" s="70"/>
      <c r="DD246" s="70"/>
      <c r="DE246" s="70" t="e">
        <f aca="false">$DF$7*$J$2*$J$5*$AB246</f>
        <v>#N/A</v>
      </c>
      <c r="DF246" s="70" t="e">
        <f aca="false">$DF$7*$J$3*$J$5*$AC246</f>
        <v>#N/A</v>
      </c>
      <c r="DG246" s="70" t="e">
        <f aca="false">$DG$7*$J$2*$J$5*$AB246</f>
        <v>#N/A</v>
      </c>
      <c r="DH246" s="70" t="e">
        <f aca="false">$DG$7*$J$3*$J$5*$AC246</f>
        <v>#N/A</v>
      </c>
      <c r="DI246" s="70" t="e">
        <f aca="false">$DI$7*$J$2*$J$5*$AB246</f>
        <v>#N/A</v>
      </c>
      <c r="DJ246" s="70" t="e">
        <f aca="false">$DI$7*$J$3*$J$5*$AC246</f>
        <v>#N/A</v>
      </c>
      <c r="DK246" s="70" t="e">
        <f aca="false">$DK$7*$J$2*$J$5*$AB246</f>
        <v>#N/A</v>
      </c>
      <c r="DL246" s="70" t="e">
        <f aca="false">$DK$7*$J$3*$J$5*$AC246</f>
        <v>#N/A</v>
      </c>
      <c r="DM246" s="70" t="e">
        <f aca="false">$DM$7*$J$2*$J$5*$AB246</f>
        <v>#N/A</v>
      </c>
      <c r="DN246" s="70" t="e">
        <f aca="false">$DM$7*$J$3*$J$5*$AC246</f>
        <v>#N/A</v>
      </c>
      <c r="DO246" s="70" t="e">
        <f aca="false">$DO$7*$J$2*$J$5*$AB246</f>
        <v>#N/A</v>
      </c>
      <c r="DP246" s="70" t="e">
        <f aca="false">$DO$7*$J$3*$J$5*$AC246</f>
        <v>#N/A</v>
      </c>
      <c r="DQ246" s="70" t="e">
        <f aca="false">$DQ$7*$J$2*$J$5*$AB246</f>
        <v>#N/A</v>
      </c>
      <c r="DR246" s="70" t="e">
        <f aca="false">$DQ$7*$J$3*$J$5*$AC246</f>
        <v>#N/A</v>
      </c>
      <c r="DS246" s="134" t="e">
        <f aca="false">SUM(CI246:CR246,CW246:CX246,DG246:DH246)</f>
        <v>#N/A</v>
      </c>
      <c r="DT246" s="25" t="e">
        <f aca="false">SUM(CI246:CZ246,DC246:DL246)</f>
        <v>#N/A</v>
      </c>
      <c r="DU246" s="134" t="e">
        <f aca="false">SUM(CI246:DR246)</f>
        <v>#N/A</v>
      </c>
      <c r="DZ246" s="70" t="e">
        <f aca="false">$DZ$7*$J$2*$J$5*$AB246</f>
        <v>#N/A</v>
      </c>
      <c r="EA246" s="70" t="e">
        <f aca="false">$DZ$7*$J$3*$J$5*$AC246</f>
        <v>#N/A</v>
      </c>
      <c r="EB246" s="70" t="e">
        <f aca="false">$EB$7*$J$2*$J$5*$AB246</f>
        <v>#N/A</v>
      </c>
      <c r="EC246" s="70" t="e">
        <f aca="false">$EB$7*$J$3*$J$5*$AC246</f>
        <v>#N/A</v>
      </c>
      <c r="ED246" s="70" t="e">
        <f aca="false">$ED$7*$J$2*$J$5*$AB246</f>
        <v>#N/A</v>
      </c>
      <c r="EE246" s="70" t="e">
        <f aca="false">$ED$7*$J$3*$J$5*$AC246</f>
        <v>#N/A</v>
      </c>
      <c r="EF246" s="70" t="e">
        <f aca="false">$EF$7*$J$2*$J$5*$AB246</f>
        <v>#N/A</v>
      </c>
      <c r="EG246" s="70" t="e">
        <f aca="false">$EF$7*$J$3*$J$5*$AC246</f>
        <v>#N/A</v>
      </c>
      <c r="EH246" s="70" t="e">
        <f aca="false">$EH$7*$J$2*$J$5*$AB246</f>
        <v>#N/A</v>
      </c>
      <c r="EI246" s="70" t="e">
        <f aca="false">$EH$7*$J$3*$J$5*$AC246</f>
        <v>#N/A</v>
      </c>
      <c r="EJ246" s="70" t="e">
        <f aca="false">$EJ$7*$J$2*$J$5*$AB246</f>
        <v>#N/A</v>
      </c>
      <c r="EK246" s="70" t="e">
        <f aca="false">$EJ$7*$J$3*$J$5*$AC246</f>
        <v>#N/A</v>
      </c>
      <c r="EL246" s="70" t="e">
        <f aca="false">$EL$7*$J$2*$J$5*$AB246</f>
        <v>#N/A</v>
      </c>
      <c r="EM246" s="70" t="e">
        <f aca="false">$EL$7*$J$3*$J$5*$AC246</f>
        <v>#N/A</v>
      </c>
      <c r="EN246" s="134" t="e">
        <f aca="false">SUM(EB246:EC246)</f>
        <v>#N/A</v>
      </c>
      <c r="EO246" s="25" t="e">
        <f aca="false">SUM(EB246:EE246,EJ246:EM246)</f>
        <v>#N/A</v>
      </c>
      <c r="EP246" s="25" t="e">
        <f aca="false">SUM(DZ246:EM246)</f>
        <v>#N/A</v>
      </c>
    </row>
    <row r="247" customFormat="false" ht="11.25" hidden="false" customHeight="false" outlineLevel="0" collapsed="false">
      <c r="A247" s="51" t="e">
        <f aca="false">VLOOKUP($D247,Curves!$A$2:$I$1700,9)</f>
        <v>#N/A</v>
      </c>
      <c r="B247" s="85" t="e">
        <f aca="false">(1+($A247/2))^(-2*($D247-$A$1)/365.25)</f>
        <v>#N/A</v>
      </c>
      <c r="C247" s="85" t="n">
        <f aca="false">D248-D247</f>
        <v>31</v>
      </c>
      <c r="D247" s="377" t="n">
        <v>44166</v>
      </c>
      <c r="E247" s="378" t="e">
        <f aca="false">VLOOKUP($D247,Curves!$A$2:$H$1700,2)*$B247</f>
        <v>#N/A</v>
      </c>
      <c r="F247" s="51" t="e">
        <f aca="false">VLOOKUP($D247,Curves!$A$2:$H$1700,3)*$B247</f>
        <v>#N/A</v>
      </c>
      <c r="G247" s="51" t="e">
        <f aca="false">VLOOKUP($D247,Curves!$A$2:$H$1700,7)*$B247</f>
        <v>#N/A</v>
      </c>
      <c r="H247" s="51" t="e">
        <f aca="false">VLOOKUP($D247,Curves!$A$2:$H$1700,5)*$B247</f>
        <v>#N/A</v>
      </c>
      <c r="I247" s="51" t="e">
        <f aca="false">VLOOKUP($D247,Curves!$A$2:$H$1700,4)*$B247</f>
        <v>#N/A</v>
      </c>
      <c r="J247" s="379" t="e">
        <f aca="false">VLOOKUP($D247,Curves!$A$2:$H$1700,8)*$B247</f>
        <v>#N/A</v>
      </c>
      <c r="K247" s="51" t="e">
        <f aca="false">($E247+$I247)*$J$5+$J$4</f>
        <v>#N/A</v>
      </c>
      <c r="L247" s="380" t="e">
        <f aca="false">VLOOKUP($D247,Curves!$N$2:$T$2600,2)*$B247</f>
        <v>#N/A</v>
      </c>
      <c r="M247" s="244" t="e">
        <f aca="false">VLOOKUP($D247,Curves!$N$2:$T$2600,3)*$B247</f>
        <v>#N/A</v>
      </c>
      <c r="N247" s="381" t="e">
        <f aca="false">IF($K247&lt;$L247,1,0)</f>
        <v>#N/A</v>
      </c>
      <c r="O247" s="382" t="e">
        <f aca="false">IF($K247&lt;$M247,1,0)</f>
        <v>#N/A</v>
      </c>
      <c r="P247" s="378" t="e">
        <f aca="false">($E247+J247)*$J$5+$J$4</f>
        <v>#N/A</v>
      </c>
      <c r="Q247" s="380" t="e">
        <f aca="false">VLOOKUP($D247,Curves!$N$2:$T$2600,4)*$B247</f>
        <v>#N/A</v>
      </c>
      <c r="R247" s="244" t="e">
        <f aca="false">VLOOKUP($D247,Curves!$N$2:$T$2600,5)*$B247</f>
        <v>#N/A</v>
      </c>
      <c r="S247" s="381" t="e">
        <f aca="false">IF($P247&lt;$Q247,1,0)</f>
        <v>#N/A</v>
      </c>
      <c r="T247" s="382" t="e">
        <f aca="false">IF($P247&lt;$R247,1,0)</f>
        <v>#N/A</v>
      </c>
      <c r="U247" s="383" t="e">
        <f aca="false">($E247+G247)*$J$5+$J$4</f>
        <v>#N/A</v>
      </c>
      <c r="V247" s="383" t="e">
        <f aca="false">($E247+H247)*$J$5+$J$4</f>
        <v>#N/A</v>
      </c>
      <c r="W247" s="383" t="e">
        <f aca="false">($E247+I247)*$J$5+$J$4</f>
        <v>#N/A</v>
      </c>
      <c r="X247" s="272" t="e">
        <f aca="false">VLOOKUP($D247,[6]CurveFetch!$D$8:$S$13000,16,0)*$B247</f>
        <v>#N/A</v>
      </c>
      <c r="Y247" s="244" t="e">
        <f aca="false">VLOOKUP($D247,Curves!$N$2:$T$2600,7)*$B247</f>
        <v>#N/A</v>
      </c>
      <c r="Z247" s="384" t="e">
        <f aca="false">IF($U247&lt;$X247,1,0)</f>
        <v>#N/A</v>
      </c>
      <c r="AA247" s="381" t="e">
        <f aca="false">IF($U247&lt;$Y247,1,0)</f>
        <v>#N/A</v>
      </c>
      <c r="AB247" s="381" t="e">
        <f aca="false">IF($V247&lt;$X247,1,0)</f>
        <v>#N/A</v>
      </c>
      <c r="AC247" s="381" t="e">
        <f aca="false">IF($V247&lt;$X247,1,0)</f>
        <v>#N/A</v>
      </c>
      <c r="AD247" s="381" t="e">
        <f aca="false">IF($W247&lt;$X247,1,0)</f>
        <v>#N/A</v>
      </c>
      <c r="AE247" s="382" t="e">
        <f aca="false">IF($W247&lt;$Y247,1,0)</f>
        <v>#N/A</v>
      </c>
      <c r="AF247" s="70" t="e">
        <f aca="false">$AF$7*$J$2*$J$5*$N247</f>
        <v>#N/A</v>
      </c>
      <c r="AG247" s="70" t="e">
        <f aca="false">$AF$7*$J$2*$J$5*$O247</f>
        <v>#N/A</v>
      </c>
      <c r="AH247" s="70" t="e">
        <f aca="false">$AH$7*$J$2*$J$5*$N247</f>
        <v>#N/A</v>
      </c>
      <c r="AI247" s="70" t="e">
        <f aca="false">$AH$7*$J$2*$J$5*$O247</f>
        <v>#N/A</v>
      </c>
      <c r="AJ247" s="70" t="e">
        <f aca="false">$AJ$7*$J$2*$J$5*$N247</f>
        <v>#N/A</v>
      </c>
      <c r="AK247" s="70" t="e">
        <f aca="false">$AJ$7*$J$2*$J$5*$O247</f>
        <v>#N/A</v>
      </c>
      <c r="AL247" s="70" t="e">
        <f aca="false">$AL$7*$J$2*$J$5*$N247</f>
        <v>#N/A</v>
      </c>
      <c r="AM247" s="70" t="e">
        <f aca="false">$AL$7*$J$3*$J$5*$O247</f>
        <v>#N/A</v>
      </c>
      <c r="AN247" s="70" t="e">
        <f aca="false">$AN$7*$J$2*$J$5*$N247</f>
        <v>#N/A</v>
      </c>
      <c r="AO247" s="70" t="e">
        <f aca="false">$AN$7*$J$3*$J$5*$O247</f>
        <v>#N/A</v>
      </c>
      <c r="AP247" s="70" t="e">
        <f aca="false">$AP$7*$J$2*$J$5*$N247</f>
        <v>#N/A</v>
      </c>
      <c r="AQ247" s="70" t="e">
        <f aca="false">$AP$7*$J$3*$J$5*$O247</f>
        <v>#N/A</v>
      </c>
      <c r="AR247" s="70" t="e">
        <f aca="false">$AR$7*$J$2*$J$5*$N247</f>
        <v>#N/A</v>
      </c>
      <c r="AS247" s="70" t="e">
        <f aca="false">$AR$7*$J$3*$J$5*$O247</f>
        <v>#N/A</v>
      </c>
      <c r="AT247" s="134" t="e">
        <f aca="false">SUM(AF247:AG247,AL247:AM247)</f>
        <v>#N/A</v>
      </c>
      <c r="AU247" s="161" t="e">
        <f aca="false">SUM(AF247:AM247,AP247:AS247)</f>
        <v>#N/A</v>
      </c>
      <c r="AV247" s="134" t="e">
        <f aca="false">SUM(AF247:AS247)</f>
        <v>#N/A</v>
      </c>
      <c r="AW247" s="70" t="e">
        <f aca="false">$AW$7*$J$2*$J$5*$S247</f>
        <v>#N/A</v>
      </c>
      <c r="AX247" s="70" t="e">
        <f aca="false">$AW$7*$J$3*$J$5*$T247</f>
        <v>#N/A</v>
      </c>
      <c r="AY247" s="70" t="e">
        <f aca="false">$AY$7*$J$2*$J$5*$S247</f>
        <v>#N/A</v>
      </c>
      <c r="AZ247" s="70" t="e">
        <f aca="false">$AY$7*$J$3*$J$5*$T247</f>
        <v>#N/A</v>
      </c>
      <c r="BA247" s="70" t="e">
        <f aca="false">$BA$7*$J$2*$J$5*$S247</f>
        <v>#N/A</v>
      </c>
      <c r="BB247" s="70" t="e">
        <f aca="false">$BA$7*$J$3*$J$5*$T247</f>
        <v>#N/A</v>
      </c>
      <c r="BC247" s="70" t="e">
        <f aca="false">$BC$7*$J$2*$J$5*$S247</f>
        <v>#N/A</v>
      </c>
      <c r="BD247" s="70" t="e">
        <f aca="false">$BC$7*$J$3*$J$5*$T247</f>
        <v>#N/A</v>
      </c>
      <c r="BE247" s="70" t="e">
        <f aca="false">$BE$7*$J$2*$J$5*$S247</f>
        <v>#N/A</v>
      </c>
      <c r="BF247" s="70" t="e">
        <f aca="false">$BE$7*$J$3*$J$5*$T247</f>
        <v>#N/A</v>
      </c>
      <c r="BG247" s="70" t="e">
        <f aca="false">$BG$7*$J$2*$J$5*$S247</f>
        <v>#N/A</v>
      </c>
      <c r="BH247" s="70" t="e">
        <f aca="false">$BG$7*$J$3*$J$5*$T247</f>
        <v>#N/A</v>
      </c>
      <c r="BI247" s="70" t="e">
        <f aca="false">$BI$7*$J$2*$J$5*$S247</f>
        <v>#N/A</v>
      </c>
      <c r="BJ247" s="70" t="e">
        <f aca="false">$BI$7*$J$3*$J$5*$T247</f>
        <v>#N/A</v>
      </c>
      <c r="BK247" s="70" t="e">
        <f aca="false">$BK$7*$J$2*$J$5*$S247</f>
        <v>#N/A</v>
      </c>
      <c r="BL247" s="70" t="e">
        <f aca="false">$BK$7*$J$3*$J$5*$T247</f>
        <v>#N/A</v>
      </c>
      <c r="BM247" s="70" t="e">
        <f aca="false">$BM$7*$J$2*$J$5*$S247</f>
        <v>#N/A</v>
      </c>
      <c r="BN247" s="70" t="e">
        <f aca="false">$BM$7*$J$3*$J$5*$T247</f>
        <v>#N/A</v>
      </c>
      <c r="BO247" s="70" t="e">
        <f aca="false">$BO$7*$J$2*$J$5*$S247</f>
        <v>#N/A</v>
      </c>
      <c r="BP247" s="70" t="e">
        <f aca="false">$BO$7*$J$3*$J$5*$T247</f>
        <v>#N/A</v>
      </c>
      <c r="BQ247" s="70" t="e">
        <f aca="false">$BQ$7*$J$2*$J$5*$S247</f>
        <v>#N/A</v>
      </c>
      <c r="BR247" s="70" t="e">
        <f aca="false">$BQ$7*$J$3*$J$5*$T247</f>
        <v>#N/A</v>
      </c>
      <c r="BS247" s="70" t="e">
        <f aca="false">$BS$7*$J$2*$J$5*$S247</f>
        <v>#N/A</v>
      </c>
      <c r="BT247" s="70" t="e">
        <f aca="false">$BS$7*$J$3*$J$5*$T247</f>
        <v>#N/A</v>
      </c>
      <c r="BU247" s="70" t="e">
        <f aca="false">$BU$7*$J$2*$J$5*$S247</f>
        <v>#N/A</v>
      </c>
      <c r="BV247" s="70" t="e">
        <f aca="false">$BU$7*$J$3*$J$5*$T247</f>
        <v>#N/A</v>
      </c>
      <c r="BW247" s="385" t="e">
        <f aca="false">SUM(AW247:BD247,BG247:BJ247,BO247:BP247)</f>
        <v>#N/A</v>
      </c>
      <c r="BX247" s="386" t="e">
        <f aca="false">SUM(BS247:BV247)+BW247</f>
        <v>#N/A</v>
      </c>
      <c r="BY247" s="25" t="e">
        <f aca="false">SUM(AW247:BV247)</f>
        <v>#N/A</v>
      </c>
      <c r="BZ247" s="70" t="e">
        <f aca="false">$BZ$7*$J$2*$J$5*$N247</f>
        <v>#N/A</v>
      </c>
      <c r="CA247" s="70" t="e">
        <f aca="false">$BZ$7*$J$3*$J$5*$O247</f>
        <v>#N/A</v>
      </c>
      <c r="CB247" s="70" t="e">
        <f aca="false">$CB$7*$J$2*$J$5*$N247</f>
        <v>#N/A</v>
      </c>
      <c r="CC247" s="70" t="e">
        <f aca="false">$CB$7*$J$3*$J$5*$O247</f>
        <v>#N/A</v>
      </c>
      <c r="CD247" s="70" t="e">
        <f aca="false">$CD$7*$J$2*$J$5*$N247</f>
        <v>#N/A</v>
      </c>
      <c r="CE247" s="70" t="e">
        <f aca="false">$CD$7*$J$3*$J$5*$O247</f>
        <v>#N/A</v>
      </c>
      <c r="CF247" s="134" t="e">
        <f aca="false">SUM(BZ247:CA247)</f>
        <v>#N/A</v>
      </c>
      <c r="CG247" s="386" t="e">
        <f aca="false">SUM(BZ247:CC247)</f>
        <v>#N/A</v>
      </c>
      <c r="CH247" s="134" t="e">
        <f aca="false">SUM(BZ247:CE247)</f>
        <v>#N/A</v>
      </c>
      <c r="CI247" s="70" t="e">
        <f aca="false">$CI$7*$J$2*$J$5*$AB247</f>
        <v>#N/A</v>
      </c>
      <c r="CJ247" s="70" t="e">
        <f aca="false">$CI$7*$J$3*$J$5*$AC247</f>
        <v>#N/A</v>
      </c>
      <c r="CK247" s="70" t="e">
        <f aca="false">$CK$7*$J$2*$J$5*$AB247</f>
        <v>#N/A</v>
      </c>
      <c r="CL247" s="70" t="e">
        <f aca="false">$CK$7*$J$3*$J$5*$AC247</f>
        <v>#N/A</v>
      </c>
      <c r="CM247" s="70" t="e">
        <f aca="false">$CM$7*$J$2*$J$5*$AB247</f>
        <v>#N/A</v>
      </c>
      <c r="CN247" s="70" t="e">
        <f aca="false">$CM$7*$J$3*$J$5*$AC247</f>
        <v>#N/A</v>
      </c>
      <c r="CO247" s="70" t="e">
        <f aca="false">$CO$7*$J$2*$J$5*$AB247</f>
        <v>#N/A</v>
      </c>
      <c r="CP247" s="70" t="e">
        <f aca="false">$CO$7*$J$3*$J$5*$AC247</f>
        <v>#N/A</v>
      </c>
      <c r="CQ247" s="70" t="e">
        <f aca="false">$CQ$7*$J$2*$J$5*$AB247</f>
        <v>#N/A</v>
      </c>
      <c r="CR247" s="70" t="e">
        <f aca="false">$CQ$7*$J$3*$J$5*$AC247</f>
        <v>#N/A</v>
      </c>
      <c r="CS247" s="70" t="e">
        <f aca="false">$CS$7*$J$2*$J$5*$AB247</f>
        <v>#N/A</v>
      </c>
      <c r="CT247" s="70" t="e">
        <f aca="false">$CS$7*$J$3*$J$5*$AC247</f>
        <v>#N/A</v>
      </c>
      <c r="CU247" s="70" t="e">
        <f aca="false">$CU$7*$J$2*$J$5*$AB247</f>
        <v>#N/A</v>
      </c>
      <c r="CV247" s="70" t="e">
        <f aca="false">$CU$7*$J$3*$J$5*$AC247</f>
        <v>#N/A</v>
      </c>
      <c r="CW247" s="70" t="e">
        <f aca="false">$CW$7*$J$2*$J$5*$AB247</f>
        <v>#N/A</v>
      </c>
      <c r="CX247" s="70" t="e">
        <f aca="false">$CW$7*$J$3*$J$5*$AC247</f>
        <v>#N/A</v>
      </c>
      <c r="CY247" s="70" t="e">
        <f aca="false">$CY$7*$J$2*$J$5*$AB247</f>
        <v>#N/A</v>
      </c>
      <c r="CZ247" s="70" t="e">
        <f aca="false">$CY$7*$J$3*$J$5*$AC247</f>
        <v>#N/A</v>
      </c>
      <c r="DA247" s="70" t="e">
        <f aca="false">$DA$7*$J$2*$J$5*$AB247</f>
        <v>#N/A</v>
      </c>
      <c r="DB247" s="70" t="e">
        <f aca="false">$DA$7*$J$3*$J$5*$AC247</f>
        <v>#N/A</v>
      </c>
      <c r="DC247" s="70"/>
      <c r="DD247" s="70"/>
      <c r="DE247" s="70" t="e">
        <f aca="false">$DF$7*$J$2*$J$5*$AB247</f>
        <v>#N/A</v>
      </c>
      <c r="DF247" s="70" t="e">
        <f aca="false">$DF$7*$J$3*$J$5*$AC247</f>
        <v>#N/A</v>
      </c>
      <c r="DG247" s="70" t="e">
        <f aca="false">$DG$7*$J$2*$J$5*$AB247</f>
        <v>#N/A</v>
      </c>
      <c r="DH247" s="70" t="e">
        <f aca="false">$DG$7*$J$3*$J$5*$AC247</f>
        <v>#N/A</v>
      </c>
      <c r="DI247" s="70" t="e">
        <f aca="false">$DI$7*$J$2*$J$5*$AB247</f>
        <v>#N/A</v>
      </c>
      <c r="DJ247" s="70" t="e">
        <f aca="false">$DI$7*$J$3*$J$5*$AC247</f>
        <v>#N/A</v>
      </c>
      <c r="DK247" s="70" t="e">
        <f aca="false">$DK$7*$J$2*$J$5*$AB247</f>
        <v>#N/A</v>
      </c>
      <c r="DL247" s="70" t="e">
        <f aca="false">$DK$7*$J$3*$J$5*$AC247</f>
        <v>#N/A</v>
      </c>
      <c r="DM247" s="70" t="e">
        <f aca="false">$DM$7*$J$2*$J$5*$AB247</f>
        <v>#N/A</v>
      </c>
      <c r="DN247" s="70" t="e">
        <f aca="false">$DM$7*$J$3*$J$5*$AC247</f>
        <v>#N/A</v>
      </c>
      <c r="DO247" s="70" t="e">
        <f aca="false">$DO$7*$J$2*$J$5*$AB247</f>
        <v>#N/A</v>
      </c>
      <c r="DP247" s="70" t="e">
        <f aca="false">$DO$7*$J$3*$J$5*$AC247</f>
        <v>#N/A</v>
      </c>
      <c r="DQ247" s="70" t="e">
        <f aca="false">$DQ$7*$J$2*$J$5*$AB247</f>
        <v>#N/A</v>
      </c>
      <c r="DR247" s="70" t="e">
        <f aca="false">$DQ$7*$J$3*$J$5*$AC247</f>
        <v>#N/A</v>
      </c>
      <c r="DS247" s="134" t="e">
        <f aca="false">SUM(CI247:CR247,CW247:CX247,DG247:DH247)</f>
        <v>#N/A</v>
      </c>
      <c r="DT247" s="25" t="e">
        <f aca="false">SUM(CI247:CZ247,DC247:DL247)</f>
        <v>#N/A</v>
      </c>
      <c r="DU247" s="134" t="e">
        <f aca="false">SUM(CI247:DR247)</f>
        <v>#N/A</v>
      </c>
      <c r="DZ247" s="70" t="e">
        <f aca="false">$DZ$7*$J$2*$J$5*$AB247</f>
        <v>#N/A</v>
      </c>
      <c r="EA247" s="70" t="e">
        <f aca="false">$DZ$7*$J$3*$J$5*$AC247</f>
        <v>#N/A</v>
      </c>
      <c r="EB247" s="70" t="e">
        <f aca="false">$EB$7*$J$2*$J$5*$AB247</f>
        <v>#N/A</v>
      </c>
      <c r="EC247" s="70" t="e">
        <f aca="false">$EB$7*$J$3*$J$5*$AC247</f>
        <v>#N/A</v>
      </c>
      <c r="ED247" s="70" t="e">
        <f aca="false">$ED$7*$J$2*$J$5*$AB247</f>
        <v>#N/A</v>
      </c>
      <c r="EE247" s="70" t="e">
        <f aca="false">$ED$7*$J$3*$J$5*$AC247</f>
        <v>#N/A</v>
      </c>
      <c r="EF247" s="70" t="e">
        <f aca="false">$EF$7*$J$2*$J$5*$AB247</f>
        <v>#N/A</v>
      </c>
      <c r="EG247" s="70" t="e">
        <f aca="false">$EF$7*$J$3*$J$5*$AC247</f>
        <v>#N/A</v>
      </c>
      <c r="EH247" s="70" t="e">
        <f aca="false">$EH$7*$J$2*$J$5*$AB247</f>
        <v>#N/A</v>
      </c>
      <c r="EI247" s="70" t="e">
        <f aca="false">$EH$7*$J$3*$J$5*$AC247</f>
        <v>#N/A</v>
      </c>
      <c r="EJ247" s="70" t="e">
        <f aca="false">$EJ$7*$J$2*$J$5*$AB247</f>
        <v>#N/A</v>
      </c>
      <c r="EK247" s="70" t="e">
        <f aca="false">$EJ$7*$J$3*$J$5*$AC247</f>
        <v>#N/A</v>
      </c>
      <c r="EL247" s="70" t="e">
        <f aca="false">$EL$7*$J$2*$J$5*$AB247</f>
        <v>#N/A</v>
      </c>
      <c r="EM247" s="70" t="e">
        <f aca="false">$EL$7*$J$3*$J$5*$AC247</f>
        <v>#N/A</v>
      </c>
      <c r="EN247" s="134" t="e">
        <f aca="false">SUM(EB247:EC247)</f>
        <v>#N/A</v>
      </c>
      <c r="EO247" s="25" t="e">
        <f aca="false">SUM(EB247:EE247,EJ247:EM247)</f>
        <v>#N/A</v>
      </c>
      <c r="EP247" s="25" t="e">
        <f aca="false">SUM(DZ247:EM247)</f>
        <v>#N/A</v>
      </c>
    </row>
    <row r="248" customFormat="false" ht="11.25" hidden="false" customHeight="false" outlineLevel="0" collapsed="false">
      <c r="A248" s="51" t="e">
        <f aca="false">VLOOKUP($D248,Curves!$A$2:$I$1700,9)</f>
        <v>#N/A</v>
      </c>
      <c r="B248" s="85" t="e">
        <f aca="false">(1+($A248/2))^(-2*($D248-$A$1)/365.25)</f>
        <v>#N/A</v>
      </c>
      <c r="C248" s="85" t="n">
        <f aca="false">D249-D248</f>
        <v>31</v>
      </c>
      <c r="D248" s="377" t="n">
        <v>44197</v>
      </c>
      <c r="E248" s="378" t="e">
        <f aca="false">VLOOKUP($D248,Curves!$A$2:$H$1700,2)*$B248</f>
        <v>#N/A</v>
      </c>
      <c r="F248" s="51" t="e">
        <f aca="false">VLOOKUP($D248,Curves!$A$2:$H$1700,3)*$B248</f>
        <v>#N/A</v>
      </c>
      <c r="G248" s="51" t="e">
        <f aca="false">VLOOKUP($D248,Curves!$A$2:$H$1700,7)*$B248</f>
        <v>#N/A</v>
      </c>
      <c r="H248" s="51" t="e">
        <f aca="false">VLOOKUP($D248,Curves!$A$2:$H$1700,5)*$B248</f>
        <v>#N/A</v>
      </c>
      <c r="I248" s="51" t="e">
        <f aca="false">VLOOKUP($D248,Curves!$A$2:$H$1700,4)*$B248</f>
        <v>#N/A</v>
      </c>
      <c r="J248" s="379" t="e">
        <f aca="false">VLOOKUP($D248,Curves!$A$2:$H$1700,8)*$B248</f>
        <v>#N/A</v>
      </c>
      <c r="K248" s="51" t="e">
        <f aca="false">($E248+$I248)*$J$5+$J$4</f>
        <v>#N/A</v>
      </c>
      <c r="L248" s="380" t="e">
        <f aca="false">VLOOKUP($D248,Curves!$N$2:$T$2600,2)*$B248</f>
        <v>#N/A</v>
      </c>
      <c r="M248" s="244" t="e">
        <f aca="false">VLOOKUP($D248,Curves!$N$2:$T$2600,3)*$B248</f>
        <v>#N/A</v>
      </c>
      <c r="N248" s="381" t="e">
        <f aca="false">IF($K248&lt;$L248,1,0)</f>
        <v>#N/A</v>
      </c>
      <c r="O248" s="382" t="e">
        <f aca="false">IF($K248&lt;$M248,1,0)</f>
        <v>#N/A</v>
      </c>
      <c r="P248" s="378" t="e">
        <f aca="false">($E248+J248)*$J$5+$J$4</f>
        <v>#N/A</v>
      </c>
      <c r="Q248" s="380" t="e">
        <f aca="false">VLOOKUP($D248,Curves!$N$2:$T$2600,4)*$B248</f>
        <v>#N/A</v>
      </c>
      <c r="R248" s="244" t="e">
        <f aca="false">VLOOKUP($D248,Curves!$N$2:$T$2600,5)*$B248</f>
        <v>#N/A</v>
      </c>
      <c r="S248" s="381" t="e">
        <f aca="false">IF($P248&lt;$Q248,1,0)</f>
        <v>#N/A</v>
      </c>
      <c r="T248" s="382" t="e">
        <f aca="false">IF($P248&lt;$R248,1,0)</f>
        <v>#N/A</v>
      </c>
      <c r="U248" s="383" t="e">
        <f aca="false">($E248+G248)*$J$5+$J$4</f>
        <v>#N/A</v>
      </c>
      <c r="V248" s="383" t="e">
        <f aca="false">($E248+H248)*$J$5+$J$4</f>
        <v>#N/A</v>
      </c>
      <c r="W248" s="383" t="e">
        <f aca="false">($E248+I248)*$J$5+$J$4</f>
        <v>#N/A</v>
      </c>
      <c r="X248" s="272" t="e">
        <f aca="false">VLOOKUP($D248,[6]CurveFetch!$D$8:$S$13000,16,0)*$B248</f>
        <v>#N/A</v>
      </c>
      <c r="Y248" s="244" t="e">
        <f aca="false">VLOOKUP($D248,Curves!$N$2:$T$2600,7)*$B248</f>
        <v>#N/A</v>
      </c>
      <c r="Z248" s="384" t="e">
        <f aca="false">IF($U248&lt;$X248,1,0)</f>
        <v>#N/A</v>
      </c>
      <c r="AA248" s="381" t="e">
        <f aca="false">IF($U248&lt;$Y248,1,0)</f>
        <v>#N/A</v>
      </c>
      <c r="AB248" s="381" t="e">
        <f aca="false">IF($V248&lt;$X248,1,0)</f>
        <v>#N/A</v>
      </c>
      <c r="AC248" s="381" t="e">
        <f aca="false">IF($V248&lt;$X248,1,0)</f>
        <v>#N/A</v>
      </c>
      <c r="AD248" s="381" t="e">
        <f aca="false">IF($W248&lt;$X248,1,0)</f>
        <v>#N/A</v>
      </c>
      <c r="AE248" s="382" t="e">
        <f aca="false">IF($W248&lt;$Y248,1,0)</f>
        <v>#N/A</v>
      </c>
      <c r="AF248" s="70" t="e">
        <f aca="false">$AF$7*$J$2*$J$5*$N248</f>
        <v>#N/A</v>
      </c>
      <c r="AG248" s="70" t="e">
        <f aca="false">$AF$7*$J$2*$J$5*$O248</f>
        <v>#N/A</v>
      </c>
      <c r="AH248" s="70" t="e">
        <f aca="false">$AH$7*$J$2*$J$5*$N248</f>
        <v>#N/A</v>
      </c>
      <c r="AI248" s="70" t="e">
        <f aca="false">$AH$7*$J$2*$J$5*$O248</f>
        <v>#N/A</v>
      </c>
      <c r="AJ248" s="70" t="e">
        <f aca="false">$AJ$7*$J$2*$J$5*$N248</f>
        <v>#N/A</v>
      </c>
      <c r="AK248" s="70" t="e">
        <f aca="false">$AJ$7*$J$2*$J$5*$O248</f>
        <v>#N/A</v>
      </c>
      <c r="AL248" s="70" t="e">
        <f aca="false">$AL$7*$J$2*$J$5*$N248</f>
        <v>#N/A</v>
      </c>
      <c r="AM248" s="70" t="e">
        <f aca="false">$AL$7*$J$3*$J$5*$O248</f>
        <v>#N/A</v>
      </c>
      <c r="AN248" s="70" t="e">
        <f aca="false">$AN$7*$J$2*$J$5*$N248</f>
        <v>#N/A</v>
      </c>
      <c r="AO248" s="70" t="e">
        <f aca="false">$AN$7*$J$3*$J$5*$O248</f>
        <v>#N/A</v>
      </c>
      <c r="AP248" s="70" t="e">
        <f aca="false">$AP$7*$J$2*$J$5*$N248</f>
        <v>#N/A</v>
      </c>
      <c r="AQ248" s="70" t="e">
        <f aca="false">$AP$7*$J$3*$J$5*$O248</f>
        <v>#N/A</v>
      </c>
      <c r="AR248" s="70" t="e">
        <f aca="false">$AR$7*$J$2*$J$5*$N248</f>
        <v>#N/A</v>
      </c>
      <c r="AS248" s="70" t="e">
        <f aca="false">$AR$7*$J$3*$J$5*$O248</f>
        <v>#N/A</v>
      </c>
      <c r="AT248" s="134" t="e">
        <f aca="false">SUM(AF248:AG248,AL248:AM248)</f>
        <v>#N/A</v>
      </c>
      <c r="AU248" s="161" t="e">
        <f aca="false">SUM(AF248:AM248,AP248:AS248)</f>
        <v>#N/A</v>
      </c>
      <c r="AV248" s="134" t="e">
        <f aca="false">SUM(AF248:AS248)</f>
        <v>#N/A</v>
      </c>
      <c r="AW248" s="70" t="e">
        <f aca="false">$AW$7*$J$2*$J$5*$S248</f>
        <v>#N/A</v>
      </c>
      <c r="AX248" s="70" t="e">
        <f aca="false">$AW$7*$J$3*$J$5*$T248</f>
        <v>#N/A</v>
      </c>
      <c r="AY248" s="70" t="e">
        <f aca="false">$AY$7*$J$2*$J$5*$S248</f>
        <v>#N/A</v>
      </c>
      <c r="AZ248" s="70" t="e">
        <f aca="false">$AY$7*$J$3*$J$5*$T248</f>
        <v>#N/A</v>
      </c>
      <c r="BA248" s="70" t="e">
        <f aca="false">$BA$7*$J$2*$J$5*$S248</f>
        <v>#N/A</v>
      </c>
      <c r="BB248" s="70" t="e">
        <f aca="false">$BA$7*$J$3*$J$5*$T248</f>
        <v>#N/A</v>
      </c>
      <c r="BC248" s="70" t="e">
        <f aca="false">$BC$7*$J$2*$J$5*$S248</f>
        <v>#N/A</v>
      </c>
      <c r="BD248" s="70" t="e">
        <f aca="false">$BC$7*$J$3*$J$5*$T248</f>
        <v>#N/A</v>
      </c>
      <c r="BE248" s="70" t="e">
        <f aca="false">$BE$7*$J$2*$J$5*$S248</f>
        <v>#N/A</v>
      </c>
      <c r="BF248" s="70" t="e">
        <f aca="false">$BE$7*$J$3*$J$5*$T248</f>
        <v>#N/A</v>
      </c>
      <c r="BG248" s="70" t="e">
        <f aca="false">$BG$7*$J$2*$J$5*$S248</f>
        <v>#N/A</v>
      </c>
      <c r="BH248" s="70" t="e">
        <f aca="false">$BG$7*$J$3*$J$5*$T248</f>
        <v>#N/A</v>
      </c>
      <c r="BI248" s="70" t="e">
        <f aca="false">$BI$7*$J$2*$J$5*$S248</f>
        <v>#N/A</v>
      </c>
      <c r="BJ248" s="70" t="e">
        <f aca="false">$BI$7*$J$3*$J$5*$T248</f>
        <v>#N/A</v>
      </c>
      <c r="BK248" s="70" t="e">
        <f aca="false">$BK$7*$J$2*$J$5*$S248</f>
        <v>#N/A</v>
      </c>
      <c r="BL248" s="70" t="e">
        <f aca="false">$BK$7*$J$3*$J$5*$T248</f>
        <v>#N/A</v>
      </c>
      <c r="BM248" s="70" t="e">
        <f aca="false">$BM$7*$J$2*$J$5*$S248</f>
        <v>#N/A</v>
      </c>
      <c r="BN248" s="70" t="e">
        <f aca="false">$BM$7*$J$3*$J$5*$T248</f>
        <v>#N/A</v>
      </c>
      <c r="BO248" s="70" t="e">
        <f aca="false">$BO$7*$J$2*$J$5*$S248</f>
        <v>#N/A</v>
      </c>
      <c r="BP248" s="70" t="e">
        <f aca="false">$BO$7*$J$3*$J$5*$T248</f>
        <v>#N/A</v>
      </c>
      <c r="BQ248" s="70" t="e">
        <f aca="false">$BQ$7*$J$2*$J$5*$S248</f>
        <v>#N/A</v>
      </c>
      <c r="BR248" s="70" t="e">
        <f aca="false">$BQ$7*$J$3*$J$5*$T248</f>
        <v>#N/A</v>
      </c>
      <c r="BS248" s="70" t="e">
        <f aca="false">$BS$7*$J$2*$J$5*$S248</f>
        <v>#N/A</v>
      </c>
      <c r="BT248" s="70" t="e">
        <f aca="false">$BS$7*$J$3*$J$5*$T248</f>
        <v>#N/A</v>
      </c>
      <c r="BU248" s="70" t="e">
        <f aca="false">$BU$7*$J$2*$J$5*$S248</f>
        <v>#N/A</v>
      </c>
      <c r="BV248" s="70" t="e">
        <f aca="false">$BU$7*$J$3*$J$5*$T248</f>
        <v>#N/A</v>
      </c>
      <c r="BW248" s="385" t="e">
        <f aca="false">SUM(AW248:BD248,BG248:BJ248,BO248:BP248)</f>
        <v>#N/A</v>
      </c>
      <c r="BX248" s="386" t="e">
        <f aca="false">SUM(BS248:BV248)+BW248</f>
        <v>#N/A</v>
      </c>
      <c r="BY248" s="25" t="e">
        <f aca="false">SUM(AW248:BV248)</f>
        <v>#N/A</v>
      </c>
      <c r="BZ248" s="70" t="e">
        <f aca="false">$BZ$7*$J$2*$J$5*$N248</f>
        <v>#N/A</v>
      </c>
      <c r="CA248" s="70" t="e">
        <f aca="false">$BZ$7*$J$3*$J$5*$O248</f>
        <v>#N/A</v>
      </c>
      <c r="CB248" s="70" t="e">
        <f aca="false">$CB$7*$J$2*$J$5*$N248</f>
        <v>#N/A</v>
      </c>
      <c r="CC248" s="70" t="e">
        <f aca="false">$CB$7*$J$3*$J$5*$O248</f>
        <v>#N/A</v>
      </c>
      <c r="CD248" s="70" t="e">
        <f aca="false">$CD$7*$J$2*$J$5*$N248</f>
        <v>#N/A</v>
      </c>
      <c r="CE248" s="70" t="e">
        <f aca="false">$CD$7*$J$3*$J$5*$O248</f>
        <v>#N/A</v>
      </c>
      <c r="CF248" s="134" t="e">
        <f aca="false">SUM(BZ248:CA248)</f>
        <v>#N/A</v>
      </c>
      <c r="CG248" s="386" t="e">
        <f aca="false">SUM(BZ248:CC248)</f>
        <v>#N/A</v>
      </c>
      <c r="CH248" s="134" t="e">
        <f aca="false">SUM(BZ248:CE248)</f>
        <v>#N/A</v>
      </c>
      <c r="CI248" s="70" t="e">
        <f aca="false">$CI$7*$J$2*$J$5*$AB248</f>
        <v>#N/A</v>
      </c>
      <c r="CJ248" s="70" t="e">
        <f aca="false">$CI$7*$J$3*$J$5*$AC248</f>
        <v>#N/A</v>
      </c>
      <c r="CK248" s="70" t="e">
        <f aca="false">$CK$7*$J$2*$J$5*$AB248</f>
        <v>#N/A</v>
      </c>
      <c r="CL248" s="70" t="e">
        <f aca="false">$CK$7*$J$3*$J$5*$AC248</f>
        <v>#N/A</v>
      </c>
      <c r="CM248" s="70" t="e">
        <f aca="false">$CM$7*$J$2*$J$5*$AB248</f>
        <v>#N/A</v>
      </c>
      <c r="CN248" s="70" t="e">
        <f aca="false">$CM$7*$J$3*$J$5*$AC248</f>
        <v>#N/A</v>
      </c>
      <c r="CO248" s="70" t="e">
        <f aca="false">$CO$7*$J$2*$J$5*$AB248</f>
        <v>#N/A</v>
      </c>
      <c r="CP248" s="70" t="e">
        <f aca="false">$CO$7*$J$3*$J$5*$AC248</f>
        <v>#N/A</v>
      </c>
      <c r="CQ248" s="70" t="e">
        <f aca="false">$CQ$7*$J$2*$J$5*$AB248</f>
        <v>#N/A</v>
      </c>
      <c r="CR248" s="70" t="e">
        <f aca="false">$CQ$7*$J$3*$J$5*$AC248</f>
        <v>#N/A</v>
      </c>
      <c r="CS248" s="70" t="e">
        <f aca="false">$CS$7*$J$2*$J$5*$AB248</f>
        <v>#N/A</v>
      </c>
      <c r="CT248" s="70" t="e">
        <f aca="false">$CS$7*$J$3*$J$5*$AC248</f>
        <v>#N/A</v>
      </c>
      <c r="CU248" s="70" t="e">
        <f aca="false">$CU$7*$J$2*$J$5*$AB248</f>
        <v>#N/A</v>
      </c>
      <c r="CV248" s="70" t="e">
        <f aca="false">$CU$7*$J$3*$J$5*$AC248</f>
        <v>#N/A</v>
      </c>
      <c r="CW248" s="70" t="e">
        <f aca="false">$CW$7*$J$2*$J$5*$AB248</f>
        <v>#N/A</v>
      </c>
      <c r="CX248" s="70" t="e">
        <f aca="false">$CW$7*$J$3*$J$5*$AC248</f>
        <v>#N/A</v>
      </c>
      <c r="CY248" s="70" t="e">
        <f aca="false">$CY$7*$J$2*$J$5*$AB248</f>
        <v>#N/A</v>
      </c>
      <c r="CZ248" s="70" t="e">
        <f aca="false">$CY$7*$J$3*$J$5*$AC248</f>
        <v>#N/A</v>
      </c>
      <c r="DA248" s="70" t="e">
        <f aca="false">$DA$7*$J$2*$J$5*$AB248</f>
        <v>#N/A</v>
      </c>
      <c r="DB248" s="70" t="e">
        <f aca="false">$DA$7*$J$3*$J$5*$AC248</f>
        <v>#N/A</v>
      </c>
      <c r="DC248" s="70"/>
      <c r="DD248" s="70"/>
      <c r="DE248" s="70" t="e">
        <f aca="false">$DF$7*$J$2*$J$5*$AB248</f>
        <v>#N/A</v>
      </c>
      <c r="DF248" s="70" t="e">
        <f aca="false">$DF$7*$J$3*$J$5*$AC248</f>
        <v>#N/A</v>
      </c>
      <c r="DG248" s="70" t="e">
        <f aca="false">$DG$7*$J$2*$J$5*$AB248</f>
        <v>#N/A</v>
      </c>
      <c r="DH248" s="70" t="e">
        <f aca="false">$DG$7*$J$3*$J$5*$AC248</f>
        <v>#N/A</v>
      </c>
      <c r="DI248" s="70" t="e">
        <f aca="false">$DI$7*$J$2*$J$5*$AB248</f>
        <v>#N/A</v>
      </c>
      <c r="DJ248" s="70" t="e">
        <f aca="false">$DI$7*$J$3*$J$5*$AC248</f>
        <v>#N/A</v>
      </c>
      <c r="DK248" s="70" t="e">
        <f aca="false">$DK$7*$J$2*$J$5*$AB248</f>
        <v>#N/A</v>
      </c>
      <c r="DL248" s="70" t="e">
        <f aca="false">$DK$7*$J$3*$J$5*$AC248</f>
        <v>#N/A</v>
      </c>
      <c r="DM248" s="70" t="e">
        <f aca="false">$DM$7*$J$2*$J$5*$AB248</f>
        <v>#N/A</v>
      </c>
      <c r="DN248" s="70" t="e">
        <f aca="false">$DM$7*$J$3*$J$5*$AC248</f>
        <v>#N/A</v>
      </c>
      <c r="DO248" s="70" t="e">
        <f aca="false">$DO$7*$J$2*$J$5*$AB248</f>
        <v>#N/A</v>
      </c>
      <c r="DP248" s="70" t="e">
        <f aca="false">$DO$7*$J$3*$J$5*$AC248</f>
        <v>#N/A</v>
      </c>
      <c r="DQ248" s="70" t="e">
        <f aca="false">$DQ$7*$J$2*$J$5*$AB248</f>
        <v>#N/A</v>
      </c>
      <c r="DR248" s="70" t="e">
        <f aca="false">$DQ$7*$J$3*$J$5*$AC248</f>
        <v>#N/A</v>
      </c>
      <c r="DS248" s="134" t="e">
        <f aca="false">SUM(CI248:CR248,CW248:CX248,DG248:DH248)</f>
        <v>#N/A</v>
      </c>
      <c r="DT248" s="25" t="e">
        <f aca="false">SUM(CI248:CZ248,DC248:DL248)</f>
        <v>#N/A</v>
      </c>
      <c r="DU248" s="134" t="e">
        <f aca="false">SUM(CI248:DR248)</f>
        <v>#N/A</v>
      </c>
      <c r="DZ248" s="70" t="e">
        <f aca="false">$DZ$7*$J$2*$J$5*$AB248</f>
        <v>#N/A</v>
      </c>
      <c r="EA248" s="70" t="e">
        <f aca="false">$DZ$7*$J$3*$J$5*$AC248</f>
        <v>#N/A</v>
      </c>
      <c r="EB248" s="70" t="e">
        <f aca="false">$EB$7*$J$2*$J$5*$AB248</f>
        <v>#N/A</v>
      </c>
      <c r="EC248" s="70" t="e">
        <f aca="false">$EB$7*$J$3*$J$5*$AC248</f>
        <v>#N/A</v>
      </c>
      <c r="ED248" s="70" t="e">
        <f aca="false">$ED$7*$J$2*$J$5*$AB248</f>
        <v>#N/A</v>
      </c>
      <c r="EE248" s="70" t="e">
        <f aca="false">$ED$7*$J$3*$J$5*$AC248</f>
        <v>#N/A</v>
      </c>
      <c r="EF248" s="70" t="e">
        <f aca="false">$EF$7*$J$2*$J$5*$AB248</f>
        <v>#N/A</v>
      </c>
      <c r="EG248" s="70" t="e">
        <f aca="false">$EF$7*$J$3*$J$5*$AC248</f>
        <v>#N/A</v>
      </c>
      <c r="EH248" s="70" t="e">
        <f aca="false">$EH$7*$J$2*$J$5*$AB248</f>
        <v>#N/A</v>
      </c>
      <c r="EI248" s="70" t="e">
        <f aca="false">$EH$7*$J$3*$J$5*$AC248</f>
        <v>#N/A</v>
      </c>
      <c r="EJ248" s="70" t="e">
        <f aca="false">$EJ$7*$J$2*$J$5*$AB248</f>
        <v>#N/A</v>
      </c>
      <c r="EK248" s="70" t="e">
        <f aca="false">$EJ$7*$J$3*$J$5*$AC248</f>
        <v>#N/A</v>
      </c>
      <c r="EL248" s="70" t="e">
        <f aca="false">$EL$7*$J$2*$J$5*$AB248</f>
        <v>#N/A</v>
      </c>
      <c r="EM248" s="70" t="e">
        <f aca="false">$EL$7*$J$3*$J$5*$AC248</f>
        <v>#N/A</v>
      </c>
      <c r="EN248" s="134" t="e">
        <f aca="false">SUM(EB248:EC248)</f>
        <v>#N/A</v>
      </c>
      <c r="EO248" s="25" t="e">
        <f aca="false">SUM(EB248:EE248,EJ248:EM248)</f>
        <v>#N/A</v>
      </c>
      <c r="EP248" s="25" t="e">
        <f aca="false">SUM(DZ248:EM248)</f>
        <v>#N/A</v>
      </c>
    </row>
    <row r="249" customFormat="false" ht="11.25" hidden="false" customHeight="false" outlineLevel="0" collapsed="false">
      <c r="A249" s="51" t="e">
        <f aca="false">VLOOKUP($D249,Curves!$A$2:$I$1700,9)</f>
        <v>#N/A</v>
      </c>
      <c r="B249" s="85" t="e">
        <f aca="false">(1+($A249/2))^(-2*($D249-$A$1)/365.25)</f>
        <v>#N/A</v>
      </c>
      <c r="C249" s="85" t="n">
        <f aca="false">D250-D249</f>
        <v>28</v>
      </c>
      <c r="D249" s="377" t="n">
        <v>44228</v>
      </c>
      <c r="E249" s="378" t="e">
        <f aca="false">VLOOKUP($D249,Curves!$A$2:$H$1700,2)*$B249</f>
        <v>#N/A</v>
      </c>
      <c r="F249" s="51" t="e">
        <f aca="false">VLOOKUP($D249,Curves!$A$2:$H$1700,3)*$B249</f>
        <v>#N/A</v>
      </c>
      <c r="G249" s="51" t="e">
        <f aca="false">VLOOKUP($D249,Curves!$A$2:$H$1700,7)*$B249</f>
        <v>#N/A</v>
      </c>
      <c r="H249" s="51" t="e">
        <f aca="false">VLOOKUP($D249,Curves!$A$2:$H$1700,5)*$B249</f>
        <v>#N/A</v>
      </c>
      <c r="I249" s="51" t="e">
        <f aca="false">VLOOKUP($D249,Curves!$A$2:$H$1700,4)*$B249</f>
        <v>#N/A</v>
      </c>
      <c r="J249" s="379" t="e">
        <f aca="false">VLOOKUP($D249,Curves!$A$2:$H$1700,8)*$B249</f>
        <v>#N/A</v>
      </c>
      <c r="K249" s="51" t="e">
        <f aca="false">($E249+$I249)*$J$5+$J$4</f>
        <v>#N/A</v>
      </c>
      <c r="L249" s="380" t="e">
        <f aca="false">VLOOKUP($D249,Curves!$N$2:$T$2600,2)*$B249</f>
        <v>#N/A</v>
      </c>
      <c r="M249" s="244" t="e">
        <f aca="false">VLOOKUP($D249,Curves!$N$2:$T$2600,3)*$B249</f>
        <v>#N/A</v>
      </c>
      <c r="N249" s="381" t="e">
        <f aca="false">IF($K249&lt;$L249,1,0)</f>
        <v>#N/A</v>
      </c>
      <c r="O249" s="382" t="e">
        <f aca="false">IF($K249&lt;$M249,1,0)</f>
        <v>#N/A</v>
      </c>
      <c r="P249" s="378" t="e">
        <f aca="false">($E249+J249)*$J$5+$J$4</f>
        <v>#N/A</v>
      </c>
      <c r="Q249" s="380" t="e">
        <f aca="false">VLOOKUP($D249,Curves!$N$2:$T$2600,4)*$B249</f>
        <v>#N/A</v>
      </c>
      <c r="R249" s="244" t="e">
        <f aca="false">VLOOKUP($D249,Curves!$N$2:$T$2600,5)*$B249</f>
        <v>#N/A</v>
      </c>
      <c r="S249" s="381" t="e">
        <f aca="false">IF($P249&lt;$Q249,1,0)</f>
        <v>#N/A</v>
      </c>
      <c r="T249" s="382" t="e">
        <f aca="false">IF($P249&lt;$R249,1,0)</f>
        <v>#N/A</v>
      </c>
      <c r="U249" s="383" t="e">
        <f aca="false">($E249+G249)*$J$5+$J$4</f>
        <v>#N/A</v>
      </c>
      <c r="V249" s="383" t="e">
        <f aca="false">($E249+H249)*$J$5+$J$4</f>
        <v>#N/A</v>
      </c>
      <c r="W249" s="383" t="e">
        <f aca="false">($E249+I249)*$J$5+$J$4</f>
        <v>#N/A</v>
      </c>
      <c r="X249" s="272" t="e">
        <f aca="false">VLOOKUP($D249,[6]CurveFetch!$D$8:$S$13000,16,0)*$B249</f>
        <v>#N/A</v>
      </c>
      <c r="Y249" s="244" t="e">
        <f aca="false">VLOOKUP($D249,Curves!$N$2:$T$2600,7)*$B249</f>
        <v>#N/A</v>
      </c>
      <c r="Z249" s="384" t="e">
        <f aca="false">IF($U249&lt;$X249,1,0)</f>
        <v>#N/A</v>
      </c>
      <c r="AA249" s="381" t="e">
        <f aca="false">IF($U249&lt;$Y249,1,0)</f>
        <v>#N/A</v>
      </c>
      <c r="AB249" s="381" t="e">
        <f aca="false">IF($V249&lt;$X249,1,0)</f>
        <v>#N/A</v>
      </c>
      <c r="AC249" s="381" t="e">
        <f aca="false">IF($V249&lt;$X249,1,0)</f>
        <v>#N/A</v>
      </c>
      <c r="AD249" s="381" t="e">
        <f aca="false">IF($W249&lt;$X249,1,0)</f>
        <v>#N/A</v>
      </c>
      <c r="AE249" s="382" t="e">
        <f aca="false">IF($W249&lt;$Y249,1,0)</f>
        <v>#N/A</v>
      </c>
      <c r="AF249" s="70" t="e">
        <f aca="false">$AF$7*$J$2*$J$5*$N249</f>
        <v>#N/A</v>
      </c>
      <c r="AG249" s="70" t="e">
        <f aca="false">$AF$7*$J$2*$J$5*$O249</f>
        <v>#N/A</v>
      </c>
      <c r="AH249" s="70" t="e">
        <f aca="false">$AH$7*$J$2*$J$5*$N249</f>
        <v>#N/A</v>
      </c>
      <c r="AI249" s="70" t="e">
        <f aca="false">$AH$7*$J$2*$J$5*$O249</f>
        <v>#N/A</v>
      </c>
      <c r="AJ249" s="70" t="e">
        <f aca="false">$AJ$7*$J$2*$J$5*$N249</f>
        <v>#N/A</v>
      </c>
      <c r="AK249" s="70" t="e">
        <f aca="false">$AJ$7*$J$2*$J$5*$O249</f>
        <v>#N/A</v>
      </c>
      <c r="AL249" s="70" t="e">
        <f aca="false">$AL$7*$J$2*$J$5*$N249</f>
        <v>#N/A</v>
      </c>
      <c r="AM249" s="70" t="e">
        <f aca="false">$AL$7*$J$3*$J$5*$O249</f>
        <v>#N/A</v>
      </c>
      <c r="AN249" s="70" t="e">
        <f aca="false">$AN$7*$J$2*$J$5*$N249</f>
        <v>#N/A</v>
      </c>
      <c r="AO249" s="70" t="e">
        <f aca="false">$AN$7*$J$3*$J$5*$O249</f>
        <v>#N/A</v>
      </c>
      <c r="AP249" s="70" t="e">
        <f aca="false">$AP$7*$J$2*$J$5*$N249</f>
        <v>#N/A</v>
      </c>
      <c r="AQ249" s="70" t="e">
        <f aca="false">$AP$7*$J$3*$J$5*$O249</f>
        <v>#N/A</v>
      </c>
      <c r="AR249" s="70" t="e">
        <f aca="false">$AR$7*$J$2*$J$5*$N249</f>
        <v>#N/A</v>
      </c>
      <c r="AS249" s="70" t="e">
        <f aca="false">$AR$7*$J$3*$J$5*$O249</f>
        <v>#N/A</v>
      </c>
      <c r="AT249" s="134" t="e">
        <f aca="false">SUM(AF249:AG249,AL249:AM249)</f>
        <v>#N/A</v>
      </c>
      <c r="AU249" s="161" t="e">
        <f aca="false">SUM(AF249:AM249,AP249:AS249)</f>
        <v>#N/A</v>
      </c>
      <c r="AV249" s="134" t="e">
        <f aca="false">SUM(AF249:AS249)</f>
        <v>#N/A</v>
      </c>
      <c r="AW249" s="70" t="e">
        <f aca="false">$AW$7*$J$2*$J$5*$S249</f>
        <v>#N/A</v>
      </c>
      <c r="AX249" s="70" t="e">
        <f aca="false">$AW$7*$J$3*$J$5*$T249</f>
        <v>#N/A</v>
      </c>
      <c r="AY249" s="70" t="e">
        <f aca="false">$AY$7*$J$2*$J$5*$S249</f>
        <v>#N/A</v>
      </c>
      <c r="AZ249" s="70" t="e">
        <f aca="false">$AY$7*$J$3*$J$5*$T249</f>
        <v>#N/A</v>
      </c>
      <c r="BA249" s="70" t="e">
        <f aca="false">$BA$7*$J$2*$J$5*$S249</f>
        <v>#N/A</v>
      </c>
      <c r="BB249" s="70" t="e">
        <f aca="false">$BA$7*$J$3*$J$5*$T249</f>
        <v>#N/A</v>
      </c>
      <c r="BC249" s="70" t="e">
        <f aca="false">$BC$7*$J$2*$J$5*$S249</f>
        <v>#N/A</v>
      </c>
      <c r="BD249" s="70" t="e">
        <f aca="false">$BC$7*$J$3*$J$5*$T249</f>
        <v>#N/A</v>
      </c>
      <c r="BE249" s="70" t="e">
        <f aca="false">$BE$7*$J$2*$J$5*$S249</f>
        <v>#N/A</v>
      </c>
      <c r="BF249" s="70" t="e">
        <f aca="false">$BE$7*$J$3*$J$5*$T249</f>
        <v>#N/A</v>
      </c>
      <c r="BG249" s="70" t="e">
        <f aca="false">$BG$7*$J$2*$J$5*$S249</f>
        <v>#N/A</v>
      </c>
      <c r="BH249" s="70" t="e">
        <f aca="false">$BG$7*$J$3*$J$5*$T249</f>
        <v>#N/A</v>
      </c>
      <c r="BI249" s="70" t="e">
        <f aca="false">$BI$7*$J$2*$J$5*$S249</f>
        <v>#N/A</v>
      </c>
      <c r="BJ249" s="70" t="e">
        <f aca="false">$BI$7*$J$3*$J$5*$T249</f>
        <v>#N/A</v>
      </c>
      <c r="BK249" s="70" t="e">
        <f aca="false">$BK$7*$J$2*$J$5*$S249</f>
        <v>#N/A</v>
      </c>
      <c r="BL249" s="70" t="e">
        <f aca="false">$BK$7*$J$3*$J$5*$T249</f>
        <v>#N/A</v>
      </c>
      <c r="BM249" s="70" t="e">
        <f aca="false">$BM$7*$J$2*$J$5*$S249</f>
        <v>#N/A</v>
      </c>
      <c r="BN249" s="70" t="e">
        <f aca="false">$BM$7*$J$3*$J$5*$T249</f>
        <v>#N/A</v>
      </c>
      <c r="BO249" s="70" t="e">
        <f aca="false">$BO$7*$J$2*$J$5*$S249</f>
        <v>#N/A</v>
      </c>
      <c r="BP249" s="70" t="e">
        <f aca="false">$BO$7*$J$3*$J$5*$T249</f>
        <v>#N/A</v>
      </c>
      <c r="BQ249" s="70" t="e">
        <f aca="false">$BQ$7*$J$2*$J$5*$S249</f>
        <v>#N/A</v>
      </c>
      <c r="BR249" s="70" t="e">
        <f aca="false">$BQ$7*$J$3*$J$5*$T249</f>
        <v>#N/A</v>
      </c>
      <c r="BS249" s="70" t="e">
        <f aca="false">$BS$7*$J$2*$J$5*$S249</f>
        <v>#N/A</v>
      </c>
      <c r="BT249" s="70" t="e">
        <f aca="false">$BS$7*$J$3*$J$5*$T249</f>
        <v>#N/A</v>
      </c>
      <c r="BU249" s="70" t="e">
        <f aca="false">$BU$7*$J$2*$J$5*$S249</f>
        <v>#N/A</v>
      </c>
      <c r="BV249" s="70" t="e">
        <f aca="false">$BU$7*$J$3*$J$5*$T249</f>
        <v>#N/A</v>
      </c>
      <c r="BW249" s="385" t="e">
        <f aca="false">SUM(AW249:BD249,BG249:BJ249,BO249:BP249)</f>
        <v>#N/A</v>
      </c>
      <c r="BX249" s="386" t="e">
        <f aca="false">SUM(BS249:BV249)+BW249</f>
        <v>#N/A</v>
      </c>
      <c r="BY249" s="25" t="e">
        <f aca="false">SUM(AW249:BV249)</f>
        <v>#N/A</v>
      </c>
      <c r="BZ249" s="70" t="e">
        <f aca="false">$BZ$7*$J$2*$J$5*$N249</f>
        <v>#N/A</v>
      </c>
      <c r="CA249" s="70" t="e">
        <f aca="false">$BZ$7*$J$3*$J$5*$O249</f>
        <v>#N/A</v>
      </c>
      <c r="CB249" s="70" t="e">
        <f aca="false">$CB$7*$J$2*$J$5*$N249</f>
        <v>#N/A</v>
      </c>
      <c r="CC249" s="70" t="e">
        <f aca="false">$CB$7*$J$3*$J$5*$O249</f>
        <v>#N/A</v>
      </c>
      <c r="CD249" s="70" t="e">
        <f aca="false">$CD$7*$J$2*$J$5*$N249</f>
        <v>#N/A</v>
      </c>
      <c r="CE249" s="70" t="e">
        <f aca="false">$CD$7*$J$3*$J$5*$O249</f>
        <v>#N/A</v>
      </c>
      <c r="CF249" s="134" t="e">
        <f aca="false">SUM(BZ249:CA249)</f>
        <v>#N/A</v>
      </c>
      <c r="CG249" s="386" t="e">
        <f aca="false">SUM(BZ249:CC249)</f>
        <v>#N/A</v>
      </c>
      <c r="CH249" s="134" t="e">
        <f aca="false">SUM(BZ249:CE249)</f>
        <v>#N/A</v>
      </c>
      <c r="CI249" s="70" t="e">
        <f aca="false">$CI$7*$J$2*$J$5*$AB249</f>
        <v>#N/A</v>
      </c>
      <c r="CJ249" s="70" t="e">
        <f aca="false">$CI$7*$J$3*$J$5*$AC249</f>
        <v>#N/A</v>
      </c>
      <c r="CK249" s="70" t="e">
        <f aca="false">$CK$7*$J$2*$J$5*$AB249</f>
        <v>#N/A</v>
      </c>
      <c r="CL249" s="70" t="e">
        <f aca="false">$CK$7*$J$3*$J$5*$AC249</f>
        <v>#N/A</v>
      </c>
      <c r="CM249" s="70" t="e">
        <f aca="false">$CM$7*$J$2*$J$5*$AB249</f>
        <v>#N/A</v>
      </c>
      <c r="CN249" s="70" t="e">
        <f aca="false">$CM$7*$J$3*$J$5*$AC249</f>
        <v>#N/A</v>
      </c>
      <c r="CO249" s="70" t="e">
        <f aca="false">$CO$7*$J$2*$J$5*$AB249</f>
        <v>#N/A</v>
      </c>
      <c r="CP249" s="70" t="e">
        <f aca="false">$CO$7*$J$3*$J$5*$AC249</f>
        <v>#N/A</v>
      </c>
      <c r="CQ249" s="70" t="e">
        <f aca="false">$CQ$7*$J$2*$J$5*$AB249</f>
        <v>#N/A</v>
      </c>
      <c r="CR249" s="70" t="e">
        <f aca="false">$CQ$7*$J$3*$J$5*$AC249</f>
        <v>#N/A</v>
      </c>
      <c r="CS249" s="70" t="e">
        <f aca="false">$CS$7*$J$2*$J$5*$AB249</f>
        <v>#N/A</v>
      </c>
      <c r="CT249" s="70" t="e">
        <f aca="false">$CS$7*$J$3*$J$5*$AC249</f>
        <v>#N/A</v>
      </c>
      <c r="CU249" s="70" t="e">
        <f aca="false">$CU$7*$J$2*$J$5*$AB249</f>
        <v>#N/A</v>
      </c>
      <c r="CV249" s="70" t="e">
        <f aca="false">$CU$7*$J$3*$J$5*$AC249</f>
        <v>#N/A</v>
      </c>
      <c r="CW249" s="70" t="e">
        <f aca="false">$CW$7*$J$2*$J$5*$AB249</f>
        <v>#N/A</v>
      </c>
      <c r="CX249" s="70" t="e">
        <f aca="false">$CW$7*$J$3*$J$5*$AC249</f>
        <v>#N/A</v>
      </c>
      <c r="CY249" s="70" t="e">
        <f aca="false">$CY$7*$J$2*$J$5*$AB249</f>
        <v>#N/A</v>
      </c>
      <c r="CZ249" s="70" t="e">
        <f aca="false">$CY$7*$J$3*$J$5*$AC249</f>
        <v>#N/A</v>
      </c>
      <c r="DA249" s="70" t="e">
        <f aca="false">$DA$7*$J$2*$J$5*$AB249</f>
        <v>#N/A</v>
      </c>
      <c r="DB249" s="70" t="e">
        <f aca="false">$DA$7*$J$3*$J$5*$AC249</f>
        <v>#N/A</v>
      </c>
      <c r="DC249" s="70"/>
      <c r="DD249" s="70"/>
      <c r="DE249" s="70" t="e">
        <f aca="false">$DF$7*$J$2*$J$5*$AB249</f>
        <v>#N/A</v>
      </c>
      <c r="DF249" s="70" t="e">
        <f aca="false">$DF$7*$J$3*$J$5*$AC249</f>
        <v>#N/A</v>
      </c>
      <c r="DG249" s="70" t="e">
        <f aca="false">$DG$7*$J$2*$J$5*$AB249</f>
        <v>#N/A</v>
      </c>
      <c r="DH249" s="70" t="e">
        <f aca="false">$DG$7*$J$3*$J$5*$AC249</f>
        <v>#N/A</v>
      </c>
      <c r="DI249" s="70" t="e">
        <f aca="false">$DI$7*$J$2*$J$5*$AB249</f>
        <v>#N/A</v>
      </c>
      <c r="DJ249" s="70" t="e">
        <f aca="false">$DI$7*$J$3*$J$5*$AC249</f>
        <v>#N/A</v>
      </c>
      <c r="DK249" s="70" t="e">
        <f aca="false">$DK$7*$J$2*$J$5*$AB249</f>
        <v>#N/A</v>
      </c>
      <c r="DL249" s="70" t="e">
        <f aca="false">$DK$7*$J$3*$J$5*$AC249</f>
        <v>#N/A</v>
      </c>
      <c r="DM249" s="70" t="e">
        <f aca="false">$DM$7*$J$2*$J$5*$AB249</f>
        <v>#N/A</v>
      </c>
      <c r="DN249" s="70" t="e">
        <f aca="false">$DM$7*$J$3*$J$5*$AC249</f>
        <v>#N/A</v>
      </c>
      <c r="DO249" s="70" t="e">
        <f aca="false">$DO$7*$J$2*$J$5*$AB249</f>
        <v>#N/A</v>
      </c>
      <c r="DP249" s="70" t="e">
        <f aca="false">$DO$7*$J$3*$J$5*$AC249</f>
        <v>#N/A</v>
      </c>
      <c r="DQ249" s="70" t="e">
        <f aca="false">$DQ$7*$J$2*$J$5*$AB249</f>
        <v>#N/A</v>
      </c>
      <c r="DR249" s="70" t="e">
        <f aca="false">$DQ$7*$J$3*$J$5*$AC249</f>
        <v>#N/A</v>
      </c>
      <c r="DS249" s="134" t="e">
        <f aca="false">SUM(CI249:CR249,CW249:CX249,DG249:DH249)</f>
        <v>#N/A</v>
      </c>
      <c r="DT249" s="25" t="e">
        <f aca="false">SUM(CI249:CZ249,DC249:DL249)</f>
        <v>#N/A</v>
      </c>
      <c r="DU249" s="134" t="e">
        <f aca="false">SUM(CI249:DR249)</f>
        <v>#N/A</v>
      </c>
      <c r="DZ249" s="70" t="e">
        <f aca="false">$DZ$7*$J$2*$J$5*$AB249</f>
        <v>#N/A</v>
      </c>
      <c r="EA249" s="70" t="e">
        <f aca="false">$DZ$7*$J$3*$J$5*$AC249</f>
        <v>#N/A</v>
      </c>
      <c r="EB249" s="70" t="e">
        <f aca="false">$EB$7*$J$2*$J$5*$AB249</f>
        <v>#N/A</v>
      </c>
      <c r="EC249" s="70" t="e">
        <f aca="false">$EB$7*$J$3*$J$5*$AC249</f>
        <v>#N/A</v>
      </c>
      <c r="ED249" s="70" t="e">
        <f aca="false">$ED$7*$J$2*$J$5*$AB249</f>
        <v>#N/A</v>
      </c>
      <c r="EE249" s="70" t="e">
        <f aca="false">$ED$7*$J$3*$J$5*$AC249</f>
        <v>#N/A</v>
      </c>
      <c r="EF249" s="70" t="e">
        <f aca="false">$EF$7*$J$2*$J$5*$AB249</f>
        <v>#N/A</v>
      </c>
      <c r="EG249" s="70" t="e">
        <f aca="false">$EF$7*$J$3*$J$5*$AC249</f>
        <v>#N/A</v>
      </c>
      <c r="EH249" s="70" t="e">
        <f aca="false">$EH$7*$J$2*$J$5*$AB249</f>
        <v>#N/A</v>
      </c>
      <c r="EI249" s="70" t="e">
        <f aca="false">$EH$7*$J$3*$J$5*$AC249</f>
        <v>#N/A</v>
      </c>
      <c r="EJ249" s="70" t="e">
        <f aca="false">$EJ$7*$J$2*$J$5*$AB249</f>
        <v>#N/A</v>
      </c>
      <c r="EK249" s="70" t="e">
        <f aca="false">$EJ$7*$J$3*$J$5*$AC249</f>
        <v>#N/A</v>
      </c>
      <c r="EL249" s="70" t="e">
        <f aca="false">$EL$7*$J$2*$J$5*$AB249</f>
        <v>#N/A</v>
      </c>
      <c r="EM249" s="70" t="e">
        <f aca="false">$EL$7*$J$3*$J$5*$AC249</f>
        <v>#N/A</v>
      </c>
      <c r="EN249" s="134" t="e">
        <f aca="false">SUM(EB249:EC249)</f>
        <v>#N/A</v>
      </c>
      <c r="EO249" s="25" t="e">
        <f aca="false">SUM(EB249:EE249,EJ249:EM249)</f>
        <v>#N/A</v>
      </c>
      <c r="EP249" s="25" t="e">
        <f aca="false">SUM(DZ249:EM249)</f>
        <v>#N/A</v>
      </c>
    </row>
    <row r="250" customFormat="false" ht="11.25" hidden="false" customHeight="false" outlineLevel="0" collapsed="false">
      <c r="A250" s="51" t="e">
        <f aca="false">VLOOKUP($D250,Curves!$A$2:$I$1700,9)</f>
        <v>#N/A</v>
      </c>
      <c r="B250" s="85" t="e">
        <f aca="false">(1+($A250/2))^(-2*($D250-$A$1)/365.25)</f>
        <v>#N/A</v>
      </c>
      <c r="C250" s="85" t="n">
        <f aca="false">D251-D250</f>
        <v>31</v>
      </c>
      <c r="D250" s="377" t="n">
        <v>44256</v>
      </c>
      <c r="E250" s="378" t="e">
        <f aca="false">VLOOKUP($D250,Curves!$A$2:$H$1700,2)*$B250</f>
        <v>#N/A</v>
      </c>
      <c r="F250" s="51" t="e">
        <f aca="false">VLOOKUP($D250,Curves!$A$2:$H$1700,3)*$B250</f>
        <v>#N/A</v>
      </c>
      <c r="G250" s="51" t="e">
        <f aca="false">VLOOKUP($D250,Curves!$A$2:$H$1700,7)*$B250</f>
        <v>#N/A</v>
      </c>
      <c r="H250" s="51" t="e">
        <f aca="false">VLOOKUP($D250,Curves!$A$2:$H$1700,5)*$B250</f>
        <v>#N/A</v>
      </c>
      <c r="I250" s="51" t="e">
        <f aca="false">VLOOKUP($D250,Curves!$A$2:$H$1700,4)*$B250</f>
        <v>#N/A</v>
      </c>
      <c r="J250" s="379" t="e">
        <f aca="false">VLOOKUP($D250,Curves!$A$2:$H$1700,8)*$B250</f>
        <v>#N/A</v>
      </c>
      <c r="K250" s="51" t="e">
        <f aca="false">($E250+$I250)*$J$5+$J$4</f>
        <v>#N/A</v>
      </c>
      <c r="L250" s="380" t="e">
        <f aca="false">VLOOKUP($D250,Curves!$N$2:$T$2600,2)*$B250</f>
        <v>#N/A</v>
      </c>
      <c r="M250" s="244" t="e">
        <f aca="false">VLOOKUP($D250,Curves!$N$2:$T$2600,3)*$B250</f>
        <v>#N/A</v>
      </c>
      <c r="N250" s="381" t="e">
        <f aca="false">IF($K250&lt;$L250,1,0)</f>
        <v>#N/A</v>
      </c>
      <c r="O250" s="382" t="e">
        <f aca="false">IF($K250&lt;$M250,1,0)</f>
        <v>#N/A</v>
      </c>
      <c r="P250" s="378" t="e">
        <f aca="false">($E250+J250)*$J$5+$J$4</f>
        <v>#N/A</v>
      </c>
      <c r="Q250" s="380" t="e">
        <f aca="false">VLOOKUP($D250,Curves!$N$2:$T$2600,4)*$B250</f>
        <v>#N/A</v>
      </c>
      <c r="R250" s="244" t="e">
        <f aca="false">VLOOKUP($D250,Curves!$N$2:$T$2600,5)*$B250</f>
        <v>#N/A</v>
      </c>
      <c r="S250" s="381" t="e">
        <f aca="false">IF($P250&lt;$Q250,1,0)</f>
        <v>#N/A</v>
      </c>
      <c r="T250" s="382" t="e">
        <f aca="false">IF($P250&lt;$R250,1,0)</f>
        <v>#N/A</v>
      </c>
      <c r="U250" s="383" t="e">
        <f aca="false">($E250+G250)*$J$5+$J$4</f>
        <v>#N/A</v>
      </c>
      <c r="V250" s="383" t="e">
        <f aca="false">($E250+H250)*$J$5+$J$4</f>
        <v>#N/A</v>
      </c>
      <c r="W250" s="383" t="e">
        <f aca="false">($E250+I250)*$J$5+$J$4</f>
        <v>#N/A</v>
      </c>
      <c r="X250" s="272" t="e">
        <f aca="false">VLOOKUP($D250,[6]CurveFetch!$D$8:$S$13000,16,0)*$B250</f>
        <v>#N/A</v>
      </c>
      <c r="Y250" s="244" t="e">
        <f aca="false">VLOOKUP($D250,Curves!$N$2:$T$2600,7)*$B250</f>
        <v>#N/A</v>
      </c>
      <c r="Z250" s="384" t="e">
        <f aca="false">IF($U250&lt;$X250,1,0)</f>
        <v>#N/A</v>
      </c>
      <c r="AA250" s="381" t="e">
        <f aca="false">IF($U250&lt;$Y250,1,0)</f>
        <v>#N/A</v>
      </c>
      <c r="AB250" s="381" t="e">
        <f aca="false">IF($V250&lt;$X250,1,0)</f>
        <v>#N/A</v>
      </c>
      <c r="AC250" s="381" t="e">
        <f aca="false">IF($V250&lt;$X250,1,0)</f>
        <v>#N/A</v>
      </c>
      <c r="AD250" s="381" t="e">
        <f aca="false">IF($W250&lt;$X250,1,0)</f>
        <v>#N/A</v>
      </c>
      <c r="AE250" s="382" t="e">
        <f aca="false">IF($W250&lt;$Y250,1,0)</f>
        <v>#N/A</v>
      </c>
      <c r="AF250" s="70" t="e">
        <f aca="false">$AF$7*$J$2*$J$5*$N250</f>
        <v>#N/A</v>
      </c>
      <c r="AG250" s="70" t="e">
        <f aca="false">$AF$7*$J$2*$J$5*$O250</f>
        <v>#N/A</v>
      </c>
      <c r="AH250" s="70" t="e">
        <f aca="false">$AH$7*$J$2*$J$5*$N250</f>
        <v>#N/A</v>
      </c>
      <c r="AI250" s="70" t="e">
        <f aca="false">$AH$7*$J$2*$J$5*$O250</f>
        <v>#N/A</v>
      </c>
      <c r="AJ250" s="70" t="e">
        <f aca="false">$AJ$7*$J$2*$J$5*$N250</f>
        <v>#N/A</v>
      </c>
      <c r="AK250" s="70" t="e">
        <f aca="false">$AJ$7*$J$2*$J$5*$O250</f>
        <v>#N/A</v>
      </c>
      <c r="AL250" s="70" t="e">
        <f aca="false">$AL$7*$J$2*$J$5*$N250</f>
        <v>#N/A</v>
      </c>
      <c r="AM250" s="70" t="e">
        <f aca="false">$AL$7*$J$3*$J$5*$O250</f>
        <v>#N/A</v>
      </c>
      <c r="AN250" s="70" t="e">
        <f aca="false">$AN$7*$J$2*$J$5*$N250</f>
        <v>#N/A</v>
      </c>
      <c r="AO250" s="70" t="e">
        <f aca="false">$AN$7*$J$3*$J$5*$O250</f>
        <v>#N/A</v>
      </c>
      <c r="AP250" s="70" t="e">
        <f aca="false">$AP$7*$J$2*$J$5*$N250</f>
        <v>#N/A</v>
      </c>
      <c r="AQ250" s="70" t="e">
        <f aca="false">$AP$7*$J$3*$J$5*$O250</f>
        <v>#N/A</v>
      </c>
      <c r="AR250" s="70" t="e">
        <f aca="false">$AR$7*$J$2*$J$5*$N250</f>
        <v>#N/A</v>
      </c>
      <c r="AS250" s="70" t="e">
        <f aca="false">$AR$7*$J$3*$J$5*$O250</f>
        <v>#N/A</v>
      </c>
      <c r="AT250" s="134" t="e">
        <f aca="false">SUM(AF250:AG250,AL250:AM250)</f>
        <v>#N/A</v>
      </c>
      <c r="AU250" s="161" t="e">
        <f aca="false">SUM(AF250:AM250,AP250:AS250)</f>
        <v>#N/A</v>
      </c>
      <c r="AV250" s="134" t="e">
        <f aca="false">SUM(AF250:AS250)</f>
        <v>#N/A</v>
      </c>
      <c r="AW250" s="70" t="e">
        <f aca="false">$AW$7*$J$2*$J$5*$S250</f>
        <v>#N/A</v>
      </c>
      <c r="AX250" s="70" t="e">
        <f aca="false">$AW$7*$J$3*$J$5*$T250</f>
        <v>#N/A</v>
      </c>
      <c r="AY250" s="70" t="e">
        <f aca="false">$AY$7*$J$2*$J$5*$S250</f>
        <v>#N/A</v>
      </c>
      <c r="AZ250" s="70" t="e">
        <f aca="false">$AY$7*$J$3*$J$5*$T250</f>
        <v>#N/A</v>
      </c>
      <c r="BA250" s="70" t="e">
        <f aca="false">$BA$7*$J$2*$J$5*$S250</f>
        <v>#N/A</v>
      </c>
      <c r="BB250" s="70" t="e">
        <f aca="false">$BA$7*$J$3*$J$5*$T250</f>
        <v>#N/A</v>
      </c>
      <c r="BC250" s="70" t="e">
        <f aca="false">$BC$7*$J$2*$J$5*$S250</f>
        <v>#N/A</v>
      </c>
      <c r="BD250" s="70" t="e">
        <f aca="false">$BC$7*$J$3*$J$5*$T250</f>
        <v>#N/A</v>
      </c>
      <c r="BE250" s="70" t="e">
        <f aca="false">$BE$7*$J$2*$J$5*$S250</f>
        <v>#N/A</v>
      </c>
      <c r="BF250" s="70" t="e">
        <f aca="false">$BE$7*$J$3*$J$5*$T250</f>
        <v>#N/A</v>
      </c>
      <c r="BG250" s="70" t="e">
        <f aca="false">$BG$7*$J$2*$J$5*$S250</f>
        <v>#N/A</v>
      </c>
      <c r="BH250" s="70" t="e">
        <f aca="false">$BG$7*$J$3*$J$5*$T250</f>
        <v>#N/A</v>
      </c>
      <c r="BI250" s="70" t="e">
        <f aca="false">$BI$7*$J$2*$J$5*$S250</f>
        <v>#N/A</v>
      </c>
      <c r="BJ250" s="70" t="e">
        <f aca="false">$BI$7*$J$3*$J$5*$T250</f>
        <v>#N/A</v>
      </c>
      <c r="BK250" s="70" t="e">
        <f aca="false">$BK$7*$J$2*$J$5*$S250</f>
        <v>#N/A</v>
      </c>
      <c r="BL250" s="70" t="e">
        <f aca="false">$BK$7*$J$3*$J$5*$T250</f>
        <v>#N/A</v>
      </c>
      <c r="BM250" s="70" t="e">
        <f aca="false">$BM$7*$J$2*$J$5*$S250</f>
        <v>#N/A</v>
      </c>
      <c r="BN250" s="70" t="e">
        <f aca="false">$BM$7*$J$3*$J$5*$T250</f>
        <v>#N/A</v>
      </c>
      <c r="BO250" s="70" t="e">
        <f aca="false">$BO$7*$J$2*$J$5*$S250</f>
        <v>#N/A</v>
      </c>
      <c r="BP250" s="70" t="e">
        <f aca="false">$BO$7*$J$3*$J$5*$T250</f>
        <v>#N/A</v>
      </c>
      <c r="BQ250" s="70" t="e">
        <f aca="false">$BQ$7*$J$2*$J$5*$S250</f>
        <v>#N/A</v>
      </c>
      <c r="BR250" s="70" t="e">
        <f aca="false">$BQ$7*$J$3*$J$5*$T250</f>
        <v>#N/A</v>
      </c>
      <c r="BS250" s="70" t="e">
        <f aca="false">$BS$7*$J$2*$J$5*$S250</f>
        <v>#N/A</v>
      </c>
      <c r="BT250" s="70" t="e">
        <f aca="false">$BS$7*$J$3*$J$5*$T250</f>
        <v>#N/A</v>
      </c>
      <c r="BU250" s="70" t="e">
        <f aca="false">$BU$7*$J$2*$J$5*$S250</f>
        <v>#N/A</v>
      </c>
      <c r="BV250" s="70" t="e">
        <f aca="false">$BU$7*$J$3*$J$5*$T250</f>
        <v>#N/A</v>
      </c>
      <c r="BW250" s="385" t="e">
        <f aca="false">SUM(AW250:BD250,BG250:BJ250,BO250:BP250)</f>
        <v>#N/A</v>
      </c>
      <c r="BX250" s="386" t="e">
        <f aca="false">SUM(BS250:BV250)+BW250</f>
        <v>#N/A</v>
      </c>
      <c r="BY250" s="25" t="e">
        <f aca="false">SUM(AW250:BV250)</f>
        <v>#N/A</v>
      </c>
      <c r="BZ250" s="70" t="e">
        <f aca="false">$BZ$7*$J$2*$J$5*$N250</f>
        <v>#N/A</v>
      </c>
      <c r="CA250" s="70" t="e">
        <f aca="false">$BZ$7*$J$3*$J$5*$O250</f>
        <v>#N/A</v>
      </c>
      <c r="CB250" s="70" t="e">
        <f aca="false">$CB$7*$J$2*$J$5*$N250</f>
        <v>#N/A</v>
      </c>
      <c r="CC250" s="70" t="e">
        <f aca="false">$CB$7*$J$3*$J$5*$O250</f>
        <v>#N/A</v>
      </c>
      <c r="CD250" s="70" t="e">
        <f aca="false">$CD$7*$J$2*$J$5*$N250</f>
        <v>#N/A</v>
      </c>
      <c r="CE250" s="70" t="e">
        <f aca="false">$CD$7*$J$3*$J$5*$O250</f>
        <v>#N/A</v>
      </c>
      <c r="CF250" s="134" t="e">
        <f aca="false">SUM(BZ250:CA250)</f>
        <v>#N/A</v>
      </c>
      <c r="CG250" s="386" t="e">
        <f aca="false">SUM(BZ250:CC250)</f>
        <v>#N/A</v>
      </c>
      <c r="CH250" s="134" t="e">
        <f aca="false">SUM(BZ250:CE250)</f>
        <v>#N/A</v>
      </c>
      <c r="CI250" s="70" t="e">
        <f aca="false">$CI$7*$J$2*$J$5*$AB250</f>
        <v>#N/A</v>
      </c>
      <c r="CJ250" s="70" t="e">
        <f aca="false">$CI$7*$J$3*$J$5*$AC250</f>
        <v>#N/A</v>
      </c>
      <c r="CK250" s="70" t="e">
        <f aca="false">$CK$7*$J$2*$J$5*$AB250</f>
        <v>#N/A</v>
      </c>
      <c r="CL250" s="70" t="e">
        <f aca="false">$CK$7*$J$3*$J$5*$AC250</f>
        <v>#N/A</v>
      </c>
      <c r="CM250" s="70" t="e">
        <f aca="false">$CM$7*$J$2*$J$5*$AB250</f>
        <v>#N/A</v>
      </c>
      <c r="CN250" s="70" t="e">
        <f aca="false">$CM$7*$J$3*$J$5*$AC250</f>
        <v>#N/A</v>
      </c>
      <c r="CO250" s="70" t="e">
        <f aca="false">$CO$7*$J$2*$J$5*$AB250</f>
        <v>#N/A</v>
      </c>
      <c r="CP250" s="70" t="e">
        <f aca="false">$CO$7*$J$3*$J$5*$AC250</f>
        <v>#N/A</v>
      </c>
      <c r="CQ250" s="70" t="e">
        <f aca="false">$CQ$7*$J$2*$J$5*$AB250</f>
        <v>#N/A</v>
      </c>
      <c r="CR250" s="70" t="e">
        <f aca="false">$CQ$7*$J$3*$J$5*$AC250</f>
        <v>#N/A</v>
      </c>
      <c r="CS250" s="70" t="e">
        <f aca="false">$CS$7*$J$2*$J$5*$AB250</f>
        <v>#N/A</v>
      </c>
      <c r="CT250" s="70" t="e">
        <f aca="false">$CS$7*$J$3*$J$5*$AC250</f>
        <v>#N/A</v>
      </c>
      <c r="CU250" s="70" t="e">
        <f aca="false">$CU$7*$J$2*$J$5*$AB250</f>
        <v>#N/A</v>
      </c>
      <c r="CV250" s="70" t="e">
        <f aca="false">$CU$7*$J$3*$J$5*$AC250</f>
        <v>#N/A</v>
      </c>
      <c r="CW250" s="70" t="e">
        <f aca="false">$CW$7*$J$2*$J$5*$AB250</f>
        <v>#N/A</v>
      </c>
      <c r="CX250" s="70" t="e">
        <f aca="false">$CW$7*$J$3*$J$5*$AC250</f>
        <v>#N/A</v>
      </c>
      <c r="CY250" s="70" t="e">
        <f aca="false">$CY$7*$J$2*$J$5*$AB250</f>
        <v>#N/A</v>
      </c>
      <c r="CZ250" s="70" t="e">
        <f aca="false">$CY$7*$J$3*$J$5*$AC250</f>
        <v>#N/A</v>
      </c>
      <c r="DA250" s="70" t="e">
        <f aca="false">$DA$7*$J$2*$J$5*$AB250</f>
        <v>#N/A</v>
      </c>
      <c r="DB250" s="70" t="e">
        <f aca="false">$DA$7*$J$3*$J$5*$AC250</f>
        <v>#N/A</v>
      </c>
      <c r="DC250" s="70"/>
      <c r="DD250" s="70"/>
      <c r="DE250" s="70" t="e">
        <f aca="false">$DF$7*$J$2*$J$5*$AB250</f>
        <v>#N/A</v>
      </c>
      <c r="DF250" s="70" t="e">
        <f aca="false">$DF$7*$J$3*$J$5*$AC250</f>
        <v>#N/A</v>
      </c>
      <c r="DG250" s="70" t="e">
        <f aca="false">$DG$7*$J$2*$J$5*$AB250</f>
        <v>#N/A</v>
      </c>
      <c r="DH250" s="70" t="e">
        <f aca="false">$DG$7*$J$3*$J$5*$AC250</f>
        <v>#N/A</v>
      </c>
      <c r="DI250" s="70" t="e">
        <f aca="false">$DI$7*$J$2*$J$5*$AB250</f>
        <v>#N/A</v>
      </c>
      <c r="DJ250" s="70" t="e">
        <f aca="false">$DI$7*$J$3*$J$5*$AC250</f>
        <v>#N/A</v>
      </c>
      <c r="DK250" s="70" t="e">
        <f aca="false">$DK$7*$J$2*$J$5*$AB250</f>
        <v>#N/A</v>
      </c>
      <c r="DL250" s="70" t="e">
        <f aca="false">$DK$7*$J$3*$J$5*$AC250</f>
        <v>#N/A</v>
      </c>
      <c r="DM250" s="70" t="e">
        <f aca="false">$DM$7*$J$2*$J$5*$AB250</f>
        <v>#N/A</v>
      </c>
      <c r="DN250" s="70" t="e">
        <f aca="false">$DM$7*$J$3*$J$5*$AC250</f>
        <v>#N/A</v>
      </c>
      <c r="DO250" s="70" t="e">
        <f aca="false">$DO$7*$J$2*$J$5*$AB250</f>
        <v>#N/A</v>
      </c>
      <c r="DP250" s="70" t="e">
        <f aca="false">$DO$7*$J$3*$J$5*$AC250</f>
        <v>#N/A</v>
      </c>
      <c r="DQ250" s="70" t="e">
        <f aca="false">$DQ$7*$J$2*$J$5*$AB250</f>
        <v>#N/A</v>
      </c>
      <c r="DR250" s="70" t="e">
        <f aca="false">$DQ$7*$J$3*$J$5*$AC250</f>
        <v>#N/A</v>
      </c>
      <c r="DS250" s="134" t="e">
        <f aca="false">SUM(CI250:CR250,CW250:CX250,DG250:DH250)</f>
        <v>#N/A</v>
      </c>
      <c r="DT250" s="25" t="e">
        <f aca="false">SUM(CI250:CZ250,DC250:DL250)</f>
        <v>#N/A</v>
      </c>
      <c r="DU250" s="134" t="e">
        <f aca="false">SUM(CI250:DR250)</f>
        <v>#N/A</v>
      </c>
      <c r="DZ250" s="70" t="e">
        <f aca="false">$DZ$7*$J$2*$J$5*$AB250</f>
        <v>#N/A</v>
      </c>
      <c r="EA250" s="70" t="e">
        <f aca="false">$DZ$7*$J$3*$J$5*$AC250</f>
        <v>#N/A</v>
      </c>
      <c r="EB250" s="70" t="e">
        <f aca="false">$EB$7*$J$2*$J$5*$AB250</f>
        <v>#N/A</v>
      </c>
      <c r="EC250" s="70" t="e">
        <f aca="false">$EB$7*$J$3*$J$5*$AC250</f>
        <v>#N/A</v>
      </c>
      <c r="ED250" s="70" t="e">
        <f aca="false">$ED$7*$J$2*$J$5*$AB250</f>
        <v>#N/A</v>
      </c>
      <c r="EE250" s="70" t="e">
        <f aca="false">$ED$7*$J$3*$J$5*$AC250</f>
        <v>#N/A</v>
      </c>
      <c r="EF250" s="70" t="e">
        <f aca="false">$EF$7*$J$2*$J$5*$AB250</f>
        <v>#N/A</v>
      </c>
      <c r="EG250" s="70" t="e">
        <f aca="false">$EF$7*$J$3*$J$5*$AC250</f>
        <v>#N/A</v>
      </c>
      <c r="EH250" s="70" t="e">
        <f aca="false">$EH$7*$J$2*$J$5*$AB250</f>
        <v>#N/A</v>
      </c>
      <c r="EI250" s="70" t="e">
        <f aca="false">$EH$7*$J$3*$J$5*$AC250</f>
        <v>#N/A</v>
      </c>
      <c r="EJ250" s="70" t="e">
        <f aca="false">$EJ$7*$J$2*$J$5*$AB250</f>
        <v>#N/A</v>
      </c>
      <c r="EK250" s="70" t="e">
        <f aca="false">$EJ$7*$J$3*$J$5*$AC250</f>
        <v>#N/A</v>
      </c>
      <c r="EL250" s="70" t="e">
        <f aca="false">$EL$7*$J$2*$J$5*$AB250</f>
        <v>#N/A</v>
      </c>
      <c r="EM250" s="70" t="e">
        <f aca="false">$EL$7*$J$3*$J$5*$AC250</f>
        <v>#N/A</v>
      </c>
      <c r="EN250" s="134" t="e">
        <f aca="false">SUM(EB250:EC250)</f>
        <v>#N/A</v>
      </c>
      <c r="EO250" s="25" t="e">
        <f aca="false">SUM(EB250:EE250,EJ250:EM250)</f>
        <v>#N/A</v>
      </c>
      <c r="EP250" s="25" t="e">
        <f aca="false">SUM(DZ250:EM250)</f>
        <v>#N/A</v>
      </c>
    </row>
    <row r="251" customFormat="false" ht="11.25" hidden="false" customHeight="false" outlineLevel="0" collapsed="false">
      <c r="A251" s="51" t="e">
        <f aca="false">VLOOKUP($D251,Curves!$A$2:$I$1700,9)</f>
        <v>#N/A</v>
      </c>
      <c r="B251" s="85" t="e">
        <f aca="false">(1+($A251/2))^(-2*($D251-$A$1)/365.25)</f>
        <v>#N/A</v>
      </c>
      <c r="C251" s="85" t="n">
        <f aca="false">D252-D251</f>
        <v>30</v>
      </c>
      <c r="D251" s="377" t="n">
        <v>44287</v>
      </c>
      <c r="E251" s="378" t="e">
        <f aca="false">VLOOKUP($D251,Curves!$A$2:$H$1700,2)*$B251</f>
        <v>#N/A</v>
      </c>
      <c r="F251" s="51" t="e">
        <f aca="false">VLOOKUP($D251,Curves!$A$2:$H$1700,3)*$B251</f>
        <v>#N/A</v>
      </c>
      <c r="G251" s="51" t="e">
        <f aca="false">VLOOKUP($D251,Curves!$A$2:$H$1700,7)*$B251</f>
        <v>#N/A</v>
      </c>
      <c r="H251" s="51" t="e">
        <f aca="false">VLOOKUP($D251,Curves!$A$2:$H$1700,5)*$B251</f>
        <v>#N/A</v>
      </c>
      <c r="I251" s="51" t="e">
        <f aca="false">VLOOKUP($D251,Curves!$A$2:$H$1700,4)*$B251</f>
        <v>#N/A</v>
      </c>
      <c r="J251" s="379" t="e">
        <f aca="false">VLOOKUP($D251,Curves!$A$2:$H$1700,8)*$B251</f>
        <v>#N/A</v>
      </c>
      <c r="K251" s="51" t="e">
        <f aca="false">($E251+$I251)*$J$5+$J$4</f>
        <v>#N/A</v>
      </c>
      <c r="L251" s="380" t="e">
        <f aca="false">VLOOKUP($D251,Curves!$N$2:$T$2600,2)*$B251</f>
        <v>#N/A</v>
      </c>
      <c r="M251" s="244" t="e">
        <f aca="false">VLOOKUP($D251,Curves!$N$2:$T$2600,3)*$B251</f>
        <v>#N/A</v>
      </c>
      <c r="N251" s="381" t="e">
        <f aca="false">IF($K251&lt;$L251,1,0)</f>
        <v>#N/A</v>
      </c>
      <c r="O251" s="382" t="e">
        <f aca="false">IF($K251&lt;$M251,1,0)</f>
        <v>#N/A</v>
      </c>
      <c r="P251" s="378" t="e">
        <f aca="false">($E251+J251)*$J$5+$J$4</f>
        <v>#N/A</v>
      </c>
      <c r="Q251" s="380" t="e">
        <f aca="false">VLOOKUP($D251,Curves!$N$2:$T$2600,4)*$B251</f>
        <v>#N/A</v>
      </c>
      <c r="R251" s="244" t="e">
        <f aca="false">VLOOKUP($D251,Curves!$N$2:$T$2600,5)*$B251</f>
        <v>#N/A</v>
      </c>
      <c r="S251" s="381" t="e">
        <f aca="false">IF($P251&lt;$Q251,1,0)</f>
        <v>#N/A</v>
      </c>
      <c r="T251" s="382" t="e">
        <f aca="false">IF($P251&lt;$R251,1,0)</f>
        <v>#N/A</v>
      </c>
      <c r="U251" s="383" t="e">
        <f aca="false">($E251+G251)*$J$5+$J$4</f>
        <v>#N/A</v>
      </c>
      <c r="V251" s="383" t="e">
        <f aca="false">($E251+H251)*$J$5+$J$4</f>
        <v>#N/A</v>
      </c>
      <c r="W251" s="383" t="e">
        <f aca="false">($E251+I251)*$J$5+$J$4</f>
        <v>#N/A</v>
      </c>
      <c r="X251" s="272" t="e">
        <f aca="false">VLOOKUP($D251,[6]CurveFetch!$D$8:$S$13000,16,0)*$B251</f>
        <v>#N/A</v>
      </c>
      <c r="Y251" s="244" t="e">
        <f aca="false">VLOOKUP($D251,Curves!$N$2:$T$2600,7)*$B251</f>
        <v>#N/A</v>
      </c>
      <c r="Z251" s="384" t="e">
        <f aca="false">IF($U251&lt;$X251,1,0)</f>
        <v>#N/A</v>
      </c>
      <c r="AA251" s="381" t="e">
        <f aca="false">IF($U251&lt;$Y251,1,0)</f>
        <v>#N/A</v>
      </c>
      <c r="AB251" s="381" t="e">
        <f aca="false">IF($V251&lt;$X251,1,0)</f>
        <v>#N/A</v>
      </c>
      <c r="AC251" s="381" t="e">
        <f aca="false">IF($V251&lt;$X251,1,0)</f>
        <v>#N/A</v>
      </c>
      <c r="AD251" s="381" t="e">
        <f aca="false">IF($W251&lt;$X251,1,0)</f>
        <v>#N/A</v>
      </c>
      <c r="AE251" s="382" t="e">
        <f aca="false">IF($W251&lt;$Y251,1,0)</f>
        <v>#N/A</v>
      </c>
      <c r="AF251" s="70" t="e">
        <f aca="false">$AF$7*$J$2*$J$5*$N251</f>
        <v>#N/A</v>
      </c>
      <c r="AG251" s="70" t="e">
        <f aca="false">$AF$7*$J$2*$J$5*$O251</f>
        <v>#N/A</v>
      </c>
      <c r="AH251" s="70" t="e">
        <f aca="false">$AH$7*$J$2*$J$5*$N251</f>
        <v>#N/A</v>
      </c>
      <c r="AI251" s="70" t="e">
        <f aca="false">$AH$7*$J$2*$J$5*$O251</f>
        <v>#N/A</v>
      </c>
      <c r="AJ251" s="70" t="e">
        <f aca="false">$AJ$7*$J$2*$J$5*$N251</f>
        <v>#N/A</v>
      </c>
      <c r="AK251" s="70" t="e">
        <f aca="false">$AJ$7*$J$2*$J$5*$O251</f>
        <v>#N/A</v>
      </c>
      <c r="AL251" s="70" t="e">
        <f aca="false">$AL$7*$J$2*$J$5*$N251</f>
        <v>#N/A</v>
      </c>
      <c r="AM251" s="70" t="e">
        <f aca="false">$AL$7*$J$3*$J$5*$O251</f>
        <v>#N/A</v>
      </c>
      <c r="AN251" s="70" t="e">
        <f aca="false">$AN$7*$J$2*$J$5*$N251</f>
        <v>#N/A</v>
      </c>
      <c r="AO251" s="70" t="e">
        <f aca="false">$AN$7*$J$3*$J$5*$O251</f>
        <v>#N/A</v>
      </c>
      <c r="AP251" s="70" t="e">
        <f aca="false">$AP$7*$J$2*$J$5*$N251</f>
        <v>#N/A</v>
      </c>
      <c r="AQ251" s="70" t="e">
        <f aca="false">$AP$7*$J$3*$J$5*$O251</f>
        <v>#N/A</v>
      </c>
      <c r="AR251" s="70" t="e">
        <f aca="false">$AR$7*$J$2*$J$5*$N251</f>
        <v>#N/A</v>
      </c>
      <c r="AS251" s="70" t="e">
        <f aca="false">$AR$7*$J$3*$J$5*$O251</f>
        <v>#N/A</v>
      </c>
      <c r="AT251" s="134" t="e">
        <f aca="false">SUM(AF251:AG251,AL251:AM251)</f>
        <v>#N/A</v>
      </c>
      <c r="AU251" s="161" t="e">
        <f aca="false">SUM(AF251:AM251,AP251:AS251)</f>
        <v>#N/A</v>
      </c>
      <c r="AV251" s="134" t="e">
        <f aca="false">SUM(AF251:AS251)</f>
        <v>#N/A</v>
      </c>
      <c r="AW251" s="70" t="e">
        <f aca="false">$AW$7*$J$2*$J$5*$S251</f>
        <v>#N/A</v>
      </c>
      <c r="AX251" s="70" t="e">
        <f aca="false">$AW$7*$J$3*$J$5*$T251</f>
        <v>#N/A</v>
      </c>
      <c r="AY251" s="70" t="e">
        <f aca="false">$AY$7*$J$2*$J$5*$S251</f>
        <v>#N/A</v>
      </c>
      <c r="AZ251" s="70" t="e">
        <f aca="false">$AY$7*$J$3*$J$5*$T251</f>
        <v>#N/A</v>
      </c>
      <c r="BA251" s="70" t="e">
        <f aca="false">$BA$7*$J$2*$J$5*$S251</f>
        <v>#N/A</v>
      </c>
      <c r="BB251" s="70" t="e">
        <f aca="false">$BA$7*$J$3*$J$5*$T251</f>
        <v>#N/A</v>
      </c>
      <c r="BC251" s="70" t="e">
        <f aca="false">$BC$7*$J$2*$J$5*$S251</f>
        <v>#N/A</v>
      </c>
      <c r="BD251" s="70" t="e">
        <f aca="false">$BC$7*$J$3*$J$5*$T251</f>
        <v>#N/A</v>
      </c>
      <c r="BE251" s="70" t="e">
        <f aca="false">$BE$7*$J$2*$J$5*$S251</f>
        <v>#N/A</v>
      </c>
      <c r="BF251" s="70" t="e">
        <f aca="false">$BE$7*$J$3*$J$5*$T251</f>
        <v>#N/A</v>
      </c>
      <c r="BG251" s="70" t="e">
        <f aca="false">$BG$7*$J$2*$J$5*$S251</f>
        <v>#N/A</v>
      </c>
      <c r="BH251" s="70" t="e">
        <f aca="false">$BG$7*$J$3*$J$5*$T251</f>
        <v>#N/A</v>
      </c>
      <c r="BI251" s="70" t="e">
        <f aca="false">$BI$7*$J$2*$J$5*$S251</f>
        <v>#N/A</v>
      </c>
      <c r="BJ251" s="70" t="e">
        <f aca="false">$BI$7*$J$3*$J$5*$T251</f>
        <v>#N/A</v>
      </c>
      <c r="BK251" s="70" t="e">
        <f aca="false">$BK$7*$J$2*$J$5*$S251</f>
        <v>#N/A</v>
      </c>
      <c r="BL251" s="70" t="e">
        <f aca="false">$BK$7*$J$3*$J$5*$T251</f>
        <v>#N/A</v>
      </c>
      <c r="BM251" s="70" t="e">
        <f aca="false">$BM$7*$J$2*$J$5*$S251</f>
        <v>#N/A</v>
      </c>
      <c r="BN251" s="70" t="e">
        <f aca="false">$BM$7*$J$3*$J$5*$T251</f>
        <v>#N/A</v>
      </c>
      <c r="BO251" s="70" t="e">
        <f aca="false">$BO$7*$J$2*$J$5*$S251</f>
        <v>#N/A</v>
      </c>
      <c r="BP251" s="70" t="e">
        <f aca="false">$BO$7*$J$3*$J$5*$T251</f>
        <v>#N/A</v>
      </c>
      <c r="BQ251" s="70" t="e">
        <f aca="false">$BQ$7*$J$2*$J$5*$S251</f>
        <v>#N/A</v>
      </c>
      <c r="BR251" s="70" t="e">
        <f aca="false">$BQ$7*$J$3*$J$5*$T251</f>
        <v>#N/A</v>
      </c>
      <c r="BS251" s="70" t="e">
        <f aca="false">$BS$7*$J$2*$J$5*$S251</f>
        <v>#N/A</v>
      </c>
      <c r="BT251" s="70" t="e">
        <f aca="false">$BS$7*$J$3*$J$5*$T251</f>
        <v>#N/A</v>
      </c>
      <c r="BU251" s="70" t="e">
        <f aca="false">$BU$7*$J$2*$J$5*$S251</f>
        <v>#N/A</v>
      </c>
      <c r="BV251" s="70" t="e">
        <f aca="false">$BU$7*$J$3*$J$5*$T251</f>
        <v>#N/A</v>
      </c>
      <c r="BW251" s="385" t="e">
        <f aca="false">SUM(AW251:BD251,BG251:BJ251,BO251:BP251)</f>
        <v>#N/A</v>
      </c>
      <c r="BX251" s="386" t="e">
        <f aca="false">SUM(BS251:BV251)+BW251</f>
        <v>#N/A</v>
      </c>
      <c r="BY251" s="25" t="e">
        <f aca="false">SUM(AW251:BV251)</f>
        <v>#N/A</v>
      </c>
      <c r="BZ251" s="70" t="e">
        <f aca="false">$BZ$7*$J$2*$J$5*$N251</f>
        <v>#N/A</v>
      </c>
      <c r="CA251" s="70" t="e">
        <f aca="false">$BZ$7*$J$3*$J$5*$O251</f>
        <v>#N/A</v>
      </c>
      <c r="CB251" s="70" t="e">
        <f aca="false">$CB$7*$J$2*$J$5*$N251</f>
        <v>#N/A</v>
      </c>
      <c r="CC251" s="70" t="e">
        <f aca="false">$CB$7*$J$3*$J$5*$O251</f>
        <v>#N/A</v>
      </c>
      <c r="CD251" s="70" t="e">
        <f aca="false">$CD$7*$J$2*$J$5*$N251</f>
        <v>#N/A</v>
      </c>
      <c r="CE251" s="70" t="e">
        <f aca="false">$CD$7*$J$3*$J$5*$O251</f>
        <v>#N/A</v>
      </c>
      <c r="CF251" s="134" t="e">
        <f aca="false">SUM(BZ251:CA251)</f>
        <v>#N/A</v>
      </c>
      <c r="CG251" s="386" t="e">
        <f aca="false">SUM(BZ251:CC251)</f>
        <v>#N/A</v>
      </c>
      <c r="CH251" s="134" t="e">
        <f aca="false">SUM(BZ251:CE251)</f>
        <v>#N/A</v>
      </c>
      <c r="CI251" s="70" t="e">
        <f aca="false">$CI$7*$J$2*$J$5*$AB251</f>
        <v>#N/A</v>
      </c>
      <c r="CJ251" s="70" t="e">
        <f aca="false">$CI$7*$J$3*$J$5*$AC251</f>
        <v>#N/A</v>
      </c>
      <c r="CK251" s="70" t="e">
        <f aca="false">$CK$7*$J$2*$J$5*$AB251</f>
        <v>#N/A</v>
      </c>
      <c r="CL251" s="70" t="e">
        <f aca="false">$CK$7*$J$3*$J$5*$AC251</f>
        <v>#N/A</v>
      </c>
      <c r="CM251" s="70" t="e">
        <f aca="false">$CM$7*$J$2*$J$5*$AB251</f>
        <v>#N/A</v>
      </c>
      <c r="CN251" s="70" t="e">
        <f aca="false">$CM$7*$J$3*$J$5*$AC251</f>
        <v>#N/A</v>
      </c>
      <c r="CO251" s="70" t="e">
        <f aca="false">$CO$7*$J$2*$J$5*$AB251</f>
        <v>#N/A</v>
      </c>
      <c r="CP251" s="70" t="e">
        <f aca="false">$CO$7*$J$3*$J$5*$AC251</f>
        <v>#N/A</v>
      </c>
      <c r="CQ251" s="70" t="e">
        <f aca="false">$CQ$7*$J$2*$J$5*$AB251</f>
        <v>#N/A</v>
      </c>
      <c r="CR251" s="70" t="e">
        <f aca="false">$CQ$7*$J$3*$J$5*$AC251</f>
        <v>#N/A</v>
      </c>
      <c r="CS251" s="70" t="e">
        <f aca="false">$CS$7*$J$2*$J$5*$AB251</f>
        <v>#N/A</v>
      </c>
      <c r="CT251" s="70" t="e">
        <f aca="false">$CS$7*$J$3*$J$5*$AC251</f>
        <v>#N/A</v>
      </c>
      <c r="CU251" s="70" t="e">
        <f aca="false">$CU$7*$J$2*$J$5*$AB251</f>
        <v>#N/A</v>
      </c>
      <c r="CV251" s="70" t="e">
        <f aca="false">$CU$7*$J$3*$J$5*$AC251</f>
        <v>#N/A</v>
      </c>
      <c r="CW251" s="70" t="e">
        <f aca="false">$CW$7*$J$2*$J$5*$AB251</f>
        <v>#N/A</v>
      </c>
      <c r="CX251" s="70" t="e">
        <f aca="false">$CW$7*$J$3*$J$5*$AC251</f>
        <v>#N/A</v>
      </c>
      <c r="CY251" s="70" t="e">
        <f aca="false">$CY$7*$J$2*$J$5*$AB251</f>
        <v>#N/A</v>
      </c>
      <c r="CZ251" s="70" t="e">
        <f aca="false">$CY$7*$J$3*$J$5*$AC251</f>
        <v>#N/A</v>
      </c>
      <c r="DA251" s="70" t="e">
        <f aca="false">$DA$7*$J$2*$J$5*$AB251</f>
        <v>#N/A</v>
      </c>
      <c r="DB251" s="70" t="e">
        <f aca="false">$DA$7*$J$3*$J$5*$AC251</f>
        <v>#N/A</v>
      </c>
      <c r="DC251" s="70"/>
      <c r="DD251" s="70"/>
      <c r="DE251" s="70" t="e">
        <f aca="false">$DF$7*$J$2*$J$5*$AB251</f>
        <v>#N/A</v>
      </c>
      <c r="DF251" s="70" t="e">
        <f aca="false">$DF$7*$J$3*$J$5*$AC251</f>
        <v>#N/A</v>
      </c>
      <c r="DG251" s="70" t="e">
        <f aca="false">$DG$7*$J$2*$J$5*$AB251</f>
        <v>#N/A</v>
      </c>
      <c r="DH251" s="70" t="e">
        <f aca="false">$DG$7*$J$3*$J$5*$AC251</f>
        <v>#N/A</v>
      </c>
      <c r="DI251" s="70" t="e">
        <f aca="false">$DI$7*$J$2*$J$5*$AB251</f>
        <v>#N/A</v>
      </c>
      <c r="DJ251" s="70" t="e">
        <f aca="false">$DI$7*$J$3*$J$5*$AC251</f>
        <v>#N/A</v>
      </c>
      <c r="DK251" s="70" t="e">
        <f aca="false">$DK$7*$J$2*$J$5*$AB251</f>
        <v>#N/A</v>
      </c>
      <c r="DL251" s="70" t="e">
        <f aca="false">$DK$7*$J$3*$J$5*$AC251</f>
        <v>#N/A</v>
      </c>
      <c r="DM251" s="70" t="e">
        <f aca="false">$DM$7*$J$2*$J$5*$AB251</f>
        <v>#N/A</v>
      </c>
      <c r="DN251" s="70" t="e">
        <f aca="false">$DM$7*$J$3*$J$5*$AC251</f>
        <v>#N/A</v>
      </c>
      <c r="DO251" s="70" t="e">
        <f aca="false">$DO$7*$J$2*$J$5*$AB251</f>
        <v>#N/A</v>
      </c>
      <c r="DP251" s="70" t="e">
        <f aca="false">$DO$7*$J$3*$J$5*$AC251</f>
        <v>#N/A</v>
      </c>
      <c r="DQ251" s="70" t="e">
        <f aca="false">$DQ$7*$J$2*$J$5*$AB251</f>
        <v>#N/A</v>
      </c>
      <c r="DR251" s="70" t="e">
        <f aca="false">$DQ$7*$J$3*$J$5*$AC251</f>
        <v>#N/A</v>
      </c>
      <c r="DS251" s="134" t="e">
        <f aca="false">SUM(CI251:CR251,CW251:CX251,DG251:DH251)</f>
        <v>#N/A</v>
      </c>
      <c r="DT251" s="25" t="e">
        <f aca="false">SUM(CI251:CZ251,DC251:DL251)</f>
        <v>#N/A</v>
      </c>
      <c r="DU251" s="134" t="e">
        <f aca="false">SUM(CI251:DR251)</f>
        <v>#N/A</v>
      </c>
      <c r="DZ251" s="70" t="e">
        <f aca="false">$DZ$7*$J$2*$J$5*$AB251</f>
        <v>#N/A</v>
      </c>
      <c r="EA251" s="70" t="e">
        <f aca="false">$DZ$7*$J$3*$J$5*$AC251</f>
        <v>#N/A</v>
      </c>
      <c r="EB251" s="70" t="e">
        <f aca="false">$EB$7*$J$2*$J$5*$AB251</f>
        <v>#N/A</v>
      </c>
      <c r="EC251" s="70" t="e">
        <f aca="false">$EB$7*$J$3*$J$5*$AC251</f>
        <v>#N/A</v>
      </c>
      <c r="ED251" s="70" t="e">
        <f aca="false">$ED$7*$J$2*$J$5*$AB251</f>
        <v>#N/A</v>
      </c>
      <c r="EE251" s="70" t="e">
        <f aca="false">$ED$7*$J$3*$J$5*$AC251</f>
        <v>#N/A</v>
      </c>
      <c r="EF251" s="70" t="e">
        <f aca="false">$EF$7*$J$2*$J$5*$AB251</f>
        <v>#N/A</v>
      </c>
      <c r="EG251" s="70" t="e">
        <f aca="false">$EF$7*$J$3*$J$5*$AC251</f>
        <v>#N/A</v>
      </c>
      <c r="EH251" s="70" t="e">
        <f aca="false">$EH$7*$J$2*$J$5*$AB251</f>
        <v>#N/A</v>
      </c>
      <c r="EI251" s="70" t="e">
        <f aca="false">$EH$7*$J$3*$J$5*$AC251</f>
        <v>#N/A</v>
      </c>
      <c r="EJ251" s="70" t="e">
        <f aca="false">$EJ$7*$J$2*$J$5*$AB251</f>
        <v>#N/A</v>
      </c>
      <c r="EK251" s="70" t="e">
        <f aca="false">$EJ$7*$J$3*$J$5*$AC251</f>
        <v>#N/A</v>
      </c>
      <c r="EL251" s="70" t="e">
        <f aca="false">$EL$7*$J$2*$J$5*$AB251</f>
        <v>#N/A</v>
      </c>
      <c r="EM251" s="70" t="e">
        <f aca="false">$EL$7*$J$3*$J$5*$AC251</f>
        <v>#N/A</v>
      </c>
      <c r="EN251" s="134" t="e">
        <f aca="false">SUM(EB251:EC251)</f>
        <v>#N/A</v>
      </c>
      <c r="EO251" s="25" t="e">
        <f aca="false">SUM(EB251:EE251,EJ251:EM251)</f>
        <v>#N/A</v>
      </c>
      <c r="EP251" s="25" t="e">
        <f aca="false">SUM(DZ251:EM251)</f>
        <v>#N/A</v>
      </c>
    </row>
    <row r="252" customFormat="false" ht="11.25" hidden="false" customHeight="false" outlineLevel="0" collapsed="false">
      <c r="A252" s="51" t="e">
        <f aca="false">VLOOKUP($D252,Curves!$A$2:$I$1700,9)</f>
        <v>#N/A</v>
      </c>
      <c r="B252" s="85" t="e">
        <f aca="false">(1+($A252/2))^(-2*($D252-$A$1)/365.25)</f>
        <v>#N/A</v>
      </c>
      <c r="C252" s="85" t="n">
        <f aca="false">D253-D252</f>
        <v>31</v>
      </c>
      <c r="D252" s="377" t="n">
        <v>44317</v>
      </c>
      <c r="E252" s="378" t="e">
        <f aca="false">VLOOKUP($D252,Curves!$A$2:$H$1700,2)*$B252</f>
        <v>#N/A</v>
      </c>
      <c r="F252" s="51" t="e">
        <f aca="false">VLOOKUP($D252,Curves!$A$2:$H$1700,3)*$B252</f>
        <v>#N/A</v>
      </c>
      <c r="G252" s="51" t="e">
        <f aca="false">VLOOKUP($D252,Curves!$A$2:$H$1700,7)*$B252</f>
        <v>#N/A</v>
      </c>
      <c r="H252" s="51" t="e">
        <f aca="false">VLOOKUP($D252,Curves!$A$2:$H$1700,5)*$B252</f>
        <v>#N/A</v>
      </c>
      <c r="I252" s="51" t="e">
        <f aca="false">VLOOKUP($D252,Curves!$A$2:$H$1700,4)*$B252</f>
        <v>#N/A</v>
      </c>
      <c r="J252" s="379" t="e">
        <f aca="false">VLOOKUP($D252,Curves!$A$2:$H$1700,8)*$B252</f>
        <v>#N/A</v>
      </c>
      <c r="K252" s="51" t="e">
        <f aca="false">($E252+$I252)*$J$5+$J$4</f>
        <v>#N/A</v>
      </c>
      <c r="L252" s="380" t="e">
        <f aca="false">VLOOKUP($D252,Curves!$N$2:$T$2600,2)*$B252</f>
        <v>#N/A</v>
      </c>
      <c r="M252" s="244" t="e">
        <f aca="false">VLOOKUP($D252,Curves!$N$2:$T$2600,3)*$B252</f>
        <v>#N/A</v>
      </c>
      <c r="N252" s="381" t="e">
        <f aca="false">IF($K252&lt;$L252,1,0)</f>
        <v>#N/A</v>
      </c>
      <c r="O252" s="382" t="e">
        <f aca="false">IF($K252&lt;$M252,1,0)</f>
        <v>#N/A</v>
      </c>
      <c r="P252" s="378" t="e">
        <f aca="false">($E252+J252)*$J$5+$J$4</f>
        <v>#N/A</v>
      </c>
      <c r="Q252" s="380" t="e">
        <f aca="false">VLOOKUP($D252,Curves!$N$2:$T$2600,4)*$B252</f>
        <v>#N/A</v>
      </c>
      <c r="R252" s="244" t="e">
        <f aca="false">VLOOKUP($D252,Curves!$N$2:$T$2600,5)*$B252</f>
        <v>#N/A</v>
      </c>
      <c r="S252" s="381" t="e">
        <f aca="false">IF($P252&lt;$Q252,1,0)</f>
        <v>#N/A</v>
      </c>
      <c r="T252" s="382" t="e">
        <f aca="false">IF($P252&lt;$R252,1,0)</f>
        <v>#N/A</v>
      </c>
      <c r="U252" s="383" t="e">
        <f aca="false">($E252+G252)*$J$5+$J$4</f>
        <v>#N/A</v>
      </c>
      <c r="V252" s="383" t="e">
        <f aca="false">($E252+H252)*$J$5+$J$4</f>
        <v>#N/A</v>
      </c>
      <c r="W252" s="383" t="e">
        <f aca="false">($E252+I252)*$J$5+$J$4</f>
        <v>#N/A</v>
      </c>
      <c r="X252" s="272" t="e">
        <f aca="false">VLOOKUP($D252,[6]CurveFetch!$D$8:$S$13000,16,0)*$B252</f>
        <v>#N/A</v>
      </c>
      <c r="Y252" s="244" t="e">
        <f aca="false">VLOOKUP($D252,Curves!$N$2:$T$2600,7)*$B252</f>
        <v>#N/A</v>
      </c>
      <c r="Z252" s="384" t="e">
        <f aca="false">IF($U252&lt;$X252,1,0)</f>
        <v>#N/A</v>
      </c>
      <c r="AA252" s="381" t="e">
        <f aca="false">IF($U252&lt;$Y252,1,0)</f>
        <v>#N/A</v>
      </c>
      <c r="AB252" s="381" t="e">
        <f aca="false">IF($V252&lt;$X252,1,0)</f>
        <v>#N/A</v>
      </c>
      <c r="AC252" s="381" t="e">
        <f aca="false">IF($V252&lt;$X252,1,0)</f>
        <v>#N/A</v>
      </c>
      <c r="AD252" s="381" t="e">
        <f aca="false">IF($W252&lt;$X252,1,0)</f>
        <v>#N/A</v>
      </c>
      <c r="AE252" s="382" t="e">
        <f aca="false">IF($W252&lt;$Y252,1,0)</f>
        <v>#N/A</v>
      </c>
      <c r="AF252" s="70" t="e">
        <f aca="false">$AF$7*$J$2*$J$5*$N252</f>
        <v>#N/A</v>
      </c>
      <c r="AG252" s="70" t="e">
        <f aca="false">$AF$7*$J$2*$J$5*$O252</f>
        <v>#N/A</v>
      </c>
      <c r="AH252" s="70" t="e">
        <f aca="false">$AH$7*$J$2*$J$5*$N252</f>
        <v>#N/A</v>
      </c>
      <c r="AI252" s="70" t="e">
        <f aca="false">$AH$7*$J$2*$J$5*$O252</f>
        <v>#N/A</v>
      </c>
      <c r="AJ252" s="70" t="e">
        <f aca="false">$AJ$7*$J$2*$J$5*$N252</f>
        <v>#N/A</v>
      </c>
      <c r="AK252" s="70" t="e">
        <f aca="false">$AJ$7*$J$2*$J$5*$O252</f>
        <v>#N/A</v>
      </c>
      <c r="AL252" s="70" t="e">
        <f aca="false">$AL$7*$J$2*$J$5*$N252</f>
        <v>#N/A</v>
      </c>
      <c r="AM252" s="70" t="e">
        <f aca="false">$AL$7*$J$3*$J$5*$O252</f>
        <v>#N/A</v>
      </c>
      <c r="AN252" s="70" t="e">
        <f aca="false">$AN$7*$J$2*$J$5*$N252</f>
        <v>#N/A</v>
      </c>
      <c r="AO252" s="70" t="e">
        <f aca="false">$AN$7*$J$3*$J$5*$O252</f>
        <v>#N/A</v>
      </c>
      <c r="AP252" s="70" t="e">
        <f aca="false">$AP$7*$J$2*$J$5*$N252</f>
        <v>#N/A</v>
      </c>
      <c r="AQ252" s="70" t="e">
        <f aca="false">$AP$7*$J$3*$J$5*$O252</f>
        <v>#N/A</v>
      </c>
      <c r="AR252" s="70" t="e">
        <f aca="false">$AR$7*$J$2*$J$5*$N252</f>
        <v>#N/A</v>
      </c>
      <c r="AS252" s="70" t="e">
        <f aca="false">$AR$7*$J$3*$J$5*$O252</f>
        <v>#N/A</v>
      </c>
      <c r="AT252" s="134" t="e">
        <f aca="false">SUM(AF252:AG252,AL252:AM252)</f>
        <v>#N/A</v>
      </c>
      <c r="AU252" s="161" t="e">
        <f aca="false">SUM(AF252:AM252,AP252:AS252)</f>
        <v>#N/A</v>
      </c>
      <c r="AV252" s="134" t="e">
        <f aca="false">SUM(AF252:AS252)</f>
        <v>#N/A</v>
      </c>
      <c r="AW252" s="70" t="e">
        <f aca="false">$AW$7*$J$2*$J$5*$S252</f>
        <v>#N/A</v>
      </c>
      <c r="AX252" s="70" t="e">
        <f aca="false">$AW$7*$J$3*$J$5*$T252</f>
        <v>#N/A</v>
      </c>
      <c r="AY252" s="70" t="e">
        <f aca="false">$AY$7*$J$2*$J$5*$S252</f>
        <v>#N/A</v>
      </c>
      <c r="AZ252" s="70" t="e">
        <f aca="false">$AY$7*$J$3*$J$5*$T252</f>
        <v>#N/A</v>
      </c>
      <c r="BA252" s="70" t="e">
        <f aca="false">$BA$7*$J$2*$J$5*$S252</f>
        <v>#N/A</v>
      </c>
      <c r="BB252" s="70" t="e">
        <f aca="false">$BA$7*$J$3*$J$5*$T252</f>
        <v>#N/A</v>
      </c>
      <c r="BC252" s="70" t="e">
        <f aca="false">$BC$7*$J$2*$J$5*$S252</f>
        <v>#N/A</v>
      </c>
      <c r="BD252" s="70" t="e">
        <f aca="false">$BC$7*$J$3*$J$5*$T252</f>
        <v>#N/A</v>
      </c>
      <c r="BE252" s="70" t="e">
        <f aca="false">$BE$7*$J$2*$J$5*$S252</f>
        <v>#N/A</v>
      </c>
      <c r="BF252" s="70" t="e">
        <f aca="false">$BE$7*$J$3*$J$5*$T252</f>
        <v>#N/A</v>
      </c>
      <c r="BG252" s="70" t="e">
        <f aca="false">$BG$7*$J$2*$J$5*$S252</f>
        <v>#N/A</v>
      </c>
      <c r="BH252" s="70" t="e">
        <f aca="false">$BG$7*$J$3*$J$5*$T252</f>
        <v>#N/A</v>
      </c>
      <c r="BI252" s="70" t="e">
        <f aca="false">$BI$7*$J$2*$J$5*$S252</f>
        <v>#N/A</v>
      </c>
      <c r="BJ252" s="70" t="e">
        <f aca="false">$BI$7*$J$3*$J$5*$T252</f>
        <v>#N/A</v>
      </c>
      <c r="BK252" s="70" t="e">
        <f aca="false">$BK$7*$J$2*$J$5*$S252</f>
        <v>#N/A</v>
      </c>
      <c r="BL252" s="70" t="e">
        <f aca="false">$BK$7*$J$3*$J$5*$T252</f>
        <v>#N/A</v>
      </c>
      <c r="BM252" s="70" t="e">
        <f aca="false">$BM$7*$J$2*$J$5*$S252</f>
        <v>#N/A</v>
      </c>
      <c r="BN252" s="70" t="e">
        <f aca="false">$BM$7*$J$3*$J$5*$T252</f>
        <v>#N/A</v>
      </c>
      <c r="BO252" s="70" t="e">
        <f aca="false">$BO$7*$J$2*$J$5*$S252</f>
        <v>#N/A</v>
      </c>
      <c r="BP252" s="70" t="e">
        <f aca="false">$BO$7*$J$3*$J$5*$T252</f>
        <v>#N/A</v>
      </c>
      <c r="BQ252" s="70" t="e">
        <f aca="false">$BQ$7*$J$2*$J$5*$S252</f>
        <v>#N/A</v>
      </c>
      <c r="BR252" s="70" t="e">
        <f aca="false">$BQ$7*$J$3*$J$5*$T252</f>
        <v>#N/A</v>
      </c>
      <c r="BS252" s="70" t="e">
        <f aca="false">$BS$7*$J$2*$J$5*$S252</f>
        <v>#N/A</v>
      </c>
      <c r="BT252" s="70" t="e">
        <f aca="false">$BS$7*$J$3*$J$5*$T252</f>
        <v>#N/A</v>
      </c>
      <c r="BU252" s="70" t="e">
        <f aca="false">$BU$7*$J$2*$J$5*$S252</f>
        <v>#N/A</v>
      </c>
      <c r="BV252" s="70" t="e">
        <f aca="false">$BU$7*$J$3*$J$5*$T252</f>
        <v>#N/A</v>
      </c>
      <c r="BW252" s="385" t="e">
        <f aca="false">SUM(AW252:BD252,BG252:BJ252,BO252:BP252)</f>
        <v>#N/A</v>
      </c>
      <c r="BX252" s="386" t="e">
        <f aca="false">SUM(BS252:BV252)+BW252</f>
        <v>#N/A</v>
      </c>
      <c r="BY252" s="25" t="e">
        <f aca="false">SUM(AW252:BV252)</f>
        <v>#N/A</v>
      </c>
      <c r="BZ252" s="70" t="e">
        <f aca="false">$BZ$7*$J$2*$J$5*$N252</f>
        <v>#N/A</v>
      </c>
      <c r="CA252" s="70" t="e">
        <f aca="false">$BZ$7*$J$3*$J$5*$O252</f>
        <v>#N/A</v>
      </c>
      <c r="CB252" s="70" t="e">
        <f aca="false">$CB$7*$J$2*$J$5*$N252</f>
        <v>#N/A</v>
      </c>
      <c r="CC252" s="70" t="e">
        <f aca="false">$CB$7*$J$3*$J$5*$O252</f>
        <v>#N/A</v>
      </c>
      <c r="CD252" s="70" t="e">
        <f aca="false">$CD$7*$J$2*$J$5*$N252</f>
        <v>#N/A</v>
      </c>
      <c r="CE252" s="70" t="e">
        <f aca="false">$CD$7*$J$3*$J$5*$O252</f>
        <v>#N/A</v>
      </c>
      <c r="CF252" s="134" t="e">
        <f aca="false">SUM(BZ252:CA252)</f>
        <v>#N/A</v>
      </c>
      <c r="CG252" s="386" t="e">
        <f aca="false">SUM(BZ252:CC252)</f>
        <v>#N/A</v>
      </c>
      <c r="CH252" s="134" t="e">
        <f aca="false">SUM(BZ252:CE252)</f>
        <v>#N/A</v>
      </c>
      <c r="CI252" s="70" t="e">
        <f aca="false">$CI$7*$J$2*$J$5*$AB252</f>
        <v>#N/A</v>
      </c>
      <c r="CJ252" s="70" t="e">
        <f aca="false">$CI$7*$J$3*$J$5*$AC252</f>
        <v>#N/A</v>
      </c>
      <c r="CK252" s="70" t="e">
        <f aca="false">$CK$7*$J$2*$J$5*$AB252</f>
        <v>#N/A</v>
      </c>
      <c r="CL252" s="70" t="e">
        <f aca="false">$CK$7*$J$3*$J$5*$AC252</f>
        <v>#N/A</v>
      </c>
      <c r="CM252" s="70" t="e">
        <f aca="false">$CM$7*$J$2*$J$5*$AB252</f>
        <v>#N/A</v>
      </c>
      <c r="CN252" s="70" t="e">
        <f aca="false">$CM$7*$J$3*$J$5*$AC252</f>
        <v>#N/A</v>
      </c>
      <c r="CO252" s="70" t="e">
        <f aca="false">$CO$7*$J$2*$J$5*$AB252</f>
        <v>#N/A</v>
      </c>
      <c r="CP252" s="70" t="e">
        <f aca="false">$CO$7*$J$3*$J$5*$AC252</f>
        <v>#N/A</v>
      </c>
      <c r="CQ252" s="70" t="e">
        <f aca="false">$CQ$7*$J$2*$J$5*$AB252</f>
        <v>#N/A</v>
      </c>
      <c r="CR252" s="70" t="e">
        <f aca="false">$CQ$7*$J$3*$J$5*$AC252</f>
        <v>#N/A</v>
      </c>
      <c r="CS252" s="70" t="e">
        <f aca="false">$CS$7*$J$2*$J$5*$AB252</f>
        <v>#N/A</v>
      </c>
      <c r="CT252" s="70" t="e">
        <f aca="false">$CS$7*$J$3*$J$5*$AC252</f>
        <v>#N/A</v>
      </c>
      <c r="CU252" s="70" t="e">
        <f aca="false">$CU$7*$J$2*$J$5*$AB252</f>
        <v>#N/A</v>
      </c>
      <c r="CV252" s="70" t="e">
        <f aca="false">$CU$7*$J$3*$J$5*$AC252</f>
        <v>#N/A</v>
      </c>
      <c r="CW252" s="70" t="e">
        <f aca="false">$CW$7*$J$2*$J$5*$AB252</f>
        <v>#N/A</v>
      </c>
      <c r="CX252" s="70" t="e">
        <f aca="false">$CW$7*$J$3*$J$5*$AC252</f>
        <v>#N/A</v>
      </c>
      <c r="CY252" s="70" t="e">
        <f aca="false">$CY$7*$J$2*$J$5*$AB252</f>
        <v>#N/A</v>
      </c>
      <c r="CZ252" s="70" t="e">
        <f aca="false">$CY$7*$J$3*$J$5*$AC252</f>
        <v>#N/A</v>
      </c>
      <c r="DA252" s="70" t="e">
        <f aca="false">$DA$7*$J$2*$J$5*$AB252</f>
        <v>#N/A</v>
      </c>
      <c r="DB252" s="70" t="e">
        <f aca="false">$DA$7*$J$3*$J$5*$AC252</f>
        <v>#N/A</v>
      </c>
      <c r="DC252" s="70"/>
      <c r="DD252" s="70"/>
      <c r="DE252" s="70" t="e">
        <f aca="false">$DF$7*$J$2*$J$5*$AB252</f>
        <v>#N/A</v>
      </c>
      <c r="DF252" s="70" t="e">
        <f aca="false">$DF$7*$J$3*$J$5*$AC252</f>
        <v>#N/A</v>
      </c>
      <c r="DG252" s="70" t="e">
        <f aca="false">$DG$7*$J$2*$J$5*$AB252</f>
        <v>#N/A</v>
      </c>
      <c r="DH252" s="70" t="e">
        <f aca="false">$DG$7*$J$3*$J$5*$AC252</f>
        <v>#N/A</v>
      </c>
      <c r="DI252" s="70" t="e">
        <f aca="false">$DI$7*$J$2*$J$5*$AB252</f>
        <v>#N/A</v>
      </c>
      <c r="DJ252" s="70" t="e">
        <f aca="false">$DI$7*$J$3*$J$5*$AC252</f>
        <v>#N/A</v>
      </c>
      <c r="DK252" s="70" t="e">
        <f aca="false">$DK$7*$J$2*$J$5*$AB252</f>
        <v>#N/A</v>
      </c>
      <c r="DL252" s="70" t="e">
        <f aca="false">$DK$7*$J$3*$J$5*$AC252</f>
        <v>#N/A</v>
      </c>
      <c r="DM252" s="70" t="e">
        <f aca="false">$DM$7*$J$2*$J$5*$AB252</f>
        <v>#N/A</v>
      </c>
      <c r="DN252" s="70" t="e">
        <f aca="false">$DM$7*$J$3*$J$5*$AC252</f>
        <v>#N/A</v>
      </c>
      <c r="DO252" s="70" t="e">
        <f aca="false">$DO$7*$J$2*$J$5*$AB252</f>
        <v>#N/A</v>
      </c>
      <c r="DP252" s="70" t="e">
        <f aca="false">$DO$7*$J$3*$J$5*$AC252</f>
        <v>#N/A</v>
      </c>
      <c r="DQ252" s="70" t="e">
        <f aca="false">$DQ$7*$J$2*$J$5*$AB252</f>
        <v>#N/A</v>
      </c>
      <c r="DR252" s="70" t="e">
        <f aca="false">$DQ$7*$J$3*$J$5*$AC252</f>
        <v>#N/A</v>
      </c>
      <c r="DS252" s="134" t="e">
        <f aca="false">SUM(CI252:CR252,CW252:CX252,DG252:DH252)</f>
        <v>#N/A</v>
      </c>
      <c r="DT252" s="25" t="e">
        <f aca="false">SUM(CI252:CZ252,DC252:DL252)</f>
        <v>#N/A</v>
      </c>
      <c r="DU252" s="134" t="e">
        <f aca="false">SUM(CI252:DR252)</f>
        <v>#N/A</v>
      </c>
      <c r="DZ252" s="70" t="e">
        <f aca="false">$DZ$7*$J$2*$J$5*$AB252</f>
        <v>#N/A</v>
      </c>
      <c r="EA252" s="70" t="e">
        <f aca="false">$DZ$7*$J$3*$J$5*$AC252</f>
        <v>#N/A</v>
      </c>
      <c r="EB252" s="70" t="e">
        <f aca="false">$EB$7*$J$2*$J$5*$AB252</f>
        <v>#N/A</v>
      </c>
      <c r="EC252" s="70" t="e">
        <f aca="false">$EB$7*$J$3*$J$5*$AC252</f>
        <v>#N/A</v>
      </c>
      <c r="ED252" s="70" t="e">
        <f aca="false">$ED$7*$J$2*$J$5*$AB252</f>
        <v>#N/A</v>
      </c>
      <c r="EE252" s="70" t="e">
        <f aca="false">$ED$7*$J$3*$J$5*$AC252</f>
        <v>#N/A</v>
      </c>
      <c r="EF252" s="70" t="e">
        <f aca="false">$EF$7*$J$2*$J$5*$AB252</f>
        <v>#N/A</v>
      </c>
      <c r="EG252" s="70" t="e">
        <f aca="false">$EF$7*$J$3*$J$5*$AC252</f>
        <v>#N/A</v>
      </c>
      <c r="EH252" s="70" t="e">
        <f aca="false">$EH$7*$J$2*$J$5*$AB252</f>
        <v>#N/A</v>
      </c>
      <c r="EI252" s="70" t="e">
        <f aca="false">$EH$7*$J$3*$J$5*$AC252</f>
        <v>#N/A</v>
      </c>
      <c r="EJ252" s="70" t="e">
        <f aca="false">$EJ$7*$J$2*$J$5*$AB252</f>
        <v>#N/A</v>
      </c>
      <c r="EK252" s="70" t="e">
        <f aca="false">$EJ$7*$J$3*$J$5*$AC252</f>
        <v>#N/A</v>
      </c>
      <c r="EL252" s="70" t="e">
        <f aca="false">$EL$7*$J$2*$J$5*$AB252</f>
        <v>#N/A</v>
      </c>
      <c r="EM252" s="70" t="e">
        <f aca="false">$EL$7*$J$3*$J$5*$AC252</f>
        <v>#N/A</v>
      </c>
      <c r="EN252" s="134" t="e">
        <f aca="false">SUM(EB252:EC252)</f>
        <v>#N/A</v>
      </c>
      <c r="EO252" s="25" t="e">
        <f aca="false">SUM(EB252:EE252,EJ252:EM252)</f>
        <v>#N/A</v>
      </c>
      <c r="EP252" s="25" t="e">
        <f aca="false">SUM(DZ252:EM252)</f>
        <v>#N/A</v>
      </c>
    </row>
    <row r="253" customFormat="false" ht="11.25" hidden="false" customHeight="false" outlineLevel="0" collapsed="false">
      <c r="A253" s="51" t="e">
        <f aca="false">VLOOKUP($D253,Curves!$A$2:$I$1700,9)</f>
        <v>#N/A</v>
      </c>
      <c r="B253" s="85" t="e">
        <f aca="false">(1+($A253/2))^(-2*($D253-$A$1)/365.25)</f>
        <v>#N/A</v>
      </c>
      <c r="C253" s="85" t="n">
        <f aca="false">D254-D253</f>
        <v>30</v>
      </c>
      <c r="D253" s="377" t="n">
        <v>44348</v>
      </c>
      <c r="E253" s="378" t="e">
        <f aca="false">VLOOKUP($D253,Curves!$A$2:$H$1700,2)*$B253</f>
        <v>#N/A</v>
      </c>
      <c r="F253" s="51" t="e">
        <f aca="false">VLOOKUP($D253,Curves!$A$2:$H$1700,3)*$B253</f>
        <v>#N/A</v>
      </c>
      <c r="G253" s="51" t="e">
        <f aca="false">VLOOKUP($D253,Curves!$A$2:$H$1700,7)*$B253</f>
        <v>#N/A</v>
      </c>
      <c r="H253" s="51" t="e">
        <f aca="false">VLOOKUP($D253,Curves!$A$2:$H$1700,5)*$B253</f>
        <v>#N/A</v>
      </c>
      <c r="I253" s="51" t="e">
        <f aca="false">VLOOKUP($D253,Curves!$A$2:$H$1700,4)*$B253</f>
        <v>#N/A</v>
      </c>
      <c r="J253" s="379" t="e">
        <f aca="false">VLOOKUP($D253,Curves!$A$2:$H$1700,8)*$B253</f>
        <v>#N/A</v>
      </c>
      <c r="K253" s="51" t="e">
        <f aca="false">($E253+$I253)*$J$5+$J$4</f>
        <v>#N/A</v>
      </c>
      <c r="L253" s="380" t="e">
        <f aca="false">VLOOKUP($D253,Curves!$N$2:$T$2600,2)*$B253</f>
        <v>#N/A</v>
      </c>
      <c r="M253" s="244" t="e">
        <f aca="false">VLOOKUP($D253,Curves!$N$2:$T$2600,3)*$B253</f>
        <v>#N/A</v>
      </c>
      <c r="N253" s="381" t="e">
        <f aca="false">IF($K253&lt;$L253,1,0)</f>
        <v>#N/A</v>
      </c>
      <c r="O253" s="382" t="e">
        <f aca="false">IF($K253&lt;$M253,1,0)</f>
        <v>#N/A</v>
      </c>
      <c r="P253" s="378" t="e">
        <f aca="false">($E253+J253)*$J$5+$J$4</f>
        <v>#N/A</v>
      </c>
      <c r="Q253" s="380" t="e">
        <f aca="false">VLOOKUP($D253,Curves!$N$2:$T$2600,4)*$B253</f>
        <v>#N/A</v>
      </c>
      <c r="R253" s="244" t="e">
        <f aca="false">VLOOKUP($D253,Curves!$N$2:$T$2600,5)*$B253</f>
        <v>#N/A</v>
      </c>
      <c r="S253" s="381" t="e">
        <f aca="false">IF($P253&lt;$Q253,1,0)</f>
        <v>#N/A</v>
      </c>
      <c r="T253" s="382" t="e">
        <f aca="false">IF($P253&lt;$R253,1,0)</f>
        <v>#N/A</v>
      </c>
      <c r="U253" s="383" t="e">
        <f aca="false">($E253+G253)*$J$5+$J$4</f>
        <v>#N/A</v>
      </c>
      <c r="V253" s="383" t="e">
        <f aca="false">($E253+H253)*$J$5+$J$4</f>
        <v>#N/A</v>
      </c>
      <c r="W253" s="383" t="e">
        <f aca="false">($E253+I253)*$J$5+$J$4</f>
        <v>#N/A</v>
      </c>
      <c r="X253" s="272" t="e">
        <f aca="false">VLOOKUP($D253,[6]CurveFetch!$D$8:$S$13000,16,0)*$B253</f>
        <v>#N/A</v>
      </c>
      <c r="Y253" s="244" t="e">
        <f aca="false">VLOOKUP($D253,Curves!$N$2:$T$2600,7)*$B253</f>
        <v>#N/A</v>
      </c>
      <c r="Z253" s="384" t="e">
        <f aca="false">IF($U253&lt;$X253,1,0)</f>
        <v>#N/A</v>
      </c>
      <c r="AA253" s="381" t="e">
        <f aca="false">IF($U253&lt;$Y253,1,0)</f>
        <v>#N/A</v>
      </c>
      <c r="AB253" s="381" t="e">
        <f aca="false">IF($V253&lt;$X253,1,0)</f>
        <v>#N/A</v>
      </c>
      <c r="AC253" s="381" t="e">
        <f aca="false">IF($V253&lt;$X253,1,0)</f>
        <v>#N/A</v>
      </c>
      <c r="AD253" s="381" t="e">
        <f aca="false">IF($W253&lt;$X253,1,0)</f>
        <v>#N/A</v>
      </c>
      <c r="AE253" s="382" t="e">
        <f aca="false">IF($W253&lt;$Y253,1,0)</f>
        <v>#N/A</v>
      </c>
      <c r="AF253" s="70" t="e">
        <f aca="false">$AF$7*$J$2*$J$5*$N253</f>
        <v>#N/A</v>
      </c>
      <c r="AG253" s="70" t="e">
        <f aca="false">$AF$7*$J$2*$J$5*$O253</f>
        <v>#N/A</v>
      </c>
      <c r="AH253" s="70" t="e">
        <f aca="false">$AH$7*$J$2*$J$5*$N253</f>
        <v>#N/A</v>
      </c>
      <c r="AI253" s="70" t="e">
        <f aca="false">$AH$7*$J$2*$J$5*$O253</f>
        <v>#N/A</v>
      </c>
      <c r="AJ253" s="70" t="e">
        <f aca="false">$AJ$7*$J$2*$J$5*$N253</f>
        <v>#N/A</v>
      </c>
      <c r="AK253" s="70" t="e">
        <f aca="false">$AJ$7*$J$2*$J$5*$O253</f>
        <v>#N/A</v>
      </c>
      <c r="AL253" s="70" t="e">
        <f aca="false">$AL$7*$J$2*$J$5*$N253</f>
        <v>#N/A</v>
      </c>
      <c r="AM253" s="70" t="e">
        <f aca="false">$AL$7*$J$3*$J$5*$O253</f>
        <v>#N/A</v>
      </c>
      <c r="AN253" s="70" t="e">
        <f aca="false">$AN$7*$J$2*$J$5*$N253</f>
        <v>#N/A</v>
      </c>
      <c r="AO253" s="70" t="e">
        <f aca="false">$AN$7*$J$3*$J$5*$O253</f>
        <v>#N/A</v>
      </c>
      <c r="AP253" s="70" t="e">
        <f aca="false">$AP$7*$J$2*$J$5*$N253</f>
        <v>#N/A</v>
      </c>
      <c r="AQ253" s="70" t="e">
        <f aca="false">$AP$7*$J$3*$J$5*$O253</f>
        <v>#N/A</v>
      </c>
      <c r="AR253" s="70" t="e">
        <f aca="false">$AR$7*$J$2*$J$5*$N253</f>
        <v>#N/A</v>
      </c>
      <c r="AS253" s="70" t="e">
        <f aca="false">$AR$7*$J$3*$J$5*$O253</f>
        <v>#N/A</v>
      </c>
      <c r="AT253" s="134" t="e">
        <f aca="false">SUM(AF253:AG253,AL253:AM253)</f>
        <v>#N/A</v>
      </c>
      <c r="AU253" s="161" t="e">
        <f aca="false">SUM(AF253:AM253,AP253:AS253)</f>
        <v>#N/A</v>
      </c>
      <c r="AV253" s="134" t="e">
        <f aca="false">SUM(AF253:AS253)</f>
        <v>#N/A</v>
      </c>
      <c r="AW253" s="70" t="e">
        <f aca="false">$AW$7*$J$2*$J$5*$S253</f>
        <v>#N/A</v>
      </c>
      <c r="AX253" s="70" t="e">
        <f aca="false">$AW$7*$J$3*$J$5*$T253</f>
        <v>#N/A</v>
      </c>
      <c r="AY253" s="70" t="e">
        <f aca="false">$AY$7*$J$2*$J$5*$S253</f>
        <v>#N/A</v>
      </c>
      <c r="AZ253" s="70" t="e">
        <f aca="false">$AY$7*$J$3*$J$5*$T253</f>
        <v>#N/A</v>
      </c>
      <c r="BA253" s="70" t="e">
        <f aca="false">$BA$7*$J$2*$J$5*$S253</f>
        <v>#N/A</v>
      </c>
      <c r="BB253" s="70" t="e">
        <f aca="false">$BA$7*$J$3*$J$5*$T253</f>
        <v>#N/A</v>
      </c>
      <c r="BC253" s="70" t="e">
        <f aca="false">$BC$7*$J$2*$J$5*$S253</f>
        <v>#N/A</v>
      </c>
      <c r="BD253" s="70" t="e">
        <f aca="false">$BC$7*$J$3*$J$5*$T253</f>
        <v>#N/A</v>
      </c>
      <c r="BE253" s="70" t="e">
        <f aca="false">$BE$7*$J$2*$J$5*$S253</f>
        <v>#N/A</v>
      </c>
      <c r="BF253" s="70" t="e">
        <f aca="false">$BE$7*$J$3*$J$5*$T253</f>
        <v>#N/A</v>
      </c>
      <c r="BG253" s="70" t="e">
        <f aca="false">$BG$7*$J$2*$J$5*$S253</f>
        <v>#N/A</v>
      </c>
      <c r="BH253" s="70" t="e">
        <f aca="false">$BG$7*$J$3*$J$5*$T253</f>
        <v>#N/A</v>
      </c>
      <c r="BI253" s="70" t="e">
        <f aca="false">$BI$7*$J$2*$J$5*$S253</f>
        <v>#N/A</v>
      </c>
      <c r="BJ253" s="70" t="e">
        <f aca="false">$BI$7*$J$3*$J$5*$T253</f>
        <v>#N/A</v>
      </c>
      <c r="BK253" s="70" t="e">
        <f aca="false">$BK$7*$J$2*$J$5*$S253</f>
        <v>#N/A</v>
      </c>
      <c r="BL253" s="70" t="e">
        <f aca="false">$BK$7*$J$3*$J$5*$T253</f>
        <v>#N/A</v>
      </c>
      <c r="BM253" s="70" t="e">
        <f aca="false">$BM$7*$J$2*$J$5*$S253</f>
        <v>#N/A</v>
      </c>
      <c r="BN253" s="70" t="e">
        <f aca="false">$BM$7*$J$3*$J$5*$T253</f>
        <v>#N/A</v>
      </c>
      <c r="BO253" s="70" t="e">
        <f aca="false">$BO$7*$J$2*$J$5*$S253</f>
        <v>#N/A</v>
      </c>
      <c r="BP253" s="70" t="e">
        <f aca="false">$BO$7*$J$3*$J$5*$T253</f>
        <v>#N/A</v>
      </c>
      <c r="BQ253" s="70" t="e">
        <f aca="false">$BQ$7*$J$2*$J$5*$S253</f>
        <v>#N/A</v>
      </c>
      <c r="BR253" s="70" t="e">
        <f aca="false">$BQ$7*$J$3*$J$5*$T253</f>
        <v>#N/A</v>
      </c>
      <c r="BS253" s="70" t="e">
        <f aca="false">$BS$7*$J$2*$J$5*$S253</f>
        <v>#N/A</v>
      </c>
      <c r="BT253" s="70" t="e">
        <f aca="false">$BS$7*$J$3*$J$5*$T253</f>
        <v>#N/A</v>
      </c>
      <c r="BU253" s="70" t="e">
        <f aca="false">$BU$7*$J$2*$J$5*$S253</f>
        <v>#N/A</v>
      </c>
      <c r="BV253" s="70" t="e">
        <f aca="false">$BU$7*$J$3*$J$5*$T253</f>
        <v>#N/A</v>
      </c>
      <c r="BW253" s="385" t="e">
        <f aca="false">SUM(AW253:BD253,BG253:BJ253,BO253:BP253)</f>
        <v>#N/A</v>
      </c>
      <c r="BX253" s="386" t="e">
        <f aca="false">SUM(BS253:BV253)+BW253</f>
        <v>#N/A</v>
      </c>
      <c r="BY253" s="25" t="e">
        <f aca="false">SUM(AW253:BV253)</f>
        <v>#N/A</v>
      </c>
      <c r="BZ253" s="70" t="e">
        <f aca="false">$BZ$7*$J$2*$J$5*$N253</f>
        <v>#N/A</v>
      </c>
      <c r="CA253" s="70" t="e">
        <f aca="false">$BZ$7*$J$3*$J$5*$O253</f>
        <v>#N/A</v>
      </c>
      <c r="CB253" s="70" t="e">
        <f aca="false">$CB$7*$J$2*$J$5*$N253</f>
        <v>#N/A</v>
      </c>
      <c r="CC253" s="70" t="e">
        <f aca="false">$CB$7*$J$3*$J$5*$O253</f>
        <v>#N/A</v>
      </c>
      <c r="CD253" s="70" t="e">
        <f aca="false">$CD$7*$J$2*$J$5*$N253</f>
        <v>#N/A</v>
      </c>
      <c r="CE253" s="70" t="e">
        <f aca="false">$CD$7*$J$3*$J$5*$O253</f>
        <v>#N/A</v>
      </c>
      <c r="CF253" s="134" t="e">
        <f aca="false">SUM(BZ253:CA253)</f>
        <v>#N/A</v>
      </c>
      <c r="CG253" s="386" t="e">
        <f aca="false">SUM(BZ253:CC253)</f>
        <v>#N/A</v>
      </c>
      <c r="CH253" s="134" t="e">
        <f aca="false">SUM(BZ253:CE253)</f>
        <v>#N/A</v>
      </c>
      <c r="CI253" s="70" t="e">
        <f aca="false">$CI$7*$J$2*$J$5*$AB253</f>
        <v>#N/A</v>
      </c>
      <c r="CJ253" s="70" t="e">
        <f aca="false">$CI$7*$J$3*$J$5*$AC253</f>
        <v>#N/A</v>
      </c>
      <c r="CK253" s="70" t="e">
        <f aca="false">$CK$7*$J$2*$J$5*$AB253</f>
        <v>#N/A</v>
      </c>
      <c r="CL253" s="70" t="e">
        <f aca="false">$CK$7*$J$3*$J$5*$AC253</f>
        <v>#N/A</v>
      </c>
      <c r="CM253" s="70" t="e">
        <f aca="false">$CM$7*$J$2*$J$5*$AB253</f>
        <v>#N/A</v>
      </c>
      <c r="CN253" s="70" t="e">
        <f aca="false">$CM$7*$J$3*$J$5*$AC253</f>
        <v>#N/A</v>
      </c>
      <c r="CO253" s="70" t="e">
        <f aca="false">$CO$7*$J$2*$J$5*$AB253</f>
        <v>#N/A</v>
      </c>
      <c r="CP253" s="70" t="e">
        <f aca="false">$CO$7*$J$3*$J$5*$AC253</f>
        <v>#N/A</v>
      </c>
      <c r="CQ253" s="70" t="e">
        <f aca="false">$CQ$7*$J$2*$J$5*$AB253</f>
        <v>#N/A</v>
      </c>
      <c r="CR253" s="70" t="e">
        <f aca="false">$CQ$7*$J$3*$J$5*$AC253</f>
        <v>#N/A</v>
      </c>
      <c r="CS253" s="70" t="e">
        <f aca="false">$CS$7*$J$2*$J$5*$AB253</f>
        <v>#N/A</v>
      </c>
      <c r="CT253" s="70" t="e">
        <f aca="false">$CS$7*$J$3*$J$5*$AC253</f>
        <v>#N/A</v>
      </c>
      <c r="CU253" s="70" t="e">
        <f aca="false">$CU$7*$J$2*$J$5*$AB253</f>
        <v>#N/A</v>
      </c>
      <c r="CV253" s="70" t="e">
        <f aca="false">$CU$7*$J$3*$J$5*$AC253</f>
        <v>#N/A</v>
      </c>
      <c r="CW253" s="70" t="e">
        <f aca="false">$CW$7*$J$2*$J$5*$AB253</f>
        <v>#N/A</v>
      </c>
      <c r="CX253" s="70" t="e">
        <f aca="false">$CW$7*$J$3*$J$5*$AC253</f>
        <v>#N/A</v>
      </c>
      <c r="CY253" s="70" t="e">
        <f aca="false">$CY$7*$J$2*$J$5*$AB253</f>
        <v>#N/A</v>
      </c>
      <c r="CZ253" s="70" t="e">
        <f aca="false">$CY$7*$J$3*$J$5*$AC253</f>
        <v>#N/A</v>
      </c>
      <c r="DA253" s="70" t="e">
        <f aca="false">$DA$7*$J$2*$J$5*$AB253</f>
        <v>#N/A</v>
      </c>
      <c r="DB253" s="70" t="e">
        <f aca="false">$DA$7*$J$3*$J$5*$AC253</f>
        <v>#N/A</v>
      </c>
      <c r="DC253" s="70"/>
      <c r="DD253" s="70"/>
      <c r="DE253" s="70" t="e">
        <f aca="false">$DF$7*$J$2*$J$5*$AB253</f>
        <v>#N/A</v>
      </c>
      <c r="DF253" s="70" t="e">
        <f aca="false">$DF$7*$J$3*$J$5*$AC253</f>
        <v>#N/A</v>
      </c>
      <c r="DG253" s="70" t="e">
        <f aca="false">$DG$7*$J$2*$J$5*$AB253</f>
        <v>#N/A</v>
      </c>
      <c r="DH253" s="70" t="e">
        <f aca="false">$DG$7*$J$3*$J$5*$AC253</f>
        <v>#N/A</v>
      </c>
      <c r="DI253" s="70" t="e">
        <f aca="false">$DI$7*$J$2*$J$5*$AB253</f>
        <v>#N/A</v>
      </c>
      <c r="DJ253" s="70" t="e">
        <f aca="false">$DI$7*$J$3*$J$5*$AC253</f>
        <v>#N/A</v>
      </c>
      <c r="DK253" s="70" t="e">
        <f aca="false">$DK$7*$J$2*$J$5*$AB253</f>
        <v>#N/A</v>
      </c>
      <c r="DL253" s="70" t="e">
        <f aca="false">$DK$7*$J$3*$J$5*$AC253</f>
        <v>#N/A</v>
      </c>
      <c r="DM253" s="70" t="e">
        <f aca="false">$DM$7*$J$2*$J$5*$AB253</f>
        <v>#N/A</v>
      </c>
      <c r="DN253" s="70" t="e">
        <f aca="false">$DM$7*$J$3*$J$5*$AC253</f>
        <v>#N/A</v>
      </c>
      <c r="DO253" s="70" t="e">
        <f aca="false">$DO$7*$J$2*$J$5*$AB253</f>
        <v>#N/A</v>
      </c>
      <c r="DP253" s="70" t="e">
        <f aca="false">$DO$7*$J$3*$J$5*$AC253</f>
        <v>#N/A</v>
      </c>
      <c r="DQ253" s="70" t="e">
        <f aca="false">$DQ$7*$J$2*$J$5*$AB253</f>
        <v>#N/A</v>
      </c>
      <c r="DR253" s="70" t="e">
        <f aca="false">$DQ$7*$J$3*$J$5*$AC253</f>
        <v>#N/A</v>
      </c>
      <c r="DS253" s="134" t="e">
        <f aca="false">SUM(CI253:CR253,CW253:CX253,DG253:DH253)</f>
        <v>#N/A</v>
      </c>
      <c r="DT253" s="25" t="e">
        <f aca="false">SUM(CI253:CZ253,DC253:DL253)</f>
        <v>#N/A</v>
      </c>
      <c r="DU253" s="134" t="e">
        <f aca="false">SUM(CI253:DR253)</f>
        <v>#N/A</v>
      </c>
      <c r="DZ253" s="70" t="e">
        <f aca="false">$DZ$7*$J$2*$J$5*$AB253</f>
        <v>#N/A</v>
      </c>
      <c r="EA253" s="70" t="e">
        <f aca="false">$DZ$7*$J$3*$J$5*$AC253</f>
        <v>#N/A</v>
      </c>
      <c r="EB253" s="70" t="e">
        <f aca="false">$EB$7*$J$2*$J$5*$AB253</f>
        <v>#N/A</v>
      </c>
      <c r="EC253" s="70" t="e">
        <f aca="false">$EB$7*$J$3*$J$5*$AC253</f>
        <v>#N/A</v>
      </c>
      <c r="ED253" s="70" t="e">
        <f aca="false">$ED$7*$J$2*$J$5*$AB253</f>
        <v>#N/A</v>
      </c>
      <c r="EE253" s="70" t="e">
        <f aca="false">$ED$7*$J$3*$J$5*$AC253</f>
        <v>#N/A</v>
      </c>
      <c r="EF253" s="70" t="e">
        <f aca="false">$EF$7*$J$2*$J$5*$AB253</f>
        <v>#N/A</v>
      </c>
      <c r="EG253" s="70" t="e">
        <f aca="false">$EF$7*$J$3*$J$5*$AC253</f>
        <v>#N/A</v>
      </c>
      <c r="EH253" s="70" t="e">
        <f aca="false">$EH$7*$J$2*$J$5*$AB253</f>
        <v>#N/A</v>
      </c>
      <c r="EI253" s="70" t="e">
        <f aca="false">$EH$7*$J$3*$J$5*$AC253</f>
        <v>#N/A</v>
      </c>
      <c r="EJ253" s="70" t="e">
        <f aca="false">$EJ$7*$J$2*$J$5*$AB253</f>
        <v>#N/A</v>
      </c>
      <c r="EK253" s="70" t="e">
        <f aca="false">$EJ$7*$J$3*$J$5*$AC253</f>
        <v>#N/A</v>
      </c>
      <c r="EL253" s="70" t="e">
        <f aca="false">$EL$7*$J$2*$J$5*$AB253</f>
        <v>#N/A</v>
      </c>
      <c r="EM253" s="70" t="e">
        <f aca="false">$EL$7*$J$3*$J$5*$AC253</f>
        <v>#N/A</v>
      </c>
      <c r="EN253" s="134" t="e">
        <f aca="false">SUM(EB253:EC253)</f>
        <v>#N/A</v>
      </c>
      <c r="EO253" s="25" t="e">
        <f aca="false">SUM(EB253:EE253,EJ253:EM253)</f>
        <v>#N/A</v>
      </c>
      <c r="EP253" s="25" t="e">
        <f aca="false">SUM(DZ253:EM253)</f>
        <v>#N/A</v>
      </c>
    </row>
    <row r="254" customFormat="false" ht="11.25" hidden="false" customHeight="false" outlineLevel="0" collapsed="false">
      <c r="A254" s="51" t="e">
        <f aca="false">VLOOKUP($D254,Curves!$A$2:$I$1700,9)</f>
        <v>#N/A</v>
      </c>
      <c r="B254" s="85" t="e">
        <f aca="false">(1+($A254/2))^(-2*($D254-$A$1)/365.25)</f>
        <v>#N/A</v>
      </c>
      <c r="C254" s="85" t="n">
        <f aca="false">D255-D254</f>
        <v>31</v>
      </c>
      <c r="D254" s="377" t="n">
        <v>44378</v>
      </c>
      <c r="E254" s="378" t="e">
        <f aca="false">VLOOKUP($D254,Curves!$A$2:$H$1700,2)*$B254</f>
        <v>#N/A</v>
      </c>
      <c r="F254" s="51" t="e">
        <f aca="false">VLOOKUP($D254,Curves!$A$2:$H$1700,3)*$B254</f>
        <v>#N/A</v>
      </c>
      <c r="G254" s="51" t="e">
        <f aca="false">VLOOKUP($D254,Curves!$A$2:$H$1700,7)*$B254</f>
        <v>#N/A</v>
      </c>
      <c r="H254" s="51" t="e">
        <f aca="false">VLOOKUP($D254,Curves!$A$2:$H$1700,5)*$B254</f>
        <v>#N/A</v>
      </c>
      <c r="I254" s="51" t="e">
        <f aca="false">VLOOKUP($D254,Curves!$A$2:$H$1700,4)*$B254</f>
        <v>#N/A</v>
      </c>
      <c r="J254" s="379" t="e">
        <f aca="false">VLOOKUP($D254,Curves!$A$2:$H$1700,8)*$B254</f>
        <v>#N/A</v>
      </c>
      <c r="K254" s="51" t="e">
        <f aca="false">($E254+$I254)*$J$5+$J$4</f>
        <v>#N/A</v>
      </c>
      <c r="L254" s="380" t="e">
        <f aca="false">VLOOKUP($D254,Curves!$N$2:$T$2600,2)*$B254</f>
        <v>#N/A</v>
      </c>
      <c r="M254" s="244" t="e">
        <f aca="false">VLOOKUP($D254,Curves!$N$2:$T$2600,3)*$B254</f>
        <v>#N/A</v>
      </c>
      <c r="N254" s="381" t="e">
        <f aca="false">IF($K254&lt;$L254,1,0)</f>
        <v>#N/A</v>
      </c>
      <c r="O254" s="382" t="e">
        <f aca="false">IF($K254&lt;$M254,1,0)</f>
        <v>#N/A</v>
      </c>
      <c r="P254" s="378" t="e">
        <f aca="false">($E254+J254)*$J$5+$J$4</f>
        <v>#N/A</v>
      </c>
      <c r="Q254" s="380" t="e">
        <f aca="false">VLOOKUP($D254,Curves!$N$2:$T$2600,4)*$B254</f>
        <v>#N/A</v>
      </c>
      <c r="R254" s="244" t="e">
        <f aca="false">VLOOKUP($D254,Curves!$N$2:$T$2600,5)*$B254</f>
        <v>#N/A</v>
      </c>
      <c r="S254" s="381" t="e">
        <f aca="false">IF($P254&lt;$Q254,1,0)</f>
        <v>#N/A</v>
      </c>
      <c r="T254" s="382" t="e">
        <f aca="false">IF($P254&lt;$R254,1,0)</f>
        <v>#N/A</v>
      </c>
      <c r="U254" s="383" t="e">
        <f aca="false">($E254+G254)*$J$5+$J$4</f>
        <v>#N/A</v>
      </c>
      <c r="V254" s="383" t="e">
        <f aca="false">($E254+H254)*$J$5+$J$4</f>
        <v>#N/A</v>
      </c>
      <c r="W254" s="383" t="e">
        <f aca="false">($E254+I254)*$J$5+$J$4</f>
        <v>#N/A</v>
      </c>
      <c r="X254" s="272" t="e">
        <f aca="false">VLOOKUP($D254,[6]CurveFetch!$D$8:$S$13000,16,0)*$B254</f>
        <v>#N/A</v>
      </c>
      <c r="Y254" s="244" t="e">
        <f aca="false">VLOOKUP($D254,Curves!$N$2:$T$2600,7)*$B254</f>
        <v>#N/A</v>
      </c>
      <c r="Z254" s="384" t="e">
        <f aca="false">IF($U254&lt;$X254,1,0)</f>
        <v>#N/A</v>
      </c>
      <c r="AA254" s="381" t="e">
        <f aca="false">IF($U254&lt;$Y254,1,0)</f>
        <v>#N/A</v>
      </c>
      <c r="AB254" s="381" t="e">
        <f aca="false">IF($V254&lt;$X254,1,0)</f>
        <v>#N/A</v>
      </c>
      <c r="AC254" s="381" t="e">
        <f aca="false">IF($V254&lt;$X254,1,0)</f>
        <v>#N/A</v>
      </c>
      <c r="AD254" s="381" t="e">
        <f aca="false">IF($W254&lt;$X254,1,0)</f>
        <v>#N/A</v>
      </c>
      <c r="AE254" s="382" t="e">
        <f aca="false">IF($W254&lt;$Y254,1,0)</f>
        <v>#N/A</v>
      </c>
      <c r="AF254" s="70" t="e">
        <f aca="false">$AF$7*$J$2*$J$5*$N254</f>
        <v>#N/A</v>
      </c>
      <c r="AG254" s="70" t="e">
        <f aca="false">$AF$7*$J$2*$J$5*$O254</f>
        <v>#N/A</v>
      </c>
      <c r="AH254" s="70" t="e">
        <f aca="false">$AH$7*$J$2*$J$5*$N254</f>
        <v>#N/A</v>
      </c>
      <c r="AI254" s="70" t="e">
        <f aca="false">$AH$7*$J$2*$J$5*$O254</f>
        <v>#N/A</v>
      </c>
      <c r="AJ254" s="70" t="e">
        <f aca="false">$AJ$7*$J$2*$J$5*$N254</f>
        <v>#N/A</v>
      </c>
      <c r="AK254" s="70" t="e">
        <f aca="false">$AJ$7*$J$2*$J$5*$O254</f>
        <v>#N/A</v>
      </c>
      <c r="AL254" s="70" t="e">
        <f aca="false">$AL$7*$J$2*$J$5*$N254</f>
        <v>#N/A</v>
      </c>
      <c r="AM254" s="70" t="e">
        <f aca="false">$AL$7*$J$3*$J$5*$O254</f>
        <v>#N/A</v>
      </c>
      <c r="AN254" s="70" t="e">
        <f aca="false">$AN$7*$J$2*$J$5*$N254</f>
        <v>#N/A</v>
      </c>
      <c r="AO254" s="70" t="e">
        <f aca="false">$AN$7*$J$3*$J$5*$O254</f>
        <v>#N/A</v>
      </c>
      <c r="AP254" s="70" t="e">
        <f aca="false">$AP$7*$J$2*$J$5*$N254</f>
        <v>#N/A</v>
      </c>
      <c r="AQ254" s="70" t="e">
        <f aca="false">$AP$7*$J$3*$J$5*$O254</f>
        <v>#N/A</v>
      </c>
      <c r="AR254" s="70" t="e">
        <f aca="false">$AR$7*$J$2*$J$5*$N254</f>
        <v>#N/A</v>
      </c>
      <c r="AS254" s="70" t="e">
        <f aca="false">$AR$7*$J$3*$J$5*$O254</f>
        <v>#N/A</v>
      </c>
      <c r="AT254" s="134" t="e">
        <f aca="false">SUM(AF254:AG254,AL254:AM254)</f>
        <v>#N/A</v>
      </c>
      <c r="AU254" s="161" t="e">
        <f aca="false">SUM(AF254:AM254,AP254:AS254)</f>
        <v>#N/A</v>
      </c>
      <c r="AV254" s="134" t="e">
        <f aca="false">SUM(AF254:AS254)</f>
        <v>#N/A</v>
      </c>
      <c r="AW254" s="70" t="e">
        <f aca="false">$AW$7*$J$2*$J$5*$S254</f>
        <v>#N/A</v>
      </c>
      <c r="AX254" s="70" t="e">
        <f aca="false">$AW$7*$J$3*$J$5*$T254</f>
        <v>#N/A</v>
      </c>
      <c r="AY254" s="70" t="e">
        <f aca="false">$AY$7*$J$2*$J$5*$S254</f>
        <v>#N/A</v>
      </c>
      <c r="AZ254" s="70" t="e">
        <f aca="false">$AY$7*$J$3*$J$5*$T254</f>
        <v>#N/A</v>
      </c>
      <c r="BA254" s="70" t="e">
        <f aca="false">$BA$7*$J$2*$J$5*$S254</f>
        <v>#N/A</v>
      </c>
      <c r="BB254" s="70" t="e">
        <f aca="false">$BA$7*$J$3*$J$5*$T254</f>
        <v>#N/A</v>
      </c>
      <c r="BC254" s="70" t="e">
        <f aca="false">$BC$7*$J$2*$J$5*$S254</f>
        <v>#N/A</v>
      </c>
      <c r="BD254" s="70" t="e">
        <f aca="false">$BC$7*$J$3*$J$5*$T254</f>
        <v>#N/A</v>
      </c>
      <c r="BE254" s="70" t="e">
        <f aca="false">$BE$7*$J$2*$J$5*$S254</f>
        <v>#N/A</v>
      </c>
      <c r="BF254" s="70" t="e">
        <f aca="false">$BE$7*$J$3*$J$5*$T254</f>
        <v>#N/A</v>
      </c>
      <c r="BG254" s="70" t="e">
        <f aca="false">$BG$7*$J$2*$J$5*$S254</f>
        <v>#N/A</v>
      </c>
      <c r="BH254" s="70" t="e">
        <f aca="false">$BG$7*$J$3*$J$5*$T254</f>
        <v>#N/A</v>
      </c>
      <c r="BI254" s="70" t="e">
        <f aca="false">$BI$7*$J$2*$J$5*$S254</f>
        <v>#N/A</v>
      </c>
      <c r="BJ254" s="70" t="e">
        <f aca="false">$BI$7*$J$3*$J$5*$T254</f>
        <v>#N/A</v>
      </c>
      <c r="BK254" s="70" t="e">
        <f aca="false">$BK$7*$J$2*$J$5*$S254</f>
        <v>#N/A</v>
      </c>
      <c r="BL254" s="70" t="e">
        <f aca="false">$BK$7*$J$3*$J$5*$T254</f>
        <v>#N/A</v>
      </c>
      <c r="BM254" s="70" t="e">
        <f aca="false">$BM$7*$J$2*$J$5*$S254</f>
        <v>#N/A</v>
      </c>
      <c r="BN254" s="70" t="e">
        <f aca="false">$BM$7*$J$3*$J$5*$T254</f>
        <v>#N/A</v>
      </c>
      <c r="BO254" s="70" t="e">
        <f aca="false">$BO$7*$J$2*$J$5*$S254</f>
        <v>#N/A</v>
      </c>
      <c r="BP254" s="70" t="e">
        <f aca="false">$BO$7*$J$3*$J$5*$T254</f>
        <v>#N/A</v>
      </c>
      <c r="BQ254" s="70" t="e">
        <f aca="false">$BQ$7*$J$2*$J$5*$S254</f>
        <v>#N/A</v>
      </c>
      <c r="BR254" s="70" t="e">
        <f aca="false">$BQ$7*$J$3*$J$5*$T254</f>
        <v>#N/A</v>
      </c>
      <c r="BS254" s="70" t="e">
        <f aca="false">$BS$7*$J$2*$J$5*$S254</f>
        <v>#N/A</v>
      </c>
      <c r="BT254" s="70" t="e">
        <f aca="false">$BS$7*$J$3*$J$5*$T254</f>
        <v>#N/A</v>
      </c>
      <c r="BU254" s="70" t="e">
        <f aca="false">$BU$7*$J$2*$J$5*$S254</f>
        <v>#N/A</v>
      </c>
      <c r="BV254" s="70" t="e">
        <f aca="false">$BU$7*$J$3*$J$5*$T254</f>
        <v>#N/A</v>
      </c>
      <c r="BW254" s="385" t="e">
        <f aca="false">SUM(AW254:BD254,BG254:BJ254,BO254:BP254)</f>
        <v>#N/A</v>
      </c>
      <c r="BX254" s="386" t="e">
        <f aca="false">SUM(BS254:BV254)+BW254</f>
        <v>#N/A</v>
      </c>
      <c r="BY254" s="25" t="e">
        <f aca="false">SUM(AW254:BV254)</f>
        <v>#N/A</v>
      </c>
      <c r="BZ254" s="70" t="e">
        <f aca="false">$BZ$7*$J$2*$J$5*$N254</f>
        <v>#N/A</v>
      </c>
      <c r="CA254" s="70" t="e">
        <f aca="false">$BZ$7*$J$3*$J$5*$O254</f>
        <v>#N/A</v>
      </c>
      <c r="CB254" s="70" t="e">
        <f aca="false">$CB$7*$J$2*$J$5*$N254</f>
        <v>#N/A</v>
      </c>
      <c r="CC254" s="70" t="e">
        <f aca="false">$CB$7*$J$3*$J$5*$O254</f>
        <v>#N/A</v>
      </c>
      <c r="CD254" s="70" t="e">
        <f aca="false">$CD$7*$J$2*$J$5*$N254</f>
        <v>#N/A</v>
      </c>
      <c r="CE254" s="70" t="e">
        <f aca="false">$CD$7*$J$3*$J$5*$O254</f>
        <v>#N/A</v>
      </c>
      <c r="CF254" s="134" t="e">
        <f aca="false">SUM(BZ254:CA254)</f>
        <v>#N/A</v>
      </c>
      <c r="CG254" s="386" t="e">
        <f aca="false">SUM(BZ254:CC254)</f>
        <v>#N/A</v>
      </c>
      <c r="CH254" s="134" t="e">
        <f aca="false">SUM(BZ254:CE254)</f>
        <v>#N/A</v>
      </c>
      <c r="CI254" s="70" t="e">
        <f aca="false">$CI$7*$J$2*$J$5*$AB254</f>
        <v>#N/A</v>
      </c>
      <c r="CJ254" s="70" t="e">
        <f aca="false">$CI$7*$J$3*$J$5*$AC254</f>
        <v>#N/A</v>
      </c>
      <c r="CK254" s="70" t="e">
        <f aca="false">$CK$7*$J$2*$J$5*$AB254</f>
        <v>#N/A</v>
      </c>
      <c r="CL254" s="70" t="e">
        <f aca="false">$CK$7*$J$3*$J$5*$AC254</f>
        <v>#N/A</v>
      </c>
      <c r="CM254" s="70" t="e">
        <f aca="false">$CM$7*$J$2*$J$5*$AB254</f>
        <v>#N/A</v>
      </c>
      <c r="CN254" s="70" t="e">
        <f aca="false">$CM$7*$J$3*$J$5*$AC254</f>
        <v>#N/A</v>
      </c>
      <c r="CO254" s="70" t="e">
        <f aca="false">$CO$7*$J$2*$J$5*$AB254</f>
        <v>#N/A</v>
      </c>
      <c r="CP254" s="70" t="e">
        <f aca="false">$CO$7*$J$3*$J$5*$AC254</f>
        <v>#N/A</v>
      </c>
      <c r="CQ254" s="70" t="e">
        <f aca="false">$CQ$7*$J$2*$J$5*$AB254</f>
        <v>#N/A</v>
      </c>
      <c r="CR254" s="70" t="e">
        <f aca="false">$CQ$7*$J$3*$J$5*$AC254</f>
        <v>#N/A</v>
      </c>
      <c r="CS254" s="70" t="e">
        <f aca="false">$CS$7*$J$2*$J$5*$AB254</f>
        <v>#N/A</v>
      </c>
      <c r="CT254" s="70" t="e">
        <f aca="false">$CS$7*$J$3*$J$5*$AC254</f>
        <v>#N/A</v>
      </c>
      <c r="CU254" s="70" t="e">
        <f aca="false">$CU$7*$J$2*$J$5*$AB254</f>
        <v>#N/A</v>
      </c>
      <c r="CV254" s="70" t="e">
        <f aca="false">$CU$7*$J$3*$J$5*$AC254</f>
        <v>#N/A</v>
      </c>
      <c r="CW254" s="70" t="e">
        <f aca="false">$CW$7*$J$2*$J$5*$AB254</f>
        <v>#N/A</v>
      </c>
      <c r="CX254" s="70" t="e">
        <f aca="false">$CW$7*$J$3*$J$5*$AC254</f>
        <v>#N/A</v>
      </c>
      <c r="CY254" s="70" t="e">
        <f aca="false">$CY$7*$J$2*$J$5*$AB254</f>
        <v>#N/A</v>
      </c>
      <c r="CZ254" s="70" t="e">
        <f aca="false">$CY$7*$J$3*$J$5*$AC254</f>
        <v>#N/A</v>
      </c>
      <c r="DA254" s="70" t="e">
        <f aca="false">$DA$7*$J$2*$J$5*$AB254</f>
        <v>#N/A</v>
      </c>
      <c r="DB254" s="70" t="e">
        <f aca="false">$DA$7*$J$3*$J$5*$AC254</f>
        <v>#N/A</v>
      </c>
      <c r="DC254" s="70"/>
      <c r="DD254" s="70"/>
      <c r="DE254" s="70" t="e">
        <f aca="false">$DF$7*$J$2*$J$5*$AB254</f>
        <v>#N/A</v>
      </c>
      <c r="DF254" s="70" t="e">
        <f aca="false">$DF$7*$J$3*$J$5*$AC254</f>
        <v>#N/A</v>
      </c>
      <c r="DG254" s="70" t="e">
        <f aca="false">$DG$7*$J$2*$J$5*$AB254</f>
        <v>#N/A</v>
      </c>
      <c r="DH254" s="70" t="e">
        <f aca="false">$DG$7*$J$3*$J$5*$AC254</f>
        <v>#N/A</v>
      </c>
      <c r="DI254" s="70" t="e">
        <f aca="false">$DI$7*$J$2*$J$5*$AB254</f>
        <v>#N/A</v>
      </c>
      <c r="DJ254" s="70" t="e">
        <f aca="false">$DI$7*$J$3*$J$5*$AC254</f>
        <v>#N/A</v>
      </c>
      <c r="DK254" s="70" t="e">
        <f aca="false">$DK$7*$J$2*$J$5*$AB254</f>
        <v>#N/A</v>
      </c>
      <c r="DL254" s="70" t="e">
        <f aca="false">$DK$7*$J$3*$J$5*$AC254</f>
        <v>#N/A</v>
      </c>
      <c r="DM254" s="70" t="e">
        <f aca="false">$DM$7*$J$2*$J$5*$AB254</f>
        <v>#N/A</v>
      </c>
      <c r="DN254" s="70" t="e">
        <f aca="false">$DM$7*$J$3*$J$5*$AC254</f>
        <v>#N/A</v>
      </c>
      <c r="DO254" s="70" t="e">
        <f aca="false">$DO$7*$J$2*$J$5*$AB254</f>
        <v>#N/A</v>
      </c>
      <c r="DP254" s="70" t="e">
        <f aca="false">$DO$7*$J$3*$J$5*$AC254</f>
        <v>#N/A</v>
      </c>
      <c r="DQ254" s="70" t="e">
        <f aca="false">$DQ$7*$J$2*$J$5*$AB254</f>
        <v>#N/A</v>
      </c>
      <c r="DR254" s="70" t="e">
        <f aca="false">$DQ$7*$J$3*$J$5*$AC254</f>
        <v>#N/A</v>
      </c>
      <c r="DS254" s="134" t="e">
        <f aca="false">SUM(CI254:CR254,CW254:CX254,DG254:DH254)</f>
        <v>#N/A</v>
      </c>
      <c r="DT254" s="25" t="e">
        <f aca="false">SUM(CI254:CZ254,DC254:DL254)</f>
        <v>#N/A</v>
      </c>
      <c r="DU254" s="134" t="e">
        <f aca="false">SUM(CI254:DR254)</f>
        <v>#N/A</v>
      </c>
      <c r="DZ254" s="70" t="e">
        <f aca="false">$DZ$7*$J$2*$J$5*$AB254</f>
        <v>#N/A</v>
      </c>
      <c r="EA254" s="70" t="e">
        <f aca="false">$DZ$7*$J$3*$J$5*$AC254</f>
        <v>#N/A</v>
      </c>
      <c r="EB254" s="70" t="e">
        <f aca="false">$EB$7*$J$2*$J$5*$AB254</f>
        <v>#N/A</v>
      </c>
      <c r="EC254" s="70" t="e">
        <f aca="false">$EB$7*$J$3*$J$5*$AC254</f>
        <v>#N/A</v>
      </c>
      <c r="ED254" s="70" t="e">
        <f aca="false">$ED$7*$J$2*$J$5*$AB254</f>
        <v>#N/A</v>
      </c>
      <c r="EE254" s="70" t="e">
        <f aca="false">$ED$7*$J$3*$J$5*$AC254</f>
        <v>#N/A</v>
      </c>
      <c r="EF254" s="70" t="e">
        <f aca="false">$EF$7*$J$2*$J$5*$AB254</f>
        <v>#N/A</v>
      </c>
      <c r="EG254" s="70" t="e">
        <f aca="false">$EF$7*$J$3*$J$5*$AC254</f>
        <v>#N/A</v>
      </c>
      <c r="EH254" s="70" t="e">
        <f aca="false">$EH$7*$J$2*$J$5*$AB254</f>
        <v>#N/A</v>
      </c>
      <c r="EI254" s="70" t="e">
        <f aca="false">$EH$7*$J$3*$J$5*$AC254</f>
        <v>#N/A</v>
      </c>
      <c r="EJ254" s="70" t="e">
        <f aca="false">$EJ$7*$J$2*$J$5*$AB254</f>
        <v>#N/A</v>
      </c>
      <c r="EK254" s="70" t="e">
        <f aca="false">$EJ$7*$J$3*$J$5*$AC254</f>
        <v>#N/A</v>
      </c>
      <c r="EL254" s="70" t="e">
        <f aca="false">$EL$7*$J$2*$J$5*$AB254</f>
        <v>#N/A</v>
      </c>
      <c r="EM254" s="70" t="e">
        <f aca="false">$EL$7*$J$3*$J$5*$AC254</f>
        <v>#N/A</v>
      </c>
      <c r="EN254" s="134" t="e">
        <f aca="false">SUM(EB254:EC254)</f>
        <v>#N/A</v>
      </c>
      <c r="EO254" s="25" t="e">
        <f aca="false">SUM(EB254:EE254,EJ254:EM254)</f>
        <v>#N/A</v>
      </c>
      <c r="EP254" s="25" t="e">
        <f aca="false">SUM(DZ254:EM254)</f>
        <v>#N/A</v>
      </c>
    </row>
    <row r="255" customFormat="false" ht="11.25" hidden="false" customHeight="false" outlineLevel="0" collapsed="false">
      <c r="A255" s="51" t="e">
        <f aca="false">VLOOKUP($D255,Curves!$A$2:$I$1700,9)</f>
        <v>#N/A</v>
      </c>
      <c r="B255" s="85" t="e">
        <f aca="false">(1+($A255/2))^(-2*($D255-$A$1)/365.25)</f>
        <v>#N/A</v>
      </c>
      <c r="C255" s="85" t="n">
        <f aca="false">D256-D255</f>
        <v>31</v>
      </c>
      <c r="D255" s="377" t="n">
        <v>44409</v>
      </c>
      <c r="E255" s="378" t="e">
        <f aca="false">VLOOKUP($D255,Curves!$A$2:$H$1700,2)*$B255</f>
        <v>#N/A</v>
      </c>
      <c r="F255" s="51" t="e">
        <f aca="false">VLOOKUP($D255,Curves!$A$2:$H$1700,3)*$B255</f>
        <v>#N/A</v>
      </c>
      <c r="G255" s="51" t="e">
        <f aca="false">VLOOKUP($D255,Curves!$A$2:$H$1700,7)*$B255</f>
        <v>#N/A</v>
      </c>
      <c r="H255" s="51" t="e">
        <f aca="false">VLOOKUP($D255,Curves!$A$2:$H$1700,5)*$B255</f>
        <v>#N/A</v>
      </c>
      <c r="I255" s="51" t="e">
        <f aca="false">VLOOKUP($D255,Curves!$A$2:$H$1700,4)*$B255</f>
        <v>#N/A</v>
      </c>
      <c r="J255" s="379" t="e">
        <f aca="false">VLOOKUP($D255,Curves!$A$2:$H$1700,8)*$B255</f>
        <v>#N/A</v>
      </c>
      <c r="K255" s="51" t="e">
        <f aca="false">($E255+$I255)*$J$5+$J$4</f>
        <v>#N/A</v>
      </c>
      <c r="L255" s="380" t="e">
        <f aca="false">VLOOKUP($D255,Curves!$N$2:$T$2600,2)*$B255</f>
        <v>#N/A</v>
      </c>
      <c r="M255" s="244" t="e">
        <f aca="false">VLOOKUP($D255,Curves!$N$2:$T$2600,3)*$B255</f>
        <v>#N/A</v>
      </c>
      <c r="N255" s="381" t="e">
        <f aca="false">IF($K255&lt;$L255,1,0)</f>
        <v>#N/A</v>
      </c>
      <c r="O255" s="382" t="e">
        <f aca="false">IF($K255&lt;$M255,1,0)</f>
        <v>#N/A</v>
      </c>
      <c r="P255" s="378" t="e">
        <f aca="false">($E255+J255)*$J$5+$J$4</f>
        <v>#N/A</v>
      </c>
      <c r="Q255" s="380" t="e">
        <f aca="false">VLOOKUP($D255,Curves!$N$2:$T$2600,4)*$B255</f>
        <v>#N/A</v>
      </c>
      <c r="R255" s="244" t="e">
        <f aca="false">VLOOKUP($D255,Curves!$N$2:$T$2600,5)*$B255</f>
        <v>#N/A</v>
      </c>
      <c r="S255" s="381" t="e">
        <f aca="false">IF($P255&lt;$Q255,1,0)</f>
        <v>#N/A</v>
      </c>
      <c r="T255" s="382" t="e">
        <f aca="false">IF($P255&lt;$R255,1,0)</f>
        <v>#N/A</v>
      </c>
      <c r="U255" s="383" t="e">
        <f aca="false">($E255+G255)*$J$5+$J$4</f>
        <v>#N/A</v>
      </c>
      <c r="V255" s="383" t="e">
        <f aca="false">($E255+H255)*$J$5+$J$4</f>
        <v>#N/A</v>
      </c>
      <c r="W255" s="383" t="e">
        <f aca="false">($E255+I255)*$J$5+$J$4</f>
        <v>#N/A</v>
      </c>
      <c r="X255" s="272" t="e">
        <f aca="false">VLOOKUP($D255,[6]CurveFetch!$D$8:$S$13000,16,0)*$B255</f>
        <v>#N/A</v>
      </c>
      <c r="Y255" s="244" t="e">
        <f aca="false">VLOOKUP($D255,Curves!$N$2:$T$2600,7)*$B255</f>
        <v>#N/A</v>
      </c>
      <c r="Z255" s="384" t="e">
        <f aca="false">IF($U255&lt;$X255,1,0)</f>
        <v>#N/A</v>
      </c>
      <c r="AA255" s="381" t="e">
        <f aca="false">IF($U255&lt;$Y255,1,0)</f>
        <v>#N/A</v>
      </c>
      <c r="AB255" s="381" t="e">
        <f aca="false">IF($V255&lt;$X255,1,0)</f>
        <v>#N/A</v>
      </c>
      <c r="AC255" s="381" t="e">
        <f aca="false">IF($V255&lt;$X255,1,0)</f>
        <v>#N/A</v>
      </c>
      <c r="AD255" s="381" t="e">
        <f aca="false">IF($W255&lt;$X255,1,0)</f>
        <v>#N/A</v>
      </c>
      <c r="AE255" s="382" t="e">
        <f aca="false">IF($W255&lt;$Y255,1,0)</f>
        <v>#N/A</v>
      </c>
      <c r="AF255" s="70" t="e">
        <f aca="false">$AF$7*$J$2*$J$5*$N255</f>
        <v>#N/A</v>
      </c>
      <c r="AG255" s="70" t="e">
        <f aca="false">$AF$7*$J$2*$J$5*$O255</f>
        <v>#N/A</v>
      </c>
      <c r="AH255" s="70" t="e">
        <f aca="false">$AH$7*$J$2*$J$5*$N255</f>
        <v>#N/A</v>
      </c>
      <c r="AI255" s="70" t="e">
        <f aca="false">$AH$7*$J$2*$J$5*$O255</f>
        <v>#N/A</v>
      </c>
      <c r="AJ255" s="70" t="e">
        <f aca="false">$AJ$7*$J$2*$J$5*$N255</f>
        <v>#N/A</v>
      </c>
      <c r="AK255" s="70" t="e">
        <f aca="false">$AJ$7*$J$2*$J$5*$O255</f>
        <v>#N/A</v>
      </c>
      <c r="AL255" s="70" t="e">
        <f aca="false">$AL$7*$J$2*$J$5*$N255</f>
        <v>#N/A</v>
      </c>
      <c r="AM255" s="70" t="e">
        <f aca="false">$AL$7*$J$3*$J$5*$O255</f>
        <v>#N/A</v>
      </c>
      <c r="AN255" s="70" t="e">
        <f aca="false">$AN$7*$J$2*$J$5*$N255</f>
        <v>#N/A</v>
      </c>
      <c r="AO255" s="70" t="e">
        <f aca="false">$AN$7*$J$3*$J$5*$O255</f>
        <v>#N/A</v>
      </c>
      <c r="AP255" s="70" t="e">
        <f aca="false">$AP$7*$J$2*$J$5*$N255</f>
        <v>#N/A</v>
      </c>
      <c r="AQ255" s="70" t="e">
        <f aca="false">$AP$7*$J$3*$J$5*$O255</f>
        <v>#N/A</v>
      </c>
      <c r="AR255" s="70" t="e">
        <f aca="false">$AR$7*$J$2*$J$5*$N255</f>
        <v>#N/A</v>
      </c>
      <c r="AS255" s="70" t="e">
        <f aca="false">$AR$7*$J$3*$J$5*$O255</f>
        <v>#N/A</v>
      </c>
      <c r="AT255" s="134" t="e">
        <f aca="false">SUM(AF255:AG255,AL255:AM255)</f>
        <v>#N/A</v>
      </c>
      <c r="AU255" s="161" t="e">
        <f aca="false">SUM(AF255:AM255,AP255:AS255)</f>
        <v>#N/A</v>
      </c>
      <c r="AV255" s="134" t="e">
        <f aca="false">SUM(AF255:AS255)</f>
        <v>#N/A</v>
      </c>
      <c r="AW255" s="70" t="e">
        <f aca="false">$AW$7*$J$2*$J$5*$S255</f>
        <v>#N/A</v>
      </c>
      <c r="AX255" s="70" t="e">
        <f aca="false">$AW$7*$J$3*$J$5*$T255</f>
        <v>#N/A</v>
      </c>
      <c r="AY255" s="70" t="e">
        <f aca="false">$AY$7*$J$2*$J$5*$S255</f>
        <v>#N/A</v>
      </c>
      <c r="AZ255" s="70" t="e">
        <f aca="false">$AY$7*$J$3*$J$5*$T255</f>
        <v>#N/A</v>
      </c>
      <c r="BA255" s="70" t="e">
        <f aca="false">$BA$7*$J$2*$J$5*$S255</f>
        <v>#N/A</v>
      </c>
      <c r="BB255" s="70" t="e">
        <f aca="false">$BA$7*$J$3*$J$5*$T255</f>
        <v>#N/A</v>
      </c>
      <c r="BC255" s="70" t="e">
        <f aca="false">$BC$7*$J$2*$J$5*$S255</f>
        <v>#N/A</v>
      </c>
      <c r="BD255" s="70" t="e">
        <f aca="false">$BC$7*$J$3*$J$5*$T255</f>
        <v>#N/A</v>
      </c>
      <c r="BE255" s="70" t="e">
        <f aca="false">$BE$7*$J$2*$J$5*$S255</f>
        <v>#N/A</v>
      </c>
      <c r="BF255" s="70" t="e">
        <f aca="false">$BE$7*$J$3*$J$5*$T255</f>
        <v>#N/A</v>
      </c>
      <c r="BG255" s="70" t="e">
        <f aca="false">$BG$7*$J$2*$J$5*$S255</f>
        <v>#N/A</v>
      </c>
      <c r="BH255" s="70" t="e">
        <f aca="false">$BG$7*$J$3*$J$5*$T255</f>
        <v>#N/A</v>
      </c>
      <c r="BI255" s="70" t="e">
        <f aca="false">$BI$7*$J$2*$J$5*$S255</f>
        <v>#N/A</v>
      </c>
      <c r="BJ255" s="70" t="e">
        <f aca="false">$BI$7*$J$3*$J$5*$T255</f>
        <v>#N/A</v>
      </c>
      <c r="BK255" s="70" t="e">
        <f aca="false">$BK$7*$J$2*$J$5*$S255</f>
        <v>#N/A</v>
      </c>
      <c r="BL255" s="70" t="e">
        <f aca="false">$BK$7*$J$3*$J$5*$T255</f>
        <v>#N/A</v>
      </c>
      <c r="BM255" s="70" t="e">
        <f aca="false">$BM$7*$J$2*$J$5*$S255</f>
        <v>#N/A</v>
      </c>
      <c r="BN255" s="70" t="e">
        <f aca="false">$BM$7*$J$3*$J$5*$T255</f>
        <v>#N/A</v>
      </c>
      <c r="BO255" s="70" t="e">
        <f aca="false">$BO$7*$J$2*$J$5*$S255</f>
        <v>#N/A</v>
      </c>
      <c r="BP255" s="70" t="e">
        <f aca="false">$BO$7*$J$3*$J$5*$T255</f>
        <v>#N/A</v>
      </c>
      <c r="BQ255" s="70" t="e">
        <f aca="false">$BQ$7*$J$2*$J$5*$S255</f>
        <v>#N/A</v>
      </c>
      <c r="BR255" s="70" t="e">
        <f aca="false">$BQ$7*$J$3*$J$5*$T255</f>
        <v>#N/A</v>
      </c>
      <c r="BS255" s="70" t="e">
        <f aca="false">$BS$7*$J$2*$J$5*$S255</f>
        <v>#N/A</v>
      </c>
      <c r="BT255" s="70" t="e">
        <f aca="false">$BS$7*$J$3*$J$5*$T255</f>
        <v>#N/A</v>
      </c>
      <c r="BU255" s="70" t="e">
        <f aca="false">$BU$7*$J$2*$J$5*$S255</f>
        <v>#N/A</v>
      </c>
      <c r="BV255" s="70" t="e">
        <f aca="false">$BU$7*$J$3*$J$5*$T255</f>
        <v>#N/A</v>
      </c>
      <c r="BW255" s="385" t="e">
        <f aca="false">SUM(AW255:BD255,BG255:BJ255,BO255:BP255)</f>
        <v>#N/A</v>
      </c>
      <c r="BX255" s="386" t="e">
        <f aca="false">SUM(BS255:BV255)+BW255</f>
        <v>#N/A</v>
      </c>
      <c r="BY255" s="25" t="e">
        <f aca="false">SUM(AW255:BV255)</f>
        <v>#N/A</v>
      </c>
      <c r="BZ255" s="70" t="e">
        <f aca="false">$BZ$7*$J$2*$J$5*$N255</f>
        <v>#N/A</v>
      </c>
      <c r="CA255" s="70" t="e">
        <f aca="false">$BZ$7*$J$3*$J$5*$O255</f>
        <v>#N/A</v>
      </c>
      <c r="CB255" s="70" t="e">
        <f aca="false">$CB$7*$J$2*$J$5*$N255</f>
        <v>#N/A</v>
      </c>
      <c r="CC255" s="70" t="e">
        <f aca="false">$CB$7*$J$3*$J$5*$O255</f>
        <v>#N/A</v>
      </c>
      <c r="CD255" s="70" t="e">
        <f aca="false">$CD$7*$J$2*$J$5*$N255</f>
        <v>#N/A</v>
      </c>
      <c r="CE255" s="70" t="e">
        <f aca="false">$CD$7*$J$3*$J$5*$O255</f>
        <v>#N/A</v>
      </c>
      <c r="CF255" s="134" t="e">
        <f aca="false">SUM(BZ255:CA255)</f>
        <v>#N/A</v>
      </c>
      <c r="CG255" s="386" t="e">
        <f aca="false">SUM(BZ255:CC255)</f>
        <v>#N/A</v>
      </c>
      <c r="CH255" s="134" t="e">
        <f aca="false">SUM(BZ255:CE255)</f>
        <v>#N/A</v>
      </c>
      <c r="CI255" s="70" t="e">
        <f aca="false">$CI$7*$J$2*$J$5*$AB255</f>
        <v>#N/A</v>
      </c>
      <c r="CJ255" s="70" t="e">
        <f aca="false">$CI$7*$J$3*$J$5*$AC255</f>
        <v>#N/A</v>
      </c>
      <c r="CK255" s="70" t="e">
        <f aca="false">$CK$7*$J$2*$J$5*$AB255</f>
        <v>#N/A</v>
      </c>
      <c r="CL255" s="70" t="e">
        <f aca="false">$CK$7*$J$3*$J$5*$AC255</f>
        <v>#N/A</v>
      </c>
      <c r="CM255" s="70" t="e">
        <f aca="false">$CM$7*$J$2*$J$5*$AB255</f>
        <v>#N/A</v>
      </c>
      <c r="CN255" s="70" t="e">
        <f aca="false">$CM$7*$J$3*$J$5*$AC255</f>
        <v>#N/A</v>
      </c>
      <c r="CO255" s="70" t="e">
        <f aca="false">$CO$7*$J$2*$J$5*$AB255</f>
        <v>#N/A</v>
      </c>
      <c r="CP255" s="70" t="e">
        <f aca="false">$CO$7*$J$3*$J$5*$AC255</f>
        <v>#N/A</v>
      </c>
      <c r="CQ255" s="70" t="e">
        <f aca="false">$CQ$7*$J$2*$J$5*$AB255</f>
        <v>#N/A</v>
      </c>
      <c r="CR255" s="70" t="e">
        <f aca="false">$CQ$7*$J$3*$J$5*$AC255</f>
        <v>#N/A</v>
      </c>
      <c r="CS255" s="70" t="e">
        <f aca="false">$CS$7*$J$2*$J$5*$AB255</f>
        <v>#N/A</v>
      </c>
      <c r="CT255" s="70" t="e">
        <f aca="false">$CS$7*$J$3*$J$5*$AC255</f>
        <v>#N/A</v>
      </c>
      <c r="CU255" s="70" t="e">
        <f aca="false">$CU$7*$J$2*$J$5*$AB255</f>
        <v>#N/A</v>
      </c>
      <c r="CV255" s="70" t="e">
        <f aca="false">$CU$7*$J$3*$J$5*$AC255</f>
        <v>#N/A</v>
      </c>
      <c r="CW255" s="70" t="e">
        <f aca="false">$CW$7*$J$2*$J$5*$AB255</f>
        <v>#N/A</v>
      </c>
      <c r="CX255" s="70" t="e">
        <f aca="false">$CW$7*$J$3*$J$5*$AC255</f>
        <v>#N/A</v>
      </c>
      <c r="CY255" s="70" t="e">
        <f aca="false">$CY$7*$J$2*$J$5*$AB255</f>
        <v>#N/A</v>
      </c>
      <c r="CZ255" s="70" t="e">
        <f aca="false">$CY$7*$J$3*$J$5*$AC255</f>
        <v>#N/A</v>
      </c>
      <c r="DA255" s="70" t="e">
        <f aca="false">$DA$7*$J$2*$J$5*$AB255</f>
        <v>#N/A</v>
      </c>
      <c r="DB255" s="70" t="e">
        <f aca="false">$DA$7*$J$3*$J$5*$AC255</f>
        <v>#N/A</v>
      </c>
      <c r="DC255" s="70"/>
      <c r="DD255" s="70"/>
      <c r="DE255" s="70" t="e">
        <f aca="false">$DF$7*$J$2*$J$5*$AB255</f>
        <v>#N/A</v>
      </c>
      <c r="DF255" s="70" t="e">
        <f aca="false">$DF$7*$J$3*$J$5*$AC255</f>
        <v>#N/A</v>
      </c>
      <c r="DG255" s="70" t="e">
        <f aca="false">$DG$7*$J$2*$J$5*$AB255</f>
        <v>#N/A</v>
      </c>
      <c r="DH255" s="70" t="e">
        <f aca="false">$DG$7*$J$3*$J$5*$AC255</f>
        <v>#N/A</v>
      </c>
      <c r="DI255" s="70" t="e">
        <f aca="false">$DI$7*$J$2*$J$5*$AB255</f>
        <v>#N/A</v>
      </c>
      <c r="DJ255" s="70" t="e">
        <f aca="false">$DI$7*$J$3*$J$5*$AC255</f>
        <v>#N/A</v>
      </c>
      <c r="DK255" s="70" t="e">
        <f aca="false">$DK$7*$J$2*$J$5*$AB255</f>
        <v>#N/A</v>
      </c>
      <c r="DL255" s="70" t="e">
        <f aca="false">$DK$7*$J$3*$J$5*$AC255</f>
        <v>#N/A</v>
      </c>
      <c r="DM255" s="70" t="e">
        <f aca="false">$DM$7*$J$2*$J$5*$AB255</f>
        <v>#N/A</v>
      </c>
      <c r="DN255" s="70" t="e">
        <f aca="false">$DM$7*$J$3*$J$5*$AC255</f>
        <v>#N/A</v>
      </c>
      <c r="DO255" s="70" t="e">
        <f aca="false">$DO$7*$J$2*$J$5*$AB255</f>
        <v>#N/A</v>
      </c>
      <c r="DP255" s="70" t="e">
        <f aca="false">$DO$7*$J$3*$J$5*$AC255</f>
        <v>#N/A</v>
      </c>
      <c r="DQ255" s="70" t="e">
        <f aca="false">$DQ$7*$J$2*$J$5*$AB255</f>
        <v>#N/A</v>
      </c>
      <c r="DR255" s="70" t="e">
        <f aca="false">$DQ$7*$J$3*$J$5*$AC255</f>
        <v>#N/A</v>
      </c>
      <c r="DS255" s="134" t="e">
        <f aca="false">SUM(CI255:CR255,CW255:CX255,DG255:DH255)</f>
        <v>#N/A</v>
      </c>
      <c r="DT255" s="25" t="e">
        <f aca="false">SUM(CI255:CZ255,DC255:DL255)</f>
        <v>#N/A</v>
      </c>
      <c r="DU255" s="134" t="e">
        <f aca="false">SUM(CI255:DR255)</f>
        <v>#N/A</v>
      </c>
      <c r="DZ255" s="70" t="e">
        <f aca="false">$DZ$7*$J$2*$J$5*$AB255</f>
        <v>#N/A</v>
      </c>
      <c r="EA255" s="70" t="e">
        <f aca="false">$DZ$7*$J$3*$J$5*$AC255</f>
        <v>#N/A</v>
      </c>
      <c r="EB255" s="70" t="e">
        <f aca="false">$EB$7*$J$2*$J$5*$AB255</f>
        <v>#N/A</v>
      </c>
      <c r="EC255" s="70" t="e">
        <f aca="false">$EB$7*$J$3*$J$5*$AC255</f>
        <v>#N/A</v>
      </c>
      <c r="ED255" s="70" t="e">
        <f aca="false">$ED$7*$J$2*$J$5*$AB255</f>
        <v>#N/A</v>
      </c>
      <c r="EE255" s="70" t="e">
        <f aca="false">$ED$7*$J$3*$J$5*$AC255</f>
        <v>#N/A</v>
      </c>
      <c r="EF255" s="70" t="e">
        <f aca="false">$EF$7*$J$2*$J$5*$AB255</f>
        <v>#N/A</v>
      </c>
      <c r="EG255" s="70" t="e">
        <f aca="false">$EF$7*$J$3*$J$5*$AC255</f>
        <v>#N/A</v>
      </c>
      <c r="EH255" s="70" t="e">
        <f aca="false">$EH$7*$J$2*$J$5*$AB255</f>
        <v>#N/A</v>
      </c>
      <c r="EI255" s="70" t="e">
        <f aca="false">$EH$7*$J$3*$J$5*$AC255</f>
        <v>#N/A</v>
      </c>
      <c r="EJ255" s="70" t="e">
        <f aca="false">$EJ$7*$J$2*$J$5*$AB255</f>
        <v>#N/A</v>
      </c>
      <c r="EK255" s="70" t="e">
        <f aca="false">$EJ$7*$J$3*$J$5*$AC255</f>
        <v>#N/A</v>
      </c>
      <c r="EL255" s="70" t="e">
        <f aca="false">$EL$7*$J$2*$J$5*$AB255</f>
        <v>#N/A</v>
      </c>
      <c r="EM255" s="70" t="e">
        <f aca="false">$EL$7*$J$3*$J$5*$AC255</f>
        <v>#N/A</v>
      </c>
      <c r="EN255" s="134" t="e">
        <f aca="false">SUM(EB255:EC255)</f>
        <v>#N/A</v>
      </c>
      <c r="EO255" s="25" t="e">
        <f aca="false">SUM(EB255:EE255,EJ255:EM255)</f>
        <v>#N/A</v>
      </c>
      <c r="EP255" s="25" t="e">
        <f aca="false">SUM(DZ255:EM255)</f>
        <v>#N/A</v>
      </c>
    </row>
    <row r="256" customFormat="false" ht="11.25" hidden="false" customHeight="false" outlineLevel="0" collapsed="false">
      <c r="A256" s="51" t="e">
        <f aca="false">VLOOKUP($D256,Curves!$A$2:$I$1700,9)</f>
        <v>#N/A</v>
      </c>
      <c r="B256" s="85" t="e">
        <f aca="false">(1+($A256/2))^(-2*($D256-$A$1)/365.25)</f>
        <v>#N/A</v>
      </c>
      <c r="C256" s="85" t="n">
        <f aca="false">D257-D256</f>
        <v>30</v>
      </c>
      <c r="D256" s="377" t="n">
        <v>44440</v>
      </c>
      <c r="E256" s="378" t="e">
        <f aca="false">VLOOKUP($D256,Curves!$A$2:$H$1700,2)*$B256</f>
        <v>#N/A</v>
      </c>
      <c r="F256" s="51" t="e">
        <f aca="false">VLOOKUP($D256,Curves!$A$2:$H$1700,3)*$B256</f>
        <v>#N/A</v>
      </c>
      <c r="G256" s="51" t="e">
        <f aca="false">VLOOKUP($D256,Curves!$A$2:$H$1700,7)*$B256</f>
        <v>#N/A</v>
      </c>
      <c r="H256" s="51" t="e">
        <f aca="false">VLOOKUP($D256,Curves!$A$2:$H$1700,5)*$B256</f>
        <v>#N/A</v>
      </c>
      <c r="I256" s="51" t="e">
        <f aca="false">VLOOKUP($D256,Curves!$A$2:$H$1700,4)*$B256</f>
        <v>#N/A</v>
      </c>
      <c r="J256" s="379" t="e">
        <f aca="false">VLOOKUP($D256,Curves!$A$2:$H$1700,8)*$B256</f>
        <v>#N/A</v>
      </c>
      <c r="K256" s="51" t="e">
        <f aca="false">($E256+$I256)*$J$5+$J$4</f>
        <v>#N/A</v>
      </c>
      <c r="L256" s="380" t="e">
        <f aca="false">VLOOKUP($D256,Curves!$N$2:$T$2600,2)*$B256</f>
        <v>#N/A</v>
      </c>
      <c r="M256" s="244" t="e">
        <f aca="false">VLOOKUP($D256,Curves!$N$2:$T$2600,3)*$B256</f>
        <v>#N/A</v>
      </c>
      <c r="N256" s="381" t="e">
        <f aca="false">IF($K256&lt;$L256,1,0)</f>
        <v>#N/A</v>
      </c>
      <c r="O256" s="382" t="e">
        <f aca="false">IF($K256&lt;$M256,1,0)</f>
        <v>#N/A</v>
      </c>
      <c r="P256" s="378" t="e">
        <f aca="false">($E256+J256)*$J$5+$J$4</f>
        <v>#N/A</v>
      </c>
      <c r="Q256" s="380" t="e">
        <f aca="false">VLOOKUP($D256,Curves!$N$2:$T$2600,4)*$B256</f>
        <v>#N/A</v>
      </c>
      <c r="R256" s="244" t="e">
        <f aca="false">VLOOKUP($D256,Curves!$N$2:$T$2600,5)*$B256</f>
        <v>#N/A</v>
      </c>
      <c r="S256" s="381" t="e">
        <f aca="false">IF($P256&lt;$Q256,1,0)</f>
        <v>#N/A</v>
      </c>
      <c r="T256" s="382" t="e">
        <f aca="false">IF($P256&lt;$R256,1,0)</f>
        <v>#N/A</v>
      </c>
      <c r="U256" s="383" t="e">
        <f aca="false">($E256+G256)*$J$5+$J$4</f>
        <v>#N/A</v>
      </c>
      <c r="V256" s="383" t="e">
        <f aca="false">($E256+H256)*$J$5+$J$4</f>
        <v>#N/A</v>
      </c>
      <c r="W256" s="383" t="e">
        <f aca="false">($E256+I256)*$J$5+$J$4</f>
        <v>#N/A</v>
      </c>
      <c r="X256" s="272" t="e">
        <f aca="false">VLOOKUP($D256,[6]CurveFetch!$D$8:$S$13000,16,0)*$B256</f>
        <v>#N/A</v>
      </c>
      <c r="Y256" s="244" t="e">
        <f aca="false">VLOOKUP($D256,Curves!$N$2:$T$2600,7)*$B256</f>
        <v>#N/A</v>
      </c>
      <c r="Z256" s="384" t="e">
        <f aca="false">IF($U256&lt;$X256,1,0)</f>
        <v>#N/A</v>
      </c>
      <c r="AA256" s="381" t="e">
        <f aca="false">IF($U256&lt;$Y256,1,0)</f>
        <v>#N/A</v>
      </c>
      <c r="AB256" s="381" t="e">
        <f aca="false">IF($V256&lt;$X256,1,0)</f>
        <v>#N/A</v>
      </c>
      <c r="AC256" s="381" t="e">
        <f aca="false">IF($V256&lt;$X256,1,0)</f>
        <v>#N/A</v>
      </c>
      <c r="AD256" s="381" t="e">
        <f aca="false">IF($W256&lt;$X256,1,0)</f>
        <v>#N/A</v>
      </c>
      <c r="AE256" s="382" t="e">
        <f aca="false">IF($W256&lt;$Y256,1,0)</f>
        <v>#N/A</v>
      </c>
      <c r="AF256" s="70" t="e">
        <f aca="false">$AF$7*$J$2*$J$5*$N256</f>
        <v>#N/A</v>
      </c>
      <c r="AG256" s="70" t="e">
        <f aca="false">$AF$7*$J$2*$J$5*$O256</f>
        <v>#N/A</v>
      </c>
      <c r="AH256" s="70" t="e">
        <f aca="false">$AH$7*$J$2*$J$5*$N256</f>
        <v>#N/A</v>
      </c>
      <c r="AI256" s="70" t="e">
        <f aca="false">$AH$7*$J$2*$J$5*$O256</f>
        <v>#N/A</v>
      </c>
      <c r="AJ256" s="70" t="e">
        <f aca="false">$AJ$7*$J$2*$J$5*$N256</f>
        <v>#N/A</v>
      </c>
      <c r="AK256" s="70" t="e">
        <f aca="false">$AJ$7*$J$2*$J$5*$O256</f>
        <v>#N/A</v>
      </c>
      <c r="AL256" s="70" t="e">
        <f aca="false">$AL$7*$J$2*$J$5*$N256</f>
        <v>#N/A</v>
      </c>
      <c r="AM256" s="70" t="e">
        <f aca="false">$AL$7*$J$3*$J$5*$O256</f>
        <v>#N/A</v>
      </c>
      <c r="AN256" s="70" t="e">
        <f aca="false">$AN$7*$J$2*$J$5*$N256</f>
        <v>#N/A</v>
      </c>
      <c r="AO256" s="70" t="e">
        <f aca="false">$AN$7*$J$3*$J$5*$O256</f>
        <v>#N/A</v>
      </c>
      <c r="AP256" s="70" t="e">
        <f aca="false">$AP$7*$J$2*$J$5*$N256</f>
        <v>#N/A</v>
      </c>
      <c r="AQ256" s="70" t="e">
        <f aca="false">$AP$7*$J$3*$J$5*$O256</f>
        <v>#N/A</v>
      </c>
      <c r="AR256" s="70" t="e">
        <f aca="false">$AR$7*$J$2*$J$5*$N256</f>
        <v>#N/A</v>
      </c>
      <c r="AS256" s="70" t="e">
        <f aca="false">$AR$7*$J$3*$J$5*$O256</f>
        <v>#N/A</v>
      </c>
      <c r="AT256" s="134" t="e">
        <f aca="false">SUM(AF256:AG256,AL256:AM256)</f>
        <v>#N/A</v>
      </c>
      <c r="AU256" s="161" t="e">
        <f aca="false">SUM(AF256:AM256,AP256:AS256)</f>
        <v>#N/A</v>
      </c>
      <c r="AV256" s="134" t="e">
        <f aca="false">SUM(AF256:AS256)</f>
        <v>#N/A</v>
      </c>
      <c r="AW256" s="70" t="e">
        <f aca="false">$AW$7*$J$2*$J$5*$S256</f>
        <v>#N/A</v>
      </c>
      <c r="AX256" s="70" t="e">
        <f aca="false">$AW$7*$J$3*$J$5*$T256</f>
        <v>#N/A</v>
      </c>
      <c r="AY256" s="70" t="e">
        <f aca="false">$AY$7*$J$2*$J$5*$S256</f>
        <v>#N/A</v>
      </c>
      <c r="AZ256" s="70" t="e">
        <f aca="false">$AY$7*$J$3*$J$5*$T256</f>
        <v>#N/A</v>
      </c>
      <c r="BA256" s="70" t="e">
        <f aca="false">$BA$7*$J$2*$J$5*$S256</f>
        <v>#N/A</v>
      </c>
      <c r="BB256" s="70" t="e">
        <f aca="false">$BA$7*$J$3*$J$5*$T256</f>
        <v>#N/A</v>
      </c>
      <c r="BC256" s="70" t="e">
        <f aca="false">$BC$7*$J$2*$J$5*$S256</f>
        <v>#N/A</v>
      </c>
      <c r="BD256" s="70" t="e">
        <f aca="false">$BC$7*$J$3*$J$5*$T256</f>
        <v>#N/A</v>
      </c>
      <c r="BE256" s="70" t="e">
        <f aca="false">$BE$7*$J$2*$J$5*$S256</f>
        <v>#N/A</v>
      </c>
      <c r="BF256" s="70" t="e">
        <f aca="false">$BE$7*$J$3*$J$5*$T256</f>
        <v>#N/A</v>
      </c>
      <c r="BG256" s="70" t="e">
        <f aca="false">$BG$7*$J$2*$J$5*$S256</f>
        <v>#N/A</v>
      </c>
      <c r="BH256" s="70" t="e">
        <f aca="false">$BG$7*$J$3*$J$5*$T256</f>
        <v>#N/A</v>
      </c>
      <c r="BI256" s="70" t="e">
        <f aca="false">$BI$7*$J$2*$J$5*$S256</f>
        <v>#N/A</v>
      </c>
      <c r="BJ256" s="70" t="e">
        <f aca="false">$BI$7*$J$3*$J$5*$T256</f>
        <v>#N/A</v>
      </c>
      <c r="BK256" s="70" t="e">
        <f aca="false">$BK$7*$J$2*$J$5*$S256</f>
        <v>#N/A</v>
      </c>
      <c r="BL256" s="70" t="e">
        <f aca="false">$BK$7*$J$3*$J$5*$T256</f>
        <v>#N/A</v>
      </c>
      <c r="BM256" s="70" t="e">
        <f aca="false">$BM$7*$J$2*$J$5*$S256</f>
        <v>#N/A</v>
      </c>
      <c r="BN256" s="70" t="e">
        <f aca="false">$BM$7*$J$3*$J$5*$T256</f>
        <v>#N/A</v>
      </c>
      <c r="BO256" s="70" t="e">
        <f aca="false">$BO$7*$J$2*$J$5*$S256</f>
        <v>#N/A</v>
      </c>
      <c r="BP256" s="70" t="e">
        <f aca="false">$BO$7*$J$3*$J$5*$T256</f>
        <v>#N/A</v>
      </c>
      <c r="BQ256" s="70" t="e">
        <f aca="false">$BQ$7*$J$2*$J$5*$S256</f>
        <v>#N/A</v>
      </c>
      <c r="BR256" s="70" t="e">
        <f aca="false">$BQ$7*$J$3*$J$5*$T256</f>
        <v>#N/A</v>
      </c>
      <c r="BS256" s="70" t="e">
        <f aca="false">$BS$7*$J$2*$J$5*$S256</f>
        <v>#N/A</v>
      </c>
      <c r="BT256" s="70" t="e">
        <f aca="false">$BS$7*$J$3*$J$5*$T256</f>
        <v>#N/A</v>
      </c>
      <c r="BU256" s="70" t="e">
        <f aca="false">$BU$7*$J$2*$J$5*$S256</f>
        <v>#N/A</v>
      </c>
      <c r="BV256" s="70" t="e">
        <f aca="false">$BU$7*$J$3*$J$5*$T256</f>
        <v>#N/A</v>
      </c>
      <c r="BW256" s="385" t="e">
        <f aca="false">SUM(AW256:BD256,BG256:BJ256,BO256:BP256)</f>
        <v>#N/A</v>
      </c>
      <c r="BX256" s="386" t="e">
        <f aca="false">SUM(BS256:BV256)+BW256</f>
        <v>#N/A</v>
      </c>
      <c r="BY256" s="25" t="e">
        <f aca="false">SUM(AW256:BV256)</f>
        <v>#N/A</v>
      </c>
      <c r="BZ256" s="70" t="e">
        <f aca="false">$BZ$7*$J$2*$J$5*$N256</f>
        <v>#N/A</v>
      </c>
      <c r="CA256" s="70" t="e">
        <f aca="false">$BZ$7*$J$3*$J$5*$O256</f>
        <v>#N/A</v>
      </c>
      <c r="CB256" s="70" t="e">
        <f aca="false">$CB$7*$J$2*$J$5*$N256</f>
        <v>#N/A</v>
      </c>
      <c r="CC256" s="70" t="e">
        <f aca="false">$CB$7*$J$3*$J$5*$O256</f>
        <v>#N/A</v>
      </c>
      <c r="CD256" s="70" t="e">
        <f aca="false">$CD$7*$J$2*$J$5*$N256</f>
        <v>#N/A</v>
      </c>
      <c r="CE256" s="70" t="e">
        <f aca="false">$CD$7*$J$3*$J$5*$O256</f>
        <v>#N/A</v>
      </c>
      <c r="CF256" s="134" t="e">
        <f aca="false">SUM(BZ256:CA256)</f>
        <v>#N/A</v>
      </c>
      <c r="CG256" s="386" t="e">
        <f aca="false">SUM(BZ256:CC256)</f>
        <v>#N/A</v>
      </c>
      <c r="CH256" s="134" t="e">
        <f aca="false">SUM(BZ256:CE256)</f>
        <v>#N/A</v>
      </c>
      <c r="CI256" s="70" t="e">
        <f aca="false">$CI$7*$J$2*$J$5*$AB256</f>
        <v>#N/A</v>
      </c>
      <c r="CJ256" s="70" t="e">
        <f aca="false">$CI$7*$J$3*$J$5*$AC256</f>
        <v>#N/A</v>
      </c>
      <c r="CK256" s="70" t="e">
        <f aca="false">$CK$7*$J$2*$J$5*$AB256</f>
        <v>#N/A</v>
      </c>
      <c r="CL256" s="70" t="e">
        <f aca="false">$CK$7*$J$3*$J$5*$AC256</f>
        <v>#N/A</v>
      </c>
      <c r="CM256" s="70" t="e">
        <f aca="false">$CM$7*$J$2*$J$5*$AB256</f>
        <v>#N/A</v>
      </c>
      <c r="CN256" s="70" t="e">
        <f aca="false">$CM$7*$J$3*$J$5*$AC256</f>
        <v>#N/A</v>
      </c>
      <c r="CO256" s="70" t="e">
        <f aca="false">$CO$7*$J$2*$J$5*$AB256</f>
        <v>#N/A</v>
      </c>
      <c r="CP256" s="70" t="e">
        <f aca="false">$CO$7*$J$3*$J$5*$AC256</f>
        <v>#N/A</v>
      </c>
      <c r="CQ256" s="70" t="e">
        <f aca="false">$CQ$7*$J$2*$J$5*$AB256</f>
        <v>#N/A</v>
      </c>
      <c r="CR256" s="70" t="e">
        <f aca="false">$CQ$7*$J$3*$J$5*$AC256</f>
        <v>#N/A</v>
      </c>
      <c r="CS256" s="70" t="e">
        <f aca="false">$CS$7*$J$2*$J$5*$AB256</f>
        <v>#N/A</v>
      </c>
      <c r="CT256" s="70" t="e">
        <f aca="false">$CS$7*$J$3*$J$5*$AC256</f>
        <v>#N/A</v>
      </c>
      <c r="CU256" s="70" t="e">
        <f aca="false">$CU$7*$J$2*$J$5*$AB256</f>
        <v>#N/A</v>
      </c>
      <c r="CV256" s="70" t="e">
        <f aca="false">$CU$7*$J$3*$J$5*$AC256</f>
        <v>#N/A</v>
      </c>
      <c r="CW256" s="70" t="e">
        <f aca="false">$CW$7*$J$2*$J$5*$AB256</f>
        <v>#N/A</v>
      </c>
      <c r="CX256" s="70" t="e">
        <f aca="false">$CW$7*$J$3*$J$5*$AC256</f>
        <v>#N/A</v>
      </c>
      <c r="CY256" s="70" t="e">
        <f aca="false">$CY$7*$J$2*$J$5*$AB256</f>
        <v>#N/A</v>
      </c>
      <c r="CZ256" s="70" t="e">
        <f aca="false">$CY$7*$J$3*$J$5*$AC256</f>
        <v>#N/A</v>
      </c>
      <c r="DA256" s="70" t="e">
        <f aca="false">$DA$7*$J$2*$J$5*$AB256</f>
        <v>#N/A</v>
      </c>
      <c r="DB256" s="70" t="e">
        <f aca="false">$DA$7*$J$3*$J$5*$AC256</f>
        <v>#N/A</v>
      </c>
      <c r="DC256" s="70"/>
      <c r="DD256" s="70"/>
      <c r="DE256" s="70" t="e">
        <f aca="false">$DF$7*$J$2*$J$5*$AB256</f>
        <v>#N/A</v>
      </c>
      <c r="DF256" s="70" t="e">
        <f aca="false">$DF$7*$J$3*$J$5*$AC256</f>
        <v>#N/A</v>
      </c>
      <c r="DG256" s="70" t="e">
        <f aca="false">$DG$7*$J$2*$J$5*$AB256</f>
        <v>#N/A</v>
      </c>
      <c r="DH256" s="70" t="e">
        <f aca="false">$DG$7*$J$3*$J$5*$AC256</f>
        <v>#N/A</v>
      </c>
      <c r="DI256" s="70" t="e">
        <f aca="false">$DI$7*$J$2*$J$5*$AB256</f>
        <v>#N/A</v>
      </c>
      <c r="DJ256" s="70" t="e">
        <f aca="false">$DI$7*$J$3*$J$5*$AC256</f>
        <v>#N/A</v>
      </c>
      <c r="DK256" s="70" t="e">
        <f aca="false">$DK$7*$J$2*$J$5*$AB256</f>
        <v>#N/A</v>
      </c>
      <c r="DL256" s="70" t="e">
        <f aca="false">$DK$7*$J$3*$J$5*$AC256</f>
        <v>#N/A</v>
      </c>
      <c r="DM256" s="70" t="e">
        <f aca="false">$DM$7*$J$2*$J$5*$AB256</f>
        <v>#N/A</v>
      </c>
      <c r="DN256" s="70" t="e">
        <f aca="false">$DM$7*$J$3*$J$5*$AC256</f>
        <v>#N/A</v>
      </c>
      <c r="DO256" s="70" t="e">
        <f aca="false">$DO$7*$J$2*$J$5*$AB256</f>
        <v>#N/A</v>
      </c>
      <c r="DP256" s="70" t="e">
        <f aca="false">$DO$7*$J$3*$J$5*$AC256</f>
        <v>#N/A</v>
      </c>
      <c r="DQ256" s="70" t="e">
        <f aca="false">$DQ$7*$J$2*$J$5*$AB256</f>
        <v>#N/A</v>
      </c>
      <c r="DR256" s="70" t="e">
        <f aca="false">$DQ$7*$J$3*$J$5*$AC256</f>
        <v>#N/A</v>
      </c>
      <c r="DS256" s="134" t="e">
        <f aca="false">SUM(CI256:CR256,CW256:CX256,DG256:DH256)</f>
        <v>#N/A</v>
      </c>
      <c r="DT256" s="25" t="e">
        <f aca="false">SUM(CI256:CZ256,DC256:DL256)</f>
        <v>#N/A</v>
      </c>
      <c r="DU256" s="134" t="e">
        <f aca="false">SUM(CI256:DR256)</f>
        <v>#N/A</v>
      </c>
      <c r="DZ256" s="70" t="e">
        <f aca="false">$DZ$7*$J$2*$J$5*$AB256</f>
        <v>#N/A</v>
      </c>
      <c r="EA256" s="70" t="e">
        <f aca="false">$DZ$7*$J$3*$J$5*$AC256</f>
        <v>#N/A</v>
      </c>
      <c r="EB256" s="70" t="e">
        <f aca="false">$EB$7*$J$2*$J$5*$AB256</f>
        <v>#N/A</v>
      </c>
      <c r="EC256" s="70" t="e">
        <f aca="false">$EB$7*$J$3*$J$5*$AC256</f>
        <v>#N/A</v>
      </c>
      <c r="ED256" s="70" t="e">
        <f aca="false">$ED$7*$J$2*$J$5*$AB256</f>
        <v>#N/A</v>
      </c>
      <c r="EE256" s="70" t="e">
        <f aca="false">$ED$7*$J$3*$J$5*$AC256</f>
        <v>#N/A</v>
      </c>
      <c r="EF256" s="70" t="e">
        <f aca="false">$EF$7*$J$2*$J$5*$AB256</f>
        <v>#N/A</v>
      </c>
      <c r="EG256" s="70" t="e">
        <f aca="false">$EF$7*$J$3*$J$5*$AC256</f>
        <v>#N/A</v>
      </c>
      <c r="EH256" s="70" t="e">
        <f aca="false">$EH$7*$J$2*$J$5*$AB256</f>
        <v>#N/A</v>
      </c>
      <c r="EI256" s="70" t="e">
        <f aca="false">$EH$7*$J$3*$J$5*$AC256</f>
        <v>#N/A</v>
      </c>
      <c r="EJ256" s="70" t="e">
        <f aca="false">$EJ$7*$J$2*$J$5*$AB256</f>
        <v>#N/A</v>
      </c>
      <c r="EK256" s="70" t="e">
        <f aca="false">$EJ$7*$J$3*$J$5*$AC256</f>
        <v>#N/A</v>
      </c>
      <c r="EL256" s="70" t="e">
        <f aca="false">$EL$7*$J$2*$J$5*$AB256</f>
        <v>#N/A</v>
      </c>
      <c r="EM256" s="70" t="e">
        <f aca="false">$EL$7*$J$3*$J$5*$AC256</f>
        <v>#N/A</v>
      </c>
      <c r="EN256" s="134" t="e">
        <f aca="false">SUM(EB256:EC256)</f>
        <v>#N/A</v>
      </c>
      <c r="EO256" s="25" t="e">
        <f aca="false">SUM(EB256:EE256,EJ256:EM256)</f>
        <v>#N/A</v>
      </c>
      <c r="EP256" s="25" t="e">
        <f aca="false">SUM(DZ256:EM256)</f>
        <v>#N/A</v>
      </c>
    </row>
    <row r="257" customFormat="false" ht="11.25" hidden="false" customHeight="false" outlineLevel="0" collapsed="false">
      <c r="A257" s="51" t="e">
        <f aca="false">VLOOKUP($D257,Curves!$A$2:$I$1700,9)</f>
        <v>#N/A</v>
      </c>
      <c r="B257" s="85" t="e">
        <f aca="false">(1+($A257/2))^(-2*($D257-$A$1)/365.25)</f>
        <v>#N/A</v>
      </c>
      <c r="C257" s="85" t="n">
        <f aca="false">D258-D257</f>
        <v>31</v>
      </c>
      <c r="D257" s="377" t="n">
        <v>44470</v>
      </c>
      <c r="E257" s="378" t="e">
        <f aca="false">VLOOKUP($D257,Curves!$A$2:$H$1700,2)*$B257</f>
        <v>#N/A</v>
      </c>
      <c r="F257" s="51" t="e">
        <f aca="false">VLOOKUP($D257,Curves!$A$2:$H$1700,3)*$B257</f>
        <v>#N/A</v>
      </c>
      <c r="G257" s="51" t="e">
        <f aca="false">VLOOKUP($D257,Curves!$A$2:$H$1700,7)*$B257</f>
        <v>#N/A</v>
      </c>
      <c r="H257" s="51" t="e">
        <f aca="false">VLOOKUP($D257,Curves!$A$2:$H$1700,5)*$B257</f>
        <v>#N/A</v>
      </c>
      <c r="I257" s="51" t="e">
        <f aca="false">VLOOKUP($D257,Curves!$A$2:$H$1700,4)*$B257</f>
        <v>#N/A</v>
      </c>
      <c r="J257" s="379" t="e">
        <f aca="false">VLOOKUP($D257,Curves!$A$2:$H$1700,8)*$B257</f>
        <v>#N/A</v>
      </c>
      <c r="K257" s="51" t="e">
        <f aca="false">($E257+$I257)*$J$5+$J$4</f>
        <v>#N/A</v>
      </c>
      <c r="L257" s="380" t="e">
        <f aca="false">VLOOKUP($D257,Curves!$N$2:$T$2600,2)*$B257</f>
        <v>#N/A</v>
      </c>
      <c r="M257" s="244" t="e">
        <f aca="false">VLOOKUP($D257,Curves!$N$2:$T$2600,3)*$B257</f>
        <v>#N/A</v>
      </c>
      <c r="N257" s="381" t="e">
        <f aca="false">IF($K257&lt;$L257,1,0)</f>
        <v>#N/A</v>
      </c>
      <c r="O257" s="382" t="e">
        <f aca="false">IF($K257&lt;$M257,1,0)</f>
        <v>#N/A</v>
      </c>
      <c r="P257" s="378" t="e">
        <f aca="false">($E257+J257)*$J$5+$J$4</f>
        <v>#N/A</v>
      </c>
      <c r="Q257" s="380" t="e">
        <f aca="false">VLOOKUP($D257,Curves!$N$2:$T$2600,4)*$B257</f>
        <v>#N/A</v>
      </c>
      <c r="R257" s="244" t="e">
        <f aca="false">VLOOKUP($D257,Curves!$N$2:$T$2600,5)*$B257</f>
        <v>#N/A</v>
      </c>
      <c r="S257" s="381" t="e">
        <f aca="false">IF($P257&lt;$Q257,1,0)</f>
        <v>#N/A</v>
      </c>
      <c r="T257" s="382" t="e">
        <f aca="false">IF($P257&lt;$R257,1,0)</f>
        <v>#N/A</v>
      </c>
      <c r="U257" s="383" t="e">
        <f aca="false">($E257+G257)*$J$5+$J$4</f>
        <v>#N/A</v>
      </c>
      <c r="V257" s="383" t="e">
        <f aca="false">($E257+H257)*$J$5+$J$4</f>
        <v>#N/A</v>
      </c>
      <c r="W257" s="383" t="e">
        <f aca="false">($E257+I257)*$J$5+$J$4</f>
        <v>#N/A</v>
      </c>
      <c r="X257" s="272" t="e">
        <f aca="false">VLOOKUP($D257,[6]CurveFetch!$D$8:$S$13000,16,0)*$B257</f>
        <v>#N/A</v>
      </c>
      <c r="Y257" s="244" t="e">
        <f aca="false">VLOOKUP($D257,Curves!$N$2:$T$2600,7)*$B257</f>
        <v>#N/A</v>
      </c>
      <c r="Z257" s="384" t="e">
        <f aca="false">IF($U257&lt;$X257,1,0)</f>
        <v>#N/A</v>
      </c>
      <c r="AA257" s="381" t="e">
        <f aca="false">IF($U257&lt;$Y257,1,0)</f>
        <v>#N/A</v>
      </c>
      <c r="AB257" s="381" t="e">
        <f aca="false">IF($V257&lt;$X257,1,0)</f>
        <v>#N/A</v>
      </c>
      <c r="AC257" s="381" t="e">
        <f aca="false">IF($V257&lt;$X257,1,0)</f>
        <v>#N/A</v>
      </c>
      <c r="AD257" s="381" t="e">
        <f aca="false">IF($W257&lt;$X257,1,0)</f>
        <v>#N/A</v>
      </c>
      <c r="AE257" s="382" t="e">
        <f aca="false">IF($W257&lt;$Y257,1,0)</f>
        <v>#N/A</v>
      </c>
      <c r="AF257" s="70" t="e">
        <f aca="false">$AF$7*$J$2*$J$5*$N257</f>
        <v>#N/A</v>
      </c>
      <c r="AG257" s="70" t="e">
        <f aca="false">$AF$7*$J$2*$J$5*$O257</f>
        <v>#N/A</v>
      </c>
      <c r="AH257" s="70" t="e">
        <f aca="false">$AH$7*$J$2*$J$5*$N257</f>
        <v>#N/A</v>
      </c>
      <c r="AI257" s="70" t="e">
        <f aca="false">$AH$7*$J$2*$J$5*$O257</f>
        <v>#N/A</v>
      </c>
      <c r="AJ257" s="70" t="e">
        <f aca="false">$AJ$7*$J$2*$J$5*$N257</f>
        <v>#N/A</v>
      </c>
      <c r="AK257" s="70" t="e">
        <f aca="false">$AJ$7*$J$2*$J$5*$O257</f>
        <v>#N/A</v>
      </c>
      <c r="AL257" s="70" t="e">
        <f aca="false">$AL$7*$J$2*$J$5*$N257</f>
        <v>#N/A</v>
      </c>
      <c r="AM257" s="70" t="e">
        <f aca="false">$AL$7*$J$3*$J$5*$O257</f>
        <v>#N/A</v>
      </c>
      <c r="AN257" s="70" t="e">
        <f aca="false">$AN$7*$J$2*$J$5*$N257</f>
        <v>#N/A</v>
      </c>
      <c r="AO257" s="70" t="e">
        <f aca="false">$AN$7*$J$3*$J$5*$O257</f>
        <v>#N/A</v>
      </c>
      <c r="AP257" s="70" t="e">
        <f aca="false">$AP$7*$J$2*$J$5*$N257</f>
        <v>#N/A</v>
      </c>
      <c r="AQ257" s="70" t="e">
        <f aca="false">$AP$7*$J$3*$J$5*$O257</f>
        <v>#N/A</v>
      </c>
      <c r="AR257" s="70" t="e">
        <f aca="false">$AR$7*$J$2*$J$5*$N257</f>
        <v>#N/A</v>
      </c>
      <c r="AS257" s="70" t="e">
        <f aca="false">$AR$7*$J$3*$J$5*$O257</f>
        <v>#N/A</v>
      </c>
      <c r="AT257" s="134" t="e">
        <f aca="false">SUM(AF257:AG257,AL257:AM257)</f>
        <v>#N/A</v>
      </c>
      <c r="AU257" s="161" t="e">
        <f aca="false">SUM(AF257:AM257,AP257:AS257)</f>
        <v>#N/A</v>
      </c>
      <c r="AV257" s="134" t="e">
        <f aca="false">SUM(AF257:AS257)</f>
        <v>#N/A</v>
      </c>
      <c r="AW257" s="70" t="e">
        <f aca="false">$AW$7*$J$2*$J$5*$S257</f>
        <v>#N/A</v>
      </c>
      <c r="AX257" s="70" t="e">
        <f aca="false">$AW$7*$J$3*$J$5*$T257</f>
        <v>#N/A</v>
      </c>
      <c r="AY257" s="70" t="e">
        <f aca="false">$AY$7*$J$2*$J$5*$S257</f>
        <v>#N/A</v>
      </c>
      <c r="AZ257" s="70" t="e">
        <f aca="false">$AY$7*$J$3*$J$5*$T257</f>
        <v>#N/A</v>
      </c>
      <c r="BA257" s="70" t="e">
        <f aca="false">$BA$7*$J$2*$J$5*$S257</f>
        <v>#N/A</v>
      </c>
      <c r="BB257" s="70" t="e">
        <f aca="false">$BA$7*$J$3*$J$5*$T257</f>
        <v>#N/A</v>
      </c>
      <c r="BC257" s="70" t="e">
        <f aca="false">$BC$7*$J$2*$J$5*$S257</f>
        <v>#N/A</v>
      </c>
      <c r="BD257" s="70" t="e">
        <f aca="false">$BC$7*$J$3*$J$5*$T257</f>
        <v>#N/A</v>
      </c>
      <c r="BE257" s="70" t="e">
        <f aca="false">$BE$7*$J$2*$J$5*$S257</f>
        <v>#N/A</v>
      </c>
      <c r="BF257" s="70" t="e">
        <f aca="false">$BE$7*$J$3*$J$5*$T257</f>
        <v>#N/A</v>
      </c>
      <c r="BG257" s="70" t="e">
        <f aca="false">$BG$7*$J$2*$J$5*$S257</f>
        <v>#N/A</v>
      </c>
      <c r="BH257" s="70" t="e">
        <f aca="false">$BG$7*$J$3*$J$5*$T257</f>
        <v>#N/A</v>
      </c>
      <c r="BI257" s="70" t="e">
        <f aca="false">$BI$7*$J$2*$J$5*$S257</f>
        <v>#N/A</v>
      </c>
      <c r="BJ257" s="70" t="e">
        <f aca="false">$BI$7*$J$3*$J$5*$T257</f>
        <v>#N/A</v>
      </c>
      <c r="BK257" s="70" t="e">
        <f aca="false">$BK$7*$J$2*$J$5*$S257</f>
        <v>#N/A</v>
      </c>
      <c r="BL257" s="70" t="e">
        <f aca="false">$BK$7*$J$3*$J$5*$T257</f>
        <v>#N/A</v>
      </c>
      <c r="BM257" s="70" t="e">
        <f aca="false">$BM$7*$J$2*$J$5*$S257</f>
        <v>#N/A</v>
      </c>
      <c r="BN257" s="70" t="e">
        <f aca="false">$BM$7*$J$3*$J$5*$T257</f>
        <v>#N/A</v>
      </c>
      <c r="BO257" s="70" t="e">
        <f aca="false">$BO$7*$J$2*$J$5*$S257</f>
        <v>#N/A</v>
      </c>
      <c r="BP257" s="70" t="e">
        <f aca="false">$BO$7*$J$3*$J$5*$T257</f>
        <v>#N/A</v>
      </c>
      <c r="BQ257" s="70" t="e">
        <f aca="false">$BQ$7*$J$2*$J$5*$S257</f>
        <v>#N/A</v>
      </c>
      <c r="BR257" s="70" t="e">
        <f aca="false">$BQ$7*$J$3*$J$5*$T257</f>
        <v>#N/A</v>
      </c>
      <c r="BS257" s="70" t="e">
        <f aca="false">$BS$7*$J$2*$J$5*$S257</f>
        <v>#N/A</v>
      </c>
      <c r="BT257" s="70" t="e">
        <f aca="false">$BS$7*$J$3*$J$5*$T257</f>
        <v>#N/A</v>
      </c>
      <c r="BU257" s="70" t="e">
        <f aca="false">$BU$7*$J$2*$J$5*$S257</f>
        <v>#N/A</v>
      </c>
      <c r="BV257" s="70" t="e">
        <f aca="false">$BU$7*$J$3*$J$5*$T257</f>
        <v>#N/A</v>
      </c>
      <c r="BW257" s="385" t="e">
        <f aca="false">SUM(AW257:BD257,BG257:BJ257,BO257:BP257)</f>
        <v>#N/A</v>
      </c>
      <c r="BX257" s="386" t="e">
        <f aca="false">SUM(BS257:BV257)+BW257</f>
        <v>#N/A</v>
      </c>
      <c r="BY257" s="25" t="e">
        <f aca="false">SUM(AW257:BV257)</f>
        <v>#N/A</v>
      </c>
      <c r="BZ257" s="70" t="e">
        <f aca="false">$BZ$7*$J$2*$J$5*$N257</f>
        <v>#N/A</v>
      </c>
      <c r="CA257" s="70" t="e">
        <f aca="false">$BZ$7*$J$3*$J$5*$O257</f>
        <v>#N/A</v>
      </c>
      <c r="CB257" s="70" t="e">
        <f aca="false">$CB$7*$J$2*$J$5*$N257</f>
        <v>#N/A</v>
      </c>
      <c r="CC257" s="70" t="e">
        <f aca="false">$CB$7*$J$3*$J$5*$O257</f>
        <v>#N/A</v>
      </c>
      <c r="CD257" s="70" t="e">
        <f aca="false">$CD$7*$J$2*$J$5*$N257</f>
        <v>#N/A</v>
      </c>
      <c r="CE257" s="70" t="e">
        <f aca="false">$CD$7*$J$3*$J$5*$O257</f>
        <v>#N/A</v>
      </c>
      <c r="CF257" s="134" t="e">
        <f aca="false">SUM(BZ257:CA257)</f>
        <v>#N/A</v>
      </c>
      <c r="CG257" s="386" t="e">
        <f aca="false">SUM(BZ257:CC257)</f>
        <v>#N/A</v>
      </c>
      <c r="CH257" s="134" t="e">
        <f aca="false">SUM(BZ257:CE257)</f>
        <v>#N/A</v>
      </c>
      <c r="CI257" s="70" t="e">
        <f aca="false">$CI$7*$J$2*$J$5*$AB257</f>
        <v>#N/A</v>
      </c>
      <c r="CJ257" s="70" t="e">
        <f aca="false">$CI$7*$J$3*$J$5*$AC257</f>
        <v>#N/A</v>
      </c>
      <c r="CK257" s="70" t="e">
        <f aca="false">$CK$7*$J$2*$J$5*$AB257</f>
        <v>#N/A</v>
      </c>
      <c r="CL257" s="70" t="e">
        <f aca="false">$CK$7*$J$3*$J$5*$AC257</f>
        <v>#N/A</v>
      </c>
      <c r="CM257" s="70" t="e">
        <f aca="false">$CM$7*$J$2*$J$5*$AB257</f>
        <v>#N/A</v>
      </c>
      <c r="CN257" s="70" t="e">
        <f aca="false">$CM$7*$J$3*$J$5*$AC257</f>
        <v>#N/A</v>
      </c>
      <c r="CO257" s="70" t="e">
        <f aca="false">$CO$7*$J$2*$J$5*$AB257</f>
        <v>#N/A</v>
      </c>
      <c r="CP257" s="70" t="e">
        <f aca="false">$CO$7*$J$3*$J$5*$AC257</f>
        <v>#N/A</v>
      </c>
      <c r="CQ257" s="70" t="e">
        <f aca="false">$CQ$7*$J$2*$J$5*$AB257</f>
        <v>#N/A</v>
      </c>
      <c r="CR257" s="70" t="e">
        <f aca="false">$CQ$7*$J$3*$J$5*$AC257</f>
        <v>#N/A</v>
      </c>
      <c r="CS257" s="70" t="e">
        <f aca="false">$CS$7*$J$2*$J$5*$AB257</f>
        <v>#N/A</v>
      </c>
      <c r="CT257" s="70" t="e">
        <f aca="false">$CS$7*$J$3*$J$5*$AC257</f>
        <v>#N/A</v>
      </c>
      <c r="CU257" s="70" t="e">
        <f aca="false">$CU$7*$J$2*$J$5*$AB257</f>
        <v>#N/A</v>
      </c>
      <c r="CV257" s="70" t="e">
        <f aca="false">$CU$7*$J$3*$J$5*$AC257</f>
        <v>#N/A</v>
      </c>
      <c r="CW257" s="70" t="e">
        <f aca="false">$CW$7*$J$2*$J$5*$AB257</f>
        <v>#N/A</v>
      </c>
      <c r="CX257" s="70" t="e">
        <f aca="false">$CW$7*$J$3*$J$5*$AC257</f>
        <v>#N/A</v>
      </c>
      <c r="CY257" s="70" t="e">
        <f aca="false">$CY$7*$J$2*$J$5*$AB257</f>
        <v>#N/A</v>
      </c>
      <c r="CZ257" s="70" t="e">
        <f aca="false">$CY$7*$J$3*$J$5*$AC257</f>
        <v>#N/A</v>
      </c>
      <c r="DA257" s="70" t="e">
        <f aca="false">$DA$7*$J$2*$J$5*$AB257</f>
        <v>#N/A</v>
      </c>
      <c r="DB257" s="70" t="e">
        <f aca="false">$DA$7*$J$3*$J$5*$AC257</f>
        <v>#N/A</v>
      </c>
      <c r="DC257" s="70"/>
      <c r="DD257" s="70"/>
      <c r="DE257" s="70" t="e">
        <f aca="false">$DF$7*$J$2*$J$5*$AB257</f>
        <v>#N/A</v>
      </c>
      <c r="DF257" s="70" t="e">
        <f aca="false">$DF$7*$J$3*$J$5*$AC257</f>
        <v>#N/A</v>
      </c>
      <c r="DG257" s="70" t="e">
        <f aca="false">$DG$7*$J$2*$J$5*$AB257</f>
        <v>#N/A</v>
      </c>
      <c r="DH257" s="70" t="e">
        <f aca="false">$DG$7*$J$3*$J$5*$AC257</f>
        <v>#N/A</v>
      </c>
      <c r="DI257" s="70" t="e">
        <f aca="false">$DI$7*$J$2*$J$5*$AB257</f>
        <v>#N/A</v>
      </c>
      <c r="DJ257" s="70" t="e">
        <f aca="false">$DI$7*$J$3*$J$5*$AC257</f>
        <v>#N/A</v>
      </c>
      <c r="DK257" s="70" t="e">
        <f aca="false">$DK$7*$J$2*$J$5*$AB257</f>
        <v>#N/A</v>
      </c>
      <c r="DL257" s="70" t="e">
        <f aca="false">$DK$7*$J$3*$J$5*$AC257</f>
        <v>#N/A</v>
      </c>
      <c r="DM257" s="70" t="e">
        <f aca="false">$DM$7*$J$2*$J$5*$AB257</f>
        <v>#N/A</v>
      </c>
      <c r="DN257" s="70" t="e">
        <f aca="false">$DM$7*$J$3*$J$5*$AC257</f>
        <v>#N/A</v>
      </c>
      <c r="DO257" s="70" t="e">
        <f aca="false">$DO$7*$J$2*$J$5*$AB257</f>
        <v>#N/A</v>
      </c>
      <c r="DP257" s="70" t="e">
        <f aca="false">$DO$7*$J$3*$J$5*$AC257</f>
        <v>#N/A</v>
      </c>
      <c r="DQ257" s="70" t="e">
        <f aca="false">$DQ$7*$J$2*$J$5*$AB257</f>
        <v>#N/A</v>
      </c>
      <c r="DR257" s="70" t="e">
        <f aca="false">$DQ$7*$J$3*$J$5*$AC257</f>
        <v>#N/A</v>
      </c>
      <c r="DS257" s="134" t="e">
        <f aca="false">SUM(CI257:CR257,CW257:CX257,DG257:DH257)</f>
        <v>#N/A</v>
      </c>
      <c r="DT257" s="25" t="e">
        <f aca="false">SUM(CI257:CZ257,DC257:DL257)</f>
        <v>#N/A</v>
      </c>
      <c r="DU257" s="134" t="e">
        <f aca="false">SUM(CI257:DR257)</f>
        <v>#N/A</v>
      </c>
      <c r="DZ257" s="70" t="e">
        <f aca="false">$DZ$7*$J$2*$J$5*$AB257</f>
        <v>#N/A</v>
      </c>
      <c r="EA257" s="70" t="e">
        <f aca="false">$DZ$7*$J$3*$J$5*$AC257</f>
        <v>#N/A</v>
      </c>
      <c r="EB257" s="70" t="e">
        <f aca="false">$EB$7*$J$2*$J$5*$AB257</f>
        <v>#N/A</v>
      </c>
      <c r="EC257" s="70" t="e">
        <f aca="false">$EB$7*$J$3*$J$5*$AC257</f>
        <v>#N/A</v>
      </c>
      <c r="ED257" s="70" t="e">
        <f aca="false">$ED$7*$J$2*$J$5*$AB257</f>
        <v>#N/A</v>
      </c>
      <c r="EE257" s="70" t="e">
        <f aca="false">$ED$7*$J$3*$J$5*$AC257</f>
        <v>#N/A</v>
      </c>
      <c r="EF257" s="70" t="e">
        <f aca="false">$EF$7*$J$2*$J$5*$AB257</f>
        <v>#N/A</v>
      </c>
      <c r="EG257" s="70" t="e">
        <f aca="false">$EF$7*$J$3*$J$5*$AC257</f>
        <v>#N/A</v>
      </c>
      <c r="EH257" s="70" t="e">
        <f aca="false">$EH$7*$J$2*$J$5*$AB257</f>
        <v>#N/A</v>
      </c>
      <c r="EI257" s="70" t="e">
        <f aca="false">$EH$7*$J$3*$J$5*$AC257</f>
        <v>#N/A</v>
      </c>
      <c r="EJ257" s="70" t="e">
        <f aca="false">$EJ$7*$J$2*$J$5*$AB257</f>
        <v>#N/A</v>
      </c>
      <c r="EK257" s="70" t="e">
        <f aca="false">$EJ$7*$J$3*$J$5*$AC257</f>
        <v>#N/A</v>
      </c>
      <c r="EL257" s="70" t="e">
        <f aca="false">$EL$7*$J$2*$J$5*$AB257</f>
        <v>#N/A</v>
      </c>
      <c r="EM257" s="70" t="e">
        <f aca="false">$EL$7*$J$3*$J$5*$AC257</f>
        <v>#N/A</v>
      </c>
      <c r="EN257" s="134" t="e">
        <f aca="false">SUM(EB257:EC257)</f>
        <v>#N/A</v>
      </c>
      <c r="EO257" s="25" t="e">
        <f aca="false">SUM(EB257:EE257,EJ257:EM257)</f>
        <v>#N/A</v>
      </c>
      <c r="EP257" s="25" t="e">
        <f aca="false">SUM(DZ257:EM257)</f>
        <v>#N/A</v>
      </c>
    </row>
    <row r="258" customFormat="false" ht="11.25" hidden="false" customHeight="false" outlineLevel="0" collapsed="false">
      <c r="A258" s="51" t="e">
        <f aca="false">VLOOKUP($D258,Curves!$A$2:$I$1700,9)</f>
        <v>#N/A</v>
      </c>
      <c r="B258" s="85" t="e">
        <f aca="false">(1+($A258/2))^(-2*($D258-$A$1)/365.25)</f>
        <v>#N/A</v>
      </c>
      <c r="C258" s="85" t="n">
        <f aca="false">D259-D258</f>
        <v>30</v>
      </c>
      <c r="D258" s="377" t="n">
        <v>44501</v>
      </c>
      <c r="E258" s="378" t="e">
        <f aca="false">VLOOKUP($D258,Curves!$A$2:$H$1700,2)*$B258</f>
        <v>#N/A</v>
      </c>
      <c r="F258" s="51" t="e">
        <f aca="false">VLOOKUP($D258,Curves!$A$2:$H$1700,3)*$B258</f>
        <v>#N/A</v>
      </c>
      <c r="G258" s="51" t="e">
        <f aca="false">VLOOKUP($D258,Curves!$A$2:$H$1700,7)*$B258</f>
        <v>#N/A</v>
      </c>
      <c r="H258" s="51" t="e">
        <f aca="false">VLOOKUP($D258,Curves!$A$2:$H$1700,5)*$B258</f>
        <v>#N/A</v>
      </c>
      <c r="I258" s="51" t="e">
        <f aca="false">VLOOKUP($D258,Curves!$A$2:$H$1700,4)*$B258</f>
        <v>#N/A</v>
      </c>
      <c r="J258" s="379" t="e">
        <f aca="false">VLOOKUP($D258,Curves!$A$2:$H$1700,8)*$B258</f>
        <v>#N/A</v>
      </c>
      <c r="K258" s="51" t="e">
        <f aca="false">($E258+$I258)*$J$5+$J$4</f>
        <v>#N/A</v>
      </c>
      <c r="L258" s="380" t="e">
        <f aca="false">VLOOKUP($D258,Curves!$N$2:$T$2600,2)*$B258</f>
        <v>#N/A</v>
      </c>
      <c r="M258" s="244" t="e">
        <f aca="false">VLOOKUP($D258,Curves!$N$2:$T$2600,3)*$B258</f>
        <v>#N/A</v>
      </c>
      <c r="N258" s="381" t="e">
        <f aca="false">IF($K258&lt;$L258,1,0)</f>
        <v>#N/A</v>
      </c>
      <c r="O258" s="382" t="e">
        <f aca="false">IF($K258&lt;$M258,1,0)</f>
        <v>#N/A</v>
      </c>
      <c r="P258" s="378" t="e">
        <f aca="false">($E258+J258)*$J$5+$J$4</f>
        <v>#N/A</v>
      </c>
      <c r="Q258" s="380" t="e">
        <f aca="false">VLOOKUP($D258,Curves!$N$2:$T$2600,4)*$B258</f>
        <v>#N/A</v>
      </c>
      <c r="R258" s="244" t="e">
        <f aca="false">VLOOKUP($D258,Curves!$N$2:$T$2600,5)*$B258</f>
        <v>#N/A</v>
      </c>
      <c r="S258" s="381" t="e">
        <f aca="false">IF($P258&lt;$Q258,1,0)</f>
        <v>#N/A</v>
      </c>
      <c r="T258" s="382" t="e">
        <f aca="false">IF($P258&lt;$R258,1,0)</f>
        <v>#N/A</v>
      </c>
      <c r="U258" s="383" t="e">
        <f aca="false">($E258+G258)*$J$5+$J$4</f>
        <v>#N/A</v>
      </c>
      <c r="V258" s="383" t="e">
        <f aca="false">($E258+H258)*$J$5+$J$4</f>
        <v>#N/A</v>
      </c>
      <c r="W258" s="383" t="e">
        <f aca="false">($E258+I258)*$J$5+$J$4</f>
        <v>#N/A</v>
      </c>
      <c r="X258" s="272" t="e">
        <f aca="false">VLOOKUP($D258,[6]CurveFetch!$D$8:$S$13000,16,0)*$B258</f>
        <v>#N/A</v>
      </c>
      <c r="Y258" s="244" t="e">
        <f aca="false">VLOOKUP($D258,Curves!$N$2:$T$2600,7)*$B258</f>
        <v>#N/A</v>
      </c>
      <c r="Z258" s="384" t="e">
        <f aca="false">IF($U258&lt;$X258,1,0)</f>
        <v>#N/A</v>
      </c>
      <c r="AA258" s="381" t="e">
        <f aca="false">IF($U258&lt;$Y258,1,0)</f>
        <v>#N/A</v>
      </c>
      <c r="AB258" s="381" t="e">
        <f aca="false">IF($V258&lt;$X258,1,0)</f>
        <v>#N/A</v>
      </c>
      <c r="AC258" s="381" t="e">
        <f aca="false">IF($V258&lt;$X258,1,0)</f>
        <v>#N/A</v>
      </c>
      <c r="AD258" s="381" t="e">
        <f aca="false">IF($W258&lt;$X258,1,0)</f>
        <v>#N/A</v>
      </c>
      <c r="AE258" s="382" t="e">
        <f aca="false">IF($W258&lt;$Y258,1,0)</f>
        <v>#N/A</v>
      </c>
      <c r="AF258" s="70" t="e">
        <f aca="false">$AF$7*$J$2*$J$5*$N258</f>
        <v>#N/A</v>
      </c>
      <c r="AG258" s="70" t="e">
        <f aca="false">$AF$7*$J$2*$J$5*$O258</f>
        <v>#N/A</v>
      </c>
      <c r="AH258" s="70" t="e">
        <f aca="false">$AH$7*$J$2*$J$5*$N258</f>
        <v>#N/A</v>
      </c>
      <c r="AI258" s="70" t="e">
        <f aca="false">$AH$7*$J$2*$J$5*$O258</f>
        <v>#N/A</v>
      </c>
      <c r="AJ258" s="70" t="e">
        <f aca="false">$AJ$7*$J$2*$J$5*$N258</f>
        <v>#N/A</v>
      </c>
      <c r="AK258" s="70" t="e">
        <f aca="false">$AJ$7*$J$2*$J$5*$O258</f>
        <v>#N/A</v>
      </c>
      <c r="AL258" s="70" t="e">
        <f aca="false">$AL$7*$J$2*$J$5*$N258</f>
        <v>#N/A</v>
      </c>
      <c r="AM258" s="70" t="e">
        <f aca="false">$AL$7*$J$3*$J$5*$O258</f>
        <v>#N/A</v>
      </c>
      <c r="AN258" s="70" t="e">
        <f aca="false">$AN$7*$J$2*$J$5*$N258</f>
        <v>#N/A</v>
      </c>
      <c r="AO258" s="70" t="e">
        <f aca="false">$AN$7*$J$3*$J$5*$O258</f>
        <v>#N/A</v>
      </c>
      <c r="AP258" s="70" t="e">
        <f aca="false">$AP$7*$J$2*$J$5*$N258</f>
        <v>#N/A</v>
      </c>
      <c r="AQ258" s="70" t="e">
        <f aca="false">$AP$7*$J$3*$J$5*$O258</f>
        <v>#N/A</v>
      </c>
      <c r="AR258" s="70" t="e">
        <f aca="false">$AR$7*$J$2*$J$5*$N258</f>
        <v>#N/A</v>
      </c>
      <c r="AS258" s="70" t="e">
        <f aca="false">$AR$7*$J$3*$J$5*$O258</f>
        <v>#N/A</v>
      </c>
      <c r="AT258" s="134" t="e">
        <f aca="false">SUM(AF258:AG258,AL258:AM258)</f>
        <v>#N/A</v>
      </c>
      <c r="AU258" s="161" t="e">
        <f aca="false">SUM(AF258:AM258,AP258:AS258)</f>
        <v>#N/A</v>
      </c>
      <c r="AV258" s="134" t="e">
        <f aca="false">SUM(AF258:AS258)</f>
        <v>#N/A</v>
      </c>
      <c r="AW258" s="70" t="e">
        <f aca="false">$AW$7*$J$2*$J$5*$S258</f>
        <v>#N/A</v>
      </c>
      <c r="AX258" s="70" t="e">
        <f aca="false">$AW$7*$J$3*$J$5*$T258</f>
        <v>#N/A</v>
      </c>
      <c r="AY258" s="70" t="e">
        <f aca="false">$AY$7*$J$2*$J$5*$S258</f>
        <v>#N/A</v>
      </c>
      <c r="AZ258" s="70" t="e">
        <f aca="false">$AY$7*$J$3*$J$5*$T258</f>
        <v>#N/A</v>
      </c>
      <c r="BA258" s="70" t="e">
        <f aca="false">$BA$7*$J$2*$J$5*$S258</f>
        <v>#N/A</v>
      </c>
      <c r="BB258" s="70" t="e">
        <f aca="false">$BA$7*$J$3*$J$5*$T258</f>
        <v>#N/A</v>
      </c>
      <c r="BC258" s="70" t="e">
        <f aca="false">$BC$7*$J$2*$J$5*$S258</f>
        <v>#N/A</v>
      </c>
      <c r="BD258" s="70" t="e">
        <f aca="false">$BC$7*$J$3*$J$5*$T258</f>
        <v>#N/A</v>
      </c>
      <c r="BE258" s="70" t="e">
        <f aca="false">$BE$7*$J$2*$J$5*$S258</f>
        <v>#N/A</v>
      </c>
      <c r="BF258" s="70" t="e">
        <f aca="false">$BE$7*$J$3*$J$5*$T258</f>
        <v>#N/A</v>
      </c>
      <c r="BG258" s="70" t="e">
        <f aca="false">$BG$7*$J$2*$J$5*$S258</f>
        <v>#N/A</v>
      </c>
      <c r="BH258" s="70" t="e">
        <f aca="false">$BG$7*$J$3*$J$5*$T258</f>
        <v>#N/A</v>
      </c>
      <c r="BI258" s="70" t="e">
        <f aca="false">$BI$7*$J$2*$J$5*$S258</f>
        <v>#N/A</v>
      </c>
      <c r="BJ258" s="70" t="e">
        <f aca="false">$BI$7*$J$3*$J$5*$T258</f>
        <v>#N/A</v>
      </c>
      <c r="BK258" s="70" t="e">
        <f aca="false">$BK$7*$J$2*$J$5*$S258</f>
        <v>#N/A</v>
      </c>
      <c r="BL258" s="70" t="e">
        <f aca="false">$BK$7*$J$3*$J$5*$T258</f>
        <v>#N/A</v>
      </c>
      <c r="BM258" s="70" t="e">
        <f aca="false">$BM$7*$J$2*$J$5*$S258</f>
        <v>#N/A</v>
      </c>
      <c r="BN258" s="70" t="e">
        <f aca="false">$BM$7*$J$3*$J$5*$T258</f>
        <v>#N/A</v>
      </c>
      <c r="BO258" s="70" t="e">
        <f aca="false">$BO$7*$J$2*$J$5*$S258</f>
        <v>#N/A</v>
      </c>
      <c r="BP258" s="70" t="e">
        <f aca="false">$BO$7*$J$3*$J$5*$T258</f>
        <v>#N/A</v>
      </c>
      <c r="BQ258" s="70" t="e">
        <f aca="false">$BQ$7*$J$2*$J$5*$S258</f>
        <v>#N/A</v>
      </c>
      <c r="BR258" s="70" t="e">
        <f aca="false">$BQ$7*$J$3*$J$5*$T258</f>
        <v>#N/A</v>
      </c>
      <c r="BS258" s="70" t="e">
        <f aca="false">$BS$7*$J$2*$J$5*$S258</f>
        <v>#N/A</v>
      </c>
      <c r="BT258" s="70" t="e">
        <f aca="false">$BS$7*$J$3*$J$5*$T258</f>
        <v>#N/A</v>
      </c>
      <c r="BU258" s="70" t="e">
        <f aca="false">$BU$7*$J$2*$J$5*$S258</f>
        <v>#N/A</v>
      </c>
      <c r="BV258" s="70" t="e">
        <f aca="false">$BU$7*$J$3*$J$5*$T258</f>
        <v>#N/A</v>
      </c>
      <c r="BW258" s="385" t="e">
        <f aca="false">SUM(AW258:BD258,BG258:BJ258,BO258:BP258)</f>
        <v>#N/A</v>
      </c>
      <c r="BX258" s="386" t="e">
        <f aca="false">SUM(BS258:BV258)+BW258</f>
        <v>#N/A</v>
      </c>
      <c r="BY258" s="25" t="e">
        <f aca="false">SUM(AW258:BV258)</f>
        <v>#N/A</v>
      </c>
      <c r="BZ258" s="70" t="e">
        <f aca="false">$BZ$7*$J$2*$J$5*$N258</f>
        <v>#N/A</v>
      </c>
      <c r="CA258" s="70" t="e">
        <f aca="false">$BZ$7*$J$3*$J$5*$O258</f>
        <v>#N/A</v>
      </c>
      <c r="CB258" s="70" t="e">
        <f aca="false">$CB$7*$J$2*$J$5*$N258</f>
        <v>#N/A</v>
      </c>
      <c r="CC258" s="70" t="e">
        <f aca="false">$CB$7*$J$3*$J$5*$O258</f>
        <v>#N/A</v>
      </c>
      <c r="CD258" s="70" t="e">
        <f aca="false">$CD$7*$J$2*$J$5*$N258</f>
        <v>#N/A</v>
      </c>
      <c r="CE258" s="70" t="e">
        <f aca="false">$CD$7*$J$3*$J$5*$O258</f>
        <v>#N/A</v>
      </c>
      <c r="CF258" s="134" t="e">
        <f aca="false">SUM(BZ258:CA258)</f>
        <v>#N/A</v>
      </c>
      <c r="CG258" s="386" t="e">
        <f aca="false">SUM(BZ258:CC258)</f>
        <v>#N/A</v>
      </c>
      <c r="CH258" s="134" t="e">
        <f aca="false">SUM(BZ258:CE258)</f>
        <v>#N/A</v>
      </c>
      <c r="CI258" s="70" t="e">
        <f aca="false">$CI$7*$J$2*$J$5*$AB258</f>
        <v>#N/A</v>
      </c>
      <c r="CJ258" s="70" t="e">
        <f aca="false">$CI$7*$J$3*$J$5*$AC258</f>
        <v>#N/A</v>
      </c>
      <c r="CK258" s="70" t="e">
        <f aca="false">$CK$7*$J$2*$J$5*$AB258</f>
        <v>#N/A</v>
      </c>
      <c r="CL258" s="70" t="e">
        <f aca="false">$CK$7*$J$3*$J$5*$AC258</f>
        <v>#N/A</v>
      </c>
      <c r="CM258" s="70" t="e">
        <f aca="false">$CM$7*$J$2*$J$5*$AB258</f>
        <v>#N/A</v>
      </c>
      <c r="CN258" s="70" t="e">
        <f aca="false">$CM$7*$J$3*$J$5*$AC258</f>
        <v>#N/A</v>
      </c>
      <c r="CO258" s="70" t="e">
        <f aca="false">$CO$7*$J$2*$J$5*$AB258</f>
        <v>#N/A</v>
      </c>
      <c r="CP258" s="70" t="e">
        <f aca="false">$CO$7*$J$3*$J$5*$AC258</f>
        <v>#N/A</v>
      </c>
      <c r="CQ258" s="70" t="e">
        <f aca="false">$CQ$7*$J$2*$J$5*$AB258</f>
        <v>#N/A</v>
      </c>
      <c r="CR258" s="70" t="e">
        <f aca="false">$CQ$7*$J$3*$J$5*$AC258</f>
        <v>#N/A</v>
      </c>
      <c r="CS258" s="70" t="e">
        <f aca="false">$CS$7*$J$2*$J$5*$AB258</f>
        <v>#N/A</v>
      </c>
      <c r="CT258" s="70" t="e">
        <f aca="false">$CS$7*$J$3*$J$5*$AC258</f>
        <v>#N/A</v>
      </c>
      <c r="CU258" s="70" t="e">
        <f aca="false">$CU$7*$J$2*$J$5*$AB258</f>
        <v>#N/A</v>
      </c>
      <c r="CV258" s="70" t="e">
        <f aca="false">$CU$7*$J$3*$J$5*$AC258</f>
        <v>#N/A</v>
      </c>
      <c r="CW258" s="70" t="e">
        <f aca="false">$CW$7*$J$2*$J$5*$AB258</f>
        <v>#N/A</v>
      </c>
      <c r="CX258" s="70" t="e">
        <f aca="false">$CW$7*$J$3*$J$5*$AC258</f>
        <v>#N/A</v>
      </c>
      <c r="CY258" s="70" t="e">
        <f aca="false">$CY$7*$J$2*$J$5*$AB258</f>
        <v>#N/A</v>
      </c>
      <c r="CZ258" s="70" t="e">
        <f aca="false">$CY$7*$J$3*$J$5*$AC258</f>
        <v>#N/A</v>
      </c>
      <c r="DA258" s="70" t="e">
        <f aca="false">$DA$7*$J$2*$J$5*$AB258</f>
        <v>#N/A</v>
      </c>
      <c r="DB258" s="70" t="e">
        <f aca="false">$DA$7*$J$3*$J$5*$AC258</f>
        <v>#N/A</v>
      </c>
      <c r="DC258" s="70"/>
      <c r="DD258" s="70"/>
      <c r="DE258" s="70" t="e">
        <f aca="false">$DF$7*$J$2*$J$5*$AB258</f>
        <v>#N/A</v>
      </c>
      <c r="DF258" s="70" t="e">
        <f aca="false">$DF$7*$J$3*$J$5*$AC258</f>
        <v>#N/A</v>
      </c>
      <c r="DG258" s="70" t="e">
        <f aca="false">$DG$7*$J$2*$J$5*$AB258</f>
        <v>#N/A</v>
      </c>
      <c r="DH258" s="70" t="e">
        <f aca="false">$DG$7*$J$3*$J$5*$AC258</f>
        <v>#N/A</v>
      </c>
      <c r="DI258" s="70" t="e">
        <f aca="false">$DI$7*$J$2*$J$5*$AB258</f>
        <v>#N/A</v>
      </c>
      <c r="DJ258" s="70" t="e">
        <f aca="false">$DI$7*$J$3*$J$5*$AC258</f>
        <v>#N/A</v>
      </c>
      <c r="DK258" s="70" t="e">
        <f aca="false">$DK$7*$J$2*$J$5*$AB258</f>
        <v>#N/A</v>
      </c>
      <c r="DL258" s="70" t="e">
        <f aca="false">$DK$7*$J$3*$J$5*$AC258</f>
        <v>#N/A</v>
      </c>
      <c r="DM258" s="70" t="e">
        <f aca="false">$DM$7*$J$2*$J$5*$AB258</f>
        <v>#N/A</v>
      </c>
      <c r="DN258" s="70" t="e">
        <f aca="false">$DM$7*$J$3*$J$5*$AC258</f>
        <v>#N/A</v>
      </c>
      <c r="DO258" s="70" t="e">
        <f aca="false">$DO$7*$J$2*$J$5*$AB258</f>
        <v>#N/A</v>
      </c>
      <c r="DP258" s="70" t="e">
        <f aca="false">$DO$7*$J$3*$J$5*$AC258</f>
        <v>#N/A</v>
      </c>
      <c r="DQ258" s="70" t="e">
        <f aca="false">$DQ$7*$J$2*$J$5*$AB258</f>
        <v>#N/A</v>
      </c>
      <c r="DR258" s="70" t="e">
        <f aca="false">$DQ$7*$J$3*$J$5*$AC258</f>
        <v>#N/A</v>
      </c>
      <c r="DS258" s="134" t="e">
        <f aca="false">SUM(CI258:CR258,CW258:CX258,DG258:DH258)</f>
        <v>#N/A</v>
      </c>
      <c r="DT258" s="25" t="e">
        <f aca="false">SUM(CI258:CZ258,DC258:DL258)</f>
        <v>#N/A</v>
      </c>
      <c r="DU258" s="134" t="e">
        <f aca="false">SUM(CI258:DR258)</f>
        <v>#N/A</v>
      </c>
      <c r="DZ258" s="70" t="e">
        <f aca="false">$DZ$7*$J$2*$J$5*$AB258</f>
        <v>#N/A</v>
      </c>
      <c r="EA258" s="70" t="e">
        <f aca="false">$DZ$7*$J$3*$J$5*$AC258</f>
        <v>#N/A</v>
      </c>
      <c r="EB258" s="70" t="e">
        <f aca="false">$EB$7*$J$2*$J$5*$AB258</f>
        <v>#N/A</v>
      </c>
      <c r="EC258" s="70" t="e">
        <f aca="false">$EB$7*$J$3*$J$5*$AC258</f>
        <v>#N/A</v>
      </c>
      <c r="ED258" s="70" t="e">
        <f aca="false">$ED$7*$J$2*$J$5*$AB258</f>
        <v>#N/A</v>
      </c>
      <c r="EE258" s="70" t="e">
        <f aca="false">$ED$7*$J$3*$J$5*$AC258</f>
        <v>#N/A</v>
      </c>
      <c r="EF258" s="70" t="e">
        <f aca="false">$EF$7*$J$2*$J$5*$AB258</f>
        <v>#N/A</v>
      </c>
      <c r="EG258" s="70" t="e">
        <f aca="false">$EF$7*$J$3*$J$5*$AC258</f>
        <v>#N/A</v>
      </c>
      <c r="EH258" s="70" t="e">
        <f aca="false">$EH$7*$J$2*$J$5*$AB258</f>
        <v>#N/A</v>
      </c>
      <c r="EI258" s="70" t="e">
        <f aca="false">$EH$7*$J$3*$J$5*$AC258</f>
        <v>#N/A</v>
      </c>
      <c r="EJ258" s="70" t="e">
        <f aca="false">$EJ$7*$J$2*$J$5*$AB258</f>
        <v>#N/A</v>
      </c>
      <c r="EK258" s="70" t="e">
        <f aca="false">$EJ$7*$J$3*$J$5*$AC258</f>
        <v>#N/A</v>
      </c>
      <c r="EL258" s="70" t="e">
        <f aca="false">$EL$7*$J$2*$J$5*$AB258</f>
        <v>#N/A</v>
      </c>
      <c r="EM258" s="70" t="e">
        <f aca="false">$EL$7*$J$3*$J$5*$AC258</f>
        <v>#N/A</v>
      </c>
      <c r="EN258" s="134" t="e">
        <f aca="false">SUM(EB258:EC258)</f>
        <v>#N/A</v>
      </c>
      <c r="EO258" s="25" t="e">
        <f aca="false">SUM(EB258:EE258,EJ258:EM258)</f>
        <v>#N/A</v>
      </c>
      <c r="EP258" s="25" t="e">
        <f aca="false">SUM(DZ258:EM258)</f>
        <v>#N/A</v>
      </c>
    </row>
    <row r="259" customFormat="false" ht="11.25" hidden="false" customHeight="false" outlineLevel="0" collapsed="false">
      <c r="A259" s="51" t="e">
        <f aca="false">VLOOKUP($D259,Curves!$A$2:$I$1700,9)</f>
        <v>#N/A</v>
      </c>
      <c r="B259" s="85" t="e">
        <f aca="false">(1+($A259/2))^(-2*($D259-$A$1)/365.25)</f>
        <v>#N/A</v>
      </c>
      <c r="C259" s="85" t="n">
        <f aca="false">D260-D259</f>
        <v>31</v>
      </c>
      <c r="D259" s="377" t="n">
        <v>44531</v>
      </c>
      <c r="E259" s="378" t="e">
        <f aca="false">VLOOKUP($D259,Curves!$A$2:$H$1700,2)*$B259</f>
        <v>#N/A</v>
      </c>
      <c r="F259" s="51" t="e">
        <f aca="false">VLOOKUP($D259,Curves!$A$2:$H$1700,3)*$B259</f>
        <v>#N/A</v>
      </c>
      <c r="G259" s="51" t="e">
        <f aca="false">VLOOKUP($D259,Curves!$A$2:$H$1700,7)*$B259</f>
        <v>#N/A</v>
      </c>
      <c r="H259" s="51" t="e">
        <f aca="false">VLOOKUP($D259,Curves!$A$2:$H$1700,5)*$B259</f>
        <v>#N/A</v>
      </c>
      <c r="I259" s="51" t="e">
        <f aca="false">VLOOKUP($D259,Curves!$A$2:$H$1700,4)*$B259</f>
        <v>#N/A</v>
      </c>
      <c r="J259" s="379" t="e">
        <f aca="false">VLOOKUP($D259,Curves!$A$2:$H$1700,8)*$B259</f>
        <v>#N/A</v>
      </c>
      <c r="K259" s="51" t="e">
        <f aca="false">($E259+$I259)*$J$5+$J$4</f>
        <v>#N/A</v>
      </c>
      <c r="L259" s="380" t="e">
        <f aca="false">VLOOKUP($D259,Curves!$N$2:$T$2600,2)*$B259</f>
        <v>#N/A</v>
      </c>
      <c r="M259" s="244" t="e">
        <f aca="false">VLOOKUP($D259,Curves!$N$2:$T$2600,3)*$B259</f>
        <v>#N/A</v>
      </c>
      <c r="N259" s="381" t="e">
        <f aca="false">IF($K259&lt;$L259,1,0)</f>
        <v>#N/A</v>
      </c>
      <c r="O259" s="382" t="e">
        <f aca="false">IF($K259&lt;$M259,1,0)</f>
        <v>#N/A</v>
      </c>
      <c r="P259" s="378" t="e">
        <f aca="false">($E259+J259)*$J$5+$J$4</f>
        <v>#N/A</v>
      </c>
      <c r="Q259" s="380" t="e">
        <f aca="false">VLOOKUP($D259,Curves!$N$2:$T$2600,4)*$B259</f>
        <v>#N/A</v>
      </c>
      <c r="R259" s="244" t="e">
        <f aca="false">VLOOKUP($D259,Curves!$N$2:$T$2600,5)*$B259</f>
        <v>#N/A</v>
      </c>
      <c r="S259" s="381" t="e">
        <f aca="false">IF($P259&lt;$Q259,1,0)</f>
        <v>#N/A</v>
      </c>
      <c r="T259" s="382" t="e">
        <f aca="false">IF($P259&lt;$R259,1,0)</f>
        <v>#N/A</v>
      </c>
      <c r="U259" s="383" t="e">
        <f aca="false">($E259+G259)*$J$5+$J$4</f>
        <v>#N/A</v>
      </c>
      <c r="V259" s="383" t="e">
        <f aca="false">($E259+H259)*$J$5+$J$4</f>
        <v>#N/A</v>
      </c>
      <c r="W259" s="383" t="e">
        <f aca="false">($E259+I259)*$J$5+$J$4</f>
        <v>#N/A</v>
      </c>
      <c r="X259" s="272" t="e">
        <f aca="false">VLOOKUP($D259,[6]CurveFetch!$D$8:$S$13000,16,0)*$B259</f>
        <v>#N/A</v>
      </c>
      <c r="Y259" s="244" t="e">
        <f aca="false">VLOOKUP($D259,Curves!$N$2:$T$2600,7)*$B259</f>
        <v>#N/A</v>
      </c>
      <c r="Z259" s="384" t="e">
        <f aca="false">IF($U259&lt;$X259,1,0)</f>
        <v>#N/A</v>
      </c>
      <c r="AA259" s="381" t="e">
        <f aca="false">IF($U259&lt;$Y259,1,0)</f>
        <v>#N/A</v>
      </c>
      <c r="AB259" s="381" t="e">
        <f aca="false">IF($V259&lt;$X259,1,0)</f>
        <v>#N/A</v>
      </c>
      <c r="AC259" s="381" t="e">
        <f aca="false">IF($V259&lt;$X259,1,0)</f>
        <v>#N/A</v>
      </c>
      <c r="AD259" s="381" t="e">
        <f aca="false">IF($W259&lt;$X259,1,0)</f>
        <v>#N/A</v>
      </c>
      <c r="AE259" s="382" t="e">
        <f aca="false">IF($W259&lt;$Y259,1,0)</f>
        <v>#N/A</v>
      </c>
      <c r="AF259" s="70" t="e">
        <f aca="false">$AF$7*$J$2*$J$5*$N259</f>
        <v>#N/A</v>
      </c>
      <c r="AG259" s="70" t="e">
        <f aca="false">$AF$7*$J$2*$J$5*$O259</f>
        <v>#N/A</v>
      </c>
      <c r="AH259" s="70" t="e">
        <f aca="false">$AH$7*$J$2*$J$5*$N259</f>
        <v>#N/A</v>
      </c>
      <c r="AI259" s="70" t="e">
        <f aca="false">$AH$7*$J$2*$J$5*$O259</f>
        <v>#N/A</v>
      </c>
      <c r="AJ259" s="70" t="e">
        <f aca="false">$AJ$7*$J$2*$J$5*$N259</f>
        <v>#N/A</v>
      </c>
      <c r="AK259" s="70" t="e">
        <f aca="false">$AJ$7*$J$2*$J$5*$O259</f>
        <v>#N/A</v>
      </c>
      <c r="AL259" s="70" t="e">
        <f aca="false">$AL$7*$J$2*$J$5*$N259</f>
        <v>#N/A</v>
      </c>
      <c r="AM259" s="70" t="e">
        <f aca="false">$AL$7*$J$3*$J$5*$O259</f>
        <v>#N/A</v>
      </c>
      <c r="AN259" s="70" t="e">
        <f aca="false">$AN$7*$J$2*$J$5*$N259</f>
        <v>#N/A</v>
      </c>
      <c r="AO259" s="70" t="e">
        <f aca="false">$AN$7*$J$3*$J$5*$O259</f>
        <v>#N/A</v>
      </c>
      <c r="AP259" s="70" t="e">
        <f aca="false">$AP$7*$J$2*$J$5*$N259</f>
        <v>#N/A</v>
      </c>
      <c r="AQ259" s="70" t="e">
        <f aca="false">$AP$7*$J$3*$J$5*$O259</f>
        <v>#N/A</v>
      </c>
      <c r="AR259" s="70" t="e">
        <f aca="false">$AR$7*$J$2*$J$5*$N259</f>
        <v>#N/A</v>
      </c>
      <c r="AS259" s="70" t="e">
        <f aca="false">$AR$7*$J$3*$J$5*$O259</f>
        <v>#N/A</v>
      </c>
      <c r="AT259" s="134" t="e">
        <f aca="false">SUM(AF259:AG259,AL259:AM259)</f>
        <v>#N/A</v>
      </c>
      <c r="AU259" s="161" t="e">
        <f aca="false">SUM(AF259:AM259,AP259:AS259)</f>
        <v>#N/A</v>
      </c>
      <c r="AV259" s="134" t="e">
        <f aca="false">SUM(AF259:AS259)</f>
        <v>#N/A</v>
      </c>
      <c r="AW259" s="70" t="e">
        <f aca="false">$AW$7*$J$2*$J$5*$S259</f>
        <v>#N/A</v>
      </c>
      <c r="AX259" s="70" t="e">
        <f aca="false">$AW$7*$J$3*$J$5*$T259</f>
        <v>#N/A</v>
      </c>
      <c r="AY259" s="70" t="e">
        <f aca="false">$AY$7*$J$2*$J$5*$S259</f>
        <v>#N/A</v>
      </c>
      <c r="AZ259" s="70" t="e">
        <f aca="false">$AY$7*$J$3*$J$5*$T259</f>
        <v>#N/A</v>
      </c>
      <c r="BA259" s="70" t="e">
        <f aca="false">$BA$7*$J$2*$J$5*$S259</f>
        <v>#N/A</v>
      </c>
      <c r="BB259" s="70" t="e">
        <f aca="false">$BA$7*$J$3*$J$5*$T259</f>
        <v>#N/A</v>
      </c>
      <c r="BC259" s="70" t="e">
        <f aca="false">$BC$7*$J$2*$J$5*$S259</f>
        <v>#N/A</v>
      </c>
      <c r="BD259" s="70" t="e">
        <f aca="false">$BC$7*$J$3*$J$5*$T259</f>
        <v>#N/A</v>
      </c>
      <c r="BE259" s="70" t="e">
        <f aca="false">$BE$7*$J$2*$J$5*$S259</f>
        <v>#N/A</v>
      </c>
      <c r="BF259" s="70" t="e">
        <f aca="false">$BE$7*$J$3*$J$5*$T259</f>
        <v>#N/A</v>
      </c>
      <c r="BG259" s="70" t="e">
        <f aca="false">$BG$7*$J$2*$J$5*$S259</f>
        <v>#N/A</v>
      </c>
      <c r="BH259" s="70" t="e">
        <f aca="false">$BG$7*$J$3*$J$5*$T259</f>
        <v>#N/A</v>
      </c>
      <c r="BI259" s="70" t="e">
        <f aca="false">$BI$7*$J$2*$J$5*$S259</f>
        <v>#N/A</v>
      </c>
      <c r="BJ259" s="70" t="e">
        <f aca="false">$BI$7*$J$3*$J$5*$T259</f>
        <v>#N/A</v>
      </c>
      <c r="BK259" s="70" t="e">
        <f aca="false">$BK$7*$J$2*$J$5*$S259</f>
        <v>#N/A</v>
      </c>
      <c r="BL259" s="70" t="e">
        <f aca="false">$BK$7*$J$3*$J$5*$T259</f>
        <v>#N/A</v>
      </c>
      <c r="BM259" s="70" t="e">
        <f aca="false">$BM$7*$J$2*$J$5*$S259</f>
        <v>#N/A</v>
      </c>
      <c r="BN259" s="70" t="e">
        <f aca="false">$BM$7*$J$3*$J$5*$T259</f>
        <v>#N/A</v>
      </c>
      <c r="BO259" s="70" t="e">
        <f aca="false">$BO$7*$J$2*$J$5*$S259</f>
        <v>#N/A</v>
      </c>
      <c r="BP259" s="70" t="e">
        <f aca="false">$BO$7*$J$3*$J$5*$T259</f>
        <v>#N/A</v>
      </c>
      <c r="BQ259" s="70" t="e">
        <f aca="false">$BQ$7*$J$2*$J$5*$S259</f>
        <v>#N/A</v>
      </c>
      <c r="BR259" s="70" t="e">
        <f aca="false">$BQ$7*$J$3*$J$5*$T259</f>
        <v>#N/A</v>
      </c>
      <c r="BS259" s="70" t="e">
        <f aca="false">$BS$7*$J$2*$J$5*$S259</f>
        <v>#N/A</v>
      </c>
      <c r="BT259" s="70" t="e">
        <f aca="false">$BS$7*$J$3*$J$5*$T259</f>
        <v>#N/A</v>
      </c>
      <c r="BU259" s="70" t="e">
        <f aca="false">$BU$7*$J$2*$J$5*$S259</f>
        <v>#N/A</v>
      </c>
      <c r="BV259" s="70" t="e">
        <f aca="false">$BU$7*$J$3*$J$5*$T259</f>
        <v>#N/A</v>
      </c>
      <c r="BW259" s="385" t="e">
        <f aca="false">SUM(AW259:BD259,BG259:BJ259,BO259:BP259)</f>
        <v>#N/A</v>
      </c>
      <c r="BX259" s="386" t="e">
        <f aca="false">SUM(BS259:BV259)+BW259</f>
        <v>#N/A</v>
      </c>
      <c r="BY259" s="25" t="e">
        <f aca="false">SUM(AW259:BV259)</f>
        <v>#N/A</v>
      </c>
      <c r="BZ259" s="70" t="e">
        <f aca="false">$BZ$7*$J$2*$J$5*$N259</f>
        <v>#N/A</v>
      </c>
      <c r="CA259" s="70" t="e">
        <f aca="false">$BZ$7*$J$3*$J$5*$O259</f>
        <v>#N/A</v>
      </c>
      <c r="CB259" s="70" t="e">
        <f aca="false">$CB$7*$J$2*$J$5*$N259</f>
        <v>#N/A</v>
      </c>
      <c r="CC259" s="70" t="e">
        <f aca="false">$CB$7*$J$3*$J$5*$O259</f>
        <v>#N/A</v>
      </c>
      <c r="CD259" s="70" t="e">
        <f aca="false">$CD$7*$J$2*$J$5*$N259</f>
        <v>#N/A</v>
      </c>
      <c r="CE259" s="70" t="e">
        <f aca="false">$CD$7*$J$3*$J$5*$O259</f>
        <v>#N/A</v>
      </c>
      <c r="CF259" s="134" t="e">
        <f aca="false">SUM(BZ259:CA259)</f>
        <v>#N/A</v>
      </c>
      <c r="CG259" s="386" t="e">
        <f aca="false">SUM(BZ259:CC259)</f>
        <v>#N/A</v>
      </c>
      <c r="CH259" s="134" t="e">
        <f aca="false">SUM(BZ259:CE259)</f>
        <v>#N/A</v>
      </c>
      <c r="CI259" s="70" t="e">
        <f aca="false">$CI$7*$J$2*$J$5*$AB259</f>
        <v>#N/A</v>
      </c>
      <c r="CJ259" s="70" t="e">
        <f aca="false">$CI$7*$J$3*$J$5*$AC259</f>
        <v>#N/A</v>
      </c>
      <c r="CK259" s="70" t="e">
        <f aca="false">$CK$7*$J$2*$J$5*$AB259</f>
        <v>#N/A</v>
      </c>
      <c r="CL259" s="70" t="e">
        <f aca="false">$CK$7*$J$3*$J$5*$AC259</f>
        <v>#N/A</v>
      </c>
      <c r="CM259" s="70" t="e">
        <f aca="false">$CM$7*$J$2*$J$5*$AB259</f>
        <v>#N/A</v>
      </c>
      <c r="CN259" s="70" t="e">
        <f aca="false">$CM$7*$J$3*$J$5*$AC259</f>
        <v>#N/A</v>
      </c>
      <c r="CO259" s="70" t="e">
        <f aca="false">$CO$7*$J$2*$J$5*$AB259</f>
        <v>#N/A</v>
      </c>
      <c r="CP259" s="70" t="e">
        <f aca="false">$CO$7*$J$3*$J$5*$AC259</f>
        <v>#N/A</v>
      </c>
      <c r="CQ259" s="70" t="e">
        <f aca="false">$CQ$7*$J$2*$J$5*$AB259</f>
        <v>#N/A</v>
      </c>
      <c r="CR259" s="70" t="e">
        <f aca="false">$CQ$7*$J$3*$J$5*$AC259</f>
        <v>#N/A</v>
      </c>
      <c r="CS259" s="70" t="e">
        <f aca="false">$CS$7*$J$2*$J$5*$AB259</f>
        <v>#N/A</v>
      </c>
      <c r="CT259" s="70" t="e">
        <f aca="false">$CS$7*$J$3*$J$5*$AC259</f>
        <v>#N/A</v>
      </c>
      <c r="CU259" s="70" t="e">
        <f aca="false">$CU$7*$J$2*$J$5*$AB259</f>
        <v>#N/A</v>
      </c>
      <c r="CV259" s="70" t="e">
        <f aca="false">$CU$7*$J$3*$J$5*$AC259</f>
        <v>#N/A</v>
      </c>
      <c r="CW259" s="70" t="e">
        <f aca="false">$CW$7*$J$2*$J$5*$AB259</f>
        <v>#N/A</v>
      </c>
      <c r="CX259" s="70" t="e">
        <f aca="false">$CW$7*$J$3*$J$5*$AC259</f>
        <v>#N/A</v>
      </c>
      <c r="CY259" s="70" t="e">
        <f aca="false">$CY$7*$J$2*$J$5*$AB259</f>
        <v>#N/A</v>
      </c>
      <c r="CZ259" s="70" t="e">
        <f aca="false">$CY$7*$J$3*$J$5*$AC259</f>
        <v>#N/A</v>
      </c>
      <c r="DA259" s="70" t="e">
        <f aca="false">$DA$7*$J$2*$J$5*$AB259</f>
        <v>#N/A</v>
      </c>
      <c r="DB259" s="70" t="e">
        <f aca="false">$DA$7*$J$3*$J$5*$AC259</f>
        <v>#N/A</v>
      </c>
      <c r="DC259" s="70"/>
      <c r="DD259" s="70"/>
      <c r="DE259" s="70" t="e">
        <f aca="false">$DF$7*$J$2*$J$5*$AB259</f>
        <v>#N/A</v>
      </c>
      <c r="DF259" s="70" t="e">
        <f aca="false">$DF$7*$J$3*$J$5*$AC259</f>
        <v>#N/A</v>
      </c>
      <c r="DG259" s="70" t="e">
        <f aca="false">$DG$7*$J$2*$J$5*$AB259</f>
        <v>#N/A</v>
      </c>
      <c r="DH259" s="70" t="e">
        <f aca="false">$DG$7*$J$3*$J$5*$AC259</f>
        <v>#N/A</v>
      </c>
      <c r="DI259" s="70" t="e">
        <f aca="false">$DI$7*$J$2*$J$5*$AB259</f>
        <v>#N/A</v>
      </c>
      <c r="DJ259" s="70" t="e">
        <f aca="false">$DI$7*$J$3*$J$5*$AC259</f>
        <v>#N/A</v>
      </c>
      <c r="DK259" s="70" t="e">
        <f aca="false">$DK$7*$J$2*$J$5*$AB259</f>
        <v>#N/A</v>
      </c>
      <c r="DL259" s="70" t="e">
        <f aca="false">$DK$7*$J$3*$J$5*$AC259</f>
        <v>#N/A</v>
      </c>
      <c r="DM259" s="70" t="e">
        <f aca="false">$DM$7*$J$2*$J$5*$AB259</f>
        <v>#N/A</v>
      </c>
      <c r="DN259" s="70" t="e">
        <f aca="false">$DM$7*$J$3*$J$5*$AC259</f>
        <v>#N/A</v>
      </c>
      <c r="DO259" s="70" t="e">
        <f aca="false">$DO$7*$J$2*$J$5*$AB259</f>
        <v>#N/A</v>
      </c>
      <c r="DP259" s="70" t="e">
        <f aca="false">$DO$7*$J$3*$J$5*$AC259</f>
        <v>#N/A</v>
      </c>
      <c r="DQ259" s="70" t="e">
        <f aca="false">$DQ$7*$J$2*$J$5*$AB259</f>
        <v>#N/A</v>
      </c>
      <c r="DR259" s="70" t="e">
        <f aca="false">$DQ$7*$J$3*$J$5*$AC259</f>
        <v>#N/A</v>
      </c>
      <c r="DS259" s="134" t="e">
        <f aca="false">SUM(CI259:CR259,CW259:CX259,DG259:DH259)</f>
        <v>#N/A</v>
      </c>
      <c r="DT259" s="25" t="e">
        <f aca="false">SUM(CI259:CZ259,DC259:DL259)</f>
        <v>#N/A</v>
      </c>
      <c r="DU259" s="134" t="e">
        <f aca="false">SUM(CI259:DR259)</f>
        <v>#N/A</v>
      </c>
      <c r="DZ259" s="70" t="e">
        <f aca="false">$DZ$7*$J$2*$J$5*$AB259</f>
        <v>#N/A</v>
      </c>
      <c r="EA259" s="70" t="e">
        <f aca="false">$DZ$7*$J$3*$J$5*$AC259</f>
        <v>#N/A</v>
      </c>
      <c r="EB259" s="70" t="e">
        <f aca="false">$EB$7*$J$2*$J$5*$AB259</f>
        <v>#N/A</v>
      </c>
      <c r="EC259" s="70" t="e">
        <f aca="false">$EB$7*$J$3*$J$5*$AC259</f>
        <v>#N/A</v>
      </c>
      <c r="ED259" s="70" t="e">
        <f aca="false">$ED$7*$J$2*$J$5*$AB259</f>
        <v>#N/A</v>
      </c>
      <c r="EE259" s="70" t="e">
        <f aca="false">$ED$7*$J$3*$J$5*$AC259</f>
        <v>#N/A</v>
      </c>
      <c r="EF259" s="70" t="e">
        <f aca="false">$EF$7*$J$2*$J$5*$AB259</f>
        <v>#N/A</v>
      </c>
      <c r="EG259" s="70" t="e">
        <f aca="false">$EF$7*$J$3*$J$5*$AC259</f>
        <v>#N/A</v>
      </c>
      <c r="EH259" s="70" t="e">
        <f aca="false">$EH$7*$J$2*$J$5*$AB259</f>
        <v>#N/A</v>
      </c>
      <c r="EI259" s="70" t="e">
        <f aca="false">$EH$7*$J$3*$J$5*$AC259</f>
        <v>#N/A</v>
      </c>
      <c r="EJ259" s="70" t="e">
        <f aca="false">$EJ$7*$J$2*$J$5*$AB259</f>
        <v>#N/A</v>
      </c>
      <c r="EK259" s="70" t="e">
        <f aca="false">$EJ$7*$J$3*$J$5*$AC259</f>
        <v>#N/A</v>
      </c>
      <c r="EL259" s="70" t="e">
        <f aca="false">$EL$7*$J$2*$J$5*$AB259</f>
        <v>#N/A</v>
      </c>
      <c r="EM259" s="70" t="e">
        <f aca="false">$EL$7*$J$3*$J$5*$AC259</f>
        <v>#N/A</v>
      </c>
      <c r="EN259" s="134" t="e">
        <f aca="false">SUM(EB259:EC259)</f>
        <v>#N/A</v>
      </c>
      <c r="EO259" s="25" t="e">
        <f aca="false">SUM(EB259:EE259,EJ259:EM259)</f>
        <v>#N/A</v>
      </c>
      <c r="EP259" s="25" t="e">
        <f aca="false">SUM(DZ259:EM259)</f>
        <v>#N/A</v>
      </c>
    </row>
    <row r="260" customFormat="false" ht="11.25" hidden="false" customHeight="false" outlineLevel="0" collapsed="false">
      <c r="A260" s="51" t="e">
        <f aca="false">VLOOKUP($D260,Curves!$A$2:$I$1700,9)</f>
        <v>#N/A</v>
      </c>
      <c r="B260" s="85" t="e">
        <f aca="false">(1+($A260/2))^(-2*($D260-$A$1)/365.25)</f>
        <v>#N/A</v>
      </c>
      <c r="C260" s="85" t="n">
        <f aca="false">D261-D260</f>
        <v>31</v>
      </c>
      <c r="D260" s="377" t="n">
        <v>44562</v>
      </c>
      <c r="E260" s="378" t="e">
        <f aca="false">VLOOKUP($D260,Curves!$A$2:$H$1700,2)*$B260</f>
        <v>#N/A</v>
      </c>
      <c r="F260" s="51" t="e">
        <f aca="false">VLOOKUP($D260,Curves!$A$2:$H$1700,3)*$B260</f>
        <v>#N/A</v>
      </c>
      <c r="G260" s="51" t="e">
        <f aca="false">VLOOKUP($D260,Curves!$A$2:$H$1700,7)*$B260</f>
        <v>#N/A</v>
      </c>
      <c r="H260" s="51" t="e">
        <f aca="false">VLOOKUP($D260,Curves!$A$2:$H$1700,5)*$B260</f>
        <v>#N/A</v>
      </c>
      <c r="I260" s="51" t="e">
        <f aca="false">VLOOKUP($D260,Curves!$A$2:$H$1700,4)*$B260</f>
        <v>#N/A</v>
      </c>
      <c r="J260" s="379" t="e">
        <f aca="false">VLOOKUP($D260,Curves!$A$2:$H$1700,8)*$B260</f>
        <v>#N/A</v>
      </c>
      <c r="K260" s="51" t="e">
        <f aca="false">($E260+$I260)*$J$5+$J$4</f>
        <v>#N/A</v>
      </c>
      <c r="L260" s="380" t="e">
        <f aca="false">VLOOKUP($D260,Curves!$N$2:$T$2600,2)*$B260</f>
        <v>#N/A</v>
      </c>
      <c r="M260" s="244" t="e">
        <f aca="false">VLOOKUP($D260,Curves!$N$2:$T$2600,3)*$B260</f>
        <v>#N/A</v>
      </c>
      <c r="N260" s="381" t="e">
        <f aca="false">IF($K260&lt;$L260,1,0)</f>
        <v>#N/A</v>
      </c>
      <c r="O260" s="382" t="e">
        <f aca="false">IF($K260&lt;$M260,1,0)</f>
        <v>#N/A</v>
      </c>
      <c r="P260" s="378" t="e">
        <f aca="false">($E260+J260)*$J$5+$J$4</f>
        <v>#N/A</v>
      </c>
      <c r="Q260" s="380" t="e">
        <f aca="false">VLOOKUP($D260,Curves!$N$2:$T$2600,4)*$B260</f>
        <v>#N/A</v>
      </c>
      <c r="R260" s="244" t="e">
        <f aca="false">VLOOKUP($D260,Curves!$N$2:$T$2600,5)*$B260</f>
        <v>#N/A</v>
      </c>
      <c r="S260" s="381" t="e">
        <f aca="false">IF($P260&lt;$Q260,1,0)</f>
        <v>#N/A</v>
      </c>
      <c r="T260" s="382" t="e">
        <f aca="false">IF($P260&lt;$R260,1,0)</f>
        <v>#N/A</v>
      </c>
      <c r="U260" s="383" t="e">
        <f aca="false">($E260+G260)*$J$5+$J$4</f>
        <v>#N/A</v>
      </c>
      <c r="V260" s="383" t="e">
        <f aca="false">($E260+H260)*$J$5+$J$4</f>
        <v>#N/A</v>
      </c>
      <c r="W260" s="383" t="e">
        <f aca="false">($E260+I260)*$J$5+$J$4</f>
        <v>#N/A</v>
      </c>
      <c r="X260" s="272" t="e">
        <f aca="false">VLOOKUP($D260,[6]CurveFetch!$D$8:$S$13000,16,0)*$B260</f>
        <v>#N/A</v>
      </c>
      <c r="Y260" s="244" t="e">
        <f aca="false">VLOOKUP($D260,Curves!$N$2:$T$2600,7)*$B260</f>
        <v>#N/A</v>
      </c>
      <c r="Z260" s="384" t="e">
        <f aca="false">IF($U260&lt;$X260,1,0)</f>
        <v>#N/A</v>
      </c>
      <c r="AA260" s="381" t="e">
        <f aca="false">IF($U260&lt;$Y260,1,0)</f>
        <v>#N/A</v>
      </c>
      <c r="AB260" s="381" t="e">
        <f aca="false">IF($V260&lt;$X260,1,0)</f>
        <v>#N/A</v>
      </c>
      <c r="AC260" s="381" t="e">
        <f aca="false">IF($V260&lt;$X260,1,0)</f>
        <v>#N/A</v>
      </c>
      <c r="AD260" s="381" t="e">
        <f aca="false">IF($W260&lt;$X260,1,0)</f>
        <v>#N/A</v>
      </c>
      <c r="AE260" s="382" t="e">
        <f aca="false">IF($W260&lt;$Y260,1,0)</f>
        <v>#N/A</v>
      </c>
      <c r="AF260" s="70" t="e">
        <f aca="false">$AF$7*$J$2*$J$5*$N260</f>
        <v>#N/A</v>
      </c>
      <c r="AG260" s="70" t="e">
        <f aca="false">$AF$7*$J$2*$J$5*$O260</f>
        <v>#N/A</v>
      </c>
      <c r="AH260" s="70" t="e">
        <f aca="false">$AH$7*$J$2*$J$5*$N260</f>
        <v>#N/A</v>
      </c>
      <c r="AI260" s="70" t="e">
        <f aca="false">$AH$7*$J$2*$J$5*$O260</f>
        <v>#N/A</v>
      </c>
      <c r="AJ260" s="70" t="e">
        <f aca="false">$AJ$7*$J$2*$J$5*$N260</f>
        <v>#N/A</v>
      </c>
      <c r="AK260" s="70" t="e">
        <f aca="false">$AJ$7*$J$2*$J$5*$O260</f>
        <v>#N/A</v>
      </c>
      <c r="AL260" s="70" t="e">
        <f aca="false">$AL$7*$J$2*$J$5*$N260</f>
        <v>#N/A</v>
      </c>
      <c r="AM260" s="70" t="e">
        <f aca="false">$AL$7*$J$3*$J$5*$O260</f>
        <v>#N/A</v>
      </c>
      <c r="AN260" s="70" t="e">
        <f aca="false">$AN$7*$J$2*$J$5*$N260</f>
        <v>#N/A</v>
      </c>
      <c r="AO260" s="70" t="e">
        <f aca="false">$AN$7*$J$3*$J$5*$O260</f>
        <v>#N/A</v>
      </c>
      <c r="AP260" s="70" t="e">
        <f aca="false">$AP$7*$J$2*$J$5*$N260</f>
        <v>#N/A</v>
      </c>
      <c r="AQ260" s="70" t="e">
        <f aca="false">$AP$7*$J$3*$J$5*$O260</f>
        <v>#N/A</v>
      </c>
      <c r="AR260" s="70" t="e">
        <f aca="false">$AR$7*$J$2*$J$5*$N260</f>
        <v>#N/A</v>
      </c>
      <c r="AS260" s="70" t="e">
        <f aca="false">$AR$7*$J$3*$J$5*$O260</f>
        <v>#N/A</v>
      </c>
      <c r="AT260" s="134" t="e">
        <f aca="false">SUM(AF260:AG260,AL260:AM260)</f>
        <v>#N/A</v>
      </c>
      <c r="AU260" s="161" t="e">
        <f aca="false">SUM(AF260:AM260,AP260:AS260)</f>
        <v>#N/A</v>
      </c>
      <c r="AV260" s="134" t="e">
        <f aca="false">SUM(AF260:AS260)</f>
        <v>#N/A</v>
      </c>
      <c r="AW260" s="70" t="e">
        <f aca="false">$AW$7*$J$2*$J$5*$S260</f>
        <v>#N/A</v>
      </c>
      <c r="AX260" s="70" t="e">
        <f aca="false">$AW$7*$J$3*$J$5*$T260</f>
        <v>#N/A</v>
      </c>
      <c r="AY260" s="70" t="e">
        <f aca="false">$AY$7*$J$2*$J$5*$S260</f>
        <v>#N/A</v>
      </c>
      <c r="AZ260" s="70" t="e">
        <f aca="false">$AY$7*$J$3*$J$5*$T260</f>
        <v>#N/A</v>
      </c>
      <c r="BA260" s="70" t="e">
        <f aca="false">$BA$7*$J$2*$J$5*$S260</f>
        <v>#N/A</v>
      </c>
      <c r="BB260" s="70" t="e">
        <f aca="false">$BA$7*$J$3*$J$5*$T260</f>
        <v>#N/A</v>
      </c>
      <c r="BC260" s="70" t="e">
        <f aca="false">$BC$7*$J$2*$J$5*$S260</f>
        <v>#N/A</v>
      </c>
      <c r="BD260" s="70" t="e">
        <f aca="false">$BC$7*$J$3*$J$5*$T260</f>
        <v>#N/A</v>
      </c>
      <c r="BE260" s="70" t="e">
        <f aca="false">$BE$7*$J$2*$J$5*$S260</f>
        <v>#N/A</v>
      </c>
      <c r="BF260" s="70" t="e">
        <f aca="false">$BE$7*$J$3*$J$5*$T260</f>
        <v>#N/A</v>
      </c>
      <c r="BG260" s="70" t="e">
        <f aca="false">$BG$7*$J$2*$J$5*$S260</f>
        <v>#N/A</v>
      </c>
      <c r="BH260" s="70" t="e">
        <f aca="false">$BG$7*$J$3*$J$5*$T260</f>
        <v>#N/A</v>
      </c>
      <c r="BI260" s="70" t="e">
        <f aca="false">$BI$7*$J$2*$J$5*$S260</f>
        <v>#N/A</v>
      </c>
      <c r="BJ260" s="70" t="e">
        <f aca="false">$BI$7*$J$3*$J$5*$T260</f>
        <v>#N/A</v>
      </c>
      <c r="BK260" s="70" t="e">
        <f aca="false">$BK$7*$J$2*$J$5*$S260</f>
        <v>#N/A</v>
      </c>
      <c r="BL260" s="70" t="e">
        <f aca="false">$BK$7*$J$3*$J$5*$T260</f>
        <v>#N/A</v>
      </c>
      <c r="BM260" s="70" t="e">
        <f aca="false">$BM$7*$J$2*$J$5*$S260</f>
        <v>#N/A</v>
      </c>
      <c r="BN260" s="70" t="e">
        <f aca="false">$BM$7*$J$3*$J$5*$T260</f>
        <v>#N/A</v>
      </c>
      <c r="BO260" s="70" t="e">
        <f aca="false">$BO$7*$J$2*$J$5*$S260</f>
        <v>#N/A</v>
      </c>
      <c r="BP260" s="70" t="e">
        <f aca="false">$BO$7*$J$3*$J$5*$T260</f>
        <v>#N/A</v>
      </c>
      <c r="BQ260" s="70" t="e">
        <f aca="false">$BQ$7*$J$2*$J$5*$S260</f>
        <v>#N/A</v>
      </c>
      <c r="BR260" s="70" t="e">
        <f aca="false">$BQ$7*$J$3*$J$5*$T260</f>
        <v>#N/A</v>
      </c>
      <c r="BS260" s="70" t="e">
        <f aca="false">$BS$7*$J$2*$J$5*$S260</f>
        <v>#N/A</v>
      </c>
      <c r="BT260" s="70" t="e">
        <f aca="false">$BS$7*$J$3*$J$5*$T260</f>
        <v>#N/A</v>
      </c>
      <c r="BU260" s="70" t="e">
        <f aca="false">$BU$7*$J$2*$J$5*$S260</f>
        <v>#N/A</v>
      </c>
      <c r="BV260" s="70" t="e">
        <f aca="false">$BU$7*$J$3*$J$5*$T260</f>
        <v>#N/A</v>
      </c>
      <c r="BW260" s="385" t="e">
        <f aca="false">SUM(AW260:BD260,BG260:BJ260,BO260:BP260)</f>
        <v>#N/A</v>
      </c>
      <c r="BX260" s="386" t="e">
        <f aca="false">SUM(BS260:BV260)+BW260</f>
        <v>#N/A</v>
      </c>
      <c r="BY260" s="25" t="e">
        <f aca="false">SUM(AW260:BV260)</f>
        <v>#N/A</v>
      </c>
      <c r="BZ260" s="70" t="e">
        <f aca="false">$BZ$7*$J$2*$J$5*$N260</f>
        <v>#N/A</v>
      </c>
      <c r="CA260" s="70" t="e">
        <f aca="false">$BZ$7*$J$3*$J$5*$O260</f>
        <v>#N/A</v>
      </c>
      <c r="CB260" s="70" t="e">
        <f aca="false">$CB$7*$J$2*$J$5*$N260</f>
        <v>#N/A</v>
      </c>
      <c r="CC260" s="70" t="e">
        <f aca="false">$CB$7*$J$3*$J$5*$O260</f>
        <v>#N/A</v>
      </c>
      <c r="CD260" s="70" t="e">
        <f aca="false">$CD$7*$J$2*$J$5*$N260</f>
        <v>#N/A</v>
      </c>
      <c r="CE260" s="70" t="e">
        <f aca="false">$CD$7*$J$3*$J$5*$O260</f>
        <v>#N/A</v>
      </c>
      <c r="CF260" s="134" t="e">
        <f aca="false">SUM(BZ260:CA260)</f>
        <v>#N/A</v>
      </c>
      <c r="CG260" s="386" t="e">
        <f aca="false">SUM(BZ260:CC260)</f>
        <v>#N/A</v>
      </c>
      <c r="CH260" s="134" t="e">
        <f aca="false">SUM(BZ260:CE260)</f>
        <v>#N/A</v>
      </c>
      <c r="CI260" s="70" t="e">
        <f aca="false">$CI$7*$J$2*$J$5*$AB260</f>
        <v>#N/A</v>
      </c>
      <c r="CJ260" s="70" t="e">
        <f aca="false">$CI$7*$J$3*$J$5*$AC260</f>
        <v>#N/A</v>
      </c>
      <c r="CK260" s="70" t="e">
        <f aca="false">$CK$7*$J$2*$J$5*$AB260</f>
        <v>#N/A</v>
      </c>
      <c r="CL260" s="70" t="e">
        <f aca="false">$CK$7*$J$3*$J$5*$AC260</f>
        <v>#N/A</v>
      </c>
      <c r="CM260" s="70" t="e">
        <f aca="false">$CM$7*$J$2*$J$5*$AB260</f>
        <v>#N/A</v>
      </c>
      <c r="CN260" s="70" t="e">
        <f aca="false">$CM$7*$J$3*$J$5*$AC260</f>
        <v>#N/A</v>
      </c>
      <c r="CO260" s="70" t="e">
        <f aca="false">$CO$7*$J$2*$J$5*$AB260</f>
        <v>#N/A</v>
      </c>
      <c r="CP260" s="70" t="e">
        <f aca="false">$CO$7*$J$3*$J$5*$AC260</f>
        <v>#N/A</v>
      </c>
      <c r="CQ260" s="70" t="e">
        <f aca="false">$CQ$7*$J$2*$J$5*$AB260</f>
        <v>#N/A</v>
      </c>
      <c r="CR260" s="70" t="e">
        <f aca="false">$CQ$7*$J$3*$J$5*$AC260</f>
        <v>#N/A</v>
      </c>
      <c r="CS260" s="70" t="e">
        <f aca="false">$CS$7*$J$2*$J$5*$AB260</f>
        <v>#N/A</v>
      </c>
      <c r="CT260" s="70" t="e">
        <f aca="false">$CS$7*$J$3*$J$5*$AC260</f>
        <v>#N/A</v>
      </c>
      <c r="CU260" s="70" t="e">
        <f aca="false">$CU$7*$J$2*$J$5*$AB260</f>
        <v>#N/A</v>
      </c>
      <c r="CV260" s="70" t="e">
        <f aca="false">$CU$7*$J$3*$J$5*$AC260</f>
        <v>#N/A</v>
      </c>
      <c r="CW260" s="70" t="e">
        <f aca="false">$CW$7*$J$2*$J$5*$AB260</f>
        <v>#N/A</v>
      </c>
      <c r="CX260" s="70" t="e">
        <f aca="false">$CW$7*$J$3*$J$5*$AC260</f>
        <v>#N/A</v>
      </c>
      <c r="CY260" s="70" t="e">
        <f aca="false">$CY$7*$J$2*$J$5*$AB260</f>
        <v>#N/A</v>
      </c>
      <c r="CZ260" s="70" t="e">
        <f aca="false">$CY$7*$J$3*$J$5*$AC260</f>
        <v>#N/A</v>
      </c>
      <c r="DA260" s="70" t="e">
        <f aca="false">$DA$7*$J$2*$J$5*$AB260</f>
        <v>#N/A</v>
      </c>
      <c r="DB260" s="70" t="e">
        <f aca="false">$DA$7*$J$3*$J$5*$AC260</f>
        <v>#N/A</v>
      </c>
      <c r="DC260" s="70"/>
      <c r="DD260" s="70"/>
      <c r="DE260" s="70" t="e">
        <f aca="false">$DF$7*$J$2*$J$5*$AB260</f>
        <v>#N/A</v>
      </c>
      <c r="DF260" s="70" t="e">
        <f aca="false">$DF$7*$J$3*$J$5*$AC260</f>
        <v>#N/A</v>
      </c>
      <c r="DG260" s="70" t="e">
        <f aca="false">$DG$7*$J$2*$J$5*$AB260</f>
        <v>#N/A</v>
      </c>
      <c r="DH260" s="70" t="e">
        <f aca="false">$DG$7*$J$3*$J$5*$AC260</f>
        <v>#N/A</v>
      </c>
      <c r="DI260" s="70" t="e">
        <f aca="false">$DI$7*$J$2*$J$5*$AB260</f>
        <v>#N/A</v>
      </c>
      <c r="DJ260" s="70" t="e">
        <f aca="false">$DI$7*$J$3*$J$5*$AC260</f>
        <v>#N/A</v>
      </c>
      <c r="DK260" s="70" t="e">
        <f aca="false">$DK$7*$J$2*$J$5*$AB260</f>
        <v>#N/A</v>
      </c>
      <c r="DL260" s="70" t="e">
        <f aca="false">$DK$7*$J$3*$J$5*$AC260</f>
        <v>#N/A</v>
      </c>
      <c r="DM260" s="70" t="e">
        <f aca="false">$DM$7*$J$2*$J$5*$AB260</f>
        <v>#N/A</v>
      </c>
      <c r="DN260" s="70" t="e">
        <f aca="false">$DM$7*$J$3*$J$5*$AC260</f>
        <v>#N/A</v>
      </c>
      <c r="DO260" s="70" t="e">
        <f aca="false">$DO$7*$J$2*$J$5*$AB260</f>
        <v>#N/A</v>
      </c>
      <c r="DP260" s="70" t="e">
        <f aca="false">$DO$7*$J$3*$J$5*$AC260</f>
        <v>#N/A</v>
      </c>
      <c r="DQ260" s="70" t="e">
        <f aca="false">$DQ$7*$J$2*$J$5*$AB260</f>
        <v>#N/A</v>
      </c>
      <c r="DR260" s="70" t="e">
        <f aca="false">$DQ$7*$J$3*$J$5*$AC260</f>
        <v>#N/A</v>
      </c>
      <c r="DS260" s="134" t="e">
        <f aca="false">SUM(CI260:CR260,CW260:CX260,DG260:DH260)</f>
        <v>#N/A</v>
      </c>
      <c r="DT260" s="25" t="e">
        <f aca="false">SUM(CI260:CZ260,DC260:DL260)</f>
        <v>#N/A</v>
      </c>
      <c r="DU260" s="134" t="e">
        <f aca="false">SUM(CI260:DR260)</f>
        <v>#N/A</v>
      </c>
      <c r="DZ260" s="70" t="e">
        <f aca="false">$DZ$7*$J$2*$J$5*$AB260</f>
        <v>#N/A</v>
      </c>
      <c r="EA260" s="70" t="e">
        <f aca="false">$DZ$7*$J$3*$J$5*$AC260</f>
        <v>#N/A</v>
      </c>
      <c r="EB260" s="70" t="e">
        <f aca="false">$EB$7*$J$2*$J$5*$AB260</f>
        <v>#N/A</v>
      </c>
      <c r="EC260" s="70" t="e">
        <f aca="false">$EB$7*$J$3*$J$5*$AC260</f>
        <v>#N/A</v>
      </c>
      <c r="ED260" s="70" t="e">
        <f aca="false">$ED$7*$J$2*$J$5*$AB260</f>
        <v>#N/A</v>
      </c>
      <c r="EE260" s="70" t="e">
        <f aca="false">$ED$7*$J$3*$J$5*$AC260</f>
        <v>#N/A</v>
      </c>
      <c r="EF260" s="70" t="e">
        <f aca="false">$EF$7*$J$2*$J$5*$AB260</f>
        <v>#N/A</v>
      </c>
      <c r="EG260" s="70" t="e">
        <f aca="false">$EF$7*$J$3*$J$5*$AC260</f>
        <v>#N/A</v>
      </c>
      <c r="EH260" s="70" t="e">
        <f aca="false">$EH$7*$J$2*$J$5*$AB260</f>
        <v>#N/A</v>
      </c>
      <c r="EI260" s="70" t="e">
        <f aca="false">$EH$7*$J$3*$J$5*$AC260</f>
        <v>#N/A</v>
      </c>
      <c r="EJ260" s="70" t="e">
        <f aca="false">$EJ$7*$J$2*$J$5*$AB260</f>
        <v>#N/A</v>
      </c>
      <c r="EK260" s="70" t="e">
        <f aca="false">$EJ$7*$J$3*$J$5*$AC260</f>
        <v>#N/A</v>
      </c>
      <c r="EL260" s="70" t="e">
        <f aca="false">$EL$7*$J$2*$J$5*$AB260</f>
        <v>#N/A</v>
      </c>
      <c r="EM260" s="70" t="e">
        <f aca="false">$EL$7*$J$3*$J$5*$AC260</f>
        <v>#N/A</v>
      </c>
      <c r="EN260" s="134" t="e">
        <f aca="false">SUM(EB260:EC260)</f>
        <v>#N/A</v>
      </c>
      <c r="EO260" s="25" t="e">
        <f aca="false">SUM(EB260:EE260,EJ260:EM260)</f>
        <v>#N/A</v>
      </c>
      <c r="EP260" s="25" t="e">
        <f aca="false">SUM(DZ260:EM260)</f>
        <v>#N/A</v>
      </c>
    </row>
    <row r="261" customFormat="false" ht="11.25" hidden="false" customHeight="false" outlineLevel="0" collapsed="false">
      <c r="A261" s="51" t="e">
        <f aca="false">VLOOKUP($D261,Curves!$A$2:$I$1700,9)</f>
        <v>#N/A</v>
      </c>
      <c r="B261" s="85" t="e">
        <f aca="false">(1+($A261/2))^(-2*($D261-$A$1)/365.25)</f>
        <v>#N/A</v>
      </c>
      <c r="C261" s="85" t="n">
        <f aca="false">D262-D261</f>
        <v>28</v>
      </c>
      <c r="D261" s="377" t="n">
        <v>44593</v>
      </c>
      <c r="E261" s="378" t="e">
        <f aca="false">VLOOKUP($D261,Curves!$A$2:$H$1700,2)*$B261</f>
        <v>#N/A</v>
      </c>
      <c r="F261" s="51" t="e">
        <f aca="false">VLOOKUP($D261,Curves!$A$2:$H$1700,3)*$B261</f>
        <v>#N/A</v>
      </c>
      <c r="G261" s="51" t="e">
        <f aca="false">VLOOKUP($D261,Curves!$A$2:$H$1700,7)*$B261</f>
        <v>#N/A</v>
      </c>
      <c r="H261" s="51" t="e">
        <f aca="false">VLOOKUP($D261,Curves!$A$2:$H$1700,5)*$B261</f>
        <v>#N/A</v>
      </c>
      <c r="I261" s="51" t="e">
        <f aca="false">VLOOKUP($D261,Curves!$A$2:$H$1700,4)*$B261</f>
        <v>#N/A</v>
      </c>
      <c r="J261" s="379" t="e">
        <f aca="false">VLOOKUP($D261,Curves!$A$2:$H$1700,8)*$B261</f>
        <v>#N/A</v>
      </c>
      <c r="K261" s="51" t="e">
        <f aca="false">($E261+$I261)*$J$5+$J$4</f>
        <v>#N/A</v>
      </c>
      <c r="L261" s="380" t="e">
        <f aca="false">VLOOKUP($D261,Curves!$N$2:$T$2600,2)*$B261</f>
        <v>#N/A</v>
      </c>
      <c r="M261" s="244" t="e">
        <f aca="false">VLOOKUP($D261,Curves!$N$2:$T$2600,3)*$B261</f>
        <v>#N/A</v>
      </c>
      <c r="N261" s="381" t="e">
        <f aca="false">IF($K261&lt;$L261,1,0)</f>
        <v>#N/A</v>
      </c>
      <c r="O261" s="382" t="e">
        <f aca="false">IF($K261&lt;$M261,1,0)</f>
        <v>#N/A</v>
      </c>
      <c r="P261" s="378" t="e">
        <f aca="false">($E261+J261)*$J$5+$J$4</f>
        <v>#N/A</v>
      </c>
      <c r="Q261" s="380" t="e">
        <f aca="false">VLOOKUP($D261,Curves!$N$2:$T$2600,4)*$B261</f>
        <v>#N/A</v>
      </c>
      <c r="R261" s="244" t="e">
        <f aca="false">VLOOKUP($D261,Curves!$N$2:$T$2600,5)*$B261</f>
        <v>#N/A</v>
      </c>
      <c r="S261" s="381" t="e">
        <f aca="false">IF($P261&lt;$Q261,1,0)</f>
        <v>#N/A</v>
      </c>
      <c r="T261" s="382" t="e">
        <f aca="false">IF($P261&lt;$R261,1,0)</f>
        <v>#N/A</v>
      </c>
      <c r="U261" s="383" t="e">
        <f aca="false">($E261+G261)*$J$5+$J$4</f>
        <v>#N/A</v>
      </c>
      <c r="V261" s="383" t="e">
        <f aca="false">($E261+H261)*$J$5+$J$4</f>
        <v>#N/A</v>
      </c>
      <c r="W261" s="383" t="e">
        <f aca="false">($E261+I261)*$J$5+$J$4</f>
        <v>#N/A</v>
      </c>
      <c r="X261" s="272" t="e">
        <f aca="false">VLOOKUP($D261,[6]CurveFetch!$D$8:$S$13000,16,0)*$B261</f>
        <v>#N/A</v>
      </c>
      <c r="Y261" s="244" t="e">
        <f aca="false">VLOOKUP($D261,Curves!$N$2:$T$2600,7)*$B261</f>
        <v>#N/A</v>
      </c>
      <c r="Z261" s="384" t="e">
        <f aca="false">IF($U261&lt;$X261,1,0)</f>
        <v>#N/A</v>
      </c>
      <c r="AA261" s="381" t="e">
        <f aca="false">IF($U261&lt;$Y261,1,0)</f>
        <v>#N/A</v>
      </c>
      <c r="AB261" s="381" t="e">
        <f aca="false">IF($V261&lt;$X261,1,0)</f>
        <v>#N/A</v>
      </c>
      <c r="AC261" s="381" t="e">
        <f aca="false">IF($V261&lt;$X261,1,0)</f>
        <v>#N/A</v>
      </c>
      <c r="AD261" s="381" t="e">
        <f aca="false">IF($W261&lt;$X261,1,0)</f>
        <v>#N/A</v>
      </c>
      <c r="AE261" s="382" t="e">
        <f aca="false">IF($W261&lt;$Y261,1,0)</f>
        <v>#N/A</v>
      </c>
      <c r="AF261" s="70" t="e">
        <f aca="false">$AF$7*$J$2*$J$5*$N261</f>
        <v>#N/A</v>
      </c>
      <c r="AG261" s="70" t="e">
        <f aca="false">$AF$7*$J$2*$J$5*$O261</f>
        <v>#N/A</v>
      </c>
      <c r="AH261" s="70" t="e">
        <f aca="false">$AH$7*$J$2*$J$5*$N261</f>
        <v>#N/A</v>
      </c>
      <c r="AI261" s="70" t="e">
        <f aca="false">$AH$7*$J$2*$J$5*$O261</f>
        <v>#N/A</v>
      </c>
      <c r="AJ261" s="70" t="e">
        <f aca="false">$AJ$7*$J$2*$J$5*$N261</f>
        <v>#N/A</v>
      </c>
      <c r="AK261" s="70" t="e">
        <f aca="false">$AJ$7*$J$2*$J$5*$O261</f>
        <v>#N/A</v>
      </c>
      <c r="AL261" s="70" t="e">
        <f aca="false">$AL$7*$J$2*$J$5*$N261</f>
        <v>#N/A</v>
      </c>
      <c r="AM261" s="70" t="e">
        <f aca="false">$AL$7*$J$3*$J$5*$O261</f>
        <v>#N/A</v>
      </c>
      <c r="AN261" s="70" t="e">
        <f aca="false">$AN$7*$J$2*$J$5*$N261</f>
        <v>#N/A</v>
      </c>
      <c r="AO261" s="70" t="e">
        <f aca="false">$AN$7*$J$3*$J$5*$O261</f>
        <v>#N/A</v>
      </c>
      <c r="AP261" s="70" t="e">
        <f aca="false">$AP$7*$J$2*$J$5*$N261</f>
        <v>#N/A</v>
      </c>
      <c r="AQ261" s="70" t="e">
        <f aca="false">$AP$7*$J$3*$J$5*$O261</f>
        <v>#N/A</v>
      </c>
      <c r="AR261" s="70" t="e">
        <f aca="false">$AR$7*$J$2*$J$5*$N261</f>
        <v>#N/A</v>
      </c>
      <c r="AS261" s="70" t="e">
        <f aca="false">$AR$7*$J$3*$J$5*$O261</f>
        <v>#N/A</v>
      </c>
      <c r="AT261" s="134" t="e">
        <f aca="false">SUM(AF261:AG261,AL261:AM261)</f>
        <v>#N/A</v>
      </c>
      <c r="AU261" s="161" t="e">
        <f aca="false">SUM(AF261:AM261,AP261:AS261)</f>
        <v>#N/A</v>
      </c>
      <c r="AV261" s="134" t="e">
        <f aca="false">SUM(AF261:AS261)</f>
        <v>#N/A</v>
      </c>
      <c r="AW261" s="70" t="e">
        <f aca="false">$AW$7*$J$2*$J$5*$S261</f>
        <v>#N/A</v>
      </c>
      <c r="AX261" s="70" t="e">
        <f aca="false">$AW$7*$J$3*$J$5*$T261</f>
        <v>#N/A</v>
      </c>
      <c r="AY261" s="70" t="e">
        <f aca="false">$AY$7*$J$2*$J$5*$S261</f>
        <v>#N/A</v>
      </c>
      <c r="AZ261" s="70" t="e">
        <f aca="false">$AY$7*$J$3*$J$5*$T261</f>
        <v>#N/A</v>
      </c>
      <c r="BA261" s="70" t="e">
        <f aca="false">$BA$7*$J$2*$J$5*$S261</f>
        <v>#N/A</v>
      </c>
      <c r="BB261" s="70" t="e">
        <f aca="false">$BA$7*$J$3*$J$5*$T261</f>
        <v>#N/A</v>
      </c>
      <c r="BC261" s="70" t="e">
        <f aca="false">$BC$7*$J$2*$J$5*$S261</f>
        <v>#N/A</v>
      </c>
      <c r="BD261" s="70" t="e">
        <f aca="false">$BC$7*$J$3*$J$5*$T261</f>
        <v>#N/A</v>
      </c>
      <c r="BE261" s="70" t="e">
        <f aca="false">$BE$7*$J$2*$J$5*$S261</f>
        <v>#N/A</v>
      </c>
      <c r="BF261" s="70" t="e">
        <f aca="false">$BE$7*$J$3*$J$5*$T261</f>
        <v>#N/A</v>
      </c>
      <c r="BG261" s="70" t="e">
        <f aca="false">$BG$7*$J$2*$J$5*$S261</f>
        <v>#N/A</v>
      </c>
      <c r="BH261" s="70" t="e">
        <f aca="false">$BG$7*$J$3*$J$5*$T261</f>
        <v>#N/A</v>
      </c>
      <c r="BI261" s="70" t="e">
        <f aca="false">$BI$7*$J$2*$J$5*$S261</f>
        <v>#N/A</v>
      </c>
      <c r="BJ261" s="70" t="e">
        <f aca="false">$BI$7*$J$3*$J$5*$T261</f>
        <v>#N/A</v>
      </c>
      <c r="BK261" s="70" t="e">
        <f aca="false">$BK$7*$J$2*$J$5*$S261</f>
        <v>#N/A</v>
      </c>
      <c r="BL261" s="70" t="e">
        <f aca="false">$BK$7*$J$3*$J$5*$T261</f>
        <v>#N/A</v>
      </c>
      <c r="BM261" s="70" t="e">
        <f aca="false">$BM$7*$J$2*$J$5*$S261</f>
        <v>#N/A</v>
      </c>
      <c r="BN261" s="70" t="e">
        <f aca="false">$BM$7*$J$3*$J$5*$T261</f>
        <v>#N/A</v>
      </c>
      <c r="BO261" s="70" t="e">
        <f aca="false">$BO$7*$J$2*$J$5*$S261</f>
        <v>#N/A</v>
      </c>
      <c r="BP261" s="70" t="e">
        <f aca="false">$BO$7*$J$3*$J$5*$T261</f>
        <v>#N/A</v>
      </c>
      <c r="BQ261" s="70" t="e">
        <f aca="false">$BQ$7*$J$2*$J$5*$S261</f>
        <v>#N/A</v>
      </c>
      <c r="BR261" s="70" t="e">
        <f aca="false">$BQ$7*$J$3*$J$5*$T261</f>
        <v>#N/A</v>
      </c>
      <c r="BS261" s="70" t="e">
        <f aca="false">$BS$7*$J$2*$J$5*$S261</f>
        <v>#N/A</v>
      </c>
      <c r="BT261" s="70" t="e">
        <f aca="false">$BS$7*$J$3*$J$5*$T261</f>
        <v>#N/A</v>
      </c>
      <c r="BU261" s="70" t="e">
        <f aca="false">$BU$7*$J$2*$J$5*$S261</f>
        <v>#N/A</v>
      </c>
      <c r="BV261" s="70" t="e">
        <f aca="false">$BU$7*$J$3*$J$5*$T261</f>
        <v>#N/A</v>
      </c>
      <c r="BW261" s="385" t="e">
        <f aca="false">SUM(AW261:BD261,BG261:BJ261,BO261:BP261)</f>
        <v>#N/A</v>
      </c>
      <c r="BX261" s="386" t="e">
        <f aca="false">SUM(BS261:BV261)+BW261</f>
        <v>#N/A</v>
      </c>
      <c r="BY261" s="25" t="e">
        <f aca="false">SUM(AW261:BV261)</f>
        <v>#N/A</v>
      </c>
      <c r="BZ261" s="70" t="e">
        <f aca="false">$BZ$7*$J$2*$J$5*$N261</f>
        <v>#N/A</v>
      </c>
      <c r="CA261" s="70" t="e">
        <f aca="false">$BZ$7*$J$3*$J$5*$O261</f>
        <v>#N/A</v>
      </c>
      <c r="CB261" s="70" t="e">
        <f aca="false">$CB$7*$J$2*$J$5*$N261</f>
        <v>#N/A</v>
      </c>
      <c r="CC261" s="70" t="e">
        <f aca="false">$CB$7*$J$3*$J$5*$O261</f>
        <v>#N/A</v>
      </c>
      <c r="CD261" s="70" t="e">
        <f aca="false">$CD$7*$J$2*$J$5*$N261</f>
        <v>#N/A</v>
      </c>
      <c r="CE261" s="70" t="e">
        <f aca="false">$CD$7*$J$3*$J$5*$O261</f>
        <v>#N/A</v>
      </c>
      <c r="CF261" s="134" t="e">
        <f aca="false">SUM(BZ261:CA261)</f>
        <v>#N/A</v>
      </c>
      <c r="CG261" s="386" t="e">
        <f aca="false">SUM(BZ261:CC261)</f>
        <v>#N/A</v>
      </c>
      <c r="CH261" s="134" t="e">
        <f aca="false">SUM(BZ261:CE261)</f>
        <v>#N/A</v>
      </c>
      <c r="CI261" s="70" t="e">
        <f aca="false">$CI$7*$J$2*$J$5*$AB261</f>
        <v>#N/A</v>
      </c>
      <c r="CJ261" s="70" t="e">
        <f aca="false">$CI$7*$J$3*$J$5*$AC261</f>
        <v>#N/A</v>
      </c>
      <c r="CK261" s="70" t="e">
        <f aca="false">$CK$7*$J$2*$J$5*$AB261</f>
        <v>#N/A</v>
      </c>
      <c r="CL261" s="70" t="e">
        <f aca="false">$CK$7*$J$3*$J$5*$AC261</f>
        <v>#N/A</v>
      </c>
      <c r="CM261" s="70" t="e">
        <f aca="false">$CM$7*$J$2*$J$5*$AB261</f>
        <v>#N/A</v>
      </c>
      <c r="CN261" s="70" t="e">
        <f aca="false">$CM$7*$J$3*$J$5*$AC261</f>
        <v>#N/A</v>
      </c>
      <c r="CO261" s="70" t="e">
        <f aca="false">$CO$7*$J$2*$J$5*$AB261</f>
        <v>#N/A</v>
      </c>
      <c r="CP261" s="70" t="e">
        <f aca="false">$CO$7*$J$3*$J$5*$AC261</f>
        <v>#N/A</v>
      </c>
      <c r="CQ261" s="70" t="e">
        <f aca="false">$CQ$7*$J$2*$J$5*$AB261</f>
        <v>#N/A</v>
      </c>
      <c r="CR261" s="70" t="e">
        <f aca="false">$CQ$7*$J$3*$J$5*$AC261</f>
        <v>#N/A</v>
      </c>
      <c r="CS261" s="70" t="e">
        <f aca="false">$CS$7*$J$2*$J$5*$AB261</f>
        <v>#N/A</v>
      </c>
      <c r="CT261" s="70" t="e">
        <f aca="false">$CS$7*$J$3*$J$5*$AC261</f>
        <v>#N/A</v>
      </c>
      <c r="CU261" s="70" t="e">
        <f aca="false">$CU$7*$J$2*$J$5*$AB261</f>
        <v>#N/A</v>
      </c>
      <c r="CV261" s="70" t="e">
        <f aca="false">$CU$7*$J$3*$J$5*$AC261</f>
        <v>#N/A</v>
      </c>
      <c r="CW261" s="70" t="e">
        <f aca="false">$CW$7*$J$2*$J$5*$AB261</f>
        <v>#N/A</v>
      </c>
      <c r="CX261" s="70" t="e">
        <f aca="false">$CW$7*$J$3*$J$5*$AC261</f>
        <v>#N/A</v>
      </c>
      <c r="CY261" s="70" t="e">
        <f aca="false">$CY$7*$J$2*$J$5*$AB261</f>
        <v>#N/A</v>
      </c>
      <c r="CZ261" s="70" t="e">
        <f aca="false">$CY$7*$J$3*$J$5*$AC261</f>
        <v>#N/A</v>
      </c>
      <c r="DA261" s="70" t="e">
        <f aca="false">$DA$7*$J$2*$J$5*$AB261</f>
        <v>#N/A</v>
      </c>
      <c r="DB261" s="70" t="e">
        <f aca="false">$DA$7*$J$3*$J$5*$AC261</f>
        <v>#N/A</v>
      </c>
      <c r="DC261" s="70"/>
      <c r="DD261" s="70"/>
      <c r="DE261" s="70" t="e">
        <f aca="false">$DF$7*$J$2*$J$5*$AB261</f>
        <v>#N/A</v>
      </c>
      <c r="DF261" s="70" t="e">
        <f aca="false">$DF$7*$J$3*$J$5*$AC261</f>
        <v>#N/A</v>
      </c>
      <c r="DG261" s="70" t="e">
        <f aca="false">$DG$7*$J$2*$J$5*$AB261</f>
        <v>#N/A</v>
      </c>
      <c r="DH261" s="70" t="e">
        <f aca="false">$DG$7*$J$3*$J$5*$AC261</f>
        <v>#N/A</v>
      </c>
      <c r="DI261" s="70" t="e">
        <f aca="false">$DI$7*$J$2*$J$5*$AB261</f>
        <v>#N/A</v>
      </c>
      <c r="DJ261" s="70" t="e">
        <f aca="false">$DI$7*$J$3*$J$5*$AC261</f>
        <v>#N/A</v>
      </c>
      <c r="DK261" s="70" t="e">
        <f aca="false">$DK$7*$J$2*$J$5*$AB261</f>
        <v>#N/A</v>
      </c>
      <c r="DL261" s="70" t="e">
        <f aca="false">$DK$7*$J$3*$J$5*$AC261</f>
        <v>#N/A</v>
      </c>
      <c r="DM261" s="70" t="e">
        <f aca="false">$DM$7*$J$2*$J$5*$AB261</f>
        <v>#N/A</v>
      </c>
      <c r="DN261" s="70" t="e">
        <f aca="false">$DM$7*$J$3*$J$5*$AC261</f>
        <v>#N/A</v>
      </c>
      <c r="DO261" s="70" t="e">
        <f aca="false">$DO$7*$J$2*$J$5*$AB261</f>
        <v>#N/A</v>
      </c>
      <c r="DP261" s="70" t="e">
        <f aca="false">$DO$7*$J$3*$J$5*$AC261</f>
        <v>#N/A</v>
      </c>
      <c r="DQ261" s="70" t="e">
        <f aca="false">$DQ$7*$J$2*$J$5*$AB261</f>
        <v>#N/A</v>
      </c>
      <c r="DR261" s="70" t="e">
        <f aca="false">$DQ$7*$J$3*$J$5*$AC261</f>
        <v>#N/A</v>
      </c>
      <c r="DS261" s="134" t="e">
        <f aca="false">SUM(CI261:CR261,CW261:CX261,DG261:DH261)</f>
        <v>#N/A</v>
      </c>
      <c r="DT261" s="25" t="e">
        <f aca="false">SUM(CI261:CZ261,DC261:DL261)</f>
        <v>#N/A</v>
      </c>
      <c r="DU261" s="134" t="e">
        <f aca="false">SUM(CI261:DR261)</f>
        <v>#N/A</v>
      </c>
      <c r="DZ261" s="70" t="e">
        <f aca="false">$DZ$7*$J$2*$J$5*$AB261</f>
        <v>#N/A</v>
      </c>
      <c r="EA261" s="70" t="e">
        <f aca="false">$DZ$7*$J$3*$J$5*$AC261</f>
        <v>#N/A</v>
      </c>
      <c r="EB261" s="70" t="e">
        <f aca="false">$EB$7*$J$2*$J$5*$AB261</f>
        <v>#N/A</v>
      </c>
      <c r="EC261" s="70" t="e">
        <f aca="false">$EB$7*$J$3*$J$5*$AC261</f>
        <v>#N/A</v>
      </c>
      <c r="ED261" s="70" t="e">
        <f aca="false">$ED$7*$J$2*$J$5*$AB261</f>
        <v>#N/A</v>
      </c>
      <c r="EE261" s="70" t="e">
        <f aca="false">$ED$7*$J$3*$J$5*$AC261</f>
        <v>#N/A</v>
      </c>
      <c r="EF261" s="70" t="e">
        <f aca="false">$EF$7*$J$2*$J$5*$AB261</f>
        <v>#N/A</v>
      </c>
      <c r="EG261" s="70" t="e">
        <f aca="false">$EF$7*$J$3*$J$5*$AC261</f>
        <v>#N/A</v>
      </c>
      <c r="EH261" s="70" t="e">
        <f aca="false">$EH$7*$J$2*$J$5*$AB261</f>
        <v>#N/A</v>
      </c>
      <c r="EI261" s="70" t="e">
        <f aca="false">$EH$7*$J$3*$J$5*$AC261</f>
        <v>#N/A</v>
      </c>
      <c r="EJ261" s="70" t="e">
        <f aca="false">$EJ$7*$J$2*$J$5*$AB261</f>
        <v>#N/A</v>
      </c>
      <c r="EK261" s="70" t="e">
        <f aca="false">$EJ$7*$J$3*$J$5*$AC261</f>
        <v>#N/A</v>
      </c>
      <c r="EL261" s="70" t="e">
        <f aca="false">$EL$7*$J$2*$J$5*$AB261</f>
        <v>#N/A</v>
      </c>
      <c r="EM261" s="70" t="e">
        <f aca="false">$EL$7*$J$3*$J$5*$AC261</f>
        <v>#N/A</v>
      </c>
      <c r="EN261" s="134" t="e">
        <f aca="false">SUM(EB261:EC261)</f>
        <v>#N/A</v>
      </c>
      <c r="EO261" s="25" t="e">
        <f aca="false">SUM(EB261:EE261,EJ261:EM261)</f>
        <v>#N/A</v>
      </c>
      <c r="EP261" s="25" t="e">
        <f aca="false">SUM(DZ261:EM261)</f>
        <v>#N/A</v>
      </c>
    </row>
    <row r="262" customFormat="false" ht="11.25" hidden="false" customHeight="false" outlineLevel="0" collapsed="false">
      <c r="A262" s="51" t="e">
        <f aca="false">VLOOKUP($D262,Curves!$A$2:$I$1700,9)</f>
        <v>#N/A</v>
      </c>
      <c r="B262" s="85" t="e">
        <f aca="false">(1+($A262/2))^(-2*($D262-$A$1)/365.25)</f>
        <v>#N/A</v>
      </c>
      <c r="C262" s="85" t="n">
        <f aca="false">D263-D262</f>
        <v>31</v>
      </c>
      <c r="D262" s="377" t="n">
        <v>44621</v>
      </c>
      <c r="E262" s="378" t="e">
        <f aca="false">VLOOKUP($D262,Curves!$A$2:$H$1700,2)*$B262</f>
        <v>#N/A</v>
      </c>
      <c r="F262" s="51" t="e">
        <f aca="false">VLOOKUP($D262,Curves!$A$2:$H$1700,3)*$B262</f>
        <v>#N/A</v>
      </c>
      <c r="G262" s="51" t="e">
        <f aca="false">VLOOKUP($D262,Curves!$A$2:$H$1700,7)*$B262</f>
        <v>#N/A</v>
      </c>
      <c r="H262" s="51" t="e">
        <f aca="false">VLOOKUP($D262,Curves!$A$2:$H$1700,5)*$B262</f>
        <v>#N/A</v>
      </c>
      <c r="I262" s="51" t="e">
        <f aca="false">VLOOKUP($D262,Curves!$A$2:$H$1700,4)*$B262</f>
        <v>#N/A</v>
      </c>
      <c r="J262" s="379" t="e">
        <f aca="false">VLOOKUP($D262,Curves!$A$2:$H$1700,8)*$B262</f>
        <v>#N/A</v>
      </c>
      <c r="K262" s="51" t="e">
        <f aca="false">($E262+$I262)*$J$5+$J$4</f>
        <v>#N/A</v>
      </c>
      <c r="L262" s="380" t="e">
        <f aca="false">VLOOKUP($D262,Curves!$N$2:$T$2600,2)*$B262</f>
        <v>#N/A</v>
      </c>
      <c r="M262" s="244" t="e">
        <f aca="false">VLOOKUP($D262,Curves!$N$2:$T$2600,3)*$B262</f>
        <v>#N/A</v>
      </c>
      <c r="N262" s="381" t="e">
        <f aca="false">IF($K262&lt;$L262,1,0)</f>
        <v>#N/A</v>
      </c>
      <c r="O262" s="382" t="e">
        <f aca="false">IF($K262&lt;$M262,1,0)</f>
        <v>#N/A</v>
      </c>
      <c r="P262" s="378" t="e">
        <f aca="false">($E262+J262)*$J$5+$J$4</f>
        <v>#N/A</v>
      </c>
      <c r="Q262" s="380" t="e">
        <f aca="false">VLOOKUP($D262,Curves!$N$2:$T$2600,4)*$B262</f>
        <v>#N/A</v>
      </c>
      <c r="R262" s="244" t="e">
        <f aca="false">VLOOKUP($D262,Curves!$N$2:$T$2600,5)*$B262</f>
        <v>#N/A</v>
      </c>
      <c r="S262" s="381" t="e">
        <f aca="false">IF($P262&lt;$Q262,1,0)</f>
        <v>#N/A</v>
      </c>
      <c r="T262" s="382" t="e">
        <f aca="false">IF($P262&lt;$R262,1,0)</f>
        <v>#N/A</v>
      </c>
      <c r="U262" s="383" t="e">
        <f aca="false">($E262+G262)*$J$5+$J$4</f>
        <v>#N/A</v>
      </c>
      <c r="V262" s="383" t="e">
        <f aca="false">($E262+H262)*$J$5+$J$4</f>
        <v>#N/A</v>
      </c>
      <c r="W262" s="383" t="e">
        <f aca="false">($E262+I262)*$J$5+$J$4</f>
        <v>#N/A</v>
      </c>
      <c r="X262" s="272" t="e">
        <f aca="false">VLOOKUP($D262,[6]CurveFetch!$D$8:$S$13000,16,0)*$B262</f>
        <v>#N/A</v>
      </c>
      <c r="Y262" s="244" t="e">
        <f aca="false">VLOOKUP($D262,Curves!$N$2:$T$2600,7)*$B262</f>
        <v>#N/A</v>
      </c>
      <c r="Z262" s="384" t="e">
        <f aca="false">IF($U262&lt;$X262,1,0)</f>
        <v>#N/A</v>
      </c>
      <c r="AA262" s="381" t="e">
        <f aca="false">IF($U262&lt;$Y262,1,0)</f>
        <v>#N/A</v>
      </c>
      <c r="AB262" s="381" t="e">
        <f aca="false">IF($V262&lt;$X262,1,0)</f>
        <v>#N/A</v>
      </c>
      <c r="AC262" s="381" t="e">
        <f aca="false">IF($V262&lt;$X262,1,0)</f>
        <v>#N/A</v>
      </c>
      <c r="AD262" s="381" t="e">
        <f aca="false">IF($W262&lt;$X262,1,0)</f>
        <v>#N/A</v>
      </c>
      <c r="AE262" s="382" t="e">
        <f aca="false">IF($W262&lt;$Y262,1,0)</f>
        <v>#N/A</v>
      </c>
      <c r="AF262" s="70" t="e">
        <f aca="false">$AF$7*$J$2*$J$5*$N262</f>
        <v>#N/A</v>
      </c>
      <c r="AG262" s="70" t="e">
        <f aca="false">$AF$7*$J$2*$J$5*$O262</f>
        <v>#N/A</v>
      </c>
      <c r="AH262" s="70" t="e">
        <f aca="false">$AH$7*$J$2*$J$5*$N262</f>
        <v>#N/A</v>
      </c>
      <c r="AI262" s="70" t="e">
        <f aca="false">$AH$7*$J$2*$J$5*$O262</f>
        <v>#N/A</v>
      </c>
      <c r="AJ262" s="70" t="e">
        <f aca="false">$AJ$7*$J$2*$J$5*$N262</f>
        <v>#N/A</v>
      </c>
      <c r="AK262" s="70" t="e">
        <f aca="false">$AJ$7*$J$2*$J$5*$O262</f>
        <v>#N/A</v>
      </c>
      <c r="AL262" s="70" t="e">
        <f aca="false">$AL$7*$J$2*$J$5*$N262</f>
        <v>#N/A</v>
      </c>
      <c r="AM262" s="70" t="e">
        <f aca="false">$AL$7*$J$3*$J$5*$O262</f>
        <v>#N/A</v>
      </c>
      <c r="AN262" s="70" t="e">
        <f aca="false">$AN$7*$J$2*$J$5*$N262</f>
        <v>#N/A</v>
      </c>
      <c r="AO262" s="70" t="e">
        <f aca="false">$AN$7*$J$3*$J$5*$O262</f>
        <v>#N/A</v>
      </c>
      <c r="AP262" s="70" t="e">
        <f aca="false">$AP$7*$J$2*$J$5*$N262</f>
        <v>#N/A</v>
      </c>
      <c r="AQ262" s="70" t="e">
        <f aca="false">$AP$7*$J$3*$J$5*$O262</f>
        <v>#N/A</v>
      </c>
      <c r="AR262" s="70" t="e">
        <f aca="false">$AR$7*$J$2*$J$5*$N262</f>
        <v>#N/A</v>
      </c>
      <c r="AS262" s="70" t="e">
        <f aca="false">$AR$7*$J$3*$J$5*$O262</f>
        <v>#N/A</v>
      </c>
      <c r="AT262" s="134" t="e">
        <f aca="false">SUM(AF262:AG262,AL262:AM262)</f>
        <v>#N/A</v>
      </c>
      <c r="AU262" s="161" t="e">
        <f aca="false">SUM(AF262:AM262,AP262:AS262)</f>
        <v>#N/A</v>
      </c>
      <c r="AV262" s="134" t="e">
        <f aca="false">SUM(AF262:AS262)</f>
        <v>#N/A</v>
      </c>
      <c r="AW262" s="70" t="e">
        <f aca="false">$AW$7*$J$2*$J$5*$S262</f>
        <v>#N/A</v>
      </c>
      <c r="AX262" s="70" t="e">
        <f aca="false">$AW$7*$J$3*$J$5*$T262</f>
        <v>#N/A</v>
      </c>
      <c r="AY262" s="70" t="e">
        <f aca="false">$AY$7*$J$2*$J$5*$S262</f>
        <v>#N/A</v>
      </c>
      <c r="AZ262" s="70" t="e">
        <f aca="false">$AY$7*$J$3*$J$5*$T262</f>
        <v>#N/A</v>
      </c>
      <c r="BA262" s="70" t="e">
        <f aca="false">$BA$7*$J$2*$J$5*$S262</f>
        <v>#N/A</v>
      </c>
      <c r="BB262" s="70" t="e">
        <f aca="false">$BA$7*$J$3*$J$5*$T262</f>
        <v>#N/A</v>
      </c>
      <c r="BC262" s="70" t="e">
        <f aca="false">$BC$7*$J$2*$J$5*$S262</f>
        <v>#N/A</v>
      </c>
      <c r="BD262" s="70" t="e">
        <f aca="false">$BC$7*$J$3*$J$5*$T262</f>
        <v>#N/A</v>
      </c>
      <c r="BE262" s="70" t="e">
        <f aca="false">$BE$7*$J$2*$J$5*$S262</f>
        <v>#N/A</v>
      </c>
      <c r="BF262" s="70" t="e">
        <f aca="false">$BE$7*$J$3*$J$5*$T262</f>
        <v>#N/A</v>
      </c>
      <c r="BG262" s="70" t="e">
        <f aca="false">$BG$7*$J$2*$J$5*$S262</f>
        <v>#N/A</v>
      </c>
      <c r="BH262" s="70" t="e">
        <f aca="false">$BG$7*$J$3*$J$5*$T262</f>
        <v>#N/A</v>
      </c>
      <c r="BI262" s="70" t="e">
        <f aca="false">$BI$7*$J$2*$J$5*$S262</f>
        <v>#N/A</v>
      </c>
      <c r="BJ262" s="70" t="e">
        <f aca="false">$BI$7*$J$3*$J$5*$T262</f>
        <v>#N/A</v>
      </c>
      <c r="BK262" s="70" t="e">
        <f aca="false">$BK$7*$J$2*$J$5*$S262</f>
        <v>#N/A</v>
      </c>
      <c r="BL262" s="70" t="e">
        <f aca="false">$BK$7*$J$3*$J$5*$T262</f>
        <v>#N/A</v>
      </c>
      <c r="BM262" s="70" t="e">
        <f aca="false">$BM$7*$J$2*$J$5*$S262</f>
        <v>#N/A</v>
      </c>
      <c r="BN262" s="70" t="e">
        <f aca="false">$BM$7*$J$3*$J$5*$T262</f>
        <v>#N/A</v>
      </c>
      <c r="BO262" s="70" t="e">
        <f aca="false">$BO$7*$J$2*$J$5*$S262</f>
        <v>#N/A</v>
      </c>
      <c r="BP262" s="70" t="e">
        <f aca="false">$BO$7*$J$3*$J$5*$T262</f>
        <v>#N/A</v>
      </c>
      <c r="BQ262" s="70" t="e">
        <f aca="false">$BQ$7*$J$2*$J$5*$S262</f>
        <v>#N/A</v>
      </c>
      <c r="BR262" s="70" t="e">
        <f aca="false">$BQ$7*$J$3*$J$5*$T262</f>
        <v>#N/A</v>
      </c>
      <c r="BS262" s="70" t="e">
        <f aca="false">$BS$7*$J$2*$J$5*$S262</f>
        <v>#N/A</v>
      </c>
      <c r="BT262" s="70" t="e">
        <f aca="false">$BS$7*$J$3*$J$5*$T262</f>
        <v>#N/A</v>
      </c>
      <c r="BU262" s="70" t="e">
        <f aca="false">$BU$7*$J$2*$J$5*$S262</f>
        <v>#N/A</v>
      </c>
      <c r="BV262" s="70" t="e">
        <f aca="false">$BU$7*$J$3*$J$5*$T262</f>
        <v>#N/A</v>
      </c>
      <c r="BW262" s="385" t="e">
        <f aca="false">SUM(AW262:BD262,BG262:BJ262,BO262:BP262)</f>
        <v>#N/A</v>
      </c>
      <c r="BX262" s="386" t="e">
        <f aca="false">SUM(BS262:BV262)+BW262</f>
        <v>#N/A</v>
      </c>
      <c r="BY262" s="25" t="e">
        <f aca="false">SUM(AW262:BV262)</f>
        <v>#N/A</v>
      </c>
      <c r="BZ262" s="70" t="e">
        <f aca="false">$BZ$7*$J$2*$J$5*$N262</f>
        <v>#N/A</v>
      </c>
      <c r="CA262" s="70" t="e">
        <f aca="false">$BZ$7*$J$3*$J$5*$O262</f>
        <v>#N/A</v>
      </c>
      <c r="CB262" s="70" t="e">
        <f aca="false">$CB$7*$J$2*$J$5*$N262</f>
        <v>#N/A</v>
      </c>
      <c r="CC262" s="70" t="e">
        <f aca="false">$CB$7*$J$3*$J$5*$O262</f>
        <v>#N/A</v>
      </c>
      <c r="CD262" s="70" t="e">
        <f aca="false">$CD$7*$J$2*$J$5*$N262</f>
        <v>#N/A</v>
      </c>
      <c r="CE262" s="70" t="e">
        <f aca="false">$CD$7*$J$3*$J$5*$O262</f>
        <v>#N/A</v>
      </c>
      <c r="CF262" s="134" t="e">
        <f aca="false">SUM(BZ262:CA262)</f>
        <v>#N/A</v>
      </c>
      <c r="CG262" s="386" t="e">
        <f aca="false">SUM(BZ262:CC262)</f>
        <v>#N/A</v>
      </c>
      <c r="CH262" s="134" t="e">
        <f aca="false">SUM(BZ262:CE262)</f>
        <v>#N/A</v>
      </c>
      <c r="CI262" s="70" t="e">
        <f aca="false">$CI$7*$J$2*$J$5*$AB262</f>
        <v>#N/A</v>
      </c>
      <c r="CJ262" s="70" t="e">
        <f aca="false">$CI$7*$J$3*$J$5*$AC262</f>
        <v>#N/A</v>
      </c>
      <c r="CK262" s="70" t="e">
        <f aca="false">$CK$7*$J$2*$J$5*$AB262</f>
        <v>#N/A</v>
      </c>
      <c r="CL262" s="70" t="e">
        <f aca="false">$CK$7*$J$3*$J$5*$AC262</f>
        <v>#N/A</v>
      </c>
      <c r="CM262" s="70" t="e">
        <f aca="false">$CM$7*$J$2*$J$5*$AB262</f>
        <v>#N/A</v>
      </c>
      <c r="CN262" s="70" t="e">
        <f aca="false">$CM$7*$J$3*$J$5*$AC262</f>
        <v>#N/A</v>
      </c>
      <c r="CO262" s="70" t="e">
        <f aca="false">$CO$7*$J$2*$J$5*$AB262</f>
        <v>#N/A</v>
      </c>
      <c r="CP262" s="70" t="e">
        <f aca="false">$CO$7*$J$3*$J$5*$AC262</f>
        <v>#N/A</v>
      </c>
      <c r="CQ262" s="70" t="e">
        <f aca="false">$CQ$7*$J$2*$J$5*$AB262</f>
        <v>#N/A</v>
      </c>
      <c r="CR262" s="70" t="e">
        <f aca="false">$CQ$7*$J$3*$J$5*$AC262</f>
        <v>#N/A</v>
      </c>
      <c r="CS262" s="70" t="e">
        <f aca="false">$CS$7*$J$2*$J$5*$AB262</f>
        <v>#N/A</v>
      </c>
      <c r="CT262" s="70" t="e">
        <f aca="false">$CS$7*$J$3*$J$5*$AC262</f>
        <v>#N/A</v>
      </c>
      <c r="CU262" s="70" t="e">
        <f aca="false">$CU$7*$J$2*$J$5*$AB262</f>
        <v>#N/A</v>
      </c>
      <c r="CV262" s="70" t="e">
        <f aca="false">$CU$7*$J$3*$J$5*$AC262</f>
        <v>#N/A</v>
      </c>
      <c r="CW262" s="70" t="e">
        <f aca="false">$CW$7*$J$2*$J$5*$AB262</f>
        <v>#N/A</v>
      </c>
      <c r="CX262" s="70" t="e">
        <f aca="false">$CW$7*$J$3*$J$5*$AC262</f>
        <v>#N/A</v>
      </c>
      <c r="CY262" s="70" t="e">
        <f aca="false">$CY$7*$J$2*$J$5*$AB262</f>
        <v>#N/A</v>
      </c>
      <c r="CZ262" s="70" t="e">
        <f aca="false">$CY$7*$J$3*$J$5*$AC262</f>
        <v>#N/A</v>
      </c>
      <c r="DA262" s="70" t="e">
        <f aca="false">$DA$7*$J$2*$J$5*$AB262</f>
        <v>#N/A</v>
      </c>
      <c r="DB262" s="70" t="e">
        <f aca="false">$DA$7*$J$3*$J$5*$AC262</f>
        <v>#N/A</v>
      </c>
      <c r="DC262" s="70"/>
      <c r="DD262" s="70"/>
      <c r="DE262" s="70" t="e">
        <f aca="false">$DF$7*$J$2*$J$5*$AB262</f>
        <v>#N/A</v>
      </c>
      <c r="DF262" s="70" t="e">
        <f aca="false">$DF$7*$J$3*$J$5*$AC262</f>
        <v>#N/A</v>
      </c>
      <c r="DG262" s="70" t="e">
        <f aca="false">$DG$7*$J$2*$J$5*$AB262</f>
        <v>#N/A</v>
      </c>
      <c r="DH262" s="70" t="e">
        <f aca="false">$DG$7*$J$3*$J$5*$AC262</f>
        <v>#N/A</v>
      </c>
      <c r="DI262" s="70" t="e">
        <f aca="false">$DI$7*$J$2*$J$5*$AB262</f>
        <v>#N/A</v>
      </c>
      <c r="DJ262" s="70" t="e">
        <f aca="false">$DI$7*$J$3*$J$5*$AC262</f>
        <v>#N/A</v>
      </c>
      <c r="DK262" s="70" t="e">
        <f aca="false">$DK$7*$J$2*$J$5*$AB262</f>
        <v>#N/A</v>
      </c>
      <c r="DL262" s="70" t="e">
        <f aca="false">$DK$7*$J$3*$J$5*$AC262</f>
        <v>#N/A</v>
      </c>
      <c r="DM262" s="70" t="e">
        <f aca="false">$DM$7*$J$2*$J$5*$AB262</f>
        <v>#N/A</v>
      </c>
      <c r="DN262" s="70" t="e">
        <f aca="false">$DM$7*$J$3*$J$5*$AC262</f>
        <v>#N/A</v>
      </c>
      <c r="DO262" s="70" t="e">
        <f aca="false">$DO$7*$J$2*$J$5*$AB262</f>
        <v>#N/A</v>
      </c>
      <c r="DP262" s="70" t="e">
        <f aca="false">$DO$7*$J$3*$J$5*$AC262</f>
        <v>#N/A</v>
      </c>
      <c r="DQ262" s="70" t="e">
        <f aca="false">$DQ$7*$J$2*$J$5*$AB262</f>
        <v>#N/A</v>
      </c>
      <c r="DR262" s="70" t="e">
        <f aca="false">$DQ$7*$J$3*$J$5*$AC262</f>
        <v>#N/A</v>
      </c>
      <c r="DS262" s="134" t="e">
        <f aca="false">SUM(CI262:CR262,CW262:CX262,DG262:DH262)</f>
        <v>#N/A</v>
      </c>
      <c r="DT262" s="25" t="e">
        <f aca="false">SUM(CI262:CZ262,DC262:DL262)</f>
        <v>#N/A</v>
      </c>
      <c r="DU262" s="134" t="e">
        <f aca="false">SUM(CI262:DR262)</f>
        <v>#N/A</v>
      </c>
      <c r="DZ262" s="70" t="e">
        <f aca="false">$DZ$7*$J$2*$J$5*$AB262</f>
        <v>#N/A</v>
      </c>
      <c r="EA262" s="70" t="e">
        <f aca="false">$DZ$7*$J$3*$J$5*$AC262</f>
        <v>#N/A</v>
      </c>
      <c r="EB262" s="70" t="e">
        <f aca="false">$EB$7*$J$2*$J$5*$AB262</f>
        <v>#N/A</v>
      </c>
      <c r="EC262" s="70" t="e">
        <f aca="false">$EB$7*$J$3*$J$5*$AC262</f>
        <v>#N/A</v>
      </c>
      <c r="ED262" s="70" t="e">
        <f aca="false">$ED$7*$J$2*$J$5*$AB262</f>
        <v>#N/A</v>
      </c>
      <c r="EE262" s="70" t="e">
        <f aca="false">$ED$7*$J$3*$J$5*$AC262</f>
        <v>#N/A</v>
      </c>
      <c r="EF262" s="70" t="e">
        <f aca="false">$EF$7*$J$2*$J$5*$AB262</f>
        <v>#N/A</v>
      </c>
      <c r="EG262" s="70" t="e">
        <f aca="false">$EF$7*$J$3*$J$5*$AC262</f>
        <v>#N/A</v>
      </c>
      <c r="EH262" s="70" t="e">
        <f aca="false">$EH$7*$J$2*$J$5*$AB262</f>
        <v>#N/A</v>
      </c>
      <c r="EI262" s="70" t="e">
        <f aca="false">$EH$7*$J$3*$J$5*$AC262</f>
        <v>#N/A</v>
      </c>
      <c r="EJ262" s="70" t="e">
        <f aca="false">$EJ$7*$J$2*$J$5*$AB262</f>
        <v>#N/A</v>
      </c>
      <c r="EK262" s="70" t="e">
        <f aca="false">$EJ$7*$J$3*$J$5*$AC262</f>
        <v>#N/A</v>
      </c>
      <c r="EL262" s="70" t="e">
        <f aca="false">$EL$7*$J$2*$J$5*$AB262</f>
        <v>#N/A</v>
      </c>
      <c r="EM262" s="70" t="e">
        <f aca="false">$EL$7*$J$3*$J$5*$AC262</f>
        <v>#N/A</v>
      </c>
      <c r="EN262" s="134" t="e">
        <f aca="false">SUM(EB262:EC262)</f>
        <v>#N/A</v>
      </c>
      <c r="EO262" s="25" t="e">
        <f aca="false">SUM(EB262:EE262,EJ262:EM262)</f>
        <v>#N/A</v>
      </c>
      <c r="EP262" s="25" t="e">
        <f aca="false">SUM(DZ262:EM262)</f>
        <v>#N/A</v>
      </c>
    </row>
    <row r="263" customFormat="false" ht="11.25" hidden="false" customHeight="false" outlineLevel="0" collapsed="false">
      <c r="A263" s="51" t="e">
        <f aca="false">VLOOKUP($D263,Curves!$A$2:$I$1700,9)</f>
        <v>#N/A</v>
      </c>
      <c r="B263" s="85" t="e">
        <f aca="false">(1+($A263/2))^(-2*($D263-$A$1)/365.25)</f>
        <v>#N/A</v>
      </c>
      <c r="C263" s="85" t="n">
        <f aca="false">D264-D263</f>
        <v>30</v>
      </c>
      <c r="D263" s="377" t="n">
        <v>44652</v>
      </c>
      <c r="E263" s="378" t="e">
        <f aca="false">VLOOKUP($D263,Curves!$A$2:$H$1700,2)*$B263</f>
        <v>#N/A</v>
      </c>
      <c r="F263" s="51" t="e">
        <f aca="false">VLOOKUP($D263,Curves!$A$2:$H$1700,3)*$B263</f>
        <v>#N/A</v>
      </c>
      <c r="G263" s="51" t="e">
        <f aca="false">VLOOKUP($D263,Curves!$A$2:$H$1700,7)*$B263</f>
        <v>#N/A</v>
      </c>
      <c r="H263" s="51" t="e">
        <f aca="false">VLOOKUP($D263,Curves!$A$2:$H$1700,5)*$B263</f>
        <v>#N/A</v>
      </c>
      <c r="I263" s="51" t="e">
        <f aca="false">VLOOKUP($D263,Curves!$A$2:$H$1700,4)*$B263</f>
        <v>#N/A</v>
      </c>
      <c r="J263" s="379" t="e">
        <f aca="false">VLOOKUP($D263,Curves!$A$2:$H$1700,8)*$B263</f>
        <v>#N/A</v>
      </c>
      <c r="K263" s="51" t="e">
        <f aca="false">($E263+$I263)*$J$5+$J$4</f>
        <v>#N/A</v>
      </c>
      <c r="L263" s="380" t="e">
        <f aca="false">VLOOKUP($D263,Curves!$N$2:$T$2600,2)*$B263</f>
        <v>#N/A</v>
      </c>
      <c r="M263" s="244" t="e">
        <f aca="false">VLOOKUP($D263,Curves!$N$2:$T$2600,3)*$B263</f>
        <v>#N/A</v>
      </c>
      <c r="N263" s="381" t="e">
        <f aca="false">IF($K263&lt;$L263,1,0)</f>
        <v>#N/A</v>
      </c>
      <c r="O263" s="382" t="e">
        <f aca="false">IF($K263&lt;$M263,1,0)</f>
        <v>#N/A</v>
      </c>
      <c r="P263" s="378" t="e">
        <f aca="false">($E263+J263)*$J$5+$J$4</f>
        <v>#N/A</v>
      </c>
      <c r="Q263" s="380" t="e">
        <f aca="false">VLOOKUP($D263,Curves!$N$2:$T$2600,4)*$B263</f>
        <v>#N/A</v>
      </c>
      <c r="R263" s="244" t="e">
        <f aca="false">VLOOKUP($D263,Curves!$N$2:$T$2600,5)*$B263</f>
        <v>#N/A</v>
      </c>
      <c r="S263" s="381" t="e">
        <f aca="false">IF($P263&lt;$Q263,1,0)</f>
        <v>#N/A</v>
      </c>
      <c r="T263" s="382" t="e">
        <f aca="false">IF($P263&lt;$R263,1,0)</f>
        <v>#N/A</v>
      </c>
      <c r="U263" s="383" t="e">
        <f aca="false">($E263+G263)*$J$5+$J$4</f>
        <v>#N/A</v>
      </c>
      <c r="V263" s="383" t="e">
        <f aca="false">($E263+H263)*$J$5+$J$4</f>
        <v>#N/A</v>
      </c>
      <c r="W263" s="383" t="e">
        <f aca="false">($E263+I263)*$J$5+$J$4</f>
        <v>#N/A</v>
      </c>
      <c r="X263" s="272" t="e">
        <f aca="false">VLOOKUP($D263,[6]CurveFetch!$D$8:$S$13000,16,0)*$B263</f>
        <v>#N/A</v>
      </c>
      <c r="Y263" s="244" t="e">
        <f aca="false">VLOOKUP($D263,Curves!$N$2:$T$2600,7)*$B263</f>
        <v>#N/A</v>
      </c>
      <c r="Z263" s="384" t="e">
        <f aca="false">IF($U263&lt;$X263,1,0)</f>
        <v>#N/A</v>
      </c>
      <c r="AA263" s="381" t="e">
        <f aca="false">IF($U263&lt;$Y263,1,0)</f>
        <v>#N/A</v>
      </c>
      <c r="AB263" s="381" t="e">
        <f aca="false">IF($V263&lt;$X263,1,0)</f>
        <v>#N/A</v>
      </c>
      <c r="AC263" s="381" t="e">
        <f aca="false">IF($V263&lt;$X263,1,0)</f>
        <v>#N/A</v>
      </c>
      <c r="AD263" s="381" t="e">
        <f aca="false">IF($W263&lt;$X263,1,0)</f>
        <v>#N/A</v>
      </c>
      <c r="AE263" s="382" t="e">
        <f aca="false">IF($W263&lt;$Y263,1,0)</f>
        <v>#N/A</v>
      </c>
      <c r="AF263" s="70" t="e">
        <f aca="false">$AF$7*$J$2*$J$5*$N263</f>
        <v>#N/A</v>
      </c>
      <c r="AG263" s="70" t="e">
        <f aca="false">$AF$7*$J$2*$J$5*$O263</f>
        <v>#N/A</v>
      </c>
      <c r="AH263" s="70" t="e">
        <f aca="false">$AH$7*$J$2*$J$5*$N263</f>
        <v>#N/A</v>
      </c>
      <c r="AI263" s="70" t="e">
        <f aca="false">$AH$7*$J$2*$J$5*$O263</f>
        <v>#N/A</v>
      </c>
      <c r="AJ263" s="70" t="e">
        <f aca="false">$AJ$7*$J$2*$J$5*$N263</f>
        <v>#N/A</v>
      </c>
      <c r="AK263" s="70" t="e">
        <f aca="false">$AJ$7*$J$2*$J$5*$O263</f>
        <v>#N/A</v>
      </c>
      <c r="AL263" s="70" t="e">
        <f aca="false">$AL$7*$J$2*$J$5*$N263</f>
        <v>#N/A</v>
      </c>
      <c r="AM263" s="70" t="e">
        <f aca="false">$AL$7*$J$3*$J$5*$O263</f>
        <v>#N/A</v>
      </c>
      <c r="AN263" s="70" t="e">
        <f aca="false">$AN$7*$J$2*$J$5*$N263</f>
        <v>#N/A</v>
      </c>
      <c r="AO263" s="70" t="e">
        <f aca="false">$AN$7*$J$3*$J$5*$O263</f>
        <v>#N/A</v>
      </c>
      <c r="AP263" s="70" t="e">
        <f aca="false">$AP$7*$J$2*$J$5*$N263</f>
        <v>#N/A</v>
      </c>
      <c r="AQ263" s="70" t="e">
        <f aca="false">$AP$7*$J$3*$J$5*$O263</f>
        <v>#N/A</v>
      </c>
      <c r="AR263" s="70" t="e">
        <f aca="false">$AR$7*$J$2*$J$5*$N263</f>
        <v>#N/A</v>
      </c>
      <c r="AS263" s="70" t="e">
        <f aca="false">$AR$7*$J$3*$J$5*$O263</f>
        <v>#N/A</v>
      </c>
      <c r="AT263" s="134" t="e">
        <f aca="false">SUM(AF263:AG263,AL263:AM263)</f>
        <v>#N/A</v>
      </c>
      <c r="AU263" s="161" t="e">
        <f aca="false">SUM(AF263:AM263,AP263:AS263)</f>
        <v>#N/A</v>
      </c>
      <c r="AV263" s="134" t="e">
        <f aca="false">SUM(AF263:AS263)</f>
        <v>#N/A</v>
      </c>
      <c r="AW263" s="70" t="e">
        <f aca="false">$AW$7*$J$2*$J$5*$S263</f>
        <v>#N/A</v>
      </c>
      <c r="AX263" s="70" t="e">
        <f aca="false">$AW$7*$J$3*$J$5*$T263</f>
        <v>#N/A</v>
      </c>
      <c r="AY263" s="70" t="e">
        <f aca="false">$AY$7*$J$2*$J$5*$S263</f>
        <v>#N/A</v>
      </c>
      <c r="AZ263" s="70" t="e">
        <f aca="false">$AY$7*$J$3*$J$5*$T263</f>
        <v>#N/A</v>
      </c>
      <c r="BA263" s="70" t="e">
        <f aca="false">$BA$7*$J$2*$J$5*$S263</f>
        <v>#N/A</v>
      </c>
      <c r="BB263" s="70" t="e">
        <f aca="false">$BA$7*$J$3*$J$5*$T263</f>
        <v>#N/A</v>
      </c>
      <c r="BC263" s="70" t="e">
        <f aca="false">$BC$7*$J$2*$J$5*$S263</f>
        <v>#N/A</v>
      </c>
      <c r="BD263" s="70" t="e">
        <f aca="false">$BC$7*$J$3*$J$5*$T263</f>
        <v>#N/A</v>
      </c>
      <c r="BE263" s="70" t="e">
        <f aca="false">$BE$7*$J$2*$J$5*$S263</f>
        <v>#N/A</v>
      </c>
      <c r="BF263" s="70" t="e">
        <f aca="false">$BE$7*$J$3*$J$5*$T263</f>
        <v>#N/A</v>
      </c>
      <c r="BG263" s="70" t="e">
        <f aca="false">$BG$7*$J$2*$J$5*$S263</f>
        <v>#N/A</v>
      </c>
      <c r="BH263" s="70" t="e">
        <f aca="false">$BG$7*$J$3*$J$5*$T263</f>
        <v>#N/A</v>
      </c>
      <c r="BI263" s="70" t="e">
        <f aca="false">$BI$7*$J$2*$J$5*$S263</f>
        <v>#N/A</v>
      </c>
      <c r="BJ263" s="70" t="e">
        <f aca="false">$BI$7*$J$3*$J$5*$T263</f>
        <v>#N/A</v>
      </c>
      <c r="BK263" s="70" t="e">
        <f aca="false">$BK$7*$J$2*$J$5*$S263</f>
        <v>#N/A</v>
      </c>
      <c r="BL263" s="70" t="e">
        <f aca="false">$BK$7*$J$3*$J$5*$T263</f>
        <v>#N/A</v>
      </c>
      <c r="BM263" s="70" t="e">
        <f aca="false">$BM$7*$J$2*$J$5*$S263</f>
        <v>#N/A</v>
      </c>
      <c r="BN263" s="70" t="e">
        <f aca="false">$BM$7*$J$3*$J$5*$T263</f>
        <v>#N/A</v>
      </c>
      <c r="BO263" s="70" t="e">
        <f aca="false">$BO$7*$J$2*$J$5*$S263</f>
        <v>#N/A</v>
      </c>
      <c r="BP263" s="70" t="e">
        <f aca="false">$BO$7*$J$3*$J$5*$T263</f>
        <v>#N/A</v>
      </c>
      <c r="BQ263" s="70" t="e">
        <f aca="false">$BQ$7*$J$2*$J$5*$S263</f>
        <v>#N/A</v>
      </c>
      <c r="BR263" s="70" t="e">
        <f aca="false">$BQ$7*$J$3*$J$5*$T263</f>
        <v>#N/A</v>
      </c>
      <c r="BS263" s="70" t="e">
        <f aca="false">$BS$7*$J$2*$J$5*$S263</f>
        <v>#N/A</v>
      </c>
      <c r="BT263" s="70" t="e">
        <f aca="false">$BS$7*$J$3*$J$5*$T263</f>
        <v>#N/A</v>
      </c>
      <c r="BU263" s="70" t="e">
        <f aca="false">$BU$7*$J$2*$J$5*$S263</f>
        <v>#N/A</v>
      </c>
      <c r="BV263" s="70" t="e">
        <f aca="false">$BU$7*$J$3*$J$5*$T263</f>
        <v>#N/A</v>
      </c>
      <c r="BW263" s="385" t="e">
        <f aca="false">SUM(AW263:BD263,BG263:BJ263,BO263:BP263)</f>
        <v>#N/A</v>
      </c>
      <c r="BX263" s="386" t="e">
        <f aca="false">SUM(BS263:BV263)+BW263</f>
        <v>#N/A</v>
      </c>
      <c r="BY263" s="25" t="e">
        <f aca="false">SUM(AW263:BV263)</f>
        <v>#N/A</v>
      </c>
      <c r="BZ263" s="70" t="e">
        <f aca="false">$BZ$7*$J$2*$J$5*$N263</f>
        <v>#N/A</v>
      </c>
      <c r="CA263" s="70" t="e">
        <f aca="false">$BZ$7*$J$3*$J$5*$O263</f>
        <v>#N/A</v>
      </c>
      <c r="CB263" s="70" t="e">
        <f aca="false">$CB$7*$J$2*$J$5*$N263</f>
        <v>#N/A</v>
      </c>
      <c r="CC263" s="70" t="e">
        <f aca="false">$CB$7*$J$3*$J$5*$O263</f>
        <v>#N/A</v>
      </c>
      <c r="CD263" s="70" t="e">
        <f aca="false">$CD$7*$J$2*$J$5*$N263</f>
        <v>#N/A</v>
      </c>
      <c r="CE263" s="70" t="e">
        <f aca="false">$CD$7*$J$3*$J$5*$O263</f>
        <v>#N/A</v>
      </c>
      <c r="CF263" s="134" t="e">
        <f aca="false">SUM(BZ263:CA263)</f>
        <v>#N/A</v>
      </c>
      <c r="CG263" s="386" t="e">
        <f aca="false">SUM(BZ263:CC263)</f>
        <v>#N/A</v>
      </c>
      <c r="CH263" s="134" t="e">
        <f aca="false">SUM(BZ263:CE263)</f>
        <v>#N/A</v>
      </c>
      <c r="CI263" s="70" t="e">
        <f aca="false">$CI$7*$J$2*$J$5*$AB263</f>
        <v>#N/A</v>
      </c>
      <c r="CJ263" s="70" t="e">
        <f aca="false">$CI$7*$J$3*$J$5*$AC263</f>
        <v>#N/A</v>
      </c>
      <c r="CK263" s="70" t="e">
        <f aca="false">$CK$7*$J$2*$J$5*$AB263</f>
        <v>#N/A</v>
      </c>
      <c r="CL263" s="70" t="e">
        <f aca="false">$CK$7*$J$3*$J$5*$AC263</f>
        <v>#N/A</v>
      </c>
      <c r="CM263" s="70" t="e">
        <f aca="false">$CM$7*$J$2*$J$5*$AB263</f>
        <v>#N/A</v>
      </c>
      <c r="CN263" s="70" t="e">
        <f aca="false">$CM$7*$J$3*$J$5*$AC263</f>
        <v>#N/A</v>
      </c>
      <c r="CO263" s="70" t="e">
        <f aca="false">$CO$7*$J$2*$J$5*$AB263</f>
        <v>#N/A</v>
      </c>
      <c r="CP263" s="70" t="e">
        <f aca="false">$CO$7*$J$3*$J$5*$AC263</f>
        <v>#N/A</v>
      </c>
      <c r="CQ263" s="70" t="e">
        <f aca="false">$CQ$7*$J$2*$J$5*$AB263</f>
        <v>#N/A</v>
      </c>
      <c r="CR263" s="70" t="e">
        <f aca="false">$CQ$7*$J$3*$J$5*$AC263</f>
        <v>#N/A</v>
      </c>
      <c r="CS263" s="70" t="e">
        <f aca="false">$CS$7*$J$2*$J$5*$AB263</f>
        <v>#N/A</v>
      </c>
      <c r="CT263" s="70" t="e">
        <f aca="false">$CS$7*$J$3*$J$5*$AC263</f>
        <v>#N/A</v>
      </c>
      <c r="CU263" s="70" t="e">
        <f aca="false">$CU$7*$J$2*$J$5*$AB263</f>
        <v>#N/A</v>
      </c>
      <c r="CV263" s="70" t="e">
        <f aca="false">$CU$7*$J$3*$J$5*$AC263</f>
        <v>#N/A</v>
      </c>
      <c r="CW263" s="70" t="e">
        <f aca="false">$CW$7*$J$2*$J$5*$AB263</f>
        <v>#N/A</v>
      </c>
      <c r="CX263" s="70" t="e">
        <f aca="false">$CW$7*$J$3*$J$5*$AC263</f>
        <v>#N/A</v>
      </c>
      <c r="CY263" s="70" t="e">
        <f aca="false">$CY$7*$J$2*$J$5*$AB263</f>
        <v>#N/A</v>
      </c>
      <c r="CZ263" s="70" t="e">
        <f aca="false">$CY$7*$J$3*$J$5*$AC263</f>
        <v>#N/A</v>
      </c>
      <c r="DA263" s="70" t="e">
        <f aca="false">$DA$7*$J$2*$J$5*$AB263</f>
        <v>#N/A</v>
      </c>
      <c r="DB263" s="70" t="e">
        <f aca="false">$DA$7*$J$3*$J$5*$AC263</f>
        <v>#N/A</v>
      </c>
      <c r="DC263" s="70"/>
      <c r="DD263" s="70"/>
      <c r="DE263" s="70" t="e">
        <f aca="false">$DF$7*$J$2*$J$5*$AB263</f>
        <v>#N/A</v>
      </c>
      <c r="DF263" s="70" t="e">
        <f aca="false">$DF$7*$J$3*$J$5*$AC263</f>
        <v>#N/A</v>
      </c>
      <c r="DG263" s="70" t="e">
        <f aca="false">$DG$7*$J$2*$J$5*$AB263</f>
        <v>#N/A</v>
      </c>
      <c r="DH263" s="70" t="e">
        <f aca="false">$DG$7*$J$3*$J$5*$AC263</f>
        <v>#N/A</v>
      </c>
      <c r="DI263" s="70" t="e">
        <f aca="false">$DI$7*$J$2*$J$5*$AB263</f>
        <v>#N/A</v>
      </c>
      <c r="DJ263" s="70" t="e">
        <f aca="false">$DI$7*$J$3*$J$5*$AC263</f>
        <v>#N/A</v>
      </c>
      <c r="DK263" s="70" t="e">
        <f aca="false">$DK$7*$J$2*$J$5*$AB263</f>
        <v>#N/A</v>
      </c>
      <c r="DL263" s="70" t="e">
        <f aca="false">$DK$7*$J$3*$J$5*$AC263</f>
        <v>#N/A</v>
      </c>
      <c r="DM263" s="70" t="e">
        <f aca="false">$DM$7*$J$2*$J$5*$AB263</f>
        <v>#N/A</v>
      </c>
      <c r="DN263" s="70" t="e">
        <f aca="false">$DM$7*$J$3*$J$5*$AC263</f>
        <v>#N/A</v>
      </c>
      <c r="DO263" s="70" t="e">
        <f aca="false">$DO$7*$J$2*$J$5*$AB263</f>
        <v>#N/A</v>
      </c>
      <c r="DP263" s="70" t="e">
        <f aca="false">$DO$7*$J$3*$J$5*$AC263</f>
        <v>#N/A</v>
      </c>
      <c r="DQ263" s="70" t="e">
        <f aca="false">$DQ$7*$J$2*$J$5*$AB263</f>
        <v>#N/A</v>
      </c>
      <c r="DR263" s="70" t="e">
        <f aca="false">$DQ$7*$J$3*$J$5*$AC263</f>
        <v>#N/A</v>
      </c>
      <c r="DS263" s="134" t="e">
        <f aca="false">SUM(CI263:CR263,CW263:CX263,DG263:DH263)</f>
        <v>#N/A</v>
      </c>
      <c r="DT263" s="25" t="e">
        <f aca="false">SUM(CI263:CZ263,DC263:DL263)</f>
        <v>#N/A</v>
      </c>
      <c r="DU263" s="134" t="e">
        <f aca="false">SUM(CI263:DR263)</f>
        <v>#N/A</v>
      </c>
      <c r="DZ263" s="70" t="e">
        <f aca="false">$DZ$7*$J$2*$J$5*$AB263</f>
        <v>#N/A</v>
      </c>
      <c r="EA263" s="70" t="e">
        <f aca="false">$DZ$7*$J$3*$J$5*$AC263</f>
        <v>#N/A</v>
      </c>
      <c r="EB263" s="70" t="e">
        <f aca="false">$EB$7*$J$2*$J$5*$AB263</f>
        <v>#N/A</v>
      </c>
      <c r="EC263" s="70" t="e">
        <f aca="false">$EB$7*$J$3*$J$5*$AC263</f>
        <v>#N/A</v>
      </c>
      <c r="ED263" s="70" t="e">
        <f aca="false">$ED$7*$J$2*$J$5*$AB263</f>
        <v>#N/A</v>
      </c>
      <c r="EE263" s="70" t="e">
        <f aca="false">$ED$7*$J$3*$J$5*$AC263</f>
        <v>#N/A</v>
      </c>
      <c r="EF263" s="70" t="e">
        <f aca="false">$EF$7*$J$2*$J$5*$AB263</f>
        <v>#N/A</v>
      </c>
      <c r="EG263" s="70" t="e">
        <f aca="false">$EF$7*$J$3*$J$5*$AC263</f>
        <v>#N/A</v>
      </c>
      <c r="EH263" s="70" t="e">
        <f aca="false">$EH$7*$J$2*$J$5*$AB263</f>
        <v>#N/A</v>
      </c>
      <c r="EI263" s="70" t="e">
        <f aca="false">$EH$7*$J$3*$J$5*$AC263</f>
        <v>#N/A</v>
      </c>
      <c r="EJ263" s="70" t="e">
        <f aca="false">$EJ$7*$J$2*$J$5*$AB263</f>
        <v>#N/A</v>
      </c>
      <c r="EK263" s="70" t="e">
        <f aca="false">$EJ$7*$J$3*$J$5*$AC263</f>
        <v>#N/A</v>
      </c>
      <c r="EL263" s="70" t="e">
        <f aca="false">$EL$7*$J$2*$J$5*$AB263</f>
        <v>#N/A</v>
      </c>
      <c r="EM263" s="70" t="e">
        <f aca="false">$EL$7*$J$3*$J$5*$AC263</f>
        <v>#N/A</v>
      </c>
      <c r="EN263" s="134" t="e">
        <f aca="false">SUM(EB263:EC263)</f>
        <v>#N/A</v>
      </c>
      <c r="EO263" s="25" t="e">
        <f aca="false">SUM(EB263:EE263,EJ263:EM263)</f>
        <v>#N/A</v>
      </c>
      <c r="EP263" s="25" t="e">
        <f aca="false">SUM(DZ263:EM263)</f>
        <v>#N/A</v>
      </c>
    </row>
    <row r="264" customFormat="false" ht="11.25" hidden="false" customHeight="false" outlineLevel="0" collapsed="false">
      <c r="A264" s="51" t="e">
        <f aca="false">VLOOKUP($D264,Curves!$A$2:$I$1700,9)</f>
        <v>#N/A</v>
      </c>
      <c r="B264" s="85" t="e">
        <f aca="false">(1+($A264/2))^(-2*($D264-$A$1)/365.25)</f>
        <v>#N/A</v>
      </c>
      <c r="C264" s="85" t="n">
        <f aca="false">D265-D264</f>
        <v>31</v>
      </c>
      <c r="D264" s="377" t="n">
        <v>44682</v>
      </c>
      <c r="E264" s="378" t="e">
        <f aca="false">VLOOKUP($D264,Curves!$A$2:$H$1700,2)*$B264</f>
        <v>#N/A</v>
      </c>
      <c r="F264" s="51" t="e">
        <f aca="false">VLOOKUP($D264,Curves!$A$2:$H$1700,3)*$B264</f>
        <v>#N/A</v>
      </c>
      <c r="G264" s="51" t="e">
        <f aca="false">VLOOKUP($D264,Curves!$A$2:$H$1700,7)*$B264</f>
        <v>#N/A</v>
      </c>
      <c r="H264" s="51" t="e">
        <f aca="false">VLOOKUP($D264,Curves!$A$2:$H$1700,5)*$B264</f>
        <v>#N/A</v>
      </c>
      <c r="I264" s="51" t="e">
        <f aca="false">VLOOKUP($D264,Curves!$A$2:$H$1700,4)*$B264</f>
        <v>#N/A</v>
      </c>
      <c r="J264" s="379" t="e">
        <f aca="false">VLOOKUP($D264,Curves!$A$2:$H$1700,8)*$B264</f>
        <v>#N/A</v>
      </c>
      <c r="K264" s="51" t="e">
        <f aca="false">($E264+$I264)*$J$5+$J$4</f>
        <v>#N/A</v>
      </c>
      <c r="L264" s="380" t="e">
        <f aca="false">VLOOKUP($D264,Curves!$N$2:$T$2600,2)*$B264</f>
        <v>#N/A</v>
      </c>
      <c r="M264" s="244" t="e">
        <f aca="false">VLOOKUP($D264,Curves!$N$2:$T$2600,3)*$B264</f>
        <v>#N/A</v>
      </c>
      <c r="N264" s="381" t="e">
        <f aca="false">IF($K264&lt;$L264,1,0)</f>
        <v>#N/A</v>
      </c>
      <c r="O264" s="382" t="e">
        <f aca="false">IF($K264&lt;$M264,1,0)</f>
        <v>#N/A</v>
      </c>
      <c r="P264" s="378" t="e">
        <f aca="false">($E264+J264)*$J$5+$J$4</f>
        <v>#N/A</v>
      </c>
      <c r="Q264" s="380" t="e">
        <f aca="false">VLOOKUP($D264,Curves!$N$2:$T$2600,4)*$B264</f>
        <v>#N/A</v>
      </c>
      <c r="R264" s="244" t="e">
        <f aca="false">VLOOKUP($D264,Curves!$N$2:$T$2600,5)*$B264</f>
        <v>#N/A</v>
      </c>
      <c r="S264" s="381" t="e">
        <f aca="false">IF($P264&lt;$Q264,1,0)</f>
        <v>#N/A</v>
      </c>
      <c r="T264" s="382" t="e">
        <f aca="false">IF($P264&lt;$R264,1,0)</f>
        <v>#N/A</v>
      </c>
      <c r="U264" s="383" t="e">
        <f aca="false">($E264+G264)*$J$5+$J$4</f>
        <v>#N/A</v>
      </c>
      <c r="V264" s="383" t="e">
        <f aca="false">($E264+H264)*$J$5+$J$4</f>
        <v>#N/A</v>
      </c>
      <c r="W264" s="383" t="e">
        <f aca="false">($E264+I264)*$J$5+$J$4</f>
        <v>#N/A</v>
      </c>
      <c r="X264" s="272" t="e">
        <f aca="false">VLOOKUP($D264,[6]CurveFetch!$D$8:$S$13000,16,0)*$B264</f>
        <v>#N/A</v>
      </c>
      <c r="Y264" s="244" t="e">
        <f aca="false">VLOOKUP($D264,Curves!$N$2:$T$2600,7)*$B264</f>
        <v>#N/A</v>
      </c>
      <c r="Z264" s="384" t="e">
        <f aca="false">IF($U264&lt;$X264,1,0)</f>
        <v>#N/A</v>
      </c>
      <c r="AA264" s="381" t="e">
        <f aca="false">IF($U264&lt;$Y264,1,0)</f>
        <v>#N/A</v>
      </c>
      <c r="AB264" s="381" t="e">
        <f aca="false">IF($V264&lt;$X264,1,0)</f>
        <v>#N/A</v>
      </c>
      <c r="AC264" s="381" t="e">
        <f aca="false">IF($V264&lt;$X264,1,0)</f>
        <v>#N/A</v>
      </c>
      <c r="AD264" s="381" t="e">
        <f aca="false">IF($W264&lt;$X264,1,0)</f>
        <v>#N/A</v>
      </c>
      <c r="AE264" s="382" t="e">
        <f aca="false">IF($W264&lt;$Y264,1,0)</f>
        <v>#N/A</v>
      </c>
      <c r="AF264" s="70" t="e">
        <f aca="false">$AF$7*$J$2*$J$5*$N264</f>
        <v>#N/A</v>
      </c>
      <c r="AG264" s="70" t="e">
        <f aca="false">$AF$7*$J$2*$J$5*$O264</f>
        <v>#N/A</v>
      </c>
      <c r="AH264" s="70" t="e">
        <f aca="false">$AH$7*$J$2*$J$5*$N264</f>
        <v>#N/A</v>
      </c>
      <c r="AI264" s="70" t="e">
        <f aca="false">$AH$7*$J$2*$J$5*$O264</f>
        <v>#N/A</v>
      </c>
      <c r="AJ264" s="70" t="e">
        <f aca="false">$AJ$7*$J$2*$J$5*$N264</f>
        <v>#N/A</v>
      </c>
      <c r="AK264" s="70" t="e">
        <f aca="false">$AJ$7*$J$2*$J$5*$O264</f>
        <v>#N/A</v>
      </c>
      <c r="AL264" s="70" t="e">
        <f aca="false">$AL$7*$J$2*$J$5*$N264</f>
        <v>#N/A</v>
      </c>
      <c r="AM264" s="70" t="e">
        <f aca="false">$AL$7*$J$3*$J$5*$O264</f>
        <v>#N/A</v>
      </c>
      <c r="AN264" s="70" t="e">
        <f aca="false">$AN$7*$J$2*$J$5*$N264</f>
        <v>#N/A</v>
      </c>
      <c r="AO264" s="70" t="e">
        <f aca="false">$AN$7*$J$3*$J$5*$O264</f>
        <v>#N/A</v>
      </c>
      <c r="AP264" s="70" t="e">
        <f aca="false">$AP$7*$J$2*$J$5*$N264</f>
        <v>#N/A</v>
      </c>
      <c r="AQ264" s="70" t="e">
        <f aca="false">$AP$7*$J$3*$J$5*$O264</f>
        <v>#N/A</v>
      </c>
      <c r="AR264" s="70" t="e">
        <f aca="false">$AR$7*$J$2*$J$5*$N264</f>
        <v>#N/A</v>
      </c>
      <c r="AS264" s="70" t="e">
        <f aca="false">$AR$7*$J$3*$J$5*$O264</f>
        <v>#N/A</v>
      </c>
      <c r="AT264" s="134" t="e">
        <f aca="false">SUM(AF264:AG264,AL264:AM264)</f>
        <v>#N/A</v>
      </c>
      <c r="AU264" s="161" t="e">
        <f aca="false">SUM(AF264:AM264,AP264:AS264)</f>
        <v>#N/A</v>
      </c>
      <c r="AV264" s="134" t="e">
        <f aca="false">SUM(AF264:AS264)</f>
        <v>#N/A</v>
      </c>
      <c r="AW264" s="70" t="e">
        <f aca="false">$AW$7*$J$2*$J$5*$S264</f>
        <v>#N/A</v>
      </c>
      <c r="AX264" s="70" t="e">
        <f aca="false">$AW$7*$J$3*$J$5*$T264</f>
        <v>#N/A</v>
      </c>
      <c r="AY264" s="70" t="e">
        <f aca="false">$AY$7*$J$2*$J$5*$S264</f>
        <v>#N/A</v>
      </c>
      <c r="AZ264" s="70" t="e">
        <f aca="false">$AY$7*$J$3*$J$5*$T264</f>
        <v>#N/A</v>
      </c>
      <c r="BA264" s="70" t="e">
        <f aca="false">$BA$7*$J$2*$J$5*$S264</f>
        <v>#N/A</v>
      </c>
      <c r="BB264" s="70" t="e">
        <f aca="false">$BA$7*$J$3*$J$5*$T264</f>
        <v>#N/A</v>
      </c>
      <c r="BC264" s="70" t="e">
        <f aca="false">$BC$7*$J$2*$J$5*$S264</f>
        <v>#N/A</v>
      </c>
      <c r="BD264" s="70" t="e">
        <f aca="false">$BC$7*$J$3*$J$5*$T264</f>
        <v>#N/A</v>
      </c>
      <c r="BE264" s="70" t="e">
        <f aca="false">$BE$7*$J$2*$J$5*$S264</f>
        <v>#N/A</v>
      </c>
      <c r="BF264" s="70" t="e">
        <f aca="false">$BE$7*$J$3*$J$5*$T264</f>
        <v>#N/A</v>
      </c>
      <c r="BG264" s="70" t="e">
        <f aca="false">$BG$7*$J$2*$J$5*$S264</f>
        <v>#N/A</v>
      </c>
      <c r="BH264" s="70" t="e">
        <f aca="false">$BG$7*$J$3*$J$5*$T264</f>
        <v>#N/A</v>
      </c>
      <c r="BI264" s="70" t="e">
        <f aca="false">$BI$7*$J$2*$J$5*$S264</f>
        <v>#N/A</v>
      </c>
      <c r="BJ264" s="70" t="e">
        <f aca="false">$BI$7*$J$3*$J$5*$T264</f>
        <v>#N/A</v>
      </c>
      <c r="BK264" s="70" t="e">
        <f aca="false">$BK$7*$J$2*$J$5*$S264</f>
        <v>#N/A</v>
      </c>
      <c r="BL264" s="70" t="e">
        <f aca="false">$BK$7*$J$3*$J$5*$T264</f>
        <v>#N/A</v>
      </c>
      <c r="BM264" s="70" t="e">
        <f aca="false">$BM$7*$J$2*$J$5*$S264</f>
        <v>#N/A</v>
      </c>
      <c r="BN264" s="70" t="e">
        <f aca="false">$BM$7*$J$3*$J$5*$T264</f>
        <v>#N/A</v>
      </c>
      <c r="BO264" s="70" t="e">
        <f aca="false">$BO$7*$J$2*$J$5*$S264</f>
        <v>#N/A</v>
      </c>
      <c r="BP264" s="70" t="e">
        <f aca="false">$BO$7*$J$3*$J$5*$T264</f>
        <v>#N/A</v>
      </c>
      <c r="BQ264" s="70" t="e">
        <f aca="false">$BQ$7*$J$2*$J$5*$S264</f>
        <v>#N/A</v>
      </c>
      <c r="BR264" s="70" t="e">
        <f aca="false">$BQ$7*$J$3*$J$5*$T264</f>
        <v>#N/A</v>
      </c>
      <c r="BS264" s="70" t="e">
        <f aca="false">$BS$7*$J$2*$J$5*$S264</f>
        <v>#N/A</v>
      </c>
      <c r="BT264" s="70" t="e">
        <f aca="false">$BS$7*$J$3*$J$5*$T264</f>
        <v>#N/A</v>
      </c>
      <c r="BU264" s="70" t="e">
        <f aca="false">$BU$7*$J$2*$J$5*$S264</f>
        <v>#N/A</v>
      </c>
      <c r="BV264" s="70" t="e">
        <f aca="false">$BU$7*$J$3*$J$5*$T264</f>
        <v>#N/A</v>
      </c>
      <c r="BW264" s="385" t="e">
        <f aca="false">SUM(AW264:BD264,BG264:BJ264,BO264:BP264)</f>
        <v>#N/A</v>
      </c>
      <c r="BX264" s="386" t="e">
        <f aca="false">SUM(BS264:BV264)+BW264</f>
        <v>#N/A</v>
      </c>
      <c r="BY264" s="25" t="e">
        <f aca="false">SUM(AW264:BV264)</f>
        <v>#N/A</v>
      </c>
      <c r="BZ264" s="70" t="e">
        <f aca="false">$BZ$7*$J$2*$J$5*$N264</f>
        <v>#N/A</v>
      </c>
      <c r="CA264" s="70" t="e">
        <f aca="false">$BZ$7*$J$3*$J$5*$O264</f>
        <v>#N/A</v>
      </c>
      <c r="CB264" s="70" t="e">
        <f aca="false">$CB$7*$J$2*$J$5*$N264</f>
        <v>#N/A</v>
      </c>
      <c r="CC264" s="70" t="e">
        <f aca="false">$CB$7*$J$3*$J$5*$O264</f>
        <v>#N/A</v>
      </c>
      <c r="CD264" s="70" t="e">
        <f aca="false">$CD$7*$J$2*$J$5*$N264</f>
        <v>#N/A</v>
      </c>
      <c r="CE264" s="70" t="e">
        <f aca="false">$CD$7*$J$3*$J$5*$O264</f>
        <v>#N/A</v>
      </c>
      <c r="CF264" s="134" t="e">
        <f aca="false">SUM(BZ264:CA264)</f>
        <v>#N/A</v>
      </c>
      <c r="CG264" s="386" t="e">
        <f aca="false">SUM(BZ264:CC264)</f>
        <v>#N/A</v>
      </c>
      <c r="CH264" s="134" t="e">
        <f aca="false">SUM(BZ264:CE264)</f>
        <v>#N/A</v>
      </c>
      <c r="CI264" s="70" t="e">
        <f aca="false">$CI$7*$J$2*$J$5*$AB264</f>
        <v>#N/A</v>
      </c>
      <c r="CJ264" s="70" t="e">
        <f aca="false">$CI$7*$J$3*$J$5*$AC264</f>
        <v>#N/A</v>
      </c>
      <c r="CK264" s="70" t="e">
        <f aca="false">$CK$7*$J$2*$J$5*$AB264</f>
        <v>#N/A</v>
      </c>
      <c r="CL264" s="70" t="e">
        <f aca="false">$CK$7*$J$3*$J$5*$AC264</f>
        <v>#N/A</v>
      </c>
      <c r="CM264" s="70" t="e">
        <f aca="false">$CM$7*$J$2*$J$5*$AB264</f>
        <v>#N/A</v>
      </c>
      <c r="CN264" s="70" t="e">
        <f aca="false">$CM$7*$J$3*$J$5*$AC264</f>
        <v>#N/A</v>
      </c>
      <c r="CO264" s="70" t="e">
        <f aca="false">$CO$7*$J$2*$J$5*$AB264</f>
        <v>#N/A</v>
      </c>
      <c r="CP264" s="70" t="e">
        <f aca="false">$CO$7*$J$3*$J$5*$AC264</f>
        <v>#N/A</v>
      </c>
      <c r="CQ264" s="70" t="e">
        <f aca="false">$CQ$7*$J$2*$J$5*$AB264</f>
        <v>#N/A</v>
      </c>
      <c r="CR264" s="70" t="e">
        <f aca="false">$CQ$7*$J$3*$J$5*$AC264</f>
        <v>#N/A</v>
      </c>
      <c r="CS264" s="70" t="e">
        <f aca="false">$CS$7*$J$2*$J$5*$AB264</f>
        <v>#N/A</v>
      </c>
      <c r="CT264" s="70" t="e">
        <f aca="false">$CS$7*$J$3*$J$5*$AC264</f>
        <v>#N/A</v>
      </c>
      <c r="CU264" s="70" t="e">
        <f aca="false">$CU$7*$J$2*$J$5*$AB264</f>
        <v>#N/A</v>
      </c>
      <c r="CV264" s="70" t="e">
        <f aca="false">$CU$7*$J$3*$J$5*$AC264</f>
        <v>#N/A</v>
      </c>
      <c r="CW264" s="70" t="e">
        <f aca="false">$CW$7*$J$2*$J$5*$AB264</f>
        <v>#N/A</v>
      </c>
      <c r="CX264" s="70" t="e">
        <f aca="false">$CW$7*$J$3*$J$5*$AC264</f>
        <v>#N/A</v>
      </c>
      <c r="CY264" s="70" t="e">
        <f aca="false">$CY$7*$J$2*$J$5*$AB264</f>
        <v>#N/A</v>
      </c>
      <c r="CZ264" s="70" t="e">
        <f aca="false">$CY$7*$J$3*$J$5*$AC264</f>
        <v>#N/A</v>
      </c>
      <c r="DA264" s="70" t="e">
        <f aca="false">$DA$7*$J$2*$J$5*$AB264</f>
        <v>#N/A</v>
      </c>
      <c r="DB264" s="70" t="e">
        <f aca="false">$DA$7*$J$3*$J$5*$AC264</f>
        <v>#N/A</v>
      </c>
      <c r="DC264" s="70"/>
      <c r="DD264" s="70"/>
      <c r="DE264" s="70" t="e">
        <f aca="false">$DF$7*$J$2*$J$5*$AB264</f>
        <v>#N/A</v>
      </c>
      <c r="DF264" s="70" t="e">
        <f aca="false">$DF$7*$J$3*$J$5*$AC264</f>
        <v>#N/A</v>
      </c>
      <c r="DG264" s="70" t="e">
        <f aca="false">$DG$7*$J$2*$J$5*$AB264</f>
        <v>#N/A</v>
      </c>
      <c r="DH264" s="70" t="e">
        <f aca="false">$DG$7*$J$3*$J$5*$AC264</f>
        <v>#N/A</v>
      </c>
      <c r="DI264" s="70" t="e">
        <f aca="false">$DI$7*$J$2*$J$5*$AB264</f>
        <v>#N/A</v>
      </c>
      <c r="DJ264" s="70" t="e">
        <f aca="false">$DI$7*$J$3*$J$5*$AC264</f>
        <v>#N/A</v>
      </c>
      <c r="DK264" s="70" t="e">
        <f aca="false">$DK$7*$J$2*$J$5*$AB264</f>
        <v>#N/A</v>
      </c>
      <c r="DL264" s="70" t="e">
        <f aca="false">$DK$7*$J$3*$J$5*$AC264</f>
        <v>#N/A</v>
      </c>
      <c r="DM264" s="70" t="e">
        <f aca="false">$DM$7*$J$2*$J$5*$AB264</f>
        <v>#N/A</v>
      </c>
      <c r="DN264" s="70" t="e">
        <f aca="false">$DM$7*$J$3*$J$5*$AC264</f>
        <v>#N/A</v>
      </c>
      <c r="DO264" s="70" t="e">
        <f aca="false">$DO$7*$J$2*$J$5*$AB264</f>
        <v>#N/A</v>
      </c>
      <c r="DP264" s="70" t="e">
        <f aca="false">$DO$7*$J$3*$J$5*$AC264</f>
        <v>#N/A</v>
      </c>
      <c r="DQ264" s="70" t="e">
        <f aca="false">$DQ$7*$J$2*$J$5*$AB264</f>
        <v>#N/A</v>
      </c>
      <c r="DR264" s="70" t="e">
        <f aca="false">$DQ$7*$J$3*$J$5*$AC264</f>
        <v>#N/A</v>
      </c>
      <c r="DS264" s="134" t="e">
        <f aca="false">SUM(CI264:CR264,CW264:CX264,DG264:DH264)</f>
        <v>#N/A</v>
      </c>
      <c r="DT264" s="25" t="e">
        <f aca="false">SUM(CI264:CZ264,DC264:DL264)</f>
        <v>#N/A</v>
      </c>
      <c r="DU264" s="134" t="e">
        <f aca="false">SUM(CI264:DR264)</f>
        <v>#N/A</v>
      </c>
      <c r="DZ264" s="70" t="e">
        <f aca="false">$DZ$7*$J$2*$J$5*$AB264</f>
        <v>#N/A</v>
      </c>
      <c r="EA264" s="70" t="e">
        <f aca="false">$DZ$7*$J$3*$J$5*$AC264</f>
        <v>#N/A</v>
      </c>
      <c r="EB264" s="70" t="e">
        <f aca="false">$EB$7*$J$2*$J$5*$AB264</f>
        <v>#N/A</v>
      </c>
      <c r="EC264" s="70" t="e">
        <f aca="false">$EB$7*$J$3*$J$5*$AC264</f>
        <v>#N/A</v>
      </c>
      <c r="ED264" s="70" t="e">
        <f aca="false">$ED$7*$J$2*$J$5*$AB264</f>
        <v>#N/A</v>
      </c>
      <c r="EE264" s="70" t="e">
        <f aca="false">$ED$7*$J$3*$J$5*$AC264</f>
        <v>#N/A</v>
      </c>
      <c r="EF264" s="70" t="e">
        <f aca="false">$EF$7*$J$2*$J$5*$AB264</f>
        <v>#N/A</v>
      </c>
      <c r="EG264" s="70" t="e">
        <f aca="false">$EF$7*$J$3*$J$5*$AC264</f>
        <v>#N/A</v>
      </c>
      <c r="EH264" s="70" t="e">
        <f aca="false">$EH$7*$J$2*$J$5*$AB264</f>
        <v>#N/A</v>
      </c>
      <c r="EI264" s="70" t="e">
        <f aca="false">$EH$7*$J$3*$J$5*$AC264</f>
        <v>#N/A</v>
      </c>
      <c r="EJ264" s="70" t="e">
        <f aca="false">$EJ$7*$J$2*$J$5*$AB264</f>
        <v>#N/A</v>
      </c>
      <c r="EK264" s="70" t="e">
        <f aca="false">$EJ$7*$J$3*$J$5*$AC264</f>
        <v>#N/A</v>
      </c>
      <c r="EL264" s="70" t="e">
        <f aca="false">$EL$7*$J$2*$J$5*$AB264</f>
        <v>#N/A</v>
      </c>
      <c r="EM264" s="70" t="e">
        <f aca="false">$EL$7*$J$3*$J$5*$AC264</f>
        <v>#N/A</v>
      </c>
      <c r="EN264" s="134" t="e">
        <f aca="false">SUM(EB264:EC264)</f>
        <v>#N/A</v>
      </c>
      <c r="EO264" s="25" t="e">
        <f aca="false">SUM(EB264:EE264,EJ264:EM264)</f>
        <v>#N/A</v>
      </c>
      <c r="EP264" s="25" t="e">
        <f aca="false">SUM(DZ264:EM264)</f>
        <v>#N/A</v>
      </c>
    </row>
    <row r="265" customFormat="false" ht="11.25" hidden="false" customHeight="false" outlineLevel="0" collapsed="false">
      <c r="A265" s="51" t="e">
        <f aca="false">VLOOKUP($D265,Curves!$A$2:$I$1700,9)</f>
        <v>#N/A</v>
      </c>
      <c r="B265" s="85" t="e">
        <f aca="false">(1+($A265/2))^(-2*($D265-$A$1)/365.25)</f>
        <v>#N/A</v>
      </c>
      <c r="C265" s="85" t="n">
        <f aca="false">D266-D265</f>
        <v>30</v>
      </c>
      <c r="D265" s="377" t="n">
        <v>44713</v>
      </c>
      <c r="E265" s="378" t="e">
        <f aca="false">VLOOKUP($D265,Curves!$A$2:$H$1700,2)*$B265</f>
        <v>#N/A</v>
      </c>
      <c r="F265" s="51" t="e">
        <f aca="false">VLOOKUP($D265,Curves!$A$2:$H$1700,3)*$B265</f>
        <v>#N/A</v>
      </c>
      <c r="G265" s="51" t="e">
        <f aca="false">VLOOKUP($D265,Curves!$A$2:$H$1700,7)*$B265</f>
        <v>#N/A</v>
      </c>
      <c r="H265" s="51" t="e">
        <f aca="false">VLOOKUP($D265,Curves!$A$2:$H$1700,5)*$B265</f>
        <v>#N/A</v>
      </c>
      <c r="I265" s="51" t="e">
        <f aca="false">VLOOKUP($D265,Curves!$A$2:$H$1700,4)*$B265</f>
        <v>#N/A</v>
      </c>
      <c r="J265" s="379" t="e">
        <f aca="false">VLOOKUP($D265,Curves!$A$2:$H$1700,8)*$B265</f>
        <v>#N/A</v>
      </c>
      <c r="K265" s="51" t="e">
        <f aca="false">($E265+$I265)*$J$5+$J$4</f>
        <v>#N/A</v>
      </c>
      <c r="L265" s="380" t="e">
        <f aca="false">VLOOKUP($D265,Curves!$N$2:$T$2600,2)*$B265</f>
        <v>#N/A</v>
      </c>
      <c r="M265" s="244" t="e">
        <f aca="false">VLOOKUP($D265,Curves!$N$2:$T$2600,3)*$B265</f>
        <v>#N/A</v>
      </c>
      <c r="N265" s="381" t="e">
        <f aca="false">IF($K265&lt;$L265,1,0)</f>
        <v>#N/A</v>
      </c>
      <c r="O265" s="382" t="e">
        <f aca="false">IF($K265&lt;$M265,1,0)</f>
        <v>#N/A</v>
      </c>
      <c r="P265" s="378" t="e">
        <f aca="false">($E265+J265)*$J$5+$J$4</f>
        <v>#N/A</v>
      </c>
      <c r="Q265" s="380" t="e">
        <f aca="false">VLOOKUP($D265,Curves!$N$2:$T$2600,4)*$B265</f>
        <v>#N/A</v>
      </c>
      <c r="R265" s="244" t="e">
        <f aca="false">VLOOKUP($D265,Curves!$N$2:$T$2600,5)*$B265</f>
        <v>#N/A</v>
      </c>
      <c r="S265" s="381" t="e">
        <f aca="false">IF($P265&lt;$Q265,1,0)</f>
        <v>#N/A</v>
      </c>
      <c r="T265" s="382" t="e">
        <f aca="false">IF($P265&lt;$R265,1,0)</f>
        <v>#N/A</v>
      </c>
      <c r="U265" s="383" t="e">
        <f aca="false">($E265+G265)*$J$5+$J$4</f>
        <v>#N/A</v>
      </c>
      <c r="V265" s="383" t="e">
        <f aca="false">($E265+H265)*$J$5+$J$4</f>
        <v>#N/A</v>
      </c>
      <c r="W265" s="383" t="e">
        <f aca="false">($E265+I265)*$J$5+$J$4</f>
        <v>#N/A</v>
      </c>
      <c r="X265" s="272" t="e">
        <f aca="false">VLOOKUP($D265,[6]CurveFetch!$D$8:$S$13000,16,0)*$B265</f>
        <v>#N/A</v>
      </c>
      <c r="Y265" s="244" t="e">
        <f aca="false">VLOOKUP($D265,Curves!$N$2:$T$2600,7)*$B265</f>
        <v>#N/A</v>
      </c>
      <c r="Z265" s="384" t="e">
        <f aca="false">IF($U265&lt;$X265,1,0)</f>
        <v>#N/A</v>
      </c>
      <c r="AA265" s="381" t="e">
        <f aca="false">IF($U265&lt;$Y265,1,0)</f>
        <v>#N/A</v>
      </c>
      <c r="AB265" s="381" t="e">
        <f aca="false">IF($V265&lt;$X265,1,0)</f>
        <v>#N/A</v>
      </c>
      <c r="AC265" s="381" t="e">
        <f aca="false">IF($V265&lt;$X265,1,0)</f>
        <v>#N/A</v>
      </c>
      <c r="AD265" s="381" t="e">
        <f aca="false">IF($W265&lt;$X265,1,0)</f>
        <v>#N/A</v>
      </c>
      <c r="AE265" s="382" t="e">
        <f aca="false">IF($W265&lt;$Y265,1,0)</f>
        <v>#N/A</v>
      </c>
      <c r="AF265" s="70" t="e">
        <f aca="false">$AF$7*$J$2*$J$5*$N265</f>
        <v>#N/A</v>
      </c>
      <c r="AG265" s="70" t="e">
        <f aca="false">$AF$7*$J$2*$J$5*$O265</f>
        <v>#N/A</v>
      </c>
      <c r="AH265" s="70" t="e">
        <f aca="false">$AH$7*$J$2*$J$5*$N265</f>
        <v>#N/A</v>
      </c>
      <c r="AI265" s="70" t="e">
        <f aca="false">$AH$7*$J$2*$J$5*$O265</f>
        <v>#N/A</v>
      </c>
      <c r="AJ265" s="70" t="e">
        <f aca="false">$AJ$7*$J$2*$J$5*$N265</f>
        <v>#N/A</v>
      </c>
      <c r="AK265" s="70" t="e">
        <f aca="false">$AJ$7*$J$2*$J$5*$O265</f>
        <v>#N/A</v>
      </c>
      <c r="AL265" s="70" t="e">
        <f aca="false">$AL$7*$J$2*$J$5*$N265</f>
        <v>#N/A</v>
      </c>
      <c r="AM265" s="70" t="e">
        <f aca="false">$AL$7*$J$3*$J$5*$O265</f>
        <v>#N/A</v>
      </c>
      <c r="AN265" s="70" t="e">
        <f aca="false">$AN$7*$J$2*$J$5*$N265</f>
        <v>#N/A</v>
      </c>
      <c r="AO265" s="70" t="e">
        <f aca="false">$AN$7*$J$3*$J$5*$O265</f>
        <v>#N/A</v>
      </c>
      <c r="AP265" s="70" t="e">
        <f aca="false">$AP$7*$J$2*$J$5*$N265</f>
        <v>#N/A</v>
      </c>
      <c r="AQ265" s="70" t="e">
        <f aca="false">$AP$7*$J$3*$J$5*$O265</f>
        <v>#N/A</v>
      </c>
      <c r="AR265" s="70" t="e">
        <f aca="false">$AR$7*$J$2*$J$5*$N265</f>
        <v>#N/A</v>
      </c>
      <c r="AS265" s="70" t="e">
        <f aca="false">$AR$7*$J$3*$J$5*$O265</f>
        <v>#N/A</v>
      </c>
      <c r="AT265" s="134" t="e">
        <f aca="false">SUM(AF265:AG265,AL265:AM265)</f>
        <v>#N/A</v>
      </c>
      <c r="AU265" s="161" t="e">
        <f aca="false">SUM(AF265:AM265,AP265:AS265)</f>
        <v>#N/A</v>
      </c>
      <c r="AV265" s="134" t="e">
        <f aca="false">SUM(AF265:AS265)</f>
        <v>#N/A</v>
      </c>
      <c r="AW265" s="70" t="e">
        <f aca="false">$AW$7*$J$2*$J$5*$S265</f>
        <v>#N/A</v>
      </c>
      <c r="AX265" s="70" t="e">
        <f aca="false">$AW$7*$J$3*$J$5*$T265</f>
        <v>#N/A</v>
      </c>
      <c r="AY265" s="70" t="e">
        <f aca="false">$AY$7*$J$2*$J$5*$S265</f>
        <v>#N/A</v>
      </c>
      <c r="AZ265" s="70" t="e">
        <f aca="false">$AY$7*$J$3*$J$5*$T265</f>
        <v>#N/A</v>
      </c>
      <c r="BA265" s="70" t="e">
        <f aca="false">$BA$7*$J$2*$J$5*$S265</f>
        <v>#N/A</v>
      </c>
      <c r="BB265" s="70" t="e">
        <f aca="false">$BA$7*$J$3*$J$5*$T265</f>
        <v>#N/A</v>
      </c>
      <c r="BC265" s="70" t="e">
        <f aca="false">$BC$7*$J$2*$J$5*$S265</f>
        <v>#N/A</v>
      </c>
      <c r="BD265" s="70" t="e">
        <f aca="false">$BC$7*$J$3*$J$5*$T265</f>
        <v>#N/A</v>
      </c>
      <c r="BE265" s="70" t="e">
        <f aca="false">$BE$7*$J$2*$J$5*$S265</f>
        <v>#N/A</v>
      </c>
      <c r="BF265" s="70" t="e">
        <f aca="false">$BE$7*$J$3*$J$5*$T265</f>
        <v>#N/A</v>
      </c>
      <c r="BG265" s="70" t="e">
        <f aca="false">$BG$7*$J$2*$J$5*$S265</f>
        <v>#N/A</v>
      </c>
      <c r="BH265" s="70" t="e">
        <f aca="false">$BG$7*$J$3*$J$5*$T265</f>
        <v>#N/A</v>
      </c>
      <c r="BI265" s="70" t="e">
        <f aca="false">$BI$7*$J$2*$J$5*$S265</f>
        <v>#N/A</v>
      </c>
      <c r="BJ265" s="70" t="e">
        <f aca="false">$BI$7*$J$3*$J$5*$T265</f>
        <v>#N/A</v>
      </c>
      <c r="BK265" s="70" t="e">
        <f aca="false">$BK$7*$J$2*$J$5*$S265</f>
        <v>#N/A</v>
      </c>
      <c r="BL265" s="70" t="e">
        <f aca="false">$BK$7*$J$3*$J$5*$T265</f>
        <v>#N/A</v>
      </c>
      <c r="BM265" s="70" t="e">
        <f aca="false">$BM$7*$J$2*$J$5*$S265</f>
        <v>#N/A</v>
      </c>
      <c r="BN265" s="70" t="e">
        <f aca="false">$BM$7*$J$3*$J$5*$T265</f>
        <v>#N/A</v>
      </c>
      <c r="BO265" s="70" t="e">
        <f aca="false">$BO$7*$J$2*$J$5*$S265</f>
        <v>#N/A</v>
      </c>
      <c r="BP265" s="70" t="e">
        <f aca="false">$BO$7*$J$3*$J$5*$T265</f>
        <v>#N/A</v>
      </c>
      <c r="BQ265" s="70" t="e">
        <f aca="false">$BQ$7*$J$2*$J$5*$S265</f>
        <v>#N/A</v>
      </c>
      <c r="BR265" s="70" t="e">
        <f aca="false">$BQ$7*$J$3*$J$5*$T265</f>
        <v>#N/A</v>
      </c>
      <c r="BS265" s="70" t="e">
        <f aca="false">$BS$7*$J$2*$J$5*$S265</f>
        <v>#N/A</v>
      </c>
      <c r="BT265" s="70" t="e">
        <f aca="false">$BS$7*$J$3*$J$5*$T265</f>
        <v>#N/A</v>
      </c>
      <c r="BU265" s="70" t="e">
        <f aca="false">$BU$7*$J$2*$J$5*$S265</f>
        <v>#N/A</v>
      </c>
      <c r="BV265" s="70" t="e">
        <f aca="false">$BU$7*$J$3*$J$5*$T265</f>
        <v>#N/A</v>
      </c>
      <c r="BW265" s="385" t="e">
        <f aca="false">SUM(AW265:BD265,BG265:BJ265,BO265:BP265)</f>
        <v>#N/A</v>
      </c>
      <c r="BX265" s="386" t="e">
        <f aca="false">SUM(BS265:BV265)+BW265</f>
        <v>#N/A</v>
      </c>
      <c r="BY265" s="25" t="e">
        <f aca="false">SUM(AW265:BV265)</f>
        <v>#N/A</v>
      </c>
      <c r="BZ265" s="70" t="e">
        <f aca="false">$BZ$7*$J$2*$J$5*$N265</f>
        <v>#N/A</v>
      </c>
      <c r="CA265" s="70" t="e">
        <f aca="false">$BZ$7*$J$3*$J$5*$O265</f>
        <v>#N/A</v>
      </c>
      <c r="CB265" s="70" t="e">
        <f aca="false">$CB$7*$J$2*$J$5*$N265</f>
        <v>#N/A</v>
      </c>
      <c r="CC265" s="70" t="e">
        <f aca="false">$CB$7*$J$3*$J$5*$O265</f>
        <v>#N/A</v>
      </c>
      <c r="CD265" s="70" t="e">
        <f aca="false">$CD$7*$J$2*$J$5*$N265</f>
        <v>#N/A</v>
      </c>
      <c r="CE265" s="70" t="e">
        <f aca="false">$CD$7*$J$3*$J$5*$O265</f>
        <v>#N/A</v>
      </c>
      <c r="CF265" s="134" t="e">
        <f aca="false">SUM(BZ265:CA265)</f>
        <v>#N/A</v>
      </c>
      <c r="CG265" s="386" t="e">
        <f aca="false">SUM(BZ265:CC265)</f>
        <v>#N/A</v>
      </c>
      <c r="CH265" s="134" t="e">
        <f aca="false">SUM(BZ265:CE265)</f>
        <v>#N/A</v>
      </c>
      <c r="CI265" s="70" t="e">
        <f aca="false">$CI$7*$J$2*$J$5*$AB265</f>
        <v>#N/A</v>
      </c>
      <c r="CJ265" s="70" t="e">
        <f aca="false">$CI$7*$J$3*$J$5*$AC265</f>
        <v>#N/A</v>
      </c>
      <c r="CK265" s="70" t="e">
        <f aca="false">$CK$7*$J$2*$J$5*$AB265</f>
        <v>#N/A</v>
      </c>
      <c r="CL265" s="70" t="e">
        <f aca="false">$CK$7*$J$3*$J$5*$AC265</f>
        <v>#N/A</v>
      </c>
      <c r="CM265" s="70" t="e">
        <f aca="false">$CM$7*$J$2*$J$5*$AB265</f>
        <v>#N/A</v>
      </c>
      <c r="CN265" s="70" t="e">
        <f aca="false">$CM$7*$J$3*$J$5*$AC265</f>
        <v>#N/A</v>
      </c>
      <c r="CO265" s="70" t="e">
        <f aca="false">$CO$7*$J$2*$J$5*$AB265</f>
        <v>#N/A</v>
      </c>
      <c r="CP265" s="70" t="e">
        <f aca="false">$CO$7*$J$3*$J$5*$AC265</f>
        <v>#N/A</v>
      </c>
      <c r="CQ265" s="70" t="e">
        <f aca="false">$CQ$7*$J$2*$J$5*$AB265</f>
        <v>#N/A</v>
      </c>
      <c r="CR265" s="70" t="e">
        <f aca="false">$CQ$7*$J$3*$J$5*$AC265</f>
        <v>#N/A</v>
      </c>
      <c r="CS265" s="70" t="e">
        <f aca="false">$CS$7*$J$2*$J$5*$AB265</f>
        <v>#N/A</v>
      </c>
      <c r="CT265" s="70" t="e">
        <f aca="false">$CS$7*$J$3*$J$5*$AC265</f>
        <v>#N/A</v>
      </c>
      <c r="CU265" s="70" t="e">
        <f aca="false">$CU$7*$J$2*$J$5*$AB265</f>
        <v>#N/A</v>
      </c>
      <c r="CV265" s="70" t="e">
        <f aca="false">$CU$7*$J$3*$J$5*$AC265</f>
        <v>#N/A</v>
      </c>
      <c r="CW265" s="70" t="e">
        <f aca="false">$CW$7*$J$2*$J$5*$AB265</f>
        <v>#N/A</v>
      </c>
      <c r="CX265" s="70" t="e">
        <f aca="false">$CW$7*$J$3*$J$5*$AC265</f>
        <v>#N/A</v>
      </c>
      <c r="CY265" s="70" t="e">
        <f aca="false">$CY$7*$J$2*$J$5*$AB265</f>
        <v>#N/A</v>
      </c>
      <c r="CZ265" s="70" t="e">
        <f aca="false">$CY$7*$J$3*$J$5*$AC265</f>
        <v>#N/A</v>
      </c>
      <c r="DA265" s="70" t="e">
        <f aca="false">$DA$7*$J$2*$J$5*$AB265</f>
        <v>#N/A</v>
      </c>
      <c r="DB265" s="70" t="e">
        <f aca="false">$DA$7*$J$3*$J$5*$AC265</f>
        <v>#N/A</v>
      </c>
      <c r="DC265" s="70"/>
      <c r="DD265" s="70"/>
      <c r="DE265" s="70" t="e">
        <f aca="false">$DF$7*$J$2*$J$5*$AB265</f>
        <v>#N/A</v>
      </c>
      <c r="DF265" s="70" t="e">
        <f aca="false">$DF$7*$J$3*$J$5*$AC265</f>
        <v>#N/A</v>
      </c>
      <c r="DG265" s="70" t="e">
        <f aca="false">$DG$7*$J$2*$J$5*$AB265</f>
        <v>#N/A</v>
      </c>
      <c r="DH265" s="70" t="e">
        <f aca="false">$DG$7*$J$3*$J$5*$AC265</f>
        <v>#N/A</v>
      </c>
      <c r="DI265" s="70" t="e">
        <f aca="false">$DI$7*$J$2*$J$5*$AB265</f>
        <v>#N/A</v>
      </c>
      <c r="DJ265" s="70" t="e">
        <f aca="false">$DI$7*$J$3*$J$5*$AC265</f>
        <v>#N/A</v>
      </c>
      <c r="DK265" s="70" t="e">
        <f aca="false">$DK$7*$J$2*$J$5*$AB265</f>
        <v>#N/A</v>
      </c>
      <c r="DL265" s="70" t="e">
        <f aca="false">$DK$7*$J$3*$J$5*$AC265</f>
        <v>#N/A</v>
      </c>
      <c r="DM265" s="70" t="e">
        <f aca="false">$DM$7*$J$2*$J$5*$AB265</f>
        <v>#N/A</v>
      </c>
      <c r="DN265" s="70" t="e">
        <f aca="false">$DM$7*$J$3*$J$5*$AC265</f>
        <v>#N/A</v>
      </c>
      <c r="DO265" s="70" t="e">
        <f aca="false">$DO$7*$J$2*$J$5*$AB265</f>
        <v>#N/A</v>
      </c>
      <c r="DP265" s="70" t="e">
        <f aca="false">$DO$7*$J$3*$J$5*$AC265</f>
        <v>#N/A</v>
      </c>
      <c r="DQ265" s="70" t="e">
        <f aca="false">$DQ$7*$J$2*$J$5*$AB265</f>
        <v>#N/A</v>
      </c>
      <c r="DR265" s="70" t="e">
        <f aca="false">$DQ$7*$J$3*$J$5*$AC265</f>
        <v>#N/A</v>
      </c>
      <c r="DS265" s="134" t="e">
        <f aca="false">SUM(CI265:CR265,CW265:CX265,DG265:DH265)</f>
        <v>#N/A</v>
      </c>
      <c r="DT265" s="25" t="e">
        <f aca="false">SUM(CI265:CZ265,DC265:DL265)</f>
        <v>#N/A</v>
      </c>
      <c r="DU265" s="134" t="e">
        <f aca="false">SUM(CI265:DR265)</f>
        <v>#N/A</v>
      </c>
      <c r="DZ265" s="70" t="e">
        <f aca="false">$DZ$7*$J$2*$J$5*$AB265</f>
        <v>#N/A</v>
      </c>
      <c r="EA265" s="70" t="e">
        <f aca="false">$DZ$7*$J$3*$J$5*$AC265</f>
        <v>#N/A</v>
      </c>
      <c r="EB265" s="70" t="e">
        <f aca="false">$EB$7*$J$2*$J$5*$AB265</f>
        <v>#N/A</v>
      </c>
      <c r="EC265" s="70" t="e">
        <f aca="false">$EB$7*$J$3*$J$5*$AC265</f>
        <v>#N/A</v>
      </c>
      <c r="ED265" s="70" t="e">
        <f aca="false">$ED$7*$J$2*$J$5*$AB265</f>
        <v>#N/A</v>
      </c>
      <c r="EE265" s="70" t="e">
        <f aca="false">$ED$7*$J$3*$J$5*$AC265</f>
        <v>#N/A</v>
      </c>
      <c r="EF265" s="70" t="e">
        <f aca="false">$EF$7*$J$2*$J$5*$AB265</f>
        <v>#N/A</v>
      </c>
      <c r="EG265" s="70" t="e">
        <f aca="false">$EF$7*$J$3*$J$5*$AC265</f>
        <v>#N/A</v>
      </c>
      <c r="EH265" s="70" t="e">
        <f aca="false">$EH$7*$J$2*$J$5*$AB265</f>
        <v>#N/A</v>
      </c>
      <c r="EI265" s="70" t="e">
        <f aca="false">$EH$7*$J$3*$J$5*$AC265</f>
        <v>#N/A</v>
      </c>
      <c r="EJ265" s="70" t="e">
        <f aca="false">$EJ$7*$J$2*$J$5*$AB265</f>
        <v>#N/A</v>
      </c>
      <c r="EK265" s="70" t="e">
        <f aca="false">$EJ$7*$J$3*$J$5*$AC265</f>
        <v>#N/A</v>
      </c>
      <c r="EL265" s="70" t="e">
        <f aca="false">$EL$7*$J$2*$J$5*$AB265</f>
        <v>#N/A</v>
      </c>
      <c r="EM265" s="70" t="e">
        <f aca="false">$EL$7*$J$3*$J$5*$AC265</f>
        <v>#N/A</v>
      </c>
      <c r="EN265" s="134" t="e">
        <f aca="false">SUM(EB265:EC265)</f>
        <v>#N/A</v>
      </c>
      <c r="EO265" s="25" t="e">
        <f aca="false">SUM(EB265:EE265,EJ265:EM265)</f>
        <v>#N/A</v>
      </c>
      <c r="EP265" s="25" t="e">
        <f aca="false">SUM(DZ265:EM265)</f>
        <v>#N/A</v>
      </c>
    </row>
    <row r="266" customFormat="false" ht="11.25" hidden="false" customHeight="false" outlineLevel="0" collapsed="false">
      <c r="A266" s="51" t="e">
        <f aca="false">VLOOKUP($D266,Curves!$A$2:$I$1700,9)</f>
        <v>#N/A</v>
      </c>
      <c r="B266" s="85" t="e">
        <f aca="false">(1+($A266/2))^(-2*($D266-$A$1)/365.25)</f>
        <v>#N/A</v>
      </c>
      <c r="C266" s="85" t="n">
        <f aca="false">D267-D266</f>
        <v>31</v>
      </c>
      <c r="D266" s="377" t="n">
        <v>44743</v>
      </c>
      <c r="E266" s="378" t="e">
        <f aca="false">VLOOKUP($D266,Curves!$A$2:$H$1700,2)*$B266</f>
        <v>#N/A</v>
      </c>
      <c r="F266" s="51" t="e">
        <f aca="false">VLOOKUP($D266,Curves!$A$2:$H$1700,3)*$B266</f>
        <v>#N/A</v>
      </c>
      <c r="G266" s="51" t="e">
        <f aca="false">VLOOKUP($D266,Curves!$A$2:$H$1700,7)*$B266</f>
        <v>#N/A</v>
      </c>
      <c r="H266" s="51" t="e">
        <f aca="false">VLOOKUP($D266,Curves!$A$2:$H$1700,5)*$B266</f>
        <v>#N/A</v>
      </c>
      <c r="I266" s="51" t="e">
        <f aca="false">VLOOKUP($D266,Curves!$A$2:$H$1700,4)*$B266</f>
        <v>#N/A</v>
      </c>
      <c r="J266" s="379" t="e">
        <f aca="false">VLOOKUP($D266,Curves!$A$2:$H$1700,8)*$B266</f>
        <v>#N/A</v>
      </c>
      <c r="K266" s="51" t="e">
        <f aca="false">($E266+$I266)*$J$5+$J$4</f>
        <v>#N/A</v>
      </c>
      <c r="L266" s="380" t="e">
        <f aca="false">VLOOKUP($D266,Curves!$N$2:$T$2600,2)*$B266</f>
        <v>#N/A</v>
      </c>
      <c r="M266" s="244" t="e">
        <f aca="false">VLOOKUP($D266,Curves!$N$2:$T$2600,3)*$B266</f>
        <v>#N/A</v>
      </c>
      <c r="N266" s="381" t="e">
        <f aca="false">IF($K266&lt;$L266,1,0)</f>
        <v>#N/A</v>
      </c>
      <c r="O266" s="382" t="e">
        <f aca="false">IF($K266&lt;$M266,1,0)</f>
        <v>#N/A</v>
      </c>
      <c r="P266" s="378" t="e">
        <f aca="false">($E266+J266)*$J$5+$J$4</f>
        <v>#N/A</v>
      </c>
      <c r="Q266" s="380" t="e">
        <f aca="false">VLOOKUP($D266,Curves!$N$2:$T$2600,4)*$B266</f>
        <v>#N/A</v>
      </c>
      <c r="R266" s="244" t="e">
        <f aca="false">VLOOKUP($D266,Curves!$N$2:$T$2600,5)*$B266</f>
        <v>#N/A</v>
      </c>
      <c r="S266" s="381" t="e">
        <f aca="false">IF($P266&lt;$Q266,1,0)</f>
        <v>#N/A</v>
      </c>
      <c r="T266" s="382" t="e">
        <f aca="false">IF($P266&lt;$R266,1,0)</f>
        <v>#N/A</v>
      </c>
      <c r="U266" s="383" t="e">
        <f aca="false">($E266+G266)*$J$5+$J$4</f>
        <v>#N/A</v>
      </c>
      <c r="V266" s="383" t="e">
        <f aca="false">($E266+H266)*$J$5+$J$4</f>
        <v>#N/A</v>
      </c>
      <c r="W266" s="383" t="e">
        <f aca="false">($E266+I266)*$J$5+$J$4</f>
        <v>#N/A</v>
      </c>
      <c r="X266" s="272" t="e">
        <f aca="false">VLOOKUP($D266,[6]CurveFetch!$D$8:$S$13000,16,0)*$B266</f>
        <v>#N/A</v>
      </c>
      <c r="Y266" s="244" t="e">
        <f aca="false">VLOOKUP($D266,Curves!$N$2:$T$2600,7)*$B266</f>
        <v>#N/A</v>
      </c>
      <c r="Z266" s="384" t="e">
        <f aca="false">IF($U266&lt;$X266,1,0)</f>
        <v>#N/A</v>
      </c>
      <c r="AA266" s="381" t="e">
        <f aca="false">IF($U266&lt;$Y266,1,0)</f>
        <v>#N/A</v>
      </c>
      <c r="AB266" s="381" t="e">
        <f aca="false">IF($V266&lt;$X266,1,0)</f>
        <v>#N/A</v>
      </c>
      <c r="AC266" s="381" t="e">
        <f aca="false">IF($V266&lt;$X266,1,0)</f>
        <v>#N/A</v>
      </c>
      <c r="AD266" s="381" t="e">
        <f aca="false">IF($W266&lt;$X266,1,0)</f>
        <v>#N/A</v>
      </c>
      <c r="AE266" s="382" t="e">
        <f aca="false">IF($W266&lt;$Y266,1,0)</f>
        <v>#N/A</v>
      </c>
      <c r="AF266" s="70" t="e">
        <f aca="false">$AF$7*$J$2*$J$5*$N266</f>
        <v>#N/A</v>
      </c>
      <c r="AG266" s="70" t="e">
        <f aca="false">$AF$7*$J$2*$J$5*$O266</f>
        <v>#N/A</v>
      </c>
      <c r="AH266" s="70" t="e">
        <f aca="false">$AH$7*$J$2*$J$5*$N266</f>
        <v>#N/A</v>
      </c>
      <c r="AI266" s="70" t="e">
        <f aca="false">$AH$7*$J$2*$J$5*$O266</f>
        <v>#N/A</v>
      </c>
      <c r="AJ266" s="70" t="e">
        <f aca="false">$AJ$7*$J$2*$J$5*$N266</f>
        <v>#N/A</v>
      </c>
      <c r="AK266" s="70" t="e">
        <f aca="false">$AJ$7*$J$2*$J$5*$O266</f>
        <v>#N/A</v>
      </c>
      <c r="AL266" s="70" t="e">
        <f aca="false">$AL$7*$J$2*$J$5*$N266</f>
        <v>#N/A</v>
      </c>
      <c r="AM266" s="70" t="e">
        <f aca="false">$AL$7*$J$3*$J$5*$O266</f>
        <v>#N/A</v>
      </c>
      <c r="AN266" s="70" t="e">
        <f aca="false">$AN$7*$J$2*$J$5*$N266</f>
        <v>#N/A</v>
      </c>
      <c r="AO266" s="70" t="e">
        <f aca="false">$AN$7*$J$3*$J$5*$O266</f>
        <v>#N/A</v>
      </c>
      <c r="AP266" s="70" t="e">
        <f aca="false">$AP$7*$J$2*$J$5*$N266</f>
        <v>#N/A</v>
      </c>
      <c r="AQ266" s="70" t="e">
        <f aca="false">$AP$7*$J$3*$J$5*$O266</f>
        <v>#N/A</v>
      </c>
      <c r="AR266" s="70" t="e">
        <f aca="false">$AR$7*$J$2*$J$5*$N266</f>
        <v>#N/A</v>
      </c>
      <c r="AS266" s="70" t="e">
        <f aca="false">$AR$7*$J$3*$J$5*$O266</f>
        <v>#N/A</v>
      </c>
      <c r="AT266" s="134" t="e">
        <f aca="false">SUM(AF266:AG266,AL266:AM266)</f>
        <v>#N/A</v>
      </c>
      <c r="AU266" s="161" t="e">
        <f aca="false">SUM(AF266:AM266,AP266:AS266)</f>
        <v>#N/A</v>
      </c>
      <c r="AV266" s="134" t="e">
        <f aca="false">SUM(AF266:AS266)</f>
        <v>#N/A</v>
      </c>
      <c r="AW266" s="70" t="e">
        <f aca="false">$AW$7*$J$2*$J$5*$S266</f>
        <v>#N/A</v>
      </c>
      <c r="AX266" s="70" t="e">
        <f aca="false">$AW$7*$J$3*$J$5*$T266</f>
        <v>#N/A</v>
      </c>
      <c r="AY266" s="70" t="e">
        <f aca="false">$AY$7*$J$2*$J$5*$S266</f>
        <v>#N/A</v>
      </c>
      <c r="AZ266" s="70" t="e">
        <f aca="false">$AY$7*$J$3*$J$5*$T266</f>
        <v>#N/A</v>
      </c>
      <c r="BA266" s="70" t="e">
        <f aca="false">$BA$7*$J$2*$J$5*$S266</f>
        <v>#N/A</v>
      </c>
      <c r="BB266" s="70" t="e">
        <f aca="false">$BA$7*$J$3*$J$5*$T266</f>
        <v>#N/A</v>
      </c>
      <c r="BC266" s="70" t="e">
        <f aca="false">$BC$7*$J$2*$J$5*$S266</f>
        <v>#N/A</v>
      </c>
      <c r="BD266" s="70" t="e">
        <f aca="false">$BC$7*$J$3*$J$5*$T266</f>
        <v>#N/A</v>
      </c>
      <c r="BE266" s="70" t="e">
        <f aca="false">$BE$7*$J$2*$J$5*$S266</f>
        <v>#N/A</v>
      </c>
      <c r="BF266" s="70" t="e">
        <f aca="false">$BE$7*$J$3*$J$5*$T266</f>
        <v>#N/A</v>
      </c>
      <c r="BG266" s="70" t="e">
        <f aca="false">$BG$7*$J$2*$J$5*$S266</f>
        <v>#N/A</v>
      </c>
      <c r="BH266" s="70" t="e">
        <f aca="false">$BG$7*$J$3*$J$5*$T266</f>
        <v>#N/A</v>
      </c>
      <c r="BI266" s="70" t="e">
        <f aca="false">$BI$7*$J$2*$J$5*$S266</f>
        <v>#N/A</v>
      </c>
      <c r="BJ266" s="70" t="e">
        <f aca="false">$BI$7*$J$3*$J$5*$T266</f>
        <v>#N/A</v>
      </c>
      <c r="BK266" s="70" t="e">
        <f aca="false">$BK$7*$J$2*$J$5*$S266</f>
        <v>#N/A</v>
      </c>
      <c r="BL266" s="70" t="e">
        <f aca="false">$BK$7*$J$3*$J$5*$T266</f>
        <v>#N/A</v>
      </c>
      <c r="BM266" s="70" t="e">
        <f aca="false">$BM$7*$J$2*$J$5*$S266</f>
        <v>#N/A</v>
      </c>
      <c r="BN266" s="70" t="e">
        <f aca="false">$BM$7*$J$3*$J$5*$T266</f>
        <v>#N/A</v>
      </c>
      <c r="BO266" s="70" t="e">
        <f aca="false">$BO$7*$J$2*$J$5*$S266</f>
        <v>#N/A</v>
      </c>
      <c r="BP266" s="70" t="e">
        <f aca="false">$BO$7*$J$3*$J$5*$T266</f>
        <v>#N/A</v>
      </c>
      <c r="BQ266" s="70" t="e">
        <f aca="false">$BQ$7*$J$2*$J$5*$S266</f>
        <v>#N/A</v>
      </c>
      <c r="BR266" s="70" t="e">
        <f aca="false">$BQ$7*$J$3*$J$5*$T266</f>
        <v>#N/A</v>
      </c>
      <c r="BS266" s="70" t="e">
        <f aca="false">$BS$7*$J$2*$J$5*$S266</f>
        <v>#N/A</v>
      </c>
      <c r="BT266" s="70" t="e">
        <f aca="false">$BS$7*$J$3*$J$5*$T266</f>
        <v>#N/A</v>
      </c>
      <c r="BU266" s="70" t="e">
        <f aca="false">$BU$7*$J$2*$J$5*$S266</f>
        <v>#N/A</v>
      </c>
      <c r="BV266" s="70" t="e">
        <f aca="false">$BU$7*$J$3*$J$5*$T266</f>
        <v>#N/A</v>
      </c>
      <c r="BW266" s="385" t="e">
        <f aca="false">SUM(AW266:BD266,BG266:BJ266,BO266:BP266)</f>
        <v>#N/A</v>
      </c>
      <c r="BX266" s="386" t="e">
        <f aca="false">SUM(BS266:BV266)+BW266</f>
        <v>#N/A</v>
      </c>
      <c r="BY266" s="25" t="e">
        <f aca="false">SUM(AW266:BV266)</f>
        <v>#N/A</v>
      </c>
      <c r="BZ266" s="70" t="e">
        <f aca="false">$BZ$7*$J$2*$J$5*$N266</f>
        <v>#N/A</v>
      </c>
      <c r="CA266" s="70" t="e">
        <f aca="false">$BZ$7*$J$3*$J$5*$O266</f>
        <v>#N/A</v>
      </c>
      <c r="CB266" s="70" t="e">
        <f aca="false">$CB$7*$J$2*$J$5*$N266</f>
        <v>#N/A</v>
      </c>
      <c r="CC266" s="70" t="e">
        <f aca="false">$CB$7*$J$3*$J$5*$O266</f>
        <v>#N/A</v>
      </c>
      <c r="CD266" s="70" t="e">
        <f aca="false">$CD$7*$J$2*$J$5*$N266</f>
        <v>#N/A</v>
      </c>
      <c r="CE266" s="70" t="e">
        <f aca="false">$CD$7*$J$3*$J$5*$O266</f>
        <v>#N/A</v>
      </c>
      <c r="CF266" s="134" t="e">
        <f aca="false">SUM(BZ266:CA266)</f>
        <v>#N/A</v>
      </c>
      <c r="CG266" s="386" t="e">
        <f aca="false">SUM(BZ266:CC266)</f>
        <v>#N/A</v>
      </c>
      <c r="CH266" s="134" t="e">
        <f aca="false">SUM(BZ266:CE266)</f>
        <v>#N/A</v>
      </c>
      <c r="CI266" s="70" t="e">
        <f aca="false">$CI$7*$J$2*$J$5*$AB266</f>
        <v>#N/A</v>
      </c>
      <c r="CJ266" s="70" t="e">
        <f aca="false">$CI$7*$J$3*$J$5*$AC266</f>
        <v>#N/A</v>
      </c>
      <c r="CK266" s="70" t="e">
        <f aca="false">$CK$7*$J$2*$J$5*$AB266</f>
        <v>#N/A</v>
      </c>
      <c r="CL266" s="70" t="e">
        <f aca="false">$CK$7*$J$3*$J$5*$AC266</f>
        <v>#N/A</v>
      </c>
      <c r="CM266" s="70" t="e">
        <f aca="false">$CM$7*$J$2*$J$5*$AB266</f>
        <v>#N/A</v>
      </c>
      <c r="CN266" s="70" t="e">
        <f aca="false">$CM$7*$J$3*$J$5*$AC266</f>
        <v>#N/A</v>
      </c>
      <c r="CO266" s="70" t="e">
        <f aca="false">$CO$7*$J$2*$J$5*$AB266</f>
        <v>#N/A</v>
      </c>
      <c r="CP266" s="70" t="e">
        <f aca="false">$CO$7*$J$3*$J$5*$AC266</f>
        <v>#N/A</v>
      </c>
      <c r="CQ266" s="70" t="e">
        <f aca="false">$CQ$7*$J$2*$J$5*$AB266</f>
        <v>#N/A</v>
      </c>
      <c r="CR266" s="70" t="e">
        <f aca="false">$CQ$7*$J$3*$J$5*$AC266</f>
        <v>#N/A</v>
      </c>
      <c r="CS266" s="70" t="e">
        <f aca="false">$CS$7*$J$2*$J$5*$AB266</f>
        <v>#N/A</v>
      </c>
      <c r="CT266" s="70" t="e">
        <f aca="false">$CS$7*$J$3*$J$5*$AC266</f>
        <v>#N/A</v>
      </c>
      <c r="CU266" s="70" t="e">
        <f aca="false">$CU$7*$J$2*$J$5*$AB266</f>
        <v>#N/A</v>
      </c>
      <c r="CV266" s="70" t="e">
        <f aca="false">$CU$7*$J$3*$J$5*$AC266</f>
        <v>#N/A</v>
      </c>
      <c r="CW266" s="70" t="e">
        <f aca="false">$CW$7*$J$2*$J$5*$AB266</f>
        <v>#N/A</v>
      </c>
      <c r="CX266" s="70" t="e">
        <f aca="false">$CW$7*$J$3*$J$5*$AC266</f>
        <v>#N/A</v>
      </c>
      <c r="CY266" s="70" t="e">
        <f aca="false">$CY$7*$J$2*$J$5*$AB266</f>
        <v>#N/A</v>
      </c>
      <c r="CZ266" s="70" t="e">
        <f aca="false">$CY$7*$J$3*$J$5*$AC266</f>
        <v>#N/A</v>
      </c>
      <c r="DA266" s="70" t="e">
        <f aca="false">$DA$7*$J$2*$J$5*$AB266</f>
        <v>#N/A</v>
      </c>
      <c r="DB266" s="70" t="e">
        <f aca="false">$DA$7*$J$3*$J$5*$AC266</f>
        <v>#N/A</v>
      </c>
      <c r="DC266" s="70"/>
      <c r="DD266" s="70"/>
      <c r="DE266" s="70" t="e">
        <f aca="false">$DF$7*$J$2*$J$5*$AB266</f>
        <v>#N/A</v>
      </c>
      <c r="DF266" s="70" t="e">
        <f aca="false">$DF$7*$J$3*$J$5*$AC266</f>
        <v>#N/A</v>
      </c>
      <c r="DG266" s="70" t="e">
        <f aca="false">$DG$7*$J$2*$J$5*$AB266</f>
        <v>#N/A</v>
      </c>
      <c r="DH266" s="70" t="e">
        <f aca="false">$DG$7*$J$3*$J$5*$AC266</f>
        <v>#N/A</v>
      </c>
      <c r="DI266" s="70" t="e">
        <f aca="false">$DI$7*$J$2*$J$5*$AB266</f>
        <v>#N/A</v>
      </c>
      <c r="DJ266" s="70" t="e">
        <f aca="false">$DI$7*$J$3*$J$5*$AC266</f>
        <v>#N/A</v>
      </c>
      <c r="DK266" s="70" t="e">
        <f aca="false">$DK$7*$J$2*$J$5*$AB266</f>
        <v>#N/A</v>
      </c>
      <c r="DL266" s="70" t="e">
        <f aca="false">$DK$7*$J$3*$J$5*$AC266</f>
        <v>#N/A</v>
      </c>
      <c r="DM266" s="70" t="e">
        <f aca="false">$DM$7*$J$2*$J$5*$AB266</f>
        <v>#N/A</v>
      </c>
      <c r="DN266" s="70" t="e">
        <f aca="false">$DM$7*$J$3*$J$5*$AC266</f>
        <v>#N/A</v>
      </c>
      <c r="DO266" s="70" t="e">
        <f aca="false">$DO$7*$J$2*$J$5*$AB266</f>
        <v>#N/A</v>
      </c>
      <c r="DP266" s="70" t="e">
        <f aca="false">$DO$7*$J$3*$J$5*$AC266</f>
        <v>#N/A</v>
      </c>
      <c r="DQ266" s="70" t="e">
        <f aca="false">$DQ$7*$J$2*$J$5*$AB266</f>
        <v>#N/A</v>
      </c>
      <c r="DR266" s="70" t="e">
        <f aca="false">$DQ$7*$J$3*$J$5*$AC266</f>
        <v>#N/A</v>
      </c>
      <c r="DS266" s="134" t="e">
        <f aca="false">SUM(CI266:CR266,CW266:CX266,DG266:DH266)</f>
        <v>#N/A</v>
      </c>
      <c r="DT266" s="25" t="e">
        <f aca="false">SUM(CI266:CZ266,DC266:DL266)</f>
        <v>#N/A</v>
      </c>
      <c r="DU266" s="134" t="e">
        <f aca="false">SUM(CI266:DR266)</f>
        <v>#N/A</v>
      </c>
      <c r="DZ266" s="70" t="e">
        <f aca="false">$DZ$7*$J$2*$J$5*$AB266</f>
        <v>#N/A</v>
      </c>
      <c r="EA266" s="70" t="e">
        <f aca="false">$DZ$7*$J$3*$J$5*$AC266</f>
        <v>#N/A</v>
      </c>
      <c r="EB266" s="70" t="e">
        <f aca="false">$EB$7*$J$2*$J$5*$AB266</f>
        <v>#N/A</v>
      </c>
      <c r="EC266" s="70" t="e">
        <f aca="false">$EB$7*$J$3*$J$5*$AC266</f>
        <v>#N/A</v>
      </c>
      <c r="ED266" s="70" t="e">
        <f aca="false">$ED$7*$J$2*$J$5*$AB266</f>
        <v>#N/A</v>
      </c>
      <c r="EE266" s="70" t="e">
        <f aca="false">$ED$7*$J$3*$J$5*$AC266</f>
        <v>#N/A</v>
      </c>
      <c r="EF266" s="70" t="e">
        <f aca="false">$EF$7*$J$2*$J$5*$AB266</f>
        <v>#N/A</v>
      </c>
      <c r="EG266" s="70" t="e">
        <f aca="false">$EF$7*$J$3*$J$5*$AC266</f>
        <v>#N/A</v>
      </c>
      <c r="EH266" s="70" t="e">
        <f aca="false">$EH$7*$J$2*$J$5*$AB266</f>
        <v>#N/A</v>
      </c>
      <c r="EI266" s="70" t="e">
        <f aca="false">$EH$7*$J$3*$J$5*$AC266</f>
        <v>#N/A</v>
      </c>
      <c r="EJ266" s="70" t="e">
        <f aca="false">$EJ$7*$J$2*$J$5*$AB266</f>
        <v>#N/A</v>
      </c>
      <c r="EK266" s="70" t="e">
        <f aca="false">$EJ$7*$J$3*$J$5*$AC266</f>
        <v>#N/A</v>
      </c>
      <c r="EL266" s="70" t="e">
        <f aca="false">$EL$7*$J$2*$J$5*$AB266</f>
        <v>#N/A</v>
      </c>
      <c r="EM266" s="70" t="e">
        <f aca="false">$EL$7*$J$3*$J$5*$AC266</f>
        <v>#N/A</v>
      </c>
      <c r="EN266" s="134" t="e">
        <f aca="false">SUM(EB266:EC266)</f>
        <v>#N/A</v>
      </c>
      <c r="EO266" s="25" t="e">
        <f aca="false">SUM(EB266:EE266,EJ266:EM266)</f>
        <v>#N/A</v>
      </c>
      <c r="EP266" s="25" t="e">
        <f aca="false">SUM(DZ266:EM266)</f>
        <v>#N/A</v>
      </c>
    </row>
    <row r="267" customFormat="false" ht="11.25" hidden="false" customHeight="false" outlineLevel="0" collapsed="false">
      <c r="A267" s="51" t="e">
        <f aca="false">VLOOKUP($D267,Curves!$A$2:$I$1700,9)</f>
        <v>#N/A</v>
      </c>
      <c r="B267" s="85" t="e">
        <f aca="false">(1+($A267/2))^(-2*($D267-$A$1)/365.25)</f>
        <v>#N/A</v>
      </c>
      <c r="C267" s="85" t="n">
        <f aca="false">D268-D267</f>
        <v>31</v>
      </c>
      <c r="D267" s="377" t="n">
        <v>44774</v>
      </c>
      <c r="E267" s="378" t="e">
        <f aca="false">VLOOKUP($D267,Curves!$A$2:$H$1700,2)*$B267</f>
        <v>#N/A</v>
      </c>
      <c r="F267" s="51" t="e">
        <f aca="false">VLOOKUP($D267,Curves!$A$2:$H$1700,3)*$B267</f>
        <v>#N/A</v>
      </c>
      <c r="G267" s="51" t="e">
        <f aca="false">VLOOKUP($D267,Curves!$A$2:$H$1700,7)*$B267</f>
        <v>#N/A</v>
      </c>
      <c r="H267" s="51" t="e">
        <f aca="false">VLOOKUP($D267,Curves!$A$2:$H$1700,5)*$B267</f>
        <v>#N/A</v>
      </c>
      <c r="I267" s="51" t="e">
        <f aca="false">VLOOKUP($D267,Curves!$A$2:$H$1700,4)*$B267</f>
        <v>#N/A</v>
      </c>
      <c r="J267" s="379" t="e">
        <f aca="false">VLOOKUP($D267,Curves!$A$2:$H$1700,8)*$B267</f>
        <v>#N/A</v>
      </c>
      <c r="K267" s="51" t="e">
        <f aca="false">($E267+$I267)*$J$5+$J$4</f>
        <v>#N/A</v>
      </c>
      <c r="L267" s="380" t="e">
        <f aca="false">VLOOKUP($D267,Curves!$N$2:$T$2600,2)*$B267</f>
        <v>#N/A</v>
      </c>
      <c r="M267" s="244" t="e">
        <f aca="false">VLOOKUP($D267,Curves!$N$2:$T$2600,3)*$B267</f>
        <v>#N/A</v>
      </c>
      <c r="N267" s="381" t="e">
        <f aca="false">IF($K267&lt;$L267,1,0)</f>
        <v>#N/A</v>
      </c>
      <c r="O267" s="382" t="e">
        <f aca="false">IF($K267&lt;$M267,1,0)</f>
        <v>#N/A</v>
      </c>
      <c r="P267" s="378" t="e">
        <f aca="false">($E267+J267)*$J$5+$J$4</f>
        <v>#N/A</v>
      </c>
      <c r="Q267" s="380" t="e">
        <f aca="false">VLOOKUP($D267,Curves!$N$2:$T$2600,4)*$B267</f>
        <v>#N/A</v>
      </c>
      <c r="R267" s="244" t="e">
        <f aca="false">VLOOKUP($D267,Curves!$N$2:$T$2600,5)*$B267</f>
        <v>#N/A</v>
      </c>
      <c r="S267" s="381" t="e">
        <f aca="false">IF($P267&lt;$Q267,1,0)</f>
        <v>#N/A</v>
      </c>
      <c r="T267" s="382" t="e">
        <f aca="false">IF($P267&lt;$R267,1,0)</f>
        <v>#N/A</v>
      </c>
      <c r="U267" s="383" t="e">
        <f aca="false">($E267+G267)*$J$5+$J$4</f>
        <v>#N/A</v>
      </c>
      <c r="V267" s="383" t="e">
        <f aca="false">($E267+H267)*$J$5+$J$4</f>
        <v>#N/A</v>
      </c>
      <c r="W267" s="383" t="e">
        <f aca="false">($E267+I267)*$J$5+$J$4</f>
        <v>#N/A</v>
      </c>
      <c r="X267" s="272" t="e">
        <f aca="false">VLOOKUP($D267,[6]CurveFetch!$D$8:$S$13000,16,0)*$B267</f>
        <v>#N/A</v>
      </c>
      <c r="Y267" s="244" t="e">
        <f aca="false">VLOOKUP($D267,Curves!$N$2:$T$2600,7)*$B267</f>
        <v>#N/A</v>
      </c>
      <c r="Z267" s="384" t="e">
        <f aca="false">IF($U267&lt;$X267,1,0)</f>
        <v>#N/A</v>
      </c>
      <c r="AA267" s="381" t="e">
        <f aca="false">IF($U267&lt;$Y267,1,0)</f>
        <v>#N/A</v>
      </c>
      <c r="AB267" s="381" t="e">
        <f aca="false">IF($V267&lt;$X267,1,0)</f>
        <v>#N/A</v>
      </c>
      <c r="AC267" s="381" t="e">
        <f aca="false">IF($V267&lt;$X267,1,0)</f>
        <v>#N/A</v>
      </c>
      <c r="AD267" s="381" t="e">
        <f aca="false">IF($W267&lt;$X267,1,0)</f>
        <v>#N/A</v>
      </c>
      <c r="AE267" s="382" t="e">
        <f aca="false">IF($W267&lt;$Y267,1,0)</f>
        <v>#N/A</v>
      </c>
      <c r="AF267" s="70" t="e">
        <f aca="false">$AF$7*$J$2*$J$5*$N267</f>
        <v>#N/A</v>
      </c>
      <c r="AG267" s="70" t="e">
        <f aca="false">$AF$7*$J$2*$J$5*$O267</f>
        <v>#N/A</v>
      </c>
      <c r="AH267" s="70" t="e">
        <f aca="false">$AH$7*$J$2*$J$5*$N267</f>
        <v>#N/A</v>
      </c>
      <c r="AI267" s="70" t="e">
        <f aca="false">$AH$7*$J$2*$J$5*$O267</f>
        <v>#N/A</v>
      </c>
      <c r="AJ267" s="70" t="e">
        <f aca="false">$AJ$7*$J$2*$J$5*$N267</f>
        <v>#N/A</v>
      </c>
      <c r="AK267" s="70" t="e">
        <f aca="false">$AJ$7*$J$2*$J$5*$O267</f>
        <v>#N/A</v>
      </c>
      <c r="AL267" s="70" t="e">
        <f aca="false">$AL$7*$J$2*$J$5*$N267</f>
        <v>#N/A</v>
      </c>
      <c r="AM267" s="70" t="e">
        <f aca="false">$AL$7*$J$3*$J$5*$O267</f>
        <v>#N/A</v>
      </c>
      <c r="AN267" s="70" t="e">
        <f aca="false">$AN$7*$J$2*$J$5*$N267</f>
        <v>#N/A</v>
      </c>
      <c r="AO267" s="70" t="e">
        <f aca="false">$AN$7*$J$3*$J$5*$O267</f>
        <v>#N/A</v>
      </c>
      <c r="AP267" s="70" t="e">
        <f aca="false">$AP$7*$J$2*$J$5*$N267</f>
        <v>#N/A</v>
      </c>
      <c r="AQ267" s="70" t="e">
        <f aca="false">$AP$7*$J$3*$J$5*$O267</f>
        <v>#N/A</v>
      </c>
      <c r="AR267" s="70" t="e">
        <f aca="false">$AR$7*$J$2*$J$5*$N267</f>
        <v>#N/A</v>
      </c>
      <c r="AS267" s="70" t="e">
        <f aca="false">$AR$7*$J$3*$J$5*$O267</f>
        <v>#N/A</v>
      </c>
      <c r="AT267" s="134" t="e">
        <f aca="false">SUM(AF267:AG267,AL267:AM267)</f>
        <v>#N/A</v>
      </c>
      <c r="AU267" s="161" t="e">
        <f aca="false">SUM(AF267:AM267,AP267:AS267)</f>
        <v>#N/A</v>
      </c>
      <c r="AV267" s="134" t="e">
        <f aca="false">SUM(AF267:AS267)</f>
        <v>#N/A</v>
      </c>
      <c r="AW267" s="70" t="e">
        <f aca="false">$AW$7*$J$2*$J$5*$S267</f>
        <v>#N/A</v>
      </c>
      <c r="AX267" s="70" t="e">
        <f aca="false">$AW$7*$J$3*$J$5*$T267</f>
        <v>#N/A</v>
      </c>
      <c r="AY267" s="70" t="e">
        <f aca="false">$AY$7*$J$2*$J$5*$S267</f>
        <v>#N/A</v>
      </c>
      <c r="AZ267" s="70" t="e">
        <f aca="false">$AY$7*$J$3*$J$5*$T267</f>
        <v>#N/A</v>
      </c>
      <c r="BA267" s="70" t="e">
        <f aca="false">$BA$7*$J$2*$J$5*$S267</f>
        <v>#N/A</v>
      </c>
      <c r="BB267" s="70" t="e">
        <f aca="false">$BA$7*$J$3*$J$5*$T267</f>
        <v>#N/A</v>
      </c>
      <c r="BC267" s="70" t="e">
        <f aca="false">$BC$7*$J$2*$J$5*$S267</f>
        <v>#N/A</v>
      </c>
      <c r="BD267" s="70" t="e">
        <f aca="false">$BC$7*$J$3*$J$5*$T267</f>
        <v>#N/A</v>
      </c>
      <c r="BE267" s="70" t="e">
        <f aca="false">$BE$7*$J$2*$J$5*$S267</f>
        <v>#N/A</v>
      </c>
      <c r="BF267" s="70" t="e">
        <f aca="false">$BE$7*$J$3*$J$5*$T267</f>
        <v>#N/A</v>
      </c>
      <c r="BG267" s="70" t="e">
        <f aca="false">$BG$7*$J$2*$J$5*$S267</f>
        <v>#N/A</v>
      </c>
      <c r="BH267" s="70" t="e">
        <f aca="false">$BG$7*$J$3*$J$5*$T267</f>
        <v>#N/A</v>
      </c>
      <c r="BI267" s="70" t="e">
        <f aca="false">$BI$7*$J$2*$J$5*$S267</f>
        <v>#N/A</v>
      </c>
      <c r="BJ267" s="70" t="e">
        <f aca="false">$BI$7*$J$3*$J$5*$T267</f>
        <v>#N/A</v>
      </c>
      <c r="BK267" s="70" t="e">
        <f aca="false">$BK$7*$J$2*$J$5*$S267</f>
        <v>#N/A</v>
      </c>
      <c r="BL267" s="70" t="e">
        <f aca="false">$BK$7*$J$3*$J$5*$T267</f>
        <v>#N/A</v>
      </c>
      <c r="BM267" s="70" t="e">
        <f aca="false">$BM$7*$J$2*$J$5*$S267</f>
        <v>#N/A</v>
      </c>
      <c r="BN267" s="70" t="e">
        <f aca="false">$BM$7*$J$3*$J$5*$T267</f>
        <v>#N/A</v>
      </c>
      <c r="BO267" s="70" t="e">
        <f aca="false">$BO$7*$J$2*$J$5*$S267</f>
        <v>#N/A</v>
      </c>
      <c r="BP267" s="70" t="e">
        <f aca="false">$BO$7*$J$3*$J$5*$T267</f>
        <v>#N/A</v>
      </c>
      <c r="BQ267" s="70" t="e">
        <f aca="false">$BQ$7*$J$2*$J$5*$S267</f>
        <v>#N/A</v>
      </c>
      <c r="BR267" s="70" t="e">
        <f aca="false">$BQ$7*$J$3*$J$5*$T267</f>
        <v>#N/A</v>
      </c>
      <c r="BS267" s="70" t="e">
        <f aca="false">$BS$7*$J$2*$J$5*$S267</f>
        <v>#N/A</v>
      </c>
      <c r="BT267" s="70" t="e">
        <f aca="false">$BS$7*$J$3*$J$5*$T267</f>
        <v>#N/A</v>
      </c>
      <c r="BU267" s="70" t="e">
        <f aca="false">$BU$7*$J$2*$J$5*$S267</f>
        <v>#N/A</v>
      </c>
      <c r="BV267" s="70" t="e">
        <f aca="false">$BU$7*$J$3*$J$5*$T267</f>
        <v>#N/A</v>
      </c>
      <c r="BW267" s="385" t="e">
        <f aca="false">SUM(AW267:BD267,BG267:BJ267,BO267:BP267)</f>
        <v>#N/A</v>
      </c>
      <c r="BX267" s="386" t="e">
        <f aca="false">SUM(BS267:BV267)+BW267</f>
        <v>#N/A</v>
      </c>
      <c r="BY267" s="25" t="e">
        <f aca="false">SUM(AW267:BV267)</f>
        <v>#N/A</v>
      </c>
      <c r="BZ267" s="70" t="e">
        <f aca="false">$BZ$7*$J$2*$J$5*$N267</f>
        <v>#N/A</v>
      </c>
      <c r="CA267" s="70" t="e">
        <f aca="false">$BZ$7*$J$3*$J$5*$O267</f>
        <v>#N/A</v>
      </c>
      <c r="CB267" s="70" t="e">
        <f aca="false">$CB$7*$J$2*$J$5*$N267</f>
        <v>#N/A</v>
      </c>
      <c r="CC267" s="70" t="e">
        <f aca="false">$CB$7*$J$3*$J$5*$O267</f>
        <v>#N/A</v>
      </c>
      <c r="CD267" s="70" t="e">
        <f aca="false">$CD$7*$J$2*$J$5*$N267</f>
        <v>#N/A</v>
      </c>
      <c r="CE267" s="70" t="e">
        <f aca="false">$CD$7*$J$3*$J$5*$O267</f>
        <v>#N/A</v>
      </c>
      <c r="CF267" s="134" t="e">
        <f aca="false">SUM(BZ267:CA267)</f>
        <v>#N/A</v>
      </c>
      <c r="CG267" s="386" t="e">
        <f aca="false">SUM(BZ267:CC267)</f>
        <v>#N/A</v>
      </c>
      <c r="CH267" s="134" t="e">
        <f aca="false">SUM(BZ267:CE267)</f>
        <v>#N/A</v>
      </c>
      <c r="CI267" s="70" t="e">
        <f aca="false">$CI$7*$J$2*$J$5*$AB267</f>
        <v>#N/A</v>
      </c>
      <c r="CJ267" s="70" t="e">
        <f aca="false">$CI$7*$J$3*$J$5*$AC267</f>
        <v>#N/A</v>
      </c>
      <c r="CK267" s="70" t="e">
        <f aca="false">$CK$7*$J$2*$J$5*$AB267</f>
        <v>#N/A</v>
      </c>
      <c r="CL267" s="70" t="e">
        <f aca="false">$CK$7*$J$3*$J$5*$AC267</f>
        <v>#N/A</v>
      </c>
      <c r="CM267" s="70" t="e">
        <f aca="false">$CM$7*$J$2*$J$5*$AB267</f>
        <v>#N/A</v>
      </c>
      <c r="CN267" s="70" t="e">
        <f aca="false">$CM$7*$J$3*$J$5*$AC267</f>
        <v>#N/A</v>
      </c>
      <c r="CO267" s="70" t="e">
        <f aca="false">$CO$7*$J$2*$J$5*$AB267</f>
        <v>#N/A</v>
      </c>
      <c r="CP267" s="70" t="e">
        <f aca="false">$CO$7*$J$3*$J$5*$AC267</f>
        <v>#N/A</v>
      </c>
      <c r="CQ267" s="70" t="e">
        <f aca="false">$CQ$7*$J$2*$J$5*$AB267</f>
        <v>#N/A</v>
      </c>
      <c r="CR267" s="70" t="e">
        <f aca="false">$CQ$7*$J$3*$J$5*$AC267</f>
        <v>#N/A</v>
      </c>
      <c r="CS267" s="70" t="e">
        <f aca="false">$CS$7*$J$2*$J$5*$AB267</f>
        <v>#N/A</v>
      </c>
      <c r="CT267" s="70" t="e">
        <f aca="false">$CS$7*$J$3*$J$5*$AC267</f>
        <v>#N/A</v>
      </c>
      <c r="CU267" s="70" t="e">
        <f aca="false">$CU$7*$J$2*$J$5*$AB267</f>
        <v>#N/A</v>
      </c>
      <c r="CV267" s="70" t="e">
        <f aca="false">$CU$7*$J$3*$J$5*$AC267</f>
        <v>#N/A</v>
      </c>
      <c r="CW267" s="70" t="e">
        <f aca="false">$CW$7*$J$2*$J$5*$AB267</f>
        <v>#N/A</v>
      </c>
      <c r="CX267" s="70" t="e">
        <f aca="false">$CW$7*$J$3*$J$5*$AC267</f>
        <v>#N/A</v>
      </c>
      <c r="CY267" s="70" t="e">
        <f aca="false">$CY$7*$J$2*$J$5*$AB267</f>
        <v>#N/A</v>
      </c>
      <c r="CZ267" s="70" t="e">
        <f aca="false">$CY$7*$J$3*$J$5*$AC267</f>
        <v>#N/A</v>
      </c>
      <c r="DA267" s="70" t="e">
        <f aca="false">$DA$7*$J$2*$J$5*$AB267</f>
        <v>#N/A</v>
      </c>
      <c r="DB267" s="70" t="e">
        <f aca="false">$DA$7*$J$3*$J$5*$AC267</f>
        <v>#N/A</v>
      </c>
      <c r="DC267" s="70"/>
      <c r="DD267" s="70"/>
      <c r="DE267" s="70" t="e">
        <f aca="false">$DF$7*$J$2*$J$5*$AB267</f>
        <v>#N/A</v>
      </c>
      <c r="DF267" s="70" t="e">
        <f aca="false">$DF$7*$J$3*$J$5*$AC267</f>
        <v>#N/A</v>
      </c>
      <c r="DG267" s="70" t="e">
        <f aca="false">$DG$7*$J$2*$J$5*$AB267</f>
        <v>#N/A</v>
      </c>
      <c r="DH267" s="70" t="e">
        <f aca="false">$DG$7*$J$3*$J$5*$AC267</f>
        <v>#N/A</v>
      </c>
      <c r="DI267" s="70" t="e">
        <f aca="false">$DI$7*$J$2*$J$5*$AB267</f>
        <v>#N/A</v>
      </c>
      <c r="DJ267" s="70" t="e">
        <f aca="false">$DI$7*$J$3*$J$5*$AC267</f>
        <v>#N/A</v>
      </c>
      <c r="DK267" s="70" t="e">
        <f aca="false">$DK$7*$J$2*$J$5*$AB267</f>
        <v>#N/A</v>
      </c>
      <c r="DL267" s="70" t="e">
        <f aca="false">$DK$7*$J$3*$J$5*$AC267</f>
        <v>#N/A</v>
      </c>
      <c r="DM267" s="70" t="e">
        <f aca="false">$DM$7*$J$2*$J$5*$AB267</f>
        <v>#N/A</v>
      </c>
      <c r="DN267" s="70" t="e">
        <f aca="false">$DM$7*$J$3*$J$5*$AC267</f>
        <v>#N/A</v>
      </c>
      <c r="DO267" s="70" t="e">
        <f aca="false">$DO$7*$J$2*$J$5*$AB267</f>
        <v>#N/A</v>
      </c>
      <c r="DP267" s="70" t="e">
        <f aca="false">$DO$7*$J$3*$J$5*$AC267</f>
        <v>#N/A</v>
      </c>
      <c r="DQ267" s="70" t="e">
        <f aca="false">$DQ$7*$J$2*$J$5*$AB267</f>
        <v>#N/A</v>
      </c>
      <c r="DR267" s="70" t="e">
        <f aca="false">$DQ$7*$J$3*$J$5*$AC267</f>
        <v>#N/A</v>
      </c>
      <c r="DS267" s="134" t="e">
        <f aca="false">SUM(CI267:CR267,CW267:CX267,DG267:DH267)</f>
        <v>#N/A</v>
      </c>
      <c r="DT267" s="25" t="e">
        <f aca="false">SUM(CI267:CZ267,DC267:DL267)</f>
        <v>#N/A</v>
      </c>
      <c r="DU267" s="134" t="e">
        <f aca="false">SUM(CI267:DR267)</f>
        <v>#N/A</v>
      </c>
      <c r="DZ267" s="70" t="e">
        <f aca="false">$DZ$7*$J$2*$J$5*$AB267</f>
        <v>#N/A</v>
      </c>
      <c r="EA267" s="70" t="e">
        <f aca="false">$DZ$7*$J$3*$J$5*$AC267</f>
        <v>#N/A</v>
      </c>
      <c r="EB267" s="70" t="e">
        <f aca="false">$EB$7*$J$2*$J$5*$AB267</f>
        <v>#N/A</v>
      </c>
      <c r="EC267" s="70" t="e">
        <f aca="false">$EB$7*$J$3*$J$5*$AC267</f>
        <v>#N/A</v>
      </c>
      <c r="ED267" s="70" t="e">
        <f aca="false">$ED$7*$J$2*$J$5*$AB267</f>
        <v>#N/A</v>
      </c>
      <c r="EE267" s="70" t="e">
        <f aca="false">$ED$7*$J$3*$J$5*$AC267</f>
        <v>#N/A</v>
      </c>
      <c r="EF267" s="70" t="e">
        <f aca="false">$EF$7*$J$2*$J$5*$AB267</f>
        <v>#N/A</v>
      </c>
      <c r="EG267" s="70" t="e">
        <f aca="false">$EF$7*$J$3*$J$5*$AC267</f>
        <v>#N/A</v>
      </c>
      <c r="EH267" s="70" t="e">
        <f aca="false">$EH$7*$J$2*$J$5*$AB267</f>
        <v>#N/A</v>
      </c>
      <c r="EI267" s="70" t="e">
        <f aca="false">$EH$7*$J$3*$J$5*$AC267</f>
        <v>#N/A</v>
      </c>
      <c r="EJ267" s="70" t="e">
        <f aca="false">$EJ$7*$J$2*$J$5*$AB267</f>
        <v>#N/A</v>
      </c>
      <c r="EK267" s="70" t="e">
        <f aca="false">$EJ$7*$J$3*$J$5*$AC267</f>
        <v>#N/A</v>
      </c>
      <c r="EL267" s="70" t="e">
        <f aca="false">$EL$7*$J$2*$J$5*$AB267</f>
        <v>#N/A</v>
      </c>
      <c r="EM267" s="70" t="e">
        <f aca="false">$EL$7*$J$3*$J$5*$AC267</f>
        <v>#N/A</v>
      </c>
      <c r="EN267" s="134" t="e">
        <f aca="false">SUM(EB267:EC267)</f>
        <v>#N/A</v>
      </c>
      <c r="EO267" s="25" t="e">
        <f aca="false">SUM(EB267:EE267,EJ267:EM267)</f>
        <v>#N/A</v>
      </c>
      <c r="EP267" s="25" t="e">
        <f aca="false">SUM(DZ267:EM267)</f>
        <v>#N/A</v>
      </c>
    </row>
    <row r="268" customFormat="false" ht="11.25" hidden="false" customHeight="false" outlineLevel="0" collapsed="false">
      <c r="A268" s="51" t="e">
        <f aca="false">VLOOKUP($D268,Curves!$A$2:$I$1700,9)</f>
        <v>#N/A</v>
      </c>
      <c r="B268" s="85" t="e">
        <f aca="false">(1+($A268/2))^(-2*($D268-$A$1)/365.25)</f>
        <v>#N/A</v>
      </c>
      <c r="C268" s="85" t="n">
        <f aca="false">D269-D268</f>
        <v>30</v>
      </c>
      <c r="D268" s="377" t="n">
        <v>44805</v>
      </c>
      <c r="E268" s="378" t="e">
        <f aca="false">VLOOKUP($D268,Curves!$A$2:$H$1700,2)*$B268</f>
        <v>#N/A</v>
      </c>
      <c r="F268" s="51" t="e">
        <f aca="false">VLOOKUP($D268,Curves!$A$2:$H$1700,3)*$B268</f>
        <v>#N/A</v>
      </c>
      <c r="G268" s="51" t="e">
        <f aca="false">VLOOKUP($D268,Curves!$A$2:$H$1700,7)*$B268</f>
        <v>#N/A</v>
      </c>
      <c r="H268" s="51" t="e">
        <f aca="false">VLOOKUP($D268,Curves!$A$2:$H$1700,5)*$B268</f>
        <v>#N/A</v>
      </c>
      <c r="I268" s="51" t="e">
        <f aca="false">VLOOKUP($D268,Curves!$A$2:$H$1700,4)*$B268</f>
        <v>#N/A</v>
      </c>
      <c r="J268" s="379" t="e">
        <f aca="false">VLOOKUP($D268,Curves!$A$2:$H$1700,8)*$B268</f>
        <v>#N/A</v>
      </c>
      <c r="K268" s="51" t="e">
        <f aca="false">($E268+$I268)*$J$5+$J$4</f>
        <v>#N/A</v>
      </c>
      <c r="L268" s="380" t="e">
        <f aca="false">VLOOKUP($D268,Curves!$N$2:$T$2600,2)*$B268</f>
        <v>#N/A</v>
      </c>
      <c r="M268" s="244" t="e">
        <f aca="false">VLOOKUP($D268,Curves!$N$2:$T$2600,3)*$B268</f>
        <v>#N/A</v>
      </c>
      <c r="N268" s="381" t="e">
        <f aca="false">IF($K268&lt;$L268,1,0)</f>
        <v>#N/A</v>
      </c>
      <c r="O268" s="382" t="e">
        <f aca="false">IF($K268&lt;$M268,1,0)</f>
        <v>#N/A</v>
      </c>
      <c r="P268" s="378" t="e">
        <f aca="false">($E268+J268)*$J$5+$J$4</f>
        <v>#N/A</v>
      </c>
      <c r="Q268" s="380" t="e">
        <f aca="false">VLOOKUP($D268,Curves!$N$2:$T$2600,4)*$B268</f>
        <v>#N/A</v>
      </c>
      <c r="R268" s="244" t="e">
        <f aca="false">VLOOKUP($D268,Curves!$N$2:$T$2600,5)*$B268</f>
        <v>#N/A</v>
      </c>
      <c r="S268" s="381" t="e">
        <f aca="false">IF($P268&lt;$Q268,1,0)</f>
        <v>#N/A</v>
      </c>
      <c r="T268" s="382" t="e">
        <f aca="false">IF($P268&lt;$R268,1,0)</f>
        <v>#N/A</v>
      </c>
      <c r="U268" s="383" t="e">
        <f aca="false">($E268+G268)*$J$5+$J$4</f>
        <v>#N/A</v>
      </c>
      <c r="V268" s="383" t="e">
        <f aca="false">($E268+H268)*$J$5+$J$4</f>
        <v>#N/A</v>
      </c>
      <c r="W268" s="383" t="e">
        <f aca="false">($E268+I268)*$J$5+$J$4</f>
        <v>#N/A</v>
      </c>
      <c r="X268" s="272" t="e">
        <f aca="false">VLOOKUP($D268,[6]CurveFetch!$D$8:$S$13000,16,0)*$B268</f>
        <v>#N/A</v>
      </c>
      <c r="Y268" s="244" t="e">
        <f aca="false">VLOOKUP($D268,Curves!$N$2:$T$2600,7)*$B268</f>
        <v>#N/A</v>
      </c>
      <c r="Z268" s="384" t="e">
        <f aca="false">IF($U268&lt;$X268,1,0)</f>
        <v>#N/A</v>
      </c>
      <c r="AA268" s="381" t="e">
        <f aca="false">IF($U268&lt;$Y268,1,0)</f>
        <v>#N/A</v>
      </c>
      <c r="AB268" s="381" t="e">
        <f aca="false">IF($V268&lt;$X268,1,0)</f>
        <v>#N/A</v>
      </c>
      <c r="AC268" s="381" t="e">
        <f aca="false">IF($V268&lt;$X268,1,0)</f>
        <v>#N/A</v>
      </c>
      <c r="AD268" s="381" t="e">
        <f aca="false">IF($W268&lt;$X268,1,0)</f>
        <v>#N/A</v>
      </c>
      <c r="AE268" s="382" t="e">
        <f aca="false">IF($W268&lt;$Y268,1,0)</f>
        <v>#N/A</v>
      </c>
      <c r="AF268" s="70" t="e">
        <f aca="false">$AF$7*$J$2*$J$5*$N268</f>
        <v>#N/A</v>
      </c>
      <c r="AG268" s="70" t="e">
        <f aca="false">$AF$7*$J$2*$J$5*$O268</f>
        <v>#N/A</v>
      </c>
      <c r="AH268" s="70" t="e">
        <f aca="false">$AH$7*$J$2*$J$5*$N268</f>
        <v>#N/A</v>
      </c>
      <c r="AI268" s="70" t="e">
        <f aca="false">$AH$7*$J$2*$J$5*$O268</f>
        <v>#N/A</v>
      </c>
      <c r="AJ268" s="70" t="e">
        <f aca="false">$AJ$7*$J$2*$J$5*$N268</f>
        <v>#N/A</v>
      </c>
      <c r="AK268" s="70" t="e">
        <f aca="false">$AJ$7*$J$2*$J$5*$O268</f>
        <v>#N/A</v>
      </c>
      <c r="AL268" s="70" t="e">
        <f aca="false">$AL$7*$J$2*$J$5*$N268</f>
        <v>#N/A</v>
      </c>
      <c r="AM268" s="70" t="e">
        <f aca="false">$AL$7*$J$3*$J$5*$O268</f>
        <v>#N/A</v>
      </c>
      <c r="AN268" s="70" t="e">
        <f aca="false">$AN$7*$J$2*$J$5*$N268</f>
        <v>#N/A</v>
      </c>
      <c r="AO268" s="70" t="e">
        <f aca="false">$AN$7*$J$3*$J$5*$O268</f>
        <v>#N/A</v>
      </c>
      <c r="AP268" s="70" t="e">
        <f aca="false">$AP$7*$J$2*$J$5*$N268</f>
        <v>#N/A</v>
      </c>
      <c r="AQ268" s="70" t="e">
        <f aca="false">$AP$7*$J$3*$J$5*$O268</f>
        <v>#N/A</v>
      </c>
      <c r="AR268" s="70" t="e">
        <f aca="false">$AR$7*$J$2*$J$5*$N268</f>
        <v>#N/A</v>
      </c>
      <c r="AS268" s="70" t="e">
        <f aca="false">$AR$7*$J$3*$J$5*$O268</f>
        <v>#N/A</v>
      </c>
      <c r="AT268" s="134" t="e">
        <f aca="false">SUM(AF268:AG268,AL268:AM268)</f>
        <v>#N/A</v>
      </c>
      <c r="AU268" s="161" t="e">
        <f aca="false">SUM(AF268:AM268,AP268:AS268)</f>
        <v>#N/A</v>
      </c>
      <c r="AV268" s="134" t="e">
        <f aca="false">SUM(AF268:AS268)</f>
        <v>#N/A</v>
      </c>
      <c r="AW268" s="70" t="e">
        <f aca="false">$AW$7*$J$2*$J$5*$S268</f>
        <v>#N/A</v>
      </c>
      <c r="AX268" s="70" t="e">
        <f aca="false">$AW$7*$J$3*$J$5*$T268</f>
        <v>#N/A</v>
      </c>
      <c r="AY268" s="70" t="e">
        <f aca="false">$AY$7*$J$2*$J$5*$S268</f>
        <v>#N/A</v>
      </c>
      <c r="AZ268" s="70" t="e">
        <f aca="false">$AY$7*$J$3*$J$5*$T268</f>
        <v>#N/A</v>
      </c>
      <c r="BA268" s="70" t="e">
        <f aca="false">$BA$7*$J$2*$J$5*$S268</f>
        <v>#N/A</v>
      </c>
      <c r="BB268" s="70" t="e">
        <f aca="false">$BA$7*$J$3*$J$5*$T268</f>
        <v>#N/A</v>
      </c>
      <c r="BC268" s="70" t="e">
        <f aca="false">$BC$7*$J$2*$J$5*$S268</f>
        <v>#N/A</v>
      </c>
      <c r="BD268" s="70" t="e">
        <f aca="false">$BC$7*$J$3*$J$5*$T268</f>
        <v>#N/A</v>
      </c>
      <c r="BE268" s="70" t="e">
        <f aca="false">$BE$7*$J$2*$J$5*$S268</f>
        <v>#N/A</v>
      </c>
      <c r="BF268" s="70" t="e">
        <f aca="false">$BE$7*$J$3*$J$5*$T268</f>
        <v>#N/A</v>
      </c>
      <c r="BG268" s="70" t="e">
        <f aca="false">$BG$7*$J$2*$J$5*$S268</f>
        <v>#N/A</v>
      </c>
      <c r="BH268" s="70" t="e">
        <f aca="false">$BG$7*$J$3*$J$5*$T268</f>
        <v>#N/A</v>
      </c>
      <c r="BI268" s="70" t="e">
        <f aca="false">$BI$7*$J$2*$J$5*$S268</f>
        <v>#N/A</v>
      </c>
      <c r="BJ268" s="70" t="e">
        <f aca="false">$BI$7*$J$3*$J$5*$T268</f>
        <v>#N/A</v>
      </c>
      <c r="BK268" s="70" t="e">
        <f aca="false">$BK$7*$J$2*$J$5*$S268</f>
        <v>#N/A</v>
      </c>
      <c r="BL268" s="70" t="e">
        <f aca="false">$BK$7*$J$3*$J$5*$T268</f>
        <v>#N/A</v>
      </c>
      <c r="BM268" s="70" t="e">
        <f aca="false">$BM$7*$J$2*$J$5*$S268</f>
        <v>#N/A</v>
      </c>
      <c r="BN268" s="70" t="e">
        <f aca="false">$BM$7*$J$3*$J$5*$T268</f>
        <v>#N/A</v>
      </c>
      <c r="BO268" s="70" t="e">
        <f aca="false">$BO$7*$J$2*$J$5*$S268</f>
        <v>#N/A</v>
      </c>
      <c r="BP268" s="70" t="e">
        <f aca="false">$BO$7*$J$3*$J$5*$T268</f>
        <v>#N/A</v>
      </c>
      <c r="BQ268" s="70" t="e">
        <f aca="false">$BQ$7*$J$2*$J$5*$S268</f>
        <v>#N/A</v>
      </c>
      <c r="BR268" s="70" t="e">
        <f aca="false">$BQ$7*$J$3*$J$5*$T268</f>
        <v>#N/A</v>
      </c>
      <c r="BS268" s="70" t="e">
        <f aca="false">$BS$7*$J$2*$J$5*$S268</f>
        <v>#N/A</v>
      </c>
      <c r="BT268" s="70" t="e">
        <f aca="false">$BS$7*$J$3*$J$5*$T268</f>
        <v>#N/A</v>
      </c>
      <c r="BU268" s="70" t="e">
        <f aca="false">$BU$7*$J$2*$J$5*$S268</f>
        <v>#N/A</v>
      </c>
      <c r="BV268" s="70" t="e">
        <f aca="false">$BU$7*$J$3*$J$5*$T268</f>
        <v>#N/A</v>
      </c>
      <c r="BW268" s="385" t="e">
        <f aca="false">SUM(AW268:BD268,BG268:BJ268,BO268:BP268)</f>
        <v>#N/A</v>
      </c>
      <c r="BX268" s="386" t="e">
        <f aca="false">SUM(BS268:BV268)+BW268</f>
        <v>#N/A</v>
      </c>
      <c r="BY268" s="25" t="e">
        <f aca="false">SUM(AW268:BV268)</f>
        <v>#N/A</v>
      </c>
      <c r="BZ268" s="70" t="e">
        <f aca="false">$BZ$7*$J$2*$J$5*$N268</f>
        <v>#N/A</v>
      </c>
      <c r="CA268" s="70" t="e">
        <f aca="false">$BZ$7*$J$3*$J$5*$O268</f>
        <v>#N/A</v>
      </c>
      <c r="CB268" s="70" t="e">
        <f aca="false">$CB$7*$J$2*$J$5*$N268</f>
        <v>#N/A</v>
      </c>
      <c r="CC268" s="70" t="e">
        <f aca="false">$CB$7*$J$3*$J$5*$O268</f>
        <v>#N/A</v>
      </c>
      <c r="CD268" s="70" t="e">
        <f aca="false">$CD$7*$J$2*$J$5*$N268</f>
        <v>#N/A</v>
      </c>
      <c r="CE268" s="70" t="e">
        <f aca="false">$CD$7*$J$3*$J$5*$O268</f>
        <v>#N/A</v>
      </c>
      <c r="CF268" s="134" t="e">
        <f aca="false">SUM(BZ268:CA268)</f>
        <v>#N/A</v>
      </c>
      <c r="CG268" s="386" t="e">
        <f aca="false">SUM(BZ268:CC268)</f>
        <v>#N/A</v>
      </c>
      <c r="CH268" s="134" t="e">
        <f aca="false">SUM(BZ268:CE268)</f>
        <v>#N/A</v>
      </c>
      <c r="CI268" s="70" t="e">
        <f aca="false">$CI$7*$J$2*$J$5*$AB268</f>
        <v>#N/A</v>
      </c>
      <c r="CJ268" s="70" t="e">
        <f aca="false">$CI$7*$J$3*$J$5*$AC268</f>
        <v>#N/A</v>
      </c>
      <c r="CK268" s="70" t="e">
        <f aca="false">$CK$7*$J$2*$J$5*$AB268</f>
        <v>#N/A</v>
      </c>
      <c r="CL268" s="70" t="e">
        <f aca="false">$CK$7*$J$3*$J$5*$AC268</f>
        <v>#N/A</v>
      </c>
      <c r="CM268" s="70" t="e">
        <f aca="false">$CM$7*$J$2*$J$5*$AB268</f>
        <v>#N/A</v>
      </c>
      <c r="CN268" s="70" t="e">
        <f aca="false">$CM$7*$J$3*$J$5*$AC268</f>
        <v>#N/A</v>
      </c>
      <c r="CO268" s="70" t="e">
        <f aca="false">$CO$7*$J$2*$J$5*$AB268</f>
        <v>#N/A</v>
      </c>
      <c r="CP268" s="70" t="e">
        <f aca="false">$CO$7*$J$3*$J$5*$AC268</f>
        <v>#N/A</v>
      </c>
      <c r="CQ268" s="70" t="e">
        <f aca="false">$CQ$7*$J$2*$J$5*$AB268</f>
        <v>#N/A</v>
      </c>
      <c r="CR268" s="70" t="e">
        <f aca="false">$CQ$7*$J$3*$J$5*$AC268</f>
        <v>#N/A</v>
      </c>
      <c r="CS268" s="70" t="e">
        <f aca="false">$CS$7*$J$2*$J$5*$AB268</f>
        <v>#N/A</v>
      </c>
      <c r="CT268" s="70" t="e">
        <f aca="false">$CS$7*$J$3*$J$5*$AC268</f>
        <v>#N/A</v>
      </c>
      <c r="CU268" s="70" t="e">
        <f aca="false">$CU$7*$J$2*$J$5*$AB268</f>
        <v>#N/A</v>
      </c>
      <c r="CV268" s="70" t="e">
        <f aca="false">$CU$7*$J$3*$J$5*$AC268</f>
        <v>#N/A</v>
      </c>
      <c r="CW268" s="70" t="e">
        <f aca="false">$CW$7*$J$2*$J$5*$AB268</f>
        <v>#N/A</v>
      </c>
      <c r="CX268" s="70" t="e">
        <f aca="false">$CW$7*$J$3*$J$5*$AC268</f>
        <v>#N/A</v>
      </c>
      <c r="CY268" s="70" t="e">
        <f aca="false">$CY$7*$J$2*$J$5*$AB268</f>
        <v>#N/A</v>
      </c>
      <c r="CZ268" s="70" t="e">
        <f aca="false">$CY$7*$J$3*$J$5*$AC268</f>
        <v>#N/A</v>
      </c>
      <c r="DA268" s="70" t="e">
        <f aca="false">$DA$7*$J$2*$J$5*$AB268</f>
        <v>#N/A</v>
      </c>
      <c r="DB268" s="70" t="e">
        <f aca="false">$DA$7*$J$3*$J$5*$AC268</f>
        <v>#N/A</v>
      </c>
      <c r="DC268" s="70"/>
      <c r="DD268" s="70"/>
      <c r="DE268" s="70" t="e">
        <f aca="false">$DF$7*$J$2*$J$5*$AB268</f>
        <v>#N/A</v>
      </c>
      <c r="DF268" s="70" t="e">
        <f aca="false">$DF$7*$J$3*$J$5*$AC268</f>
        <v>#N/A</v>
      </c>
      <c r="DG268" s="70" t="e">
        <f aca="false">$DG$7*$J$2*$J$5*$AB268</f>
        <v>#N/A</v>
      </c>
      <c r="DH268" s="70" t="e">
        <f aca="false">$DG$7*$J$3*$J$5*$AC268</f>
        <v>#N/A</v>
      </c>
      <c r="DI268" s="70" t="e">
        <f aca="false">$DI$7*$J$2*$J$5*$AB268</f>
        <v>#N/A</v>
      </c>
      <c r="DJ268" s="70" t="e">
        <f aca="false">$DI$7*$J$3*$J$5*$AC268</f>
        <v>#N/A</v>
      </c>
      <c r="DK268" s="70" t="e">
        <f aca="false">$DK$7*$J$2*$J$5*$AB268</f>
        <v>#N/A</v>
      </c>
      <c r="DL268" s="70" t="e">
        <f aca="false">$DK$7*$J$3*$J$5*$AC268</f>
        <v>#N/A</v>
      </c>
      <c r="DM268" s="70" t="e">
        <f aca="false">$DM$7*$J$2*$J$5*$AB268</f>
        <v>#N/A</v>
      </c>
      <c r="DN268" s="70" t="e">
        <f aca="false">$DM$7*$J$3*$J$5*$AC268</f>
        <v>#N/A</v>
      </c>
      <c r="DO268" s="70" t="e">
        <f aca="false">$DO$7*$J$2*$J$5*$AB268</f>
        <v>#N/A</v>
      </c>
      <c r="DP268" s="70" t="e">
        <f aca="false">$DO$7*$J$3*$J$5*$AC268</f>
        <v>#N/A</v>
      </c>
      <c r="DQ268" s="70" t="e">
        <f aca="false">$DQ$7*$J$2*$J$5*$AB268</f>
        <v>#N/A</v>
      </c>
      <c r="DR268" s="70" t="e">
        <f aca="false">$DQ$7*$J$3*$J$5*$AC268</f>
        <v>#N/A</v>
      </c>
      <c r="DS268" s="134" t="e">
        <f aca="false">SUM(CI268:CR268,CW268:CX268,DG268:DH268)</f>
        <v>#N/A</v>
      </c>
      <c r="DT268" s="25" t="e">
        <f aca="false">SUM(CI268:CZ268,DC268:DL268)</f>
        <v>#N/A</v>
      </c>
      <c r="DU268" s="134" t="e">
        <f aca="false">SUM(CI268:DR268)</f>
        <v>#N/A</v>
      </c>
      <c r="DZ268" s="70" t="e">
        <f aca="false">$DZ$7*$J$2*$J$5*$AB268</f>
        <v>#N/A</v>
      </c>
      <c r="EA268" s="70" t="e">
        <f aca="false">$DZ$7*$J$3*$J$5*$AC268</f>
        <v>#N/A</v>
      </c>
      <c r="EB268" s="70" t="e">
        <f aca="false">$EB$7*$J$2*$J$5*$AB268</f>
        <v>#N/A</v>
      </c>
      <c r="EC268" s="70" t="e">
        <f aca="false">$EB$7*$J$3*$J$5*$AC268</f>
        <v>#N/A</v>
      </c>
      <c r="ED268" s="70" t="e">
        <f aca="false">$ED$7*$J$2*$J$5*$AB268</f>
        <v>#N/A</v>
      </c>
      <c r="EE268" s="70" t="e">
        <f aca="false">$ED$7*$J$3*$J$5*$AC268</f>
        <v>#N/A</v>
      </c>
      <c r="EF268" s="70" t="e">
        <f aca="false">$EF$7*$J$2*$J$5*$AB268</f>
        <v>#N/A</v>
      </c>
      <c r="EG268" s="70" t="e">
        <f aca="false">$EF$7*$J$3*$J$5*$AC268</f>
        <v>#N/A</v>
      </c>
      <c r="EH268" s="70" t="e">
        <f aca="false">$EH$7*$J$2*$J$5*$AB268</f>
        <v>#N/A</v>
      </c>
      <c r="EI268" s="70" t="e">
        <f aca="false">$EH$7*$J$3*$J$5*$AC268</f>
        <v>#N/A</v>
      </c>
      <c r="EJ268" s="70" t="e">
        <f aca="false">$EJ$7*$J$2*$J$5*$AB268</f>
        <v>#N/A</v>
      </c>
      <c r="EK268" s="70" t="e">
        <f aca="false">$EJ$7*$J$3*$J$5*$AC268</f>
        <v>#N/A</v>
      </c>
      <c r="EL268" s="70" t="e">
        <f aca="false">$EL$7*$J$2*$J$5*$AB268</f>
        <v>#N/A</v>
      </c>
      <c r="EM268" s="70" t="e">
        <f aca="false">$EL$7*$J$3*$J$5*$AC268</f>
        <v>#N/A</v>
      </c>
      <c r="EN268" s="134" t="e">
        <f aca="false">SUM(EB268:EC268)</f>
        <v>#N/A</v>
      </c>
      <c r="EO268" s="25" t="e">
        <f aca="false">SUM(EB268:EE268,EJ268:EM268)</f>
        <v>#N/A</v>
      </c>
      <c r="EP268" s="25" t="e">
        <f aca="false">SUM(DZ268:EM268)</f>
        <v>#N/A</v>
      </c>
    </row>
    <row r="269" customFormat="false" ht="11.25" hidden="false" customHeight="false" outlineLevel="0" collapsed="false">
      <c r="A269" s="51" t="e">
        <f aca="false">VLOOKUP($D269,Curves!$A$2:$I$1700,9)</f>
        <v>#N/A</v>
      </c>
      <c r="B269" s="85" t="e">
        <f aca="false">(1+($A269/2))^(-2*($D269-$A$1)/365.25)</f>
        <v>#N/A</v>
      </c>
      <c r="C269" s="85" t="n">
        <f aca="false">D270-D269</f>
        <v>31</v>
      </c>
      <c r="D269" s="377" t="n">
        <v>44835</v>
      </c>
      <c r="E269" s="378" t="e">
        <f aca="false">VLOOKUP($D269,Curves!$A$2:$H$1700,2)*$B269</f>
        <v>#N/A</v>
      </c>
      <c r="F269" s="51" t="e">
        <f aca="false">VLOOKUP($D269,Curves!$A$2:$H$1700,3)*$B269</f>
        <v>#N/A</v>
      </c>
      <c r="G269" s="51" t="e">
        <f aca="false">VLOOKUP($D269,Curves!$A$2:$H$1700,7)*$B269</f>
        <v>#N/A</v>
      </c>
      <c r="H269" s="51" t="e">
        <f aca="false">VLOOKUP($D269,Curves!$A$2:$H$1700,5)*$B269</f>
        <v>#N/A</v>
      </c>
      <c r="I269" s="51" t="e">
        <f aca="false">VLOOKUP($D269,Curves!$A$2:$H$1700,4)*$B269</f>
        <v>#N/A</v>
      </c>
      <c r="J269" s="379" t="e">
        <f aca="false">VLOOKUP($D269,Curves!$A$2:$H$1700,8)*$B269</f>
        <v>#N/A</v>
      </c>
      <c r="K269" s="51" t="e">
        <f aca="false">($E269+$I269)*$J$5+$J$4</f>
        <v>#N/A</v>
      </c>
      <c r="L269" s="380" t="e">
        <f aca="false">VLOOKUP($D269,Curves!$N$2:$T$2600,2)*$B269</f>
        <v>#N/A</v>
      </c>
      <c r="M269" s="244" t="e">
        <f aca="false">VLOOKUP($D269,Curves!$N$2:$T$2600,3)*$B269</f>
        <v>#N/A</v>
      </c>
      <c r="N269" s="381" t="e">
        <f aca="false">IF($K269&lt;$L269,1,0)</f>
        <v>#N/A</v>
      </c>
      <c r="O269" s="382" t="e">
        <f aca="false">IF($K269&lt;$M269,1,0)</f>
        <v>#N/A</v>
      </c>
      <c r="P269" s="378" t="e">
        <f aca="false">($E269+J269)*$J$5+$J$4</f>
        <v>#N/A</v>
      </c>
      <c r="Q269" s="380" t="e">
        <f aca="false">VLOOKUP($D269,Curves!$N$2:$T$2600,4)*$B269</f>
        <v>#N/A</v>
      </c>
      <c r="R269" s="244" t="e">
        <f aca="false">VLOOKUP($D269,Curves!$N$2:$T$2600,5)*$B269</f>
        <v>#N/A</v>
      </c>
      <c r="S269" s="381" t="e">
        <f aca="false">IF($P269&lt;$Q269,1,0)</f>
        <v>#N/A</v>
      </c>
      <c r="T269" s="382" t="e">
        <f aca="false">IF($P269&lt;$R269,1,0)</f>
        <v>#N/A</v>
      </c>
      <c r="U269" s="383" t="e">
        <f aca="false">($E269+G269)*$J$5+$J$4</f>
        <v>#N/A</v>
      </c>
      <c r="V269" s="383" t="e">
        <f aca="false">($E269+H269)*$J$5+$J$4</f>
        <v>#N/A</v>
      </c>
      <c r="W269" s="383" t="e">
        <f aca="false">($E269+I269)*$J$5+$J$4</f>
        <v>#N/A</v>
      </c>
      <c r="X269" s="272" t="e">
        <f aca="false">VLOOKUP($D269,[6]CurveFetch!$D$8:$S$13000,16,0)*$B269</f>
        <v>#N/A</v>
      </c>
      <c r="Y269" s="244" t="e">
        <f aca="false">VLOOKUP($D269,Curves!$N$2:$T$2600,7)*$B269</f>
        <v>#N/A</v>
      </c>
      <c r="Z269" s="384" t="e">
        <f aca="false">IF($U269&lt;$X269,1,0)</f>
        <v>#N/A</v>
      </c>
      <c r="AA269" s="381" t="e">
        <f aca="false">IF($U269&lt;$Y269,1,0)</f>
        <v>#N/A</v>
      </c>
      <c r="AB269" s="381" t="e">
        <f aca="false">IF($V269&lt;$X269,1,0)</f>
        <v>#N/A</v>
      </c>
      <c r="AC269" s="381" t="e">
        <f aca="false">IF($V269&lt;$X269,1,0)</f>
        <v>#N/A</v>
      </c>
      <c r="AD269" s="381" t="e">
        <f aca="false">IF($W269&lt;$X269,1,0)</f>
        <v>#N/A</v>
      </c>
      <c r="AE269" s="382" t="e">
        <f aca="false">IF($W269&lt;$Y269,1,0)</f>
        <v>#N/A</v>
      </c>
      <c r="AF269" s="70" t="e">
        <f aca="false">$AF$7*$J$2*$J$5*$N269</f>
        <v>#N/A</v>
      </c>
      <c r="AG269" s="70" t="e">
        <f aca="false">$AF$7*$J$2*$J$5*$O269</f>
        <v>#N/A</v>
      </c>
      <c r="AH269" s="70" t="e">
        <f aca="false">$AH$7*$J$2*$J$5*$N269</f>
        <v>#N/A</v>
      </c>
      <c r="AI269" s="70" t="e">
        <f aca="false">$AH$7*$J$2*$J$5*$O269</f>
        <v>#N/A</v>
      </c>
      <c r="AJ269" s="70" t="e">
        <f aca="false">$AJ$7*$J$2*$J$5*$N269</f>
        <v>#N/A</v>
      </c>
      <c r="AK269" s="70" t="e">
        <f aca="false">$AJ$7*$J$2*$J$5*$O269</f>
        <v>#N/A</v>
      </c>
      <c r="AL269" s="70" t="e">
        <f aca="false">$AL$7*$J$2*$J$5*$N269</f>
        <v>#N/A</v>
      </c>
      <c r="AM269" s="70" t="e">
        <f aca="false">$AL$7*$J$3*$J$5*$O269</f>
        <v>#N/A</v>
      </c>
      <c r="AN269" s="70" t="e">
        <f aca="false">$AN$7*$J$2*$J$5*$N269</f>
        <v>#N/A</v>
      </c>
      <c r="AO269" s="70" t="e">
        <f aca="false">$AN$7*$J$3*$J$5*$O269</f>
        <v>#N/A</v>
      </c>
      <c r="AP269" s="70" t="e">
        <f aca="false">$AP$7*$J$2*$J$5*$N269</f>
        <v>#N/A</v>
      </c>
      <c r="AQ269" s="70" t="e">
        <f aca="false">$AP$7*$J$3*$J$5*$O269</f>
        <v>#N/A</v>
      </c>
      <c r="AR269" s="70" t="e">
        <f aca="false">$AR$7*$J$2*$J$5*$N269</f>
        <v>#N/A</v>
      </c>
      <c r="AS269" s="70" t="e">
        <f aca="false">$AR$7*$J$3*$J$5*$O269</f>
        <v>#N/A</v>
      </c>
      <c r="AT269" s="134" t="e">
        <f aca="false">SUM(AF269:AG269,AL269:AM269)</f>
        <v>#N/A</v>
      </c>
      <c r="AU269" s="161" t="e">
        <f aca="false">SUM(AF269:AM269,AP269:AS269)</f>
        <v>#N/A</v>
      </c>
      <c r="AV269" s="134" t="e">
        <f aca="false">SUM(AF269:AS269)</f>
        <v>#N/A</v>
      </c>
      <c r="AW269" s="70" t="e">
        <f aca="false">$AW$7*$J$2*$J$5*$S269</f>
        <v>#N/A</v>
      </c>
      <c r="AX269" s="70" t="e">
        <f aca="false">$AW$7*$J$3*$J$5*$T269</f>
        <v>#N/A</v>
      </c>
      <c r="AY269" s="70" t="e">
        <f aca="false">$AY$7*$J$2*$J$5*$S269</f>
        <v>#N/A</v>
      </c>
      <c r="AZ269" s="70" t="e">
        <f aca="false">$AY$7*$J$3*$J$5*$T269</f>
        <v>#N/A</v>
      </c>
      <c r="BA269" s="70" t="e">
        <f aca="false">$BA$7*$J$2*$J$5*$S269</f>
        <v>#N/A</v>
      </c>
      <c r="BB269" s="70" t="e">
        <f aca="false">$BA$7*$J$3*$J$5*$T269</f>
        <v>#N/A</v>
      </c>
      <c r="BC269" s="70" t="e">
        <f aca="false">$BC$7*$J$2*$J$5*$S269</f>
        <v>#N/A</v>
      </c>
      <c r="BD269" s="70" t="e">
        <f aca="false">$BC$7*$J$3*$J$5*$T269</f>
        <v>#N/A</v>
      </c>
      <c r="BE269" s="70" t="e">
        <f aca="false">$BE$7*$J$2*$J$5*$S269</f>
        <v>#N/A</v>
      </c>
      <c r="BF269" s="70" t="e">
        <f aca="false">$BE$7*$J$3*$J$5*$T269</f>
        <v>#N/A</v>
      </c>
      <c r="BG269" s="70" t="e">
        <f aca="false">$BG$7*$J$2*$J$5*$S269</f>
        <v>#N/A</v>
      </c>
      <c r="BH269" s="70" t="e">
        <f aca="false">$BG$7*$J$3*$J$5*$T269</f>
        <v>#N/A</v>
      </c>
      <c r="BI269" s="70" t="e">
        <f aca="false">$BI$7*$J$2*$J$5*$S269</f>
        <v>#N/A</v>
      </c>
      <c r="BJ269" s="70" t="e">
        <f aca="false">$BI$7*$J$3*$J$5*$T269</f>
        <v>#N/A</v>
      </c>
      <c r="BK269" s="70" t="e">
        <f aca="false">$BK$7*$J$2*$J$5*$S269</f>
        <v>#N/A</v>
      </c>
      <c r="BL269" s="70" t="e">
        <f aca="false">$BK$7*$J$3*$J$5*$T269</f>
        <v>#N/A</v>
      </c>
      <c r="BM269" s="70" t="e">
        <f aca="false">$BM$7*$J$2*$J$5*$S269</f>
        <v>#N/A</v>
      </c>
      <c r="BN269" s="70" t="e">
        <f aca="false">$BM$7*$J$3*$J$5*$T269</f>
        <v>#N/A</v>
      </c>
      <c r="BO269" s="70" t="e">
        <f aca="false">$BO$7*$J$2*$J$5*$S269</f>
        <v>#N/A</v>
      </c>
      <c r="BP269" s="70" t="e">
        <f aca="false">$BO$7*$J$3*$J$5*$T269</f>
        <v>#N/A</v>
      </c>
      <c r="BQ269" s="70" t="e">
        <f aca="false">$BQ$7*$J$2*$J$5*$S269</f>
        <v>#N/A</v>
      </c>
      <c r="BR269" s="70" t="e">
        <f aca="false">$BQ$7*$J$3*$J$5*$T269</f>
        <v>#N/A</v>
      </c>
      <c r="BS269" s="70" t="e">
        <f aca="false">$BS$7*$J$2*$J$5*$S269</f>
        <v>#N/A</v>
      </c>
      <c r="BT269" s="70" t="e">
        <f aca="false">$BS$7*$J$3*$J$5*$T269</f>
        <v>#N/A</v>
      </c>
      <c r="BU269" s="70" t="e">
        <f aca="false">$BU$7*$J$2*$J$5*$S269</f>
        <v>#N/A</v>
      </c>
      <c r="BV269" s="70" t="e">
        <f aca="false">$BU$7*$J$3*$J$5*$T269</f>
        <v>#N/A</v>
      </c>
      <c r="BW269" s="385" t="e">
        <f aca="false">SUM(AW269:BD269,BG269:BJ269,BO269:BP269)</f>
        <v>#N/A</v>
      </c>
      <c r="BX269" s="386" t="e">
        <f aca="false">SUM(BS269:BV269)+BW269</f>
        <v>#N/A</v>
      </c>
      <c r="BY269" s="25" t="e">
        <f aca="false">SUM(AW269:BV269)</f>
        <v>#N/A</v>
      </c>
      <c r="BZ269" s="70" t="e">
        <f aca="false">$BZ$7*$J$2*$J$5*$N269</f>
        <v>#N/A</v>
      </c>
      <c r="CA269" s="70" t="e">
        <f aca="false">$BZ$7*$J$3*$J$5*$O269</f>
        <v>#N/A</v>
      </c>
      <c r="CB269" s="70" t="e">
        <f aca="false">$CB$7*$J$2*$J$5*$N269</f>
        <v>#N/A</v>
      </c>
      <c r="CC269" s="70" t="e">
        <f aca="false">$CB$7*$J$3*$J$5*$O269</f>
        <v>#N/A</v>
      </c>
      <c r="CD269" s="70" t="e">
        <f aca="false">$CD$7*$J$2*$J$5*$N269</f>
        <v>#N/A</v>
      </c>
      <c r="CE269" s="70" t="e">
        <f aca="false">$CD$7*$J$3*$J$5*$O269</f>
        <v>#N/A</v>
      </c>
      <c r="CF269" s="134" t="e">
        <f aca="false">SUM(BZ269:CA269)</f>
        <v>#N/A</v>
      </c>
      <c r="CG269" s="386" t="e">
        <f aca="false">SUM(BZ269:CC269)</f>
        <v>#N/A</v>
      </c>
      <c r="CH269" s="134" t="e">
        <f aca="false">SUM(BZ269:CE269)</f>
        <v>#N/A</v>
      </c>
      <c r="CI269" s="70" t="e">
        <f aca="false">$CI$7*$J$2*$J$5*$AB269</f>
        <v>#N/A</v>
      </c>
      <c r="CJ269" s="70" t="e">
        <f aca="false">$CI$7*$J$3*$J$5*$AC269</f>
        <v>#N/A</v>
      </c>
      <c r="CK269" s="70" t="e">
        <f aca="false">$CK$7*$J$2*$J$5*$AB269</f>
        <v>#N/A</v>
      </c>
      <c r="CL269" s="70" t="e">
        <f aca="false">$CK$7*$J$3*$J$5*$AC269</f>
        <v>#N/A</v>
      </c>
      <c r="CM269" s="70" t="e">
        <f aca="false">$CM$7*$J$2*$J$5*$AB269</f>
        <v>#N/A</v>
      </c>
      <c r="CN269" s="70" t="e">
        <f aca="false">$CM$7*$J$3*$J$5*$AC269</f>
        <v>#N/A</v>
      </c>
      <c r="CO269" s="70" t="e">
        <f aca="false">$CO$7*$J$2*$J$5*$AB269</f>
        <v>#N/A</v>
      </c>
      <c r="CP269" s="70" t="e">
        <f aca="false">$CO$7*$J$3*$J$5*$AC269</f>
        <v>#N/A</v>
      </c>
      <c r="CQ269" s="70" t="e">
        <f aca="false">$CQ$7*$J$2*$J$5*$AB269</f>
        <v>#N/A</v>
      </c>
      <c r="CR269" s="70" t="e">
        <f aca="false">$CQ$7*$J$3*$J$5*$AC269</f>
        <v>#N/A</v>
      </c>
      <c r="CS269" s="70" t="e">
        <f aca="false">$CS$7*$J$2*$J$5*$AB269</f>
        <v>#N/A</v>
      </c>
      <c r="CT269" s="70" t="e">
        <f aca="false">$CS$7*$J$3*$J$5*$AC269</f>
        <v>#N/A</v>
      </c>
      <c r="CU269" s="70" t="e">
        <f aca="false">$CU$7*$J$2*$J$5*$AB269</f>
        <v>#N/A</v>
      </c>
      <c r="CV269" s="70" t="e">
        <f aca="false">$CU$7*$J$3*$J$5*$AC269</f>
        <v>#N/A</v>
      </c>
      <c r="CW269" s="70" t="e">
        <f aca="false">$CW$7*$J$2*$J$5*$AB269</f>
        <v>#N/A</v>
      </c>
      <c r="CX269" s="70" t="e">
        <f aca="false">$CW$7*$J$3*$J$5*$AC269</f>
        <v>#N/A</v>
      </c>
      <c r="CY269" s="70" t="e">
        <f aca="false">$CY$7*$J$2*$J$5*$AB269</f>
        <v>#N/A</v>
      </c>
      <c r="CZ269" s="70" t="e">
        <f aca="false">$CY$7*$J$3*$J$5*$AC269</f>
        <v>#N/A</v>
      </c>
      <c r="DA269" s="70" t="e">
        <f aca="false">$DA$7*$J$2*$J$5*$AB269</f>
        <v>#N/A</v>
      </c>
      <c r="DB269" s="70" t="e">
        <f aca="false">$DA$7*$J$3*$J$5*$AC269</f>
        <v>#N/A</v>
      </c>
      <c r="DC269" s="70"/>
      <c r="DD269" s="70"/>
      <c r="DE269" s="2"/>
      <c r="DF269" s="2"/>
      <c r="DG269" s="2"/>
      <c r="DH269" s="2"/>
      <c r="DI269" s="70" t="e">
        <f aca="false">$DI$7*$J$2*$J$5*$AB269</f>
        <v>#N/A</v>
      </c>
      <c r="DJ269" s="70" t="e">
        <f aca="false">$DI$7*$J$3*$J$5*$AC269</f>
        <v>#N/A</v>
      </c>
      <c r="DK269" s="70" t="e">
        <f aca="false">$DK$7*$J$2*$J$5*$AB269</f>
        <v>#N/A</v>
      </c>
      <c r="DL269" s="70" t="e">
        <f aca="false">$DK$7*$J$3*$J$5*$AC269</f>
        <v>#N/A</v>
      </c>
      <c r="DM269" s="70" t="e">
        <f aca="false">$DM$7*$J$2*$J$5*$AB269</f>
        <v>#N/A</v>
      </c>
      <c r="DN269" s="70" t="e">
        <f aca="false">$DM$7*$J$3*$J$5*$AC269</f>
        <v>#N/A</v>
      </c>
      <c r="DO269" s="70" t="e">
        <f aca="false">$DO$7*$J$2*$J$5*$AB269</f>
        <v>#N/A</v>
      </c>
      <c r="DP269" s="70" t="e">
        <f aca="false">$DO$7*$J$3*$J$5*$AC269</f>
        <v>#N/A</v>
      </c>
      <c r="DQ269" s="70" t="e">
        <f aca="false">$DQ$7*$J$2*$J$5*$AB269</f>
        <v>#N/A</v>
      </c>
      <c r="DR269" s="70" t="e">
        <f aca="false">$DQ$7*$J$3*$J$5*$AC269</f>
        <v>#N/A</v>
      </c>
      <c r="DS269" s="134" t="e">
        <f aca="false">SUM(CI269:CR269,CW269:CX269,DG269:DH269)</f>
        <v>#N/A</v>
      </c>
      <c r="DT269" s="25" t="e">
        <f aca="false">SUM(CI269:CZ269,DC269:DL269)</f>
        <v>#N/A</v>
      </c>
      <c r="DU269" s="134" t="e">
        <f aca="false">SUM(CI269:DR269)</f>
        <v>#N/A</v>
      </c>
      <c r="DZ269" s="70" t="e">
        <f aca="false">$DZ$7*$J$2*$J$5*$AB269</f>
        <v>#N/A</v>
      </c>
      <c r="EA269" s="70" t="e">
        <f aca="false">$DZ$7*$J$3*$J$5*$AC269</f>
        <v>#N/A</v>
      </c>
      <c r="EB269" s="70" t="e">
        <f aca="false">$EB$7*$J$2*$J$5*$AB269</f>
        <v>#N/A</v>
      </c>
      <c r="EC269" s="70" t="e">
        <f aca="false">$EB$7*$J$3*$J$5*$AC269</f>
        <v>#N/A</v>
      </c>
      <c r="ED269" s="70" t="e">
        <f aca="false">$ED$7*$J$2*$J$5*$AB269</f>
        <v>#N/A</v>
      </c>
      <c r="EE269" s="70" t="e">
        <f aca="false">$ED$7*$J$3*$J$5*$AC269</f>
        <v>#N/A</v>
      </c>
      <c r="EF269" s="70" t="e">
        <f aca="false">$EF$7*$J$2*$J$5*$AB269</f>
        <v>#N/A</v>
      </c>
      <c r="EG269" s="70" t="e">
        <f aca="false">$EF$7*$J$3*$J$5*$AC269</f>
        <v>#N/A</v>
      </c>
      <c r="EH269" s="70" t="e">
        <f aca="false">$EH$7*$J$2*$J$5*$AB269</f>
        <v>#N/A</v>
      </c>
      <c r="EI269" s="70" t="e">
        <f aca="false">$EH$7*$J$3*$J$5*$AC269</f>
        <v>#N/A</v>
      </c>
      <c r="EJ269" s="70" t="e">
        <f aca="false">$EJ$7*$J$2*$J$5*$AB269</f>
        <v>#N/A</v>
      </c>
      <c r="EK269" s="70" t="e">
        <f aca="false">$EJ$7*$J$3*$J$5*$AC269</f>
        <v>#N/A</v>
      </c>
      <c r="EL269" s="70" t="e">
        <f aca="false">$EL$7*$J$2*$J$5*$AB269</f>
        <v>#N/A</v>
      </c>
      <c r="EM269" s="70" t="e">
        <f aca="false">$EL$7*$J$3*$J$5*$AC269</f>
        <v>#N/A</v>
      </c>
      <c r="EN269" s="134" t="e">
        <f aca="false">SUM(EB269:EC269)</f>
        <v>#N/A</v>
      </c>
      <c r="EO269" s="25" t="e">
        <f aca="false">SUM(EB269:EE269,EJ269:EM269)</f>
        <v>#N/A</v>
      </c>
      <c r="EP269" s="25" t="e">
        <f aca="false">SUM(DZ269:EM269)</f>
        <v>#N/A</v>
      </c>
    </row>
    <row r="270" customFormat="false" ht="11.25" hidden="false" customHeight="false" outlineLevel="0" collapsed="false">
      <c r="A270" s="51" t="e">
        <f aca="false">VLOOKUP($D270,Curves!$A$2:$I$1700,9)</f>
        <v>#N/A</v>
      </c>
      <c r="B270" s="85" t="e">
        <f aca="false">(1+($A270/2))^(-2*($D270-$A$1)/365.25)</f>
        <v>#N/A</v>
      </c>
      <c r="C270" s="85" t="n">
        <f aca="false">D271-D270</f>
        <v>30</v>
      </c>
      <c r="D270" s="377" t="n">
        <v>44866</v>
      </c>
      <c r="E270" s="378" t="e">
        <f aca="false">VLOOKUP($D270,Curves!$A$2:$H$1700,2)*$B270</f>
        <v>#N/A</v>
      </c>
      <c r="F270" s="51" t="e">
        <f aca="false">VLOOKUP($D270,Curves!$A$2:$H$1700,3)*$B270</f>
        <v>#N/A</v>
      </c>
      <c r="G270" s="51" t="e">
        <f aca="false">VLOOKUP($D270,Curves!$A$2:$H$1700,7)*$B270</f>
        <v>#N/A</v>
      </c>
      <c r="H270" s="51" t="e">
        <f aca="false">VLOOKUP($D270,Curves!$A$2:$H$1700,5)*$B270</f>
        <v>#N/A</v>
      </c>
      <c r="I270" s="51" t="e">
        <f aca="false">VLOOKUP($D270,Curves!$A$2:$H$1700,4)*$B270</f>
        <v>#N/A</v>
      </c>
      <c r="J270" s="379" t="e">
        <f aca="false">VLOOKUP($D270,Curves!$A$2:$H$1700,8)*$B270</f>
        <v>#N/A</v>
      </c>
      <c r="K270" s="51" t="e">
        <f aca="false">($E270+$I270)*$J$5+$J$4</f>
        <v>#N/A</v>
      </c>
      <c r="L270" s="380" t="e">
        <f aca="false">VLOOKUP($D270,Curves!$N$2:$T$2600,2)*$B270</f>
        <v>#N/A</v>
      </c>
      <c r="M270" s="244" t="e">
        <f aca="false">VLOOKUP($D270,Curves!$N$2:$T$2600,3)*$B270</f>
        <v>#N/A</v>
      </c>
      <c r="N270" s="381" t="e">
        <f aca="false">IF($K270&lt;$L270,1,0)</f>
        <v>#N/A</v>
      </c>
      <c r="O270" s="382" t="e">
        <f aca="false">IF($K270&lt;$M270,1,0)</f>
        <v>#N/A</v>
      </c>
      <c r="P270" s="378" t="e">
        <f aca="false">($E270+J270)*$J$5+$J$4</f>
        <v>#N/A</v>
      </c>
      <c r="Q270" s="380" t="e">
        <f aca="false">VLOOKUP($D270,Curves!$N$2:$T$2600,4)*$B270</f>
        <v>#N/A</v>
      </c>
      <c r="R270" s="244" t="e">
        <f aca="false">VLOOKUP($D270,Curves!$N$2:$T$2600,5)*$B270</f>
        <v>#N/A</v>
      </c>
      <c r="S270" s="381" t="e">
        <f aca="false">IF($P270&lt;$Q270,1,0)</f>
        <v>#N/A</v>
      </c>
      <c r="T270" s="382" t="e">
        <f aca="false">IF($P270&lt;$R270,1,0)</f>
        <v>#N/A</v>
      </c>
      <c r="U270" s="383" t="e">
        <f aca="false">($E270+G270)*$J$5+$J$4</f>
        <v>#N/A</v>
      </c>
      <c r="V270" s="383" t="e">
        <f aca="false">($E270+H270)*$J$5+$J$4</f>
        <v>#N/A</v>
      </c>
      <c r="W270" s="383" t="e">
        <f aca="false">($E270+I270)*$J$5+$J$4</f>
        <v>#N/A</v>
      </c>
      <c r="X270" s="272" t="e">
        <f aca="false">VLOOKUP($D270,[6]CurveFetch!$D$8:$S$13000,16,0)*$B270</f>
        <v>#N/A</v>
      </c>
      <c r="Y270" s="244" t="e">
        <f aca="false">VLOOKUP($D270,Curves!$N$2:$T$2600,7)*$B270</f>
        <v>#N/A</v>
      </c>
      <c r="Z270" s="384" t="e">
        <f aca="false">IF($U270&lt;$X270,1,0)</f>
        <v>#N/A</v>
      </c>
      <c r="AA270" s="381" t="e">
        <f aca="false">IF($U270&lt;$Y270,1,0)</f>
        <v>#N/A</v>
      </c>
      <c r="AB270" s="381" t="e">
        <f aca="false">IF($V270&lt;$X270,1,0)</f>
        <v>#N/A</v>
      </c>
      <c r="AC270" s="381" t="e">
        <f aca="false">IF($V270&lt;$X270,1,0)</f>
        <v>#N/A</v>
      </c>
      <c r="AD270" s="381" t="e">
        <f aca="false">IF($W270&lt;$X270,1,0)</f>
        <v>#N/A</v>
      </c>
      <c r="AE270" s="382" t="e">
        <f aca="false">IF($W270&lt;$Y270,1,0)</f>
        <v>#N/A</v>
      </c>
      <c r="AF270" s="70" t="e">
        <f aca="false">$AF$7*$J$2*$J$5*$N270</f>
        <v>#N/A</v>
      </c>
      <c r="AG270" s="70" t="e">
        <f aca="false">$AF$7*$J$2*$J$5*$O270</f>
        <v>#N/A</v>
      </c>
      <c r="AH270" s="70" t="e">
        <f aca="false">$AH$7*$J$2*$J$5*$N270</f>
        <v>#N/A</v>
      </c>
      <c r="AI270" s="70" t="e">
        <f aca="false">$AH$7*$J$2*$J$5*$O270</f>
        <v>#N/A</v>
      </c>
      <c r="AJ270" s="70" t="e">
        <f aca="false">$AJ$7*$J$2*$J$5*$N270</f>
        <v>#N/A</v>
      </c>
      <c r="AK270" s="70" t="e">
        <f aca="false">$AJ$7*$J$2*$J$5*$O270</f>
        <v>#N/A</v>
      </c>
      <c r="AL270" s="70" t="e">
        <f aca="false">$AL$7*$J$2*$J$5*$N270</f>
        <v>#N/A</v>
      </c>
      <c r="AM270" s="70" t="e">
        <f aca="false">$AL$7*$J$3*$J$5*$O270</f>
        <v>#N/A</v>
      </c>
      <c r="AN270" s="70" t="e">
        <f aca="false">$AN$7*$J$2*$J$5*$N270</f>
        <v>#N/A</v>
      </c>
      <c r="AO270" s="70" t="e">
        <f aca="false">$AN$7*$J$3*$J$5*$O270</f>
        <v>#N/A</v>
      </c>
      <c r="AP270" s="70" t="e">
        <f aca="false">$AP$7*$J$2*$J$5*$N270</f>
        <v>#N/A</v>
      </c>
      <c r="AQ270" s="70" t="e">
        <f aca="false">$AP$7*$J$3*$J$5*$O270</f>
        <v>#N/A</v>
      </c>
      <c r="AR270" s="70" t="e">
        <f aca="false">$AR$7*$J$2*$J$5*$N270</f>
        <v>#N/A</v>
      </c>
      <c r="AS270" s="70" t="e">
        <f aca="false">$AR$7*$J$3*$J$5*$O270</f>
        <v>#N/A</v>
      </c>
      <c r="AT270" s="134" t="e">
        <f aca="false">SUM(AF270:AG270,AL270:AM270)</f>
        <v>#N/A</v>
      </c>
      <c r="AU270" s="161" t="e">
        <f aca="false">SUM(AF270:AM270,AP270:AS270)</f>
        <v>#N/A</v>
      </c>
      <c r="AV270" s="134" t="e">
        <f aca="false">SUM(AF270:AS270)</f>
        <v>#N/A</v>
      </c>
      <c r="AW270" s="70" t="e">
        <f aca="false">$AW$7*$J$2*$J$5*$S270</f>
        <v>#N/A</v>
      </c>
      <c r="AX270" s="70" t="e">
        <f aca="false">$AW$7*$J$3*$J$5*$T270</f>
        <v>#N/A</v>
      </c>
      <c r="AY270" s="70" t="e">
        <f aca="false">$AY$7*$J$2*$J$5*$S270</f>
        <v>#N/A</v>
      </c>
      <c r="AZ270" s="70" t="e">
        <f aca="false">$AY$7*$J$3*$J$5*$T270</f>
        <v>#N/A</v>
      </c>
      <c r="BA270" s="70" t="e">
        <f aca="false">$BA$7*$J$2*$J$5*$S270</f>
        <v>#N/A</v>
      </c>
      <c r="BB270" s="70" t="e">
        <f aca="false">$BA$7*$J$3*$J$5*$T270</f>
        <v>#N/A</v>
      </c>
      <c r="BC270" s="70" t="e">
        <f aca="false">$BC$7*$J$2*$J$5*$S270</f>
        <v>#N/A</v>
      </c>
      <c r="BD270" s="70" t="e">
        <f aca="false">$BC$7*$J$3*$J$5*$T270</f>
        <v>#N/A</v>
      </c>
      <c r="BE270" s="70" t="e">
        <f aca="false">$BE$7*$J$2*$J$5*$S270</f>
        <v>#N/A</v>
      </c>
      <c r="BF270" s="70" t="e">
        <f aca="false">$BE$7*$J$3*$J$5*$T270</f>
        <v>#N/A</v>
      </c>
      <c r="BG270" s="70" t="e">
        <f aca="false">$BG$7*$J$2*$J$5*$S270</f>
        <v>#N/A</v>
      </c>
      <c r="BH270" s="70" t="e">
        <f aca="false">$BG$7*$J$3*$J$5*$T270</f>
        <v>#N/A</v>
      </c>
      <c r="BI270" s="70" t="e">
        <f aca="false">$BI$7*$J$2*$J$5*$S270</f>
        <v>#N/A</v>
      </c>
      <c r="BJ270" s="70" t="e">
        <f aca="false">$BI$7*$J$3*$J$5*$T270</f>
        <v>#N/A</v>
      </c>
      <c r="BK270" s="70" t="e">
        <f aca="false">$BK$7*$J$2*$J$5*$S270</f>
        <v>#N/A</v>
      </c>
      <c r="BL270" s="70" t="e">
        <f aca="false">$BK$7*$J$3*$J$5*$T270</f>
        <v>#N/A</v>
      </c>
      <c r="BM270" s="70" t="e">
        <f aca="false">$BM$7*$J$2*$J$5*$S270</f>
        <v>#N/A</v>
      </c>
      <c r="BN270" s="70" t="e">
        <f aca="false">$BM$7*$J$3*$J$5*$T270</f>
        <v>#N/A</v>
      </c>
      <c r="BO270" s="70" t="e">
        <f aca="false">$BO$7*$J$2*$J$5*$S270</f>
        <v>#N/A</v>
      </c>
      <c r="BP270" s="70" t="e">
        <f aca="false">$BO$7*$J$3*$J$5*$T270</f>
        <v>#N/A</v>
      </c>
      <c r="BQ270" s="70" t="e">
        <f aca="false">$BQ$7*$J$2*$J$5*$S270</f>
        <v>#N/A</v>
      </c>
      <c r="BR270" s="70" t="e">
        <f aca="false">$BQ$7*$J$3*$J$5*$T270</f>
        <v>#N/A</v>
      </c>
      <c r="BS270" s="70" t="e">
        <f aca="false">$BS$7*$J$2*$J$5*$S270</f>
        <v>#N/A</v>
      </c>
      <c r="BT270" s="70" t="e">
        <f aca="false">$BS$7*$J$3*$J$5*$T270</f>
        <v>#N/A</v>
      </c>
      <c r="BU270" s="70" t="e">
        <f aca="false">$BU$7*$J$2*$J$5*$S270</f>
        <v>#N/A</v>
      </c>
      <c r="BV270" s="70" t="e">
        <f aca="false">$BU$7*$J$3*$J$5*$T270</f>
        <v>#N/A</v>
      </c>
      <c r="BW270" s="385" t="e">
        <f aca="false">SUM(AW270:BD270,BG270:BJ270,BO270:BP270)</f>
        <v>#N/A</v>
      </c>
      <c r="BX270" s="386" t="e">
        <f aca="false">SUM(BS270:BV270)+BW270</f>
        <v>#N/A</v>
      </c>
      <c r="BY270" s="25" t="e">
        <f aca="false">SUM(AW270:BV270)</f>
        <v>#N/A</v>
      </c>
      <c r="BZ270" s="70" t="e">
        <f aca="false">$BZ$7*$J$2*$J$5*$N270</f>
        <v>#N/A</v>
      </c>
      <c r="CA270" s="70" t="e">
        <f aca="false">$BZ$7*$J$3*$J$5*$O270</f>
        <v>#N/A</v>
      </c>
      <c r="CB270" s="70" t="e">
        <f aca="false">$CB$7*$J$2*$J$5*$N270</f>
        <v>#N/A</v>
      </c>
      <c r="CC270" s="70" t="e">
        <f aca="false">$CB$7*$J$3*$J$5*$O270</f>
        <v>#N/A</v>
      </c>
      <c r="CD270" s="70" t="e">
        <f aca="false">$CD$7*$J$2*$J$5*$N270</f>
        <v>#N/A</v>
      </c>
      <c r="CE270" s="70" t="e">
        <f aca="false">$CD$7*$J$3*$J$5*$O270</f>
        <v>#N/A</v>
      </c>
      <c r="CF270" s="134" t="e">
        <f aca="false">SUM(BZ270:CA270)</f>
        <v>#N/A</v>
      </c>
      <c r="CG270" s="386" t="e">
        <f aca="false">SUM(BZ270:CC270)</f>
        <v>#N/A</v>
      </c>
      <c r="CH270" s="134" t="e">
        <f aca="false">SUM(BZ270:CE270)</f>
        <v>#N/A</v>
      </c>
      <c r="CI270" s="70" t="e">
        <f aca="false">$CI$7*$J$2*$J$5*$AB270</f>
        <v>#N/A</v>
      </c>
      <c r="CJ270" s="70" t="e">
        <f aca="false">$CI$7*$J$3*$J$5*$AC270</f>
        <v>#N/A</v>
      </c>
      <c r="CK270" s="70" t="e">
        <f aca="false">$CK$7*$J$2*$J$5*$AB270</f>
        <v>#N/A</v>
      </c>
      <c r="CL270" s="70" t="e">
        <f aca="false">$CK$7*$J$3*$J$5*$AC270</f>
        <v>#N/A</v>
      </c>
      <c r="CM270" s="70" t="e">
        <f aca="false">$CM$7*$J$2*$J$5*$AB270</f>
        <v>#N/A</v>
      </c>
      <c r="CN270" s="70" t="e">
        <f aca="false">$CM$7*$J$3*$J$5*$AC270</f>
        <v>#N/A</v>
      </c>
      <c r="CO270" s="70" t="e">
        <f aca="false">$CO$7*$J$2*$J$5*$AB270</f>
        <v>#N/A</v>
      </c>
      <c r="CP270" s="70" t="e">
        <f aca="false">$CO$7*$J$3*$J$5*$AC270</f>
        <v>#N/A</v>
      </c>
      <c r="CQ270" s="70" t="e">
        <f aca="false">$CQ$7*$J$2*$J$5*$AB270</f>
        <v>#N/A</v>
      </c>
      <c r="CR270" s="70" t="e">
        <f aca="false">$CQ$7*$J$3*$J$5*$AC270</f>
        <v>#N/A</v>
      </c>
      <c r="CS270" s="70" t="e">
        <f aca="false">$CS$7*$J$2*$J$5*$AB270</f>
        <v>#N/A</v>
      </c>
      <c r="CT270" s="70" t="e">
        <f aca="false">$CS$7*$J$3*$J$5*$AC270</f>
        <v>#N/A</v>
      </c>
      <c r="CU270" s="70" t="e">
        <f aca="false">$CU$7*$J$2*$J$5*$AB270</f>
        <v>#N/A</v>
      </c>
      <c r="CV270" s="70" t="e">
        <f aca="false">$CU$7*$J$3*$J$5*$AC270</f>
        <v>#N/A</v>
      </c>
      <c r="CW270" s="70" t="e">
        <f aca="false">$CW$7*$J$2*$J$5*$AB270</f>
        <v>#N/A</v>
      </c>
      <c r="CX270" s="70" t="e">
        <f aca="false">$CW$7*$J$3*$J$5*$AC270</f>
        <v>#N/A</v>
      </c>
      <c r="CY270" s="70" t="e">
        <f aca="false">$CY$7*$J$2*$J$5*$AB270</f>
        <v>#N/A</v>
      </c>
      <c r="CZ270" s="70" t="e">
        <f aca="false">$CY$7*$J$3*$J$5*$AC270</f>
        <v>#N/A</v>
      </c>
      <c r="DA270" s="70" t="e">
        <f aca="false">$DA$7*$J$2*$J$5*$AB270</f>
        <v>#N/A</v>
      </c>
      <c r="DB270" s="70" t="e">
        <f aca="false">$DA$7*$J$3*$J$5*$AC270</f>
        <v>#N/A</v>
      </c>
      <c r="DC270" s="70"/>
      <c r="DD270" s="70"/>
      <c r="DE270" s="2"/>
      <c r="DF270" s="2"/>
      <c r="DG270" s="2"/>
      <c r="DH270" s="2"/>
      <c r="DI270" s="70" t="e">
        <f aca="false">$DI$7*$J$2*$J$5*$AB270</f>
        <v>#N/A</v>
      </c>
      <c r="DJ270" s="70" t="e">
        <f aca="false">$DI$7*$J$3*$J$5*$AC270</f>
        <v>#N/A</v>
      </c>
      <c r="DK270" s="70" t="e">
        <f aca="false">$DK$7*$J$2*$J$5*$AB270</f>
        <v>#N/A</v>
      </c>
      <c r="DL270" s="70" t="e">
        <f aca="false">$DK$7*$J$3*$J$5*$AC270</f>
        <v>#N/A</v>
      </c>
      <c r="DM270" s="70" t="e">
        <f aca="false">$DM$7*$J$2*$J$5*$AB270</f>
        <v>#N/A</v>
      </c>
      <c r="DN270" s="70" t="e">
        <f aca="false">$DM$7*$J$3*$J$5*$AC270</f>
        <v>#N/A</v>
      </c>
      <c r="DO270" s="70" t="e">
        <f aca="false">$DO$7*$J$2*$J$5*$AB270</f>
        <v>#N/A</v>
      </c>
      <c r="DP270" s="70" t="e">
        <f aca="false">$DO$7*$J$3*$J$5*$AC270</f>
        <v>#N/A</v>
      </c>
      <c r="DQ270" s="70" t="e">
        <f aca="false">$DQ$7*$J$2*$J$5*$AB270</f>
        <v>#N/A</v>
      </c>
      <c r="DR270" s="70" t="e">
        <f aca="false">$DQ$7*$J$3*$J$5*$AC270</f>
        <v>#N/A</v>
      </c>
      <c r="DS270" s="134" t="e">
        <f aca="false">SUM(CI270:CR270,CW270:CX270,DG270:DH270)</f>
        <v>#N/A</v>
      </c>
      <c r="DT270" s="25" t="e">
        <f aca="false">SUM(CI270:CZ270,DC270:DL270)</f>
        <v>#N/A</v>
      </c>
      <c r="DU270" s="134" t="e">
        <f aca="false">SUM(CI270:DR270)</f>
        <v>#N/A</v>
      </c>
      <c r="DZ270" s="70" t="e">
        <f aca="false">$DZ$7*$J$2*$J$5*$AB270</f>
        <v>#N/A</v>
      </c>
      <c r="EA270" s="70" t="e">
        <f aca="false">$DZ$7*$J$3*$J$5*$AC270</f>
        <v>#N/A</v>
      </c>
      <c r="EB270" s="70" t="e">
        <f aca="false">$EB$7*$J$2*$J$5*$AB270</f>
        <v>#N/A</v>
      </c>
      <c r="EC270" s="70" t="e">
        <f aca="false">$EB$7*$J$3*$J$5*$AC270</f>
        <v>#N/A</v>
      </c>
      <c r="ED270" s="70" t="e">
        <f aca="false">$ED$7*$J$2*$J$5*$AB270</f>
        <v>#N/A</v>
      </c>
      <c r="EE270" s="70" t="e">
        <f aca="false">$ED$7*$J$3*$J$5*$AC270</f>
        <v>#N/A</v>
      </c>
      <c r="EF270" s="70" t="e">
        <f aca="false">$EF$7*$J$2*$J$5*$AB270</f>
        <v>#N/A</v>
      </c>
      <c r="EG270" s="70" t="e">
        <f aca="false">$EF$7*$J$3*$J$5*$AC270</f>
        <v>#N/A</v>
      </c>
      <c r="EH270" s="70" t="e">
        <f aca="false">$EH$7*$J$2*$J$5*$AB270</f>
        <v>#N/A</v>
      </c>
      <c r="EI270" s="70" t="e">
        <f aca="false">$EH$7*$J$3*$J$5*$AC270</f>
        <v>#N/A</v>
      </c>
      <c r="EJ270" s="70" t="e">
        <f aca="false">$EJ$7*$J$2*$J$5*$AB270</f>
        <v>#N/A</v>
      </c>
      <c r="EK270" s="70" t="e">
        <f aca="false">$EJ$7*$J$3*$J$5*$AC270</f>
        <v>#N/A</v>
      </c>
      <c r="EL270" s="70" t="e">
        <f aca="false">$EL$7*$J$2*$J$5*$AB270</f>
        <v>#N/A</v>
      </c>
      <c r="EM270" s="70" t="e">
        <f aca="false">$EL$7*$J$3*$J$5*$AC270</f>
        <v>#N/A</v>
      </c>
      <c r="EN270" s="134" t="e">
        <f aca="false">SUM(EB270:EC270)</f>
        <v>#N/A</v>
      </c>
      <c r="EO270" s="25" t="e">
        <f aca="false">SUM(EB270:EE270,EJ270:EM270)</f>
        <v>#N/A</v>
      </c>
      <c r="EP270" s="25" t="e">
        <f aca="false">SUM(DZ270:EM270)</f>
        <v>#N/A</v>
      </c>
    </row>
    <row r="271" customFormat="false" ht="11.25" hidden="false" customHeight="false" outlineLevel="0" collapsed="false">
      <c r="A271" s="51" t="e">
        <f aca="false">VLOOKUP($D271,Curves!$A$2:$I$1700,9)</f>
        <v>#N/A</v>
      </c>
      <c r="B271" s="85" t="e">
        <f aca="false">(1+($A271/2))^(-2*($D271-$A$1)/365.25)</f>
        <v>#N/A</v>
      </c>
      <c r="C271" s="85" t="n">
        <f aca="false">D272-D271</f>
        <v>31</v>
      </c>
      <c r="D271" s="377" t="n">
        <v>44896</v>
      </c>
      <c r="E271" s="378" t="e">
        <f aca="false">VLOOKUP($D271,Curves!$A$2:$H$1700,2)*$B271</f>
        <v>#N/A</v>
      </c>
      <c r="F271" s="51" t="e">
        <f aca="false">VLOOKUP($D271,Curves!$A$2:$H$1700,3)*$B271</f>
        <v>#N/A</v>
      </c>
      <c r="G271" s="51" t="e">
        <f aca="false">VLOOKUP($D271,Curves!$A$2:$H$1700,7)*$B271</f>
        <v>#N/A</v>
      </c>
      <c r="H271" s="51" t="e">
        <f aca="false">VLOOKUP($D271,Curves!$A$2:$H$1700,5)*$B271</f>
        <v>#N/A</v>
      </c>
      <c r="I271" s="51" t="e">
        <f aca="false">VLOOKUP($D271,Curves!$A$2:$H$1700,4)*$B271</f>
        <v>#N/A</v>
      </c>
      <c r="J271" s="379" t="e">
        <f aca="false">VLOOKUP($D271,Curves!$A$2:$H$1700,8)*$B271</f>
        <v>#N/A</v>
      </c>
      <c r="K271" s="51" t="e">
        <f aca="false">($E271+$I271)*$J$5+$J$4</f>
        <v>#N/A</v>
      </c>
      <c r="L271" s="380" t="e">
        <f aca="false">VLOOKUP($D271,Curves!$N$2:$T$2600,2)*$B271</f>
        <v>#N/A</v>
      </c>
      <c r="M271" s="244" t="e">
        <f aca="false">VLOOKUP($D271,Curves!$N$2:$T$2600,3)*$B271</f>
        <v>#N/A</v>
      </c>
      <c r="N271" s="381" t="e">
        <f aca="false">IF($K271&lt;$L271,1,0)</f>
        <v>#N/A</v>
      </c>
      <c r="O271" s="382" t="e">
        <f aca="false">IF($K271&lt;$M271,1,0)</f>
        <v>#N/A</v>
      </c>
      <c r="P271" s="378" t="e">
        <f aca="false">($E271+J271)*$J$5+$J$4</f>
        <v>#N/A</v>
      </c>
      <c r="Q271" s="380" t="e">
        <f aca="false">VLOOKUP($D271,Curves!$N$2:$T$2600,4)*$B271</f>
        <v>#N/A</v>
      </c>
      <c r="R271" s="244" t="e">
        <f aca="false">VLOOKUP($D271,Curves!$N$2:$T$2600,5)*$B271</f>
        <v>#N/A</v>
      </c>
      <c r="S271" s="381" t="e">
        <f aca="false">IF($P271&lt;$Q271,1,0)</f>
        <v>#N/A</v>
      </c>
      <c r="T271" s="382" t="e">
        <f aca="false">IF($P271&lt;$R271,1,0)</f>
        <v>#N/A</v>
      </c>
      <c r="U271" s="383" t="e">
        <f aca="false">($E271+G271)*$J$5+$J$4</f>
        <v>#N/A</v>
      </c>
      <c r="V271" s="383" t="e">
        <f aca="false">($E271+H271)*$J$5+$J$4</f>
        <v>#N/A</v>
      </c>
      <c r="W271" s="383" t="e">
        <f aca="false">($E271+I271)*$J$5+$J$4</f>
        <v>#N/A</v>
      </c>
      <c r="X271" s="272" t="e">
        <f aca="false">VLOOKUP($D271,[6]CurveFetch!$D$8:$S$13000,16,0)*$B271</f>
        <v>#N/A</v>
      </c>
      <c r="Y271" s="244" t="e">
        <f aca="false">VLOOKUP($D271,Curves!$N$2:$T$2600,7)*$B271</f>
        <v>#N/A</v>
      </c>
      <c r="Z271" s="384" t="e">
        <f aca="false">IF($U271&lt;$X271,1,0)</f>
        <v>#N/A</v>
      </c>
      <c r="AA271" s="381" t="e">
        <f aca="false">IF($U271&lt;$Y271,1,0)</f>
        <v>#N/A</v>
      </c>
      <c r="AB271" s="381" t="e">
        <f aca="false">IF($V271&lt;$X271,1,0)</f>
        <v>#N/A</v>
      </c>
      <c r="AC271" s="381" t="e">
        <f aca="false">IF($V271&lt;$X271,1,0)</f>
        <v>#N/A</v>
      </c>
      <c r="AD271" s="381" t="e">
        <f aca="false">IF($W271&lt;$X271,1,0)</f>
        <v>#N/A</v>
      </c>
      <c r="AE271" s="382" t="e">
        <f aca="false">IF($W271&lt;$Y271,1,0)</f>
        <v>#N/A</v>
      </c>
      <c r="AF271" s="70" t="e">
        <f aca="false">$AF$7*$J$2*$J$5*$N271</f>
        <v>#N/A</v>
      </c>
      <c r="AG271" s="70" t="e">
        <f aca="false">$AF$7*$J$2*$J$5*$O271</f>
        <v>#N/A</v>
      </c>
      <c r="AH271" s="70" t="e">
        <f aca="false">$AH$7*$J$2*$J$5*$N271</f>
        <v>#N/A</v>
      </c>
      <c r="AI271" s="70" t="e">
        <f aca="false">$AH$7*$J$2*$J$5*$O271</f>
        <v>#N/A</v>
      </c>
      <c r="AJ271" s="70" t="e">
        <f aca="false">$AJ$7*$J$2*$J$5*$N271</f>
        <v>#N/A</v>
      </c>
      <c r="AK271" s="70" t="e">
        <f aca="false">$AJ$7*$J$2*$J$5*$O271</f>
        <v>#N/A</v>
      </c>
      <c r="AL271" s="70" t="e">
        <f aca="false">$AL$7*$J$2*$J$5*$N271</f>
        <v>#N/A</v>
      </c>
      <c r="AM271" s="70" t="e">
        <f aca="false">$AL$7*$J$3*$J$5*$O271</f>
        <v>#N/A</v>
      </c>
      <c r="AN271" s="70" t="e">
        <f aca="false">$AN$7*$J$2*$J$5*$N271</f>
        <v>#N/A</v>
      </c>
      <c r="AO271" s="70" t="e">
        <f aca="false">$AN$7*$J$3*$J$5*$O271</f>
        <v>#N/A</v>
      </c>
      <c r="AP271" s="70" t="e">
        <f aca="false">$AP$7*$J$2*$J$5*$N271</f>
        <v>#N/A</v>
      </c>
      <c r="AQ271" s="70" t="e">
        <f aca="false">$AP$7*$J$3*$J$5*$O271</f>
        <v>#N/A</v>
      </c>
      <c r="AR271" s="70" t="e">
        <f aca="false">$AR$7*$J$2*$J$5*$N271</f>
        <v>#N/A</v>
      </c>
      <c r="AS271" s="70" t="e">
        <f aca="false">$AR$7*$J$3*$J$5*$O271</f>
        <v>#N/A</v>
      </c>
      <c r="AT271" s="134" t="e">
        <f aca="false">SUM(AF271:AG271,AL271:AM271)</f>
        <v>#N/A</v>
      </c>
      <c r="AU271" s="161" t="e">
        <f aca="false">SUM(AF271:AM271,AP271:AS271)</f>
        <v>#N/A</v>
      </c>
      <c r="AV271" s="134" t="e">
        <f aca="false">SUM(AF271:AS271)</f>
        <v>#N/A</v>
      </c>
      <c r="AW271" s="70" t="e">
        <f aca="false">$AW$7*$J$2*$J$5*$S271</f>
        <v>#N/A</v>
      </c>
      <c r="AX271" s="70" t="e">
        <f aca="false">$AW$7*$J$3*$J$5*$T271</f>
        <v>#N/A</v>
      </c>
      <c r="AY271" s="70" t="e">
        <f aca="false">$AY$7*$J$2*$J$5*$S271</f>
        <v>#N/A</v>
      </c>
      <c r="AZ271" s="70" t="e">
        <f aca="false">$AY$7*$J$3*$J$5*$T271</f>
        <v>#N/A</v>
      </c>
      <c r="BA271" s="70" t="e">
        <f aca="false">$BA$7*$J$2*$J$5*$S271</f>
        <v>#N/A</v>
      </c>
      <c r="BB271" s="70" t="e">
        <f aca="false">$BA$7*$J$3*$J$5*$T271</f>
        <v>#N/A</v>
      </c>
      <c r="BC271" s="70" t="e">
        <f aca="false">$BC$7*$J$2*$J$5*$S271</f>
        <v>#N/A</v>
      </c>
      <c r="BD271" s="70" t="e">
        <f aca="false">$BC$7*$J$3*$J$5*$T271</f>
        <v>#N/A</v>
      </c>
      <c r="BE271" s="70" t="e">
        <f aca="false">$BE$7*$J$2*$J$5*$S271</f>
        <v>#N/A</v>
      </c>
      <c r="BF271" s="70" t="e">
        <f aca="false">$BE$7*$J$3*$J$5*$T271</f>
        <v>#N/A</v>
      </c>
      <c r="BG271" s="70" t="e">
        <f aca="false">$BG$7*$J$2*$J$5*$S271</f>
        <v>#N/A</v>
      </c>
      <c r="BH271" s="70" t="e">
        <f aca="false">$BG$7*$J$3*$J$5*$T271</f>
        <v>#N/A</v>
      </c>
      <c r="BI271" s="70" t="e">
        <f aca="false">$BI$7*$J$2*$J$5*$S271</f>
        <v>#N/A</v>
      </c>
      <c r="BJ271" s="70" t="e">
        <f aca="false">$BI$7*$J$3*$J$5*$T271</f>
        <v>#N/A</v>
      </c>
      <c r="BK271" s="70" t="e">
        <f aca="false">$BK$7*$J$2*$J$5*$S271</f>
        <v>#N/A</v>
      </c>
      <c r="BL271" s="70" t="e">
        <f aca="false">$BK$7*$J$3*$J$5*$T271</f>
        <v>#N/A</v>
      </c>
      <c r="BM271" s="70" t="e">
        <f aca="false">$BM$7*$J$2*$J$5*$S271</f>
        <v>#N/A</v>
      </c>
      <c r="BN271" s="70" t="e">
        <f aca="false">$BM$7*$J$3*$J$5*$T271</f>
        <v>#N/A</v>
      </c>
      <c r="BO271" s="70" t="e">
        <f aca="false">$BO$7*$J$2*$J$5*$S271</f>
        <v>#N/A</v>
      </c>
      <c r="BP271" s="70" t="e">
        <f aca="false">$BO$7*$J$3*$J$5*$T271</f>
        <v>#N/A</v>
      </c>
      <c r="BQ271" s="70" t="e">
        <f aca="false">$BQ$7*$J$2*$J$5*$S271</f>
        <v>#N/A</v>
      </c>
      <c r="BR271" s="70" t="e">
        <f aca="false">$BQ$7*$J$3*$J$5*$T271</f>
        <v>#N/A</v>
      </c>
      <c r="BS271" s="70" t="e">
        <f aca="false">$BS$7*$J$2*$J$5*$S271</f>
        <v>#N/A</v>
      </c>
      <c r="BT271" s="70" t="e">
        <f aca="false">$BS$7*$J$3*$J$5*$T271</f>
        <v>#N/A</v>
      </c>
      <c r="BU271" s="70" t="e">
        <f aca="false">$BU$7*$J$2*$J$5*$S271</f>
        <v>#N/A</v>
      </c>
      <c r="BV271" s="70" t="e">
        <f aca="false">$BU$7*$J$3*$J$5*$T271</f>
        <v>#N/A</v>
      </c>
      <c r="BW271" s="385" t="e">
        <f aca="false">SUM(AW271:BD271,BG271:BJ271,BO271:BP271)</f>
        <v>#N/A</v>
      </c>
      <c r="BX271" s="386" t="e">
        <f aca="false">SUM(BS271:BV271)+BW271</f>
        <v>#N/A</v>
      </c>
      <c r="BY271" s="25" t="e">
        <f aca="false">SUM(AW271:BV271)</f>
        <v>#N/A</v>
      </c>
      <c r="BZ271" s="70" t="e">
        <f aca="false">$BZ$7*$J$2*$J$5*$N271</f>
        <v>#N/A</v>
      </c>
      <c r="CA271" s="70" t="e">
        <f aca="false">$BZ$7*$J$3*$J$5*$O271</f>
        <v>#N/A</v>
      </c>
      <c r="CB271" s="70" t="e">
        <f aca="false">$CB$7*$J$2*$J$5*$N271</f>
        <v>#N/A</v>
      </c>
      <c r="CC271" s="70" t="e">
        <f aca="false">$CB$7*$J$3*$J$5*$O271</f>
        <v>#N/A</v>
      </c>
      <c r="CD271" s="70" t="e">
        <f aca="false">$CD$7*$J$2*$J$5*$N271</f>
        <v>#N/A</v>
      </c>
      <c r="CE271" s="70" t="e">
        <f aca="false">$CD$7*$J$3*$J$5*$O271</f>
        <v>#N/A</v>
      </c>
      <c r="CF271" s="134" t="e">
        <f aca="false">SUM(BZ271:CA271)</f>
        <v>#N/A</v>
      </c>
      <c r="CG271" s="386" t="e">
        <f aca="false">SUM(BZ271:CC271)</f>
        <v>#N/A</v>
      </c>
      <c r="CH271" s="134" t="e">
        <f aca="false">SUM(BZ271:CE271)</f>
        <v>#N/A</v>
      </c>
      <c r="CI271" s="70" t="e">
        <f aca="false">$CI$7*$J$2*$J$5*$AB271</f>
        <v>#N/A</v>
      </c>
      <c r="CJ271" s="70" t="e">
        <f aca="false">$CI$7*$J$3*$J$5*$AC271</f>
        <v>#N/A</v>
      </c>
      <c r="CK271" s="70" t="e">
        <f aca="false">$CK$7*$J$2*$J$5*$AB271</f>
        <v>#N/A</v>
      </c>
      <c r="CL271" s="70" t="e">
        <f aca="false">$CK$7*$J$3*$J$5*$AC271</f>
        <v>#N/A</v>
      </c>
      <c r="CM271" s="70" t="e">
        <f aca="false">$CM$7*$J$2*$J$5*$AB271</f>
        <v>#N/A</v>
      </c>
      <c r="CN271" s="70" t="e">
        <f aca="false">$CM$7*$J$3*$J$5*$AC271</f>
        <v>#N/A</v>
      </c>
      <c r="CO271" s="70" t="e">
        <f aca="false">$CO$7*$J$2*$J$5*$AB271</f>
        <v>#N/A</v>
      </c>
      <c r="CP271" s="70" t="e">
        <f aca="false">$CO$7*$J$3*$J$5*$AC271</f>
        <v>#N/A</v>
      </c>
      <c r="CQ271" s="70" t="e">
        <f aca="false">$CQ$7*$J$2*$J$5*$AB271</f>
        <v>#N/A</v>
      </c>
      <c r="CR271" s="70" t="e">
        <f aca="false">$CQ$7*$J$3*$J$5*$AC271</f>
        <v>#N/A</v>
      </c>
      <c r="CS271" s="70" t="e">
        <f aca="false">$CS$7*$J$2*$J$5*$AB271</f>
        <v>#N/A</v>
      </c>
      <c r="CT271" s="70" t="e">
        <f aca="false">$CS$7*$J$3*$J$5*$AC271</f>
        <v>#N/A</v>
      </c>
      <c r="CU271" s="70" t="e">
        <f aca="false">$CU$7*$J$2*$J$5*$AB271</f>
        <v>#N/A</v>
      </c>
      <c r="CV271" s="70" t="e">
        <f aca="false">$CU$7*$J$3*$J$5*$AC271</f>
        <v>#N/A</v>
      </c>
      <c r="CW271" s="70" t="e">
        <f aca="false">$CW$7*$J$2*$J$5*$AB271</f>
        <v>#N/A</v>
      </c>
      <c r="CX271" s="70" t="e">
        <f aca="false">$CW$7*$J$3*$J$5*$AC271</f>
        <v>#N/A</v>
      </c>
      <c r="CY271" s="70" t="e">
        <f aca="false">$CY$7*$J$2*$J$5*$AB271</f>
        <v>#N/A</v>
      </c>
      <c r="CZ271" s="70" t="e">
        <f aca="false">$CY$7*$J$3*$J$5*$AC271</f>
        <v>#N/A</v>
      </c>
      <c r="DA271" s="70" t="e">
        <f aca="false">$DA$7*$J$2*$J$5*$AB271</f>
        <v>#N/A</v>
      </c>
      <c r="DB271" s="70" t="e">
        <f aca="false">$DA$7*$J$3*$J$5*$AC271</f>
        <v>#N/A</v>
      </c>
      <c r="DC271" s="70"/>
      <c r="DD271" s="70"/>
      <c r="DE271" s="2"/>
      <c r="DF271" s="2"/>
      <c r="DG271" s="2"/>
      <c r="DH271" s="2"/>
      <c r="DI271" s="70" t="e">
        <f aca="false">$DI$7*$J$2*$J$5*$AB271</f>
        <v>#N/A</v>
      </c>
      <c r="DJ271" s="70" t="e">
        <f aca="false">$DI$7*$J$3*$J$5*$AC271</f>
        <v>#N/A</v>
      </c>
      <c r="DK271" s="70" t="e">
        <f aca="false">$DK$7*$J$2*$J$5*$AB271</f>
        <v>#N/A</v>
      </c>
      <c r="DL271" s="70" t="e">
        <f aca="false">$DK$7*$J$3*$J$5*$AC271</f>
        <v>#N/A</v>
      </c>
      <c r="DM271" s="70" t="e">
        <f aca="false">$DM$7*$J$2*$J$5*$AB271</f>
        <v>#N/A</v>
      </c>
      <c r="DN271" s="70" t="e">
        <f aca="false">$DM$7*$J$3*$J$5*$AC271</f>
        <v>#N/A</v>
      </c>
      <c r="DO271" s="70" t="e">
        <f aca="false">$DO$7*$J$2*$J$5*$AB271</f>
        <v>#N/A</v>
      </c>
      <c r="DP271" s="70" t="e">
        <f aca="false">$DO$7*$J$3*$J$5*$AC271</f>
        <v>#N/A</v>
      </c>
      <c r="DQ271" s="70" t="e">
        <f aca="false">$DQ$7*$J$2*$J$5*$AB271</f>
        <v>#N/A</v>
      </c>
      <c r="DR271" s="70" t="e">
        <f aca="false">$DQ$7*$J$3*$J$5*$AC271</f>
        <v>#N/A</v>
      </c>
      <c r="DS271" s="134" t="e">
        <f aca="false">SUM(CI271:CR271,CW271:CX271,DG271:DH271)</f>
        <v>#N/A</v>
      </c>
      <c r="DT271" s="25" t="e">
        <f aca="false">SUM(CI271:CZ271,DC271:DL271)</f>
        <v>#N/A</v>
      </c>
      <c r="DU271" s="134" t="e">
        <f aca="false">SUM(CI271:DR271)</f>
        <v>#N/A</v>
      </c>
      <c r="DZ271" s="70" t="e">
        <f aca="false">$DZ$7*$J$2*$J$5*$AB271</f>
        <v>#N/A</v>
      </c>
      <c r="EA271" s="70" t="e">
        <f aca="false">$DZ$7*$J$3*$J$5*$AC271</f>
        <v>#N/A</v>
      </c>
      <c r="EB271" s="70" t="e">
        <f aca="false">$EB$7*$J$2*$J$5*$AB271</f>
        <v>#N/A</v>
      </c>
      <c r="EC271" s="70" t="e">
        <f aca="false">$EB$7*$J$3*$J$5*$AC271</f>
        <v>#N/A</v>
      </c>
      <c r="ED271" s="70" t="e">
        <f aca="false">$ED$7*$J$2*$J$5*$AB271</f>
        <v>#N/A</v>
      </c>
      <c r="EE271" s="70" t="e">
        <f aca="false">$ED$7*$J$3*$J$5*$AC271</f>
        <v>#N/A</v>
      </c>
      <c r="EF271" s="70" t="e">
        <f aca="false">$EF$7*$J$2*$J$5*$AB271</f>
        <v>#N/A</v>
      </c>
      <c r="EG271" s="70" t="e">
        <f aca="false">$EF$7*$J$3*$J$5*$AC271</f>
        <v>#N/A</v>
      </c>
      <c r="EH271" s="70" t="e">
        <f aca="false">$EH$7*$J$2*$J$5*$AB271</f>
        <v>#N/A</v>
      </c>
      <c r="EI271" s="70" t="e">
        <f aca="false">$EH$7*$J$3*$J$5*$AC271</f>
        <v>#N/A</v>
      </c>
      <c r="EJ271" s="70" t="e">
        <f aca="false">$EJ$7*$J$2*$J$5*$AB271</f>
        <v>#N/A</v>
      </c>
      <c r="EK271" s="70" t="e">
        <f aca="false">$EJ$7*$J$3*$J$5*$AC271</f>
        <v>#N/A</v>
      </c>
      <c r="EL271" s="70" t="e">
        <f aca="false">$EL$7*$J$2*$J$5*$AB271</f>
        <v>#N/A</v>
      </c>
      <c r="EM271" s="70" t="e">
        <f aca="false">$EL$7*$J$3*$J$5*$AC271</f>
        <v>#N/A</v>
      </c>
      <c r="EN271" s="134" t="e">
        <f aca="false">SUM(EB271:EC271)</f>
        <v>#N/A</v>
      </c>
      <c r="EO271" s="25" t="e">
        <f aca="false">SUM(EB271:EE271,EJ271:EM271)</f>
        <v>#N/A</v>
      </c>
      <c r="EP271" s="25" t="e">
        <f aca="false">SUM(DZ271:EM271)</f>
        <v>#N/A</v>
      </c>
    </row>
    <row r="272" customFormat="false" ht="11.25" hidden="false" customHeight="false" outlineLevel="0" collapsed="false">
      <c r="A272" s="51" t="e">
        <f aca="false">VLOOKUP($D272,Curves!$A$2:$I$1700,9)</f>
        <v>#N/A</v>
      </c>
      <c r="B272" s="85" t="e">
        <f aca="false">(1+($A272/2))^(-2*($D272-$A$1)/365.25)</f>
        <v>#N/A</v>
      </c>
      <c r="C272" s="85" t="n">
        <f aca="false">D273-D272</f>
        <v>31</v>
      </c>
      <c r="D272" s="377" t="n">
        <v>44927</v>
      </c>
      <c r="E272" s="378" t="e">
        <f aca="false">VLOOKUP($D272,Curves!$A$2:$H$1700,2)*$B272</f>
        <v>#N/A</v>
      </c>
      <c r="F272" s="51" t="e">
        <f aca="false">VLOOKUP($D272,Curves!$A$2:$H$1700,3)*$B272</f>
        <v>#N/A</v>
      </c>
      <c r="G272" s="51" t="e">
        <f aca="false">VLOOKUP($D272,Curves!$A$2:$H$1700,7)*$B272</f>
        <v>#N/A</v>
      </c>
      <c r="H272" s="51" t="e">
        <f aca="false">VLOOKUP($D272,Curves!$A$2:$H$1700,5)*$B272</f>
        <v>#N/A</v>
      </c>
      <c r="I272" s="51" t="e">
        <f aca="false">VLOOKUP($D272,Curves!$A$2:$H$1700,4)*$B272</f>
        <v>#N/A</v>
      </c>
      <c r="J272" s="379" t="e">
        <f aca="false">VLOOKUP($D272,Curves!$A$2:$H$1700,8)*$B272</f>
        <v>#N/A</v>
      </c>
      <c r="K272" s="51" t="e">
        <f aca="false">($E272+$I272)*$J$5+$J$4</f>
        <v>#N/A</v>
      </c>
      <c r="L272" s="380" t="e">
        <f aca="false">VLOOKUP($D272,Curves!$N$2:$T$2600,2)*$B272</f>
        <v>#N/A</v>
      </c>
      <c r="M272" s="244" t="e">
        <f aca="false">VLOOKUP($D272,Curves!$N$2:$T$2600,3)*$B272</f>
        <v>#N/A</v>
      </c>
      <c r="N272" s="381" t="e">
        <f aca="false">IF($K272&lt;$L272,1,0)</f>
        <v>#N/A</v>
      </c>
      <c r="O272" s="382" t="e">
        <f aca="false">IF($K272&lt;$M272,1,0)</f>
        <v>#N/A</v>
      </c>
      <c r="P272" s="378" t="e">
        <f aca="false">($E272+J272)*$J$5+$J$4</f>
        <v>#N/A</v>
      </c>
      <c r="Q272" s="380" t="e">
        <f aca="false">VLOOKUP($D272,Curves!$N$2:$T$2600,4)*$B272</f>
        <v>#N/A</v>
      </c>
      <c r="R272" s="244" t="e">
        <f aca="false">VLOOKUP($D272,Curves!$N$2:$T$2600,5)*$B272</f>
        <v>#N/A</v>
      </c>
      <c r="S272" s="381" t="e">
        <f aca="false">IF($P272&lt;$Q272,1,0)</f>
        <v>#N/A</v>
      </c>
      <c r="T272" s="382" t="e">
        <f aca="false">IF($P272&lt;$R272,1,0)</f>
        <v>#N/A</v>
      </c>
      <c r="U272" s="383" t="e">
        <f aca="false">($E272+G272)*$J$5+$J$4</f>
        <v>#N/A</v>
      </c>
      <c r="V272" s="383" t="e">
        <f aca="false">($E272+H272)*$J$5+$J$4</f>
        <v>#N/A</v>
      </c>
      <c r="W272" s="383" t="e">
        <f aca="false">($E272+I272)*$J$5+$J$4</f>
        <v>#N/A</v>
      </c>
      <c r="X272" s="272" t="e">
        <f aca="false">VLOOKUP($D272,[6]CurveFetch!$D$8:$S$13000,16,0)*$B272</f>
        <v>#N/A</v>
      </c>
      <c r="Y272" s="244" t="e">
        <f aca="false">VLOOKUP($D272,Curves!$N$2:$T$2600,7)*$B272</f>
        <v>#N/A</v>
      </c>
      <c r="Z272" s="384" t="e">
        <f aca="false">IF($U272&lt;$X272,1,0)</f>
        <v>#N/A</v>
      </c>
      <c r="AA272" s="381" t="e">
        <f aca="false">IF($U272&lt;$Y272,1,0)</f>
        <v>#N/A</v>
      </c>
      <c r="AB272" s="381" t="e">
        <f aca="false">IF($V272&lt;$X272,1,0)</f>
        <v>#N/A</v>
      </c>
      <c r="AC272" s="381" t="e">
        <f aca="false">IF($V272&lt;$X272,1,0)</f>
        <v>#N/A</v>
      </c>
      <c r="AD272" s="381" t="e">
        <f aca="false">IF($W272&lt;$X272,1,0)</f>
        <v>#N/A</v>
      </c>
      <c r="AE272" s="382" t="e">
        <f aca="false">IF($W272&lt;$Y272,1,0)</f>
        <v>#N/A</v>
      </c>
      <c r="AF272" s="70" t="e">
        <f aca="false">$AF$7*$J$2*$J$5*$N272</f>
        <v>#N/A</v>
      </c>
      <c r="AG272" s="70" t="e">
        <f aca="false">$AF$7*$J$2*$J$5*$O272</f>
        <v>#N/A</v>
      </c>
      <c r="AH272" s="70" t="e">
        <f aca="false">$AH$7*$J$2*$J$5*$N272</f>
        <v>#N/A</v>
      </c>
      <c r="AI272" s="70" t="e">
        <f aca="false">$AH$7*$J$2*$J$5*$O272</f>
        <v>#N/A</v>
      </c>
      <c r="AJ272" s="70" t="e">
        <f aca="false">$AJ$7*$J$2*$J$5*$N272</f>
        <v>#N/A</v>
      </c>
      <c r="AK272" s="70" t="e">
        <f aca="false">$AJ$7*$J$2*$J$5*$O272</f>
        <v>#N/A</v>
      </c>
      <c r="AL272" s="70" t="e">
        <f aca="false">$AL$7*$J$2*$J$5*$N272</f>
        <v>#N/A</v>
      </c>
      <c r="AM272" s="70" t="e">
        <f aca="false">$AL$7*$J$3*$J$5*$O272</f>
        <v>#N/A</v>
      </c>
      <c r="AN272" s="70" t="e">
        <f aca="false">$AN$7*$J$2*$J$5*$N272</f>
        <v>#N/A</v>
      </c>
      <c r="AO272" s="70" t="e">
        <f aca="false">$AN$7*$J$3*$J$5*$O272</f>
        <v>#N/A</v>
      </c>
      <c r="AP272" s="70" t="e">
        <f aca="false">$AP$7*$J$2*$J$5*$N272</f>
        <v>#N/A</v>
      </c>
      <c r="AQ272" s="70" t="e">
        <f aca="false">$AP$7*$J$3*$J$5*$O272</f>
        <v>#N/A</v>
      </c>
      <c r="AR272" s="70" t="e">
        <f aca="false">$AR$7*$J$2*$J$5*$N272</f>
        <v>#N/A</v>
      </c>
      <c r="AS272" s="70" t="e">
        <f aca="false">$AR$7*$J$3*$J$5*$O272</f>
        <v>#N/A</v>
      </c>
      <c r="AT272" s="134" t="e">
        <f aca="false">SUM(AF272:AG272,AL272:AM272)</f>
        <v>#N/A</v>
      </c>
      <c r="AU272" s="161" t="e">
        <f aca="false">SUM(AF272:AM272,AP272:AS272)</f>
        <v>#N/A</v>
      </c>
      <c r="AV272" s="134" t="e">
        <f aca="false">SUM(AF272:AS272)</f>
        <v>#N/A</v>
      </c>
      <c r="AW272" s="70" t="e">
        <f aca="false">$AW$7*$J$2*$J$5*$S272</f>
        <v>#N/A</v>
      </c>
      <c r="AX272" s="70" t="e">
        <f aca="false">$AW$7*$J$3*$J$5*$T272</f>
        <v>#N/A</v>
      </c>
      <c r="AY272" s="70" t="e">
        <f aca="false">$AY$7*$J$2*$J$5*$S272</f>
        <v>#N/A</v>
      </c>
      <c r="AZ272" s="70" t="e">
        <f aca="false">$AY$7*$J$3*$J$5*$T272</f>
        <v>#N/A</v>
      </c>
      <c r="BA272" s="70" t="e">
        <f aca="false">$BA$7*$J$2*$J$5*$S272</f>
        <v>#N/A</v>
      </c>
      <c r="BB272" s="70" t="e">
        <f aca="false">$BA$7*$J$3*$J$5*$T272</f>
        <v>#N/A</v>
      </c>
      <c r="BC272" s="70" t="e">
        <f aca="false">$BC$7*$J$2*$J$5*$S272</f>
        <v>#N/A</v>
      </c>
      <c r="BD272" s="70" t="e">
        <f aca="false">$BC$7*$J$3*$J$5*$T272</f>
        <v>#N/A</v>
      </c>
      <c r="BE272" s="70" t="e">
        <f aca="false">$BE$7*$J$2*$J$5*$S272</f>
        <v>#N/A</v>
      </c>
      <c r="BF272" s="70" t="e">
        <f aca="false">$BE$7*$J$3*$J$5*$T272</f>
        <v>#N/A</v>
      </c>
      <c r="BG272" s="70" t="e">
        <f aca="false">$BG$7*$J$2*$J$5*$S272</f>
        <v>#N/A</v>
      </c>
      <c r="BH272" s="70" t="e">
        <f aca="false">$BG$7*$J$3*$J$5*$T272</f>
        <v>#N/A</v>
      </c>
      <c r="BI272" s="70" t="e">
        <f aca="false">$BI$7*$J$2*$J$5*$S272</f>
        <v>#N/A</v>
      </c>
      <c r="BJ272" s="70" t="e">
        <f aca="false">$BI$7*$J$3*$J$5*$T272</f>
        <v>#N/A</v>
      </c>
      <c r="BK272" s="70" t="e">
        <f aca="false">$BK$7*$J$2*$J$5*$S272</f>
        <v>#N/A</v>
      </c>
      <c r="BL272" s="70" t="e">
        <f aca="false">$BK$7*$J$3*$J$5*$T272</f>
        <v>#N/A</v>
      </c>
      <c r="BM272" s="70" t="e">
        <f aca="false">$BM$7*$J$2*$J$5*$S272</f>
        <v>#N/A</v>
      </c>
      <c r="BN272" s="70" t="e">
        <f aca="false">$BM$7*$J$3*$J$5*$T272</f>
        <v>#N/A</v>
      </c>
      <c r="BO272" s="70" t="e">
        <f aca="false">$BO$7*$J$2*$J$5*$S272</f>
        <v>#N/A</v>
      </c>
      <c r="BP272" s="70" t="e">
        <f aca="false">$BO$7*$J$3*$J$5*$T272</f>
        <v>#N/A</v>
      </c>
      <c r="BQ272" s="70" t="e">
        <f aca="false">$BQ$7*$J$2*$J$5*$S272</f>
        <v>#N/A</v>
      </c>
      <c r="BR272" s="70" t="e">
        <f aca="false">$BQ$7*$J$3*$J$5*$T272</f>
        <v>#N/A</v>
      </c>
      <c r="BS272" s="70" t="e">
        <f aca="false">$BS$7*$J$2*$J$5*$S272</f>
        <v>#N/A</v>
      </c>
      <c r="BT272" s="70" t="e">
        <f aca="false">$BS$7*$J$3*$J$5*$T272</f>
        <v>#N/A</v>
      </c>
      <c r="BU272" s="70" t="e">
        <f aca="false">$BU$7*$J$2*$J$5*$S272</f>
        <v>#N/A</v>
      </c>
      <c r="BV272" s="70" t="e">
        <f aca="false">$BU$7*$J$3*$J$5*$T272</f>
        <v>#N/A</v>
      </c>
      <c r="BW272" s="385" t="e">
        <f aca="false">SUM(AW272:BD272,BG272:BJ272,BO272:BP272)</f>
        <v>#N/A</v>
      </c>
      <c r="BX272" s="386" t="e">
        <f aca="false">SUM(BS272:BV272)+BW272</f>
        <v>#N/A</v>
      </c>
      <c r="BY272" s="25" t="e">
        <f aca="false">SUM(AW272:BV272)</f>
        <v>#N/A</v>
      </c>
      <c r="BZ272" s="70" t="e">
        <f aca="false">$BZ$7*$J$2*$J$5*$N272</f>
        <v>#N/A</v>
      </c>
      <c r="CA272" s="70" t="e">
        <f aca="false">$BZ$7*$J$3*$J$5*$O272</f>
        <v>#N/A</v>
      </c>
      <c r="CB272" s="70" t="e">
        <f aca="false">$CB$7*$J$2*$J$5*$N272</f>
        <v>#N/A</v>
      </c>
      <c r="CC272" s="70" t="e">
        <f aca="false">$CB$7*$J$3*$J$5*$O272</f>
        <v>#N/A</v>
      </c>
      <c r="CD272" s="70" t="e">
        <f aca="false">$CD$7*$J$2*$J$5*$N272</f>
        <v>#N/A</v>
      </c>
      <c r="CE272" s="70" t="e">
        <f aca="false">$CD$7*$J$3*$J$5*$O272</f>
        <v>#N/A</v>
      </c>
      <c r="CF272" s="134" t="e">
        <f aca="false">SUM(BZ272:CA272)</f>
        <v>#N/A</v>
      </c>
      <c r="CG272" s="386" t="e">
        <f aca="false">SUM(BZ272:CC272)</f>
        <v>#N/A</v>
      </c>
      <c r="CH272" s="134" t="e">
        <f aca="false">SUM(BZ272:CE272)</f>
        <v>#N/A</v>
      </c>
      <c r="CI272" s="70" t="e">
        <f aca="false">$CI$7*$J$2*$J$5*$AB272</f>
        <v>#N/A</v>
      </c>
      <c r="CJ272" s="70" t="e">
        <f aca="false">$CI$7*$J$3*$J$5*$AC272</f>
        <v>#N/A</v>
      </c>
      <c r="CK272" s="70" t="e">
        <f aca="false">$CK$7*$J$2*$J$5*$AB272</f>
        <v>#N/A</v>
      </c>
      <c r="CL272" s="70" t="e">
        <f aca="false">$CK$7*$J$3*$J$5*$AC272</f>
        <v>#N/A</v>
      </c>
      <c r="CM272" s="70" t="e">
        <f aca="false">$CM$7*$J$2*$J$5*$AB272</f>
        <v>#N/A</v>
      </c>
      <c r="CN272" s="70" t="e">
        <f aca="false">$CM$7*$J$3*$J$5*$AC272</f>
        <v>#N/A</v>
      </c>
      <c r="CO272" s="70" t="e">
        <f aca="false">$CO$7*$J$2*$J$5*$AB272</f>
        <v>#N/A</v>
      </c>
      <c r="CP272" s="70" t="e">
        <f aca="false">$CO$7*$J$3*$J$5*$AC272</f>
        <v>#N/A</v>
      </c>
      <c r="CQ272" s="70" t="e">
        <f aca="false">$CQ$7*$J$2*$J$5*$AB272</f>
        <v>#N/A</v>
      </c>
      <c r="CR272" s="70" t="e">
        <f aca="false">$CQ$7*$J$3*$J$5*$AC272</f>
        <v>#N/A</v>
      </c>
      <c r="CS272" s="70" t="e">
        <f aca="false">$CS$7*$J$2*$J$5*$AB272</f>
        <v>#N/A</v>
      </c>
      <c r="CT272" s="70" t="e">
        <f aca="false">$CS$7*$J$3*$J$5*$AC272</f>
        <v>#N/A</v>
      </c>
      <c r="CU272" s="70" t="e">
        <f aca="false">$CU$7*$J$2*$J$5*$AB272</f>
        <v>#N/A</v>
      </c>
      <c r="CV272" s="70" t="e">
        <f aca="false">$CU$7*$J$3*$J$5*$AC272</f>
        <v>#N/A</v>
      </c>
      <c r="CW272" s="70" t="e">
        <f aca="false">$CW$7*$J$2*$J$5*$AB272</f>
        <v>#N/A</v>
      </c>
      <c r="CX272" s="70" t="e">
        <f aca="false">$CW$7*$J$3*$J$5*$AC272</f>
        <v>#N/A</v>
      </c>
      <c r="CY272" s="70" t="e">
        <f aca="false">$CY$7*$J$2*$J$5*$AB272</f>
        <v>#N/A</v>
      </c>
      <c r="CZ272" s="70" t="e">
        <f aca="false">$CY$7*$J$3*$J$5*$AC272</f>
        <v>#N/A</v>
      </c>
      <c r="DA272" s="70" t="e">
        <f aca="false">$DA$7*$J$2*$J$5*$AB272</f>
        <v>#N/A</v>
      </c>
      <c r="DB272" s="70" t="e">
        <f aca="false">$DA$7*$J$3*$J$5*$AC272</f>
        <v>#N/A</v>
      </c>
      <c r="DC272" s="70"/>
      <c r="DD272" s="70"/>
      <c r="DE272" s="2"/>
      <c r="DF272" s="2"/>
      <c r="DG272" s="2"/>
      <c r="DH272" s="2"/>
      <c r="DI272" s="70" t="e">
        <f aca="false">$DI$7*$J$2*$J$5*$AB272</f>
        <v>#N/A</v>
      </c>
      <c r="DJ272" s="70" t="e">
        <f aca="false">$DI$7*$J$3*$J$5*$AC272</f>
        <v>#N/A</v>
      </c>
      <c r="DK272" s="70" t="e">
        <f aca="false">$DK$7*$J$2*$J$5*$AB272</f>
        <v>#N/A</v>
      </c>
      <c r="DL272" s="70" t="e">
        <f aca="false">$DK$7*$J$3*$J$5*$AC272</f>
        <v>#N/A</v>
      </c>
      <c r="DM272" s="70" t="e">
        <f aca="false">$DM$7*$J$2*$J$5*$AB272</f>
        <v>#N/A</v>
      </c>
      <c r="DN272" s="70" t="e">
        <f aca="false">$DM$7*$J$3*$J$5*$AC272</f>
        <v>#N/A</v>
      </c>
      <c r="DO272" s="70" t="e">
        <f aca="false">$DO$7*$J$2*$J$5*$AB272</f>
        <v>#N/A</v>
      </c>
      <c r="DP272" s="70" t="e">
        <f aca="false">$DO$7*$J$3*$J$5*$AC272</f>
        <v>#N/A</v>
      </c>
      <c r="DQ272" s="70" t="e">
        <f aca="false">$DQ$7*$J$2*$J$5*$AB272</f>
        <v>#N/A</v>
      </c>
      <c r="DR272" s="70" t="e">
        <f aca="false">$DQ$7*$J$3*$J$5*$AC272</f>
        <v>#N/A</v>
      </c>
      <c r="DS272" s="134" t="e">
        <f aca="false">SUM(CI272:CR272,CW272:CX272,DG272:DH272)</f>
        <v>#N/A</v>
      </c>
      <c r="DT272" s="25" t="e">
        <f aca="false">SUM(CI272:CZ272,DC272:DL272)</f>
        <v>#N/A</v>
      </c>
      <c r="DU272" s="134" t="e">
        <f aca="false">SUM(CI272:DR272)</f>
        <v>#N/A</v>
      </c>
      <c r="DZ272" s="70" t="e">
        <f aca="false">$DZ$7*$J$2*$J$5*$AB272</f>
        <v>#N/A</v>
      </c>
      <c r="EA272" s="70" t="e">
        <f aca="false">$DZ$7*$J$3*$J$5*$AC272</f>
        <v>#N/A</v>
      </c>
      <c r="EB272" s="70" t="e">
        <f aca="false">$EB$7*$J$2*$J$5*$AB272</f>
        <v>#N/A</v>
      </c>
      <c r="EC272" s="70" t="e">
        <f aca="false">$EB$7*$J$3*$J$5*$AC272</f>
        <v>#N/A</v>
      </c>
      <c r="ED272" s="70" t="e">
        <f aca="false">$ED$7*$J$2*$J$5*$AB272</f>
        <v>#N/A</v>
      </c>
      <c r="EE272" s="70" t="e">
        <f aca="false">$ED$7*$J$3*$J$5*$AC272</f>
        <v>#N/A</v>
      </c>
      <c r="EF272" s="70" t="e">
        <f aca="false">$EF$7*$J$2*$J$5*$AB272</f>
        <v>#N/A</v>
      </c>
      <c r="EG272" s="70" t="e">
        <f aca="false">$EF$7*$J$3*$J$5*$AC272</f>
        <v>#N/A</v>
      </c>
      <c r="EH272" s="70" t="e">
        <f aca="false">$EH$7*$J$2*$J$5*$AB272</f>
        <v>#N/A</v>
      </c>
      <c r="EI272" s="70" t="e">
        <f aca="false">$EH$7*$J$3*$J$5*$AC272</f>
        <v>#N/A</v>
      </c>
      <c r="EJ272" s="70" t="e">
        <f aca="false">$EJ$7*$J$2*$J$5*$AB272</f>
        <v>#N/A</v>
      </c>
      <c r="EK272" s="70" t="e">
        <f aca="false">$EJ$7*$J$3*$J$5*$AC272</f>
        <v>#N/A</v>
      </c>
      <c r="EL272" s="70" t="e">
        <f aca="false">$EL$7*$J$2*$J$5*$AB272</f>
        <v>#N/A</v>
      </c>
      <c r="EM272" s="70" t="e">
        <f aca="false">$EL$7*$J$3*$J$5*$AC272</f>
        <v>#N/A</v>
      </c>
      <c r="EN272" s="134" t="e">
        <f aca="false">SUM(EB272:EC272)</f>
        <v>#N/A</v>
      </c>
      <c r="EO272" s="25" t="e">
        <f aca="false">SUM(EB272:EE272,EJ272:EM272)</f>
        <v>#N/A</v>
      </c>
      <c r="EP272" s="25" t="e">
        <f aca="false">SUM(DZ272:EM272)</f>
        <v>#N/A</v>
      </c>
    </row>
    <row r="273" customFormat="false" ht="11.25" hidden="false" customHeight="false" outlineLevel="0" collapsed="false">
      <c r="A273" s="51" t="e">
        <f aca="false">VLOOKUP($D273,Curves!$A$2:$I$1700,9)</f>
        <v>#N/A</v>
      </c>
      <c r="B273" s="85" t="e">
        <f aca="false">(1+($A273/2))^(-2*($D273-$A$1)/365.25)</f>
        <v>#N/A</v>
      </c>
      <c r="C273" s="85" t="n">
        <f aca="false">D274-D273</f>
        <v>28</v>
      </c>
      <c r="D273" s="377" t="n">
        <v>44958</v>
      </c>
      <c r="E273" s="378" t="e">
        <f aca="false">VLOOKUP($D273,Curves!$A$2:$H$1700,2)*$B273</f>
        <v>#N/A</v>
      </c>
      <c r="F273" s="51" t="e">
        <f aca="false">VLOOKUP($D273,Curves!$A$2:$H$1700,3)*$B273</f>
        <v>#N/A</v>
      </c>
      <c r="G273" s="51" t="e">
        <f aca="false">VLOOKUP($D273,Curves!$A$2:$H$1700,7)*$B273</f>
        <v>#N/A</v>
      </c>
      <c r="H273" s="51" t="e">
        <f aca="false">VLOOKUP($D273,Curves!$A$2:$H$1700,5)*$B273</f>
        <v>#N/A</v>
      </c>
      <c r="I273" s="51" t="e">
        <f aca="false">VLOOKUP($D273,Curves!$A$2:$H$1700,4)*$B273</f>
        <v>#N/A</v>
      </c>
      <c r="J273" s="379" t="e">
        <f aca="false">VLOOKUP($D273,Curves!$A$2:$H$1700,8)*$B273</f>
        <v>#N/A</v>
      </c>
      <c r="K273" s="51" t="e">
        <f aca="false">($E273+$I273)*$J$5+$J$4</f>
        <v>#N/A</v>
      </c>
      <c r="L273" s="380" t="e">
        <f aca="false">VLOOKUP($D273,Curves!$N$2:$T$2600,2)*$B273</f>
        <v>#N/A</v>
      </c>
      <c r="M273" s="244" t="e">
        <f aca="false">VLOOKUP($D273,Curves!$N$2:$T$2600,3)*$B273</f>
        <v>#N/A</v>
      </c>
      <c r="N273" s="381" t="e">
        <f aca="false">IF($K273&lt;$L273,1,0)</f>
        <v>#N/A</v>
      </c>
      <c r="O273" s="382" t="e">
        <f aca="false">IF($K273&lt;$M273,1,0)</f>
        <v>#N/A</v>
      </c>
      <c r="P273" s="378" t="e">
        <f aca="false">($E273+J273)*$J$5+$J$4</f>
        <v>#N/A</v>
      </c>
      <c r="Q273" s="380" t="e">
        <f aca="false">VLOOKUP($D273,Curves!$N$2:$T$2600,4)*$B273</f>
        <v>#N/A</v>
      </c>
      <c r="R273" s="244" t="e">
        <f aca="false">VLOOKUP($D273,Curves!$N$2:$T$2600,5)*$B273</f>
        <v>#N/A</v>
      </c>
      <c r="S273" s="381" t="e">
        <f aca="false">IF($P273&lt;$Q273,1,0)</f>
        <v>#N/A</v>
      </c>
      <c r="T273" s="382" t="e">
        <f aca="false">IF($P273&lt;$R273,1,0)</f>
        <v>#N/A</v>
      </c>
      <c r="U273" s="383" t="e">
        <f aca="false">($E273+G273)*$J$5+$J$4</f>
        <v>#N/A</v>
      </c>
      <c r="V273" s="383" t="e">
        <f aca="false">($E273+H273)*$J$5+$J$4</f>
        <v>#N/A</v>
      </c>
      <c r="W273" s="383" t="e">
        <f aca="false">($E273+I273)*$J$5+$J$4</f>
        <v>#N/A</v>
      </c>
      <c r="X273" s="272" t="e">
        <f aca="false">VLOOKUP($D273,[6]CurveFetch!$D$8:$S$13000,16,0)*$B273</f>
        <v>#N/A</v>
      </c>
      <c r="Y273" s="244" t="e">
        <f aca="false">VLOOKUP($D273,Curves!$N$2:$T$2600,7)*$B273</f>
        <v>#N/A</v>
      </c>
      <c r="Z273" s="384" t="e">
        <f aca="false">IF($U273&lt;$X273,1,0)</f>
        <v>#N/A</v>
      </c>
      <c r="AA273" s="381" t="e">
        <f aca="false">IF($U273&lt;$Y273,1,0)</f>
        <v>#N/A</v>
      </c>
      <c r="AB273" s="381" t="e">
        <f aca="false">IF($V273&lt;$X273,1,0)</f>
        <v>#N/A</v>
      </c>
      <c r="AC273" s="381" t="e">
        <f aca="false">IF($V273&lt;$X273,1,0)</f>
        <v>#N/A</v>
      </c>
      <c r="AD273" s="381" t="e">
        <f aca="false">IF($W273&lt;$X273,1,0)</f>
        <v>#N/A</v>
      </c>
      <c r="AE273" s="382" t="e">
        <f aca="false">IF($W273&lt;$Y273,1,0)</f>
        <v>#N/A</v>
      </c>
      <c r="AF273" s="70" t="e">
        <f aca="false">$AF$7*$J$2*$J$5*$N273</f>
        <v>#N/A</v>
      </c>
      <c r="AG273" s="70" t="e">
        <f aca="false">$AF$7*$J$2*$J$5*$O273</f>
        <v>#N/A</v>
      </c>
      <c r="AH273" s="70" t="e">
        <f aca="false">$AH$7*$J$2*$J$5*$N273</f>
        <v>#N/A</v>
      </c>
      <c r="AI273" s="70" t="e">
        <f aca="false">$AH$7*$J$2*$J$5*$O273</f>
        <v>#N/A</v>
      </c>
      <c r="AJ273" s="70" t="e">
        <f aca="false">$AJ$7*$J$2*$J$5*$N273</f>
        <v>#N/A</v>
      </c>
      <c r="AK273" s="70" t="e">
        <f aca="false">$AJ$7*$J$2*$J$5*$O273</f>
        <v>#N/A</v>
      </c>
      <c r="AL273" s="70" t="e">
        <f aca="false">$AL$7*$J$2*$J$5*$N273</f>
        <v>#N/A</v>
      </c>
      <c r="AM273" s="70" t="e">
        <f aca="false">$AL$7*$J$3*$J$5*$O273</f>
        <v>#N/A</v>
      </c>
      <c r="AN273" s="70" t="e">
        <f aca="false">$AN$7*$J$2*$J$5*$N273</f>
        <v>#N/A</v>
      </c>
      <c r="AO273" s="70" t="e">
        <f aca="false">$AN$7*$J$3*$J$5*$O273</f>
        <v>#N/A</v>
      </c>
      <c r="AP273" s="70" t="e">
        <f aca="false">$AP$7*$J$2*$J$5*$N273</f>
        <v>#N/A</v>
      </c>
      <c r="AQ273" s="70" t="e">
        <f aca="false">$AP$7*$J$3*$J$5*$O273</f>
        <v>#N/A</v>
      </c>
      <c r="AR273" s="70" t="e">
        <f aca="false">$AR$7*$J$2*$J$5*$N273</f>
        <v>#N/A</v>
      </c>
      <c r="AS273" s="70" t="e">
        <f aca="false">$AR$7*$J$3*$J$5*$O273</f>
        <v>#N/A</v>
      </c>
      <c r="AT273" s="134" t="e">
        <f aca="false">SUM(AF273:AG273,AL273:AM273)</f>
        <v>#N/A</v>
      </c>
      <c r="AU273" s="161" t="e">
        <f aca="false">SUM(AF273:AM273,AP273:AS273)</f>
        <v>#N/A</v>
      </c>
      <c r="AV273" s="134" t="e">
        <f aca="false">SUM(AF273:AS273)</f>
        <v>#N/A</v>
      </c>
      <c r="AW273" s="70" t="e">
        <f aca="false">$AW$7*$J$2*$J$5*$S273</f>
        <v>#N/A</v>
      </c>
      <c r="AX273" s="70" t="e">
        <f aca="false">$AW$7*$J$3*$J$5*$T273</f>
        <v>#N/A</v>
      </c>
      <c r="AY273" s="70" t="e">
        <f aca="false">$AY$7*$J$2*$J$5*$S273</f>
        <v>#N/A</v>
      </c>
      <c r="AZ273" s="70" t="e">
        <f aca="false">$AY$7*$J$3*$J$5*$T273</f>
        <v>#N/A</v>
      </c>
      <c r="BA273" s="70" t="e">
        <f aca="false">$BA$7*$J$2*$J$5*$S273</f>
        <v>#N/A</v>
      </c>
      <c r="BB273" s="70" t="e">
        <f aca="false">$BA$7*$J$3*$J$5*$T273</f>
        <v>#N/A</v>
      </c>
      <c r="BC273" s="70" t="e">
        <f aca="false">$BC$7*$J$2*$J$5*$S273</f>
        <v>#N/A</v>
      </c>
      <c r="BD273" s="70" t="e">
        <f aca="false">$BC$7*$J$3*$J$5*$T273</f>
        <v>#N/A</v>
      </c>
      <c r="BE273" s="70" t="e">
        <f aca="false">$BE$7*$J$2*$J$5*$S273</f>
        <v>#N/A</v>
      </c>
      <c r="BF273" s="70" t="e">
        <f aca="false">$BE$7*$J$3*$J$5*$T273</f>
        <v>#N/A</v>
      </c>
      <c r="BG273" s="70" t="e">
        <f aca="false">$BG$7*$J$2*$J$5*$S273</f>
        <v>#N/A</v>
      </c>
      <c r="BH273" s="70" t="e">
        <f aca="false">$BG$7*$J$3*$J$5*$T273</f>
        <v>#N/A</v>
      </c>
      <c r="BI273" s="70" t="e">
        <f aca="false">$BI$7*$J$2*$J$5*$S273</f>
        <v>#N/A</v>
      </c>
      <c r="BJ273" s="70" t="e">
        <f aca="false">$BI$7*$J$3*$J$5*$T273</f>
        <v>#N/A</v>
      </c>
      <c r="BK273" s="70" t="e">
        <f aca="false">$BK$7*$J$2*$J$5*$S273</f>
        <v>#N/A</v>
      </c>
      <c r="BL273" s="70" t="e">
        <f aca="false">$BK$7*$J$3*$J$5*$T273</f>
        <v>#N/A</v>
      </c>
      <c r="BM273" s="70" t="e">
        <f aca="false">$BM$7*$J$2*$J$5*$S273</f>
        <v>#N/A</v>
      </c>
      <c r="BN273" s="70" t="e">
        <f aca="false">$BM$7*$J$3*$J$5*$T273</f>
        <v>#N/A</v>
      </c>
      <c r="BO273" s="70" t="e">
        <f aca="false">$BO$7*$J$2*$J$5*$S273</f>
        <v>#N/A</v>
      </c>
      <c r="BP273" s="70" t="e">
        <f aca="false">$BO$7*$J$3*$J$5*$T273</f>
        <v>#N/A</v>
      </c>
      <c r="BQ273" s="70" t="e">
        <f aca="false">$BQ$7*$J$2*$J$5*$S273</f>
        <v>#N/A</v>
      </c>
      <c r="BR273" s="70" t="e">
        <f aca="false">$BQ$7*$J$3*$J$5*$T273</f>
        <v>#N/A</v>
      </c>
      <c r="BS273" s="70" t="e">
        <f aca="false">$BS$7*$J$2*$J$5*$S273</f>
        <v>#N/A</v>
      </c>
      <c r="BT273" s="70" t="e">
        <f aca="false">$BS$7*$J$3*$J$5*$T273</f>
        <v>#N/A</v>
      </c>
      <c r="BU273" s="70" t="e">
        <f aca="false">$BU$7*$J$2*$J$5*$S273</f>
        <v>#N/A</v>
      </c>
      <c r="BV273" s="70" t="e">
        <f aca="false">$BU$7*$J$3*$J$5*$T273</f>
        <v>#N/A</v>
      </c>
      <c r="BW273" s="385" t="e">
        <f aca="false">SUM(AW273:BD273,BG273:BJ273,BO273:BP273)</f>
        <v>#N/A</v>
      </c>
      <c r="BX273" s="386" t="e">
        <f aca="false">SUM(BS273:BV273)+BW273</f>
        <v>#N/A</v>
      </c>
      <c r="BY273" s="25" t="e">
        <f aca="false">SUM(AW273:BV273)</f>
        <v>#N/A</v>
      </c>
      <c r="BZ273" s="70" t="e">
        <f aca="false">$BZ$7*$J$2*$J$5*$N273</f>
        <v>#N/A</v>
      </c>
      <c r="CA273" s="70" t="e">
        <f aca="false">$BZ$7*$J$3*$J$5*$O273</f>
        <v>#N/A</v>
      </c>
      <c r="CB273" s="70" t="e">
        <f aca="false">$CB$7*$J$2*$J$5*$N273</f>
        <v>#N/A</v>
      </c>
      <c r="CC273" s="70" t="e">
        <f aca="false">$CB$7*$J$3*$J$5*$O273</f>
        <v>#N/A</v>
      </c>
      <c r="CD273" s="70" t="e">
        <f aca="false">$CD$7*$J$2*$J$5*$N273</f>
        <v>#N/A</v>
      </c>
      <c r="CE273" s="70" t="e">
        <f aca="false">$CD$7*$J$3*$J$5*$O273</f>
        <v>#N/A</v>
      </c>
      <c r="CF273" s="134" t="e">
        <f aca="false">SUM(BZ273:CA273)</f>
        <v>#N/A</v>
      </c>
      <c r="CG273" s="386" t="e">
        <f aca="false">SUM(BZ273:CC273)</f>
        <v>#N/A</v>
      </c>
      <c r="CH273" s="134" t="e">
        <f aca="false">SUM(BZ273:CE273)</f>
        <v>#N/A</v>
      </c>
      <c r="CI273" s="70" t="e">
        <f aca="false">$CI$7*$J$2*$J$5*$AB273</f>
        <v>#N/A</v>
      </c>
      <c r="CJ273" s="70" t="e">
        <f aca="false">$CI$7*$J$3*$J$5*$AC273</f>
        <v>#N/A</v>
      </c>
      <c r="CK273" s="70" t="e">
        <f aca="false">$CK$7*$J$2*$J$5*$AB273</f>
        <v>#N/A</v>
      </c>
      <c r="CL273" s="70" t="e">
        <f aca="false">$CK$7*$J$3*$J$5*$AC273</f>
        <v>#N/A</v>
      </c>
      <c r="CM273" s="70" t="e">
        <f aca="false">$CM$7*$J$2*$J$5*$AB273</f>
        <v>#N/A</v>
      </c>
      <c r="CN273" s="70" t="e">
        <f aca="false">$CM$7*$J$3*$J$5*$AC273</f>
        <v>#N/A</v>
      </c>
      <c r="CO273" s="70" t="e">
        <f aca="false">$CO$7*$J$2*$J$5*$AB273</f>
        <v>#N/A</v>
      </c>
      <c r="CP273" s="70" t="e">
        <f aca="false">$CO$7*$J$3*$J$5*$AC273</f>
        <v>#N/A</v>
      </c>
      <c r="CQ273" s="70" t="e">
        <f aca="false">$CQ$7*$J$2*$J$5*$AB273</f>
        <v>#N/A</v>
      </c>
      <c r="CR273" s="70" t="e">
        <f aca="false">$CQ$7*$J$3*$J$5*$AC273</f>
        <v>#N/A</v>
      </c>
      <c r="CS273" s="70" t="e">
        <f aca="false">$CS$7*$J$2*$J$5*$AB273</f>
        <v>#N/A</v>
      </c>
      <c r="CT273" s="70" t="e">
        <f aca="false">$CS$7*$J$3*$J$5*$AC273</f>
        <v>#N/A</v>
      </c>
      <c r="CU273" s="70" t="e">
        <f aca="false">$CU$7*$J$2*$J$5*$AB273</f>
        <v>#N/A</v>
      </c>
      <c r="CV273" s="70" t="e">
        <f aca="false">$CU$7*$J$3*$J$5*$AC273</f>
        <v>#N/A</v>
      </c>
      <c r="CW273" s="70" t="e">
        <f aca="false">$CW$7*$J$2*$J$5*$AB273</f>
        <v>#N/A</v>
      </c>
      <c r="CX273" s="70" t="e">
        <f aca="false">$CW$7*$J$3*$J$5*$AC273</f>
        <v>#N/A</v>
      </c>
      <c r="CY273" s="70" t="e">
        <f aca="false">$CY$7*$J$2*$J$5*$AB273</f>
        <v>#N/A</v>
      </c>
      <c r="CZ273" s="70" t="e">
        <f aca="false">$CY$7*$J$3*$J$5*$AC273</f>
        <v>#N/A</v>
      </c>
      <c r="DA273" s="70" t="e">
        <f aca="false">$DA$7*$J$2*$J$5*$AB273</f>
        <v>#N/A</v>
      </c>
      <c r="DB273" s="70" t="e">
        <f aca="false">$DA$7*$J$3*$J$5*$AC273</f>
        <v>#N/A</v>
      </c>
      <c r="DC273" s="70"/>
      <c r="DD273" s="70"/>
      <c r="DE273" s="2"/>
      <c r="DF273" s="2"/>
      <c r="DG273" s="2"/>
      <c r="DH273" s="2"/>
      <c r="DI273" s="70" t="e">
        <f aca="false">$DI$7*$J$2*$J$5*$AB273</f>
        <v>#N/A</v>
      </c>
      <c r="DJ273" s="70" t="e">
        <f aca="false">$DI$7*$J$3*$J$5*$AC273</f>
        <v>#N/A</v>
      </c>
      <c r="DK273" s="70" t="e">
        <f aca="false">$DK$7*$J$2*$J$5*$AB273</f>
        <v>#N/A</v>
      </c>
      <c r="DL273" s="70" t="e">
        <f aca="false">$DK$7*$J$3*$J$5*$AC273</f>
        <v>#N/A</v>
      </c>
      <c r="DM273" s="70" t="e">
        <f aca="false">$DM$7*$J$2*$J$5*$AB273</f>
        <v>#N/A</v>
      </c>
      <c r="DN273" s="70" t="e">
        <f aca="false">$DM$7*$J$3*$J$5*$AC273</f>
        <v>#N/A</v>
      </c>
      <c r="DO273" s="70" t="e">
        <f aca="false">$DO$7*$J$2*$J$5*$AB273</f>
        <v>#N/A</v>
      </c>
      <c r="DP273" s="70" t="e">
        <f aca="false">$DO$7*$J$3*$J$5*$AC273</f>
        <v>#N/A</v>
      </c>
      <c r="DQ273" s="70" t="e">
        <f aca="false">$DQ$7*$J$2*$J$5*$AB273</f>
        <v>#N/A</v>
      </c>
      <c r="DR273" s="70" t="e">
        <f aca="false">$DQ$7*$J$3*$J$5*$AC273</f>
        <v>#N/A</v>
      </c>
      <c r="DS273" s="134" t="e">
        <f aca="false">SUM(CI273:CR273,CW273:CX273,DG273:DH273)</f>
        <v>#N/A</v>
      </c>
      <c r="DT273" s="25" t="e">
        <f aca="false">SUM(CI273:CZ273,DC273:DL273)</f>
        <v>#N/A</v>
      </c>
      <c r="DU273" s="134" t="e">
        <f aca="false">SUM(CI273:DR273)</f>
        <v>#N/A</v>
      </c>
      <c r="DZ273" s="70" t="e">
        <f aca="false">$DZ$7*$J$2*$J$5*$AB273</f>
        <v>#N/A</v>
      </c>
      <c r="EA273" s="70" t="e">
        <f aca="false">$DZ$7*$J$3*$J$5*$AC273</f>
        <v>#N/A</v>
      </c>
      <c r="EB273" s="70" t="e">
        <f aca="false">$EB$7*$J$2*$J$5*$AB273</f>
        <v>#N/A</v>
      </c>
      <c r="EC273" s="70" t="e">
        <f aca="false">$EB$7*$J$3*$J$5*$AC273</f>
        <v>#N/A</v>
      </c>
      <c r="ED273" s="70" t="e">
        <f aca="false">$ED$7*$J$2*$J$5*$AB273</f>
        <v>#N/A</v>
      </c>
      <c r="EE273" s="70" t="e">
        <f aca="false">$ED$7*$J$3*$J$5*$AC273</f>
        <v>#N/A</v>
      </c>
      <c r="EF273" s="70" t="e">
        <f aca="false">$EF$7*$J$2*$J$5*$AB273</f>
        <v>#N/A</v>
      </c>
      <c r="EG273" s="70" t="e">
        <f aca="false">$EF$7*$J$3*$J$5*$AC273</f>
        <v>#N/A</v>
      </c>
      <c r="EH273" s="70" t="e">
        <f aca="false">$EH$7*$J$2*$J$5*$AB273</f>
        <v>#N/A</v>
      </c>
      <c r="EI273" s="70" t="e">
        <f aca="false">$EH$7*$J$3*$J$5*$AC273</f>
        <v>#N/A</v>
      </c>
      <c r="EJ273" s="70" t="e">
        <f aca="false">$EJ$7*$J$2*$J$5*$AB273</f>
        <v>#N/A</v>
      </c>
      <c r="EK273" s="70" t="e">
        <f aca="false">$EJ$7*$J$3*$J$5*$AC273</f>
        <v>#N/A</v>
      </c>
      <c r="EL273" s="70" t="e">
        <f aca="false">$EL$7*$J$2*$J$5*$AB273</f>
        <v>#N/A</v>
      </c>
      <c r="EM273" s="70" t="e">
        <f aca="false">$EL$7*$J$3*$J$5*$AC273</f>
        <v>#N/A</v>
      </c>
      <c r="EN273" s="134" t="e">
        <f aca="false">SUM(EB273:EC273)</f>
        <v>#N/A</v>
      </c>
      <c r="EO273" s="25" t="e">
        <f aca="false">SUM(EB273:EE273,EJ273:EM273)</f>
        <v>#N/A</v>
      </c>
      <c r="EP273" s="25" t="e">
        <f aca="false">SUM(DZ273:EM273)</f>
        <v>#N/A</v>
      </c>
    </row>
    <row r="274" customFormat="false" ht="11.25" hidden="false" customHeight="false" outlineLevel="0" collapsed="false">
      <c r="A274" s="51" t="e">
        <f aca="false">VLOOKUP($D274,Curves!$A$2:$I$1700,9)</f>
        <v>#N/A</v>
      </c>
      <c r="B274" s="85" t="e">
        <f aca="false">(1+($A274/2))^(-2*($D274-$A$1)/365.25)</f>
        <v>#N/A</v>
      </c>
      <c r="C274" s="85" t="n">
        <f aca="false">D275-D274</f>
        <v>31</v>
      </c>
      <c r="D274" s="377" t="n">
        <v>44986</v>
      </c>
      <c r="E274" s="378" t="e">
        <f aca="false">VLOOKUP($D274,Curves!$A$2:$H$1700,2)*$B274</f>
        <v>#N/A</v>
      </c>
      <c r="F274" s="51" t="e">
        <f aca="false">VLOOKUP($D274,Curves!$A$2:$H$1700,3)*$B274</f>
        <v>#N/A</v>
      </c>
      <c r="G274" s="51" t="e">
        <f aca="false">VLOOKUP($D274,Curves!$A$2:$H$1700,7)*$B274</f>
        <v>#N/A</v>
      </c>
      <c r="H274" s="51" t="e">
        <f aca="false">VLOOKUP($D274,Curves!$A$2:$H$1700,5)*$B274</f>
        <v>#N/A</v>
      </c>
      <c r="I274" s="51" t="e">
        <f aca="false">VLOOKUP($D274,Curves!$A$2:$H$1700,4)*$B274</f>
        <v>#N/A</v>
      </c>
      <c r="J274" s="379" t="e">
        <f aca="false">VLOOKUP($D274,Curves!$A$2:$H$1700,8)*$B274</f>
        <v>#N/A</v>
      </c>
      <c r="K274" s="51" t="e">
        <f aca="false">($E274+$I274)*$J$5+$J$4</f>
        <v>#N/A</v>
      </c>
      <c r="L274" s="380" t="e">
        <f aca="false">VLOOKUP($D274,Curves!$N$2:$T$2600,2)*$B274</f>
        <v>#N/A</v>
      </c>
      <c r="M274" s="244" t="e">
        <f aca="false">VLOOKUP($D274,Curves!$N$2:$T$2600,3)*$B274</f>
        <v>#N/A</v>
      </c>
      <c r="N274" s="381" t="e">
        <f aca="false">IF($K274&lt;$L274,1,0)</f>
        <v>#N/A</v>
      </c>
      <c r="O274" s="382" t="e">
        <f aca="false">IF($K274&lt;$M274,1,0)</f>
        <v>#N/A</v>
      </c>
      <c r="P274" s="378" t="e">
        <f aca="false">($E274+J274)*$J$5+$J$4</f>
        <v>#N/A</v>
      </c>
      <c r="Q274" s="380" t="e">
        <f aca="false">VLOOKUP($D274,Curves!$N$2:$T$2600,4)*$B274</f>
        <v>#N/A</v>
      </c>
      <c r="R274" s="244" t="e">
        <f aca="false">VLOOKUP($D274,Curves!$N$2:$T$2600,5)*$B274</f>
        <v>#N/A</v>
      </c>
      <c r="S274" s="381" t="e">
        <f aca="false">IF($P274&lt;$Q274,1,0)</f>
        <v>#N/A</v>
      </c>
      <c r="T274" s="382" t="e">
        <f aca="false">IF($P274&lt;$R274,1,0)</f>
        <v>#N/A</v>
      </c>
      <c r="U274" s="383" t="e">
        <f aca="false">($E274+G274)*$J$5+$J$4</f>
        <v>#N/A</v>
      </c>
      <c r="V274" s="383" t="e">
        <f aca="false">($E274+H274)*$J$5+$J$4</f>
        <v>#N/A</v>
      </c>
      <c r="W274" s="383" t="e">
        <f aca="false">($E274+I274)*$J$5+$J$4</f>
        <v>#N/A</v>
      </c>
      <c r="X274" s="272" t="e">
        <f aca="false">VLOOKUP($D274,[6]CurveFetch!$D$8:$S$13000,16,0)*$B274</f>
        <v>#N/A</v>
      </c>
      <c r="Y274" s="244" t="e">
        <f aca="false">VLOOKUP($D274,Curves!$N$2:$T$2600,7)*$B274</f>
        <v>#N/A</v>
      </c>
      <c r="Z274" s="384" t="e">
        <f aca="false">IF($U274&lt;$X274,1,0)</f>
        <v>#N/A</v>
      </c>
      <c r="AA274" s="381" t="e">
        <f aca="false">IF($U274&lt;$Y274,1,0)</f>
        <v>#N/A</v>
      </c>
      <c r="AB274" s="381" t="e">
        <f aca="false">IF($V274&lt;$X274,1,0)</f>
        <v>#N/A</v>
      </c>
      <c r="AC274" s="381" t="e">
        <f aca="false">IF($V274&lt;$X274,1,0)</f>
        <v>#N/A</v>
      </c>
      <c r="AD274" s="381" t="e">
        <f aca="false">IF($W274&lt;$X274,1,0)</f>
        <v>#N/A</v>
      </c>
      <c r="AE274" s="382" t="e">
        <f aca="false">IF($W274&lt;$Y274,1,0)</f>
        <v>#N/A</v>
      </c>
      <c r="AF274" s="70" t="e">
        <f aca="false">$AF$7*$J$2*$J$5*$N274</f>
        <v>#N/A</v>
      </c>
      <c r="AG274" s="70" t="e">
        <f aca="false">$AF$7*$J$2*$J$5*$O274</f>
        <v>#N/A</v>
      </c>
      <c r="AH274" s="70" t="e">
        <f aca="false">$AH$7*$J$2*$J$5*$N274</f>
        <v>#N/A</v>
      </c>
      <c r="AI274" s="70" t="e">
        <f aca="false">$AH$7*$J$2*$J$5*$O274</f>
        <v>#N/A</v>
      </c>
      <c r="AJ274" s="70" t="e">
        <f aca="false">$AJ$7*$J$2*$J$5*$N274</f>
        <v>#N/A</v>
      </c>
      <c r="AK274" s="70" t="e">
        <f aca="false">$AJ$7*$J$2*$J$5*$O274</f>
        <v>#N/A</v>
      </c>
      <c r="AL274" s="70" t="e">
        <f aca="false">$AL$7*$J$2*$J$5*$N274</f>
        <v>#N/A</v>
      </c>
      <c r="AM274" s="70" t="e">
        <f aca="false">$AL$7*$J$3*$J$5*$O274</f>
        <v>#N/A</v>
      </c>
      <c r="AN274" s="70" t="e">
        <f aca="false">$AN$7*$J$2*$J$5*$N274</f>
        <v>#N/A</v>
      </c>
      <c r="AO274" s="70" t="e">
        <f aca="false">$AN$7*$J$3*$J$5*$O274</f>
        <v>#N/A</v>
      </c>
      <c r="AP274" s="70" t="e">
        <f aca="false">$AP$7*$J$2*$J$5*$N274</f>
        <v>#N/A</v>
      </c>
      <c r="AQ274" s="70" t="e">
        <f aca="false">$AP$7*$J$3*$J$5*$O274</f>
        <v>#N/A</v>
      </c>
      <c r="AR274" s="70" t="e">
        <f aca="false">$AR$7*$J$2*$J$5*$N274</f>
        <v>#N/A</v>
      </c>
      <c r="AS274" s="70" t="e">
        <f aca="false">$AR$7*$J$3*$J$5*$O274</f>
        <v>#N/A</v>
      </c>
      <c r="AT274" s="134" t="e">
        <f aca="false">SUM(AF274:AG274,AL274:AM274)</f>
        <v>#N/A</v>
      </c>
      <c r="AU274" s="161" t="e">
        <f aca="false">SUM(AF274:AM274,AP274:AS274)</f>
        <v>#N/A</v>
      </c>
      <c r="AV274" s="134" t="e">
        <f aca="false">SUM(AF274:AS274)</f>
        <v>#N/A</v>
      </c>
      <c r="AW274" s="70" t="e">
        <f aca="false">$AW$7*$J$2*$J$5*$S274</f>
        <v>#N/A</v>
      </c>
      <c r="AX274" s="70" t="e">
        <f aca="false">$AW$7*$J$3*$J$5*$T274</f>
        <v>#N/A</v>
      </c>
      <c r="AY274" s="70" t="e">
        <f aca="false">$AY$7*$J$2*$J$5*$S274</f>
        <v>#N/A</v>
      </c>
      <c r="AZ274" s="70" t="e">
        <f aca="false">$AY$7*$J$3*$J$5*$T274</f>
        <v>#N/A</v>
      </c>
      <c r="BA274" s="70" t="e">
        <f aca="false">$BA$7*$J$2*$J$5*$S274</f>
        <v>#N/A</v>
      </c>
      <c r="BB274" s="70" t="e">
        <f aca="false">$BA$7*$J$3*$J$5*$T274</f>
        <v>#N/A</v>
      </c>
      <c r="BC274" s="70" t="e">
        <f aca="false">$BC$7*$J$2*$J$5*$S274</f>
        <v>#N/A</v>
      </c>
      <c r="BD274" s="70" t="e">
        <f aca="false">$BC$7*$J$3*$J$5*$T274</f>
        <v>#N/A</v>
      </c>
      <c r="BE274" s="70" t="e">
        <f aca="false">$BE$7*$J$2*$J$5*$S274</f>
        <v>#N/A</v>
      </c>
      <c r="BF274" s="70" t="e">
        <f aca="false">$BE$7*$J$3*$J$5*$T274</f>
        <v>#N/A</v>
      </c>
      <c r="BG274" s="70" t="e">
        <f aca="false">$BG$7*$J$2*$J$5*$S274</f>
        <v>#N/A</v>
      </c>
      <c r="BH274" s="70" t="e">
        <f aca="false">$BG$7*$J$3*$J$5*$T274</f>
        <v>#N/A</v>
      </c>
      <c r="BI274" s="70" t="e">
        <f aca="false">$BI$7*$J$2*$J$5*$S274</f>
        <v>#N/A</v>
      </c>
      <c r="BJ274" s="70" t="e">
        <f aca="false">$BI$7*$J$3*$J$5*$T274</f>
        <v>#N/A</v>
      </c>
      <c r="BK274" s="70" t="e">
        <f aca="false">$BK$7*$J$2*$J$5*$S274</f>
        <v>#N/A</v>
      </c>
      <c r="BL274" s="70" t="e">
        <f aca="false">$BK$7*$J$3*$J$5*$T274</f>
        <v>#N/A</v>
      </c>
      <c r="BM274" s="70" t="e">
        <f aca="false">$BM$7*$J$2*$J$5*$S274</f>
        <v>#N/A</v>
      </c>
      <c r="BN274" s="70" t="e">
        <f aca="false">$BM$7*$J$3*$J$5*$T274</f>
        <v>#N/A</v>
      </c>
      <c r="BO274" s="70" t="e">
        <f aca="false">$BO$7*$J$2*$J$5*$S274</f>
        <v>#N/A</v>
      </c>
      <c r="BP274" s="70" t="e">
        <f aca="false">$BO$7*$J$3*$J$5*$T274</f>
        <v>#N/A</v>
      </c>
      <c r="BQ274" s="70" t="e">
        <f aca="false">$BQ$7*$J$2*$J$5*$S274</f>
        <v>#N/A</v>
      </c>
      <c r="BR274" s="70" t="e">
        <f aca="false">$BQ$7*$J$3*$J$5*$T274</f>
        <v>#N/A</v>
      </c>
      <c r="BS274" s="70" t="e">
        <f aca="false">$BS$7*$J$2*$J$5*$S274</f>
        <v>#N/A</v>
      </c>
      <c r="BT274" s="70" t="e">
        <f aca="false">$BS$7*$J$3*$J$5*$T274</f>
        <v>#N/A</v>
      </c>
      <c r="BU274" s="70" t="e">
        <f aca="false">$BU$7*$J$2*$J$5*$S274</f>
        <v>#N/A</v>
      </c>
      <c r="BV274" s="70" t="e">
        <f aca="false">$BU$7*$J$3*$J$5*$T274</f>
        <v>#N/A</v>
      </c>
      <c r="BW274" s="385" t="e">
        <f aca="false">SUM(AW274:BD274,BG274:BJ274,BO274:BP274)</f>
        <v>#N/A</v>
      </c>
      <c r="BX274" s="386" t="e">
        <f aca="false">SUM(BS274:BV274)+BW274</f>
        <v>#N/A</v>
      </c>
      <c r="BY274" s="25" t="e">
        <f aca="false">SUM(AW274:BV274)</f>
        <v>#N/A</v>
      </c>
      <c r="BZ274" s="70" t="e">
        <f aca="false">$BZ$7*$J$2*$J$5*$N274</f>
        <v>#N/A</v>
      </c>
      <c r="CA274" s="70" t="e">
        <f aca="false">$BZ$7*$J$3*$J$5*$O274</f>
        <v>#N/A</v>
      </c>
      <c r="CB274" s="70" t="e">
        <f aca="false">$CB$7*$J$2*$J$5*$N274</f>
        <v>#N/A</v>
      </c>
      <c r="CC274" s="70" t="e">
        <f aca="false">$CB$7*$J$3*$J$5*$O274</f>
        <v>#N/A</v>
      </c>
      <c r="CD274" s="70" t="e">
        <f aca="false">$CD$7*$J$2*$J$5*$N274</f>
        <v>#N/A</v>
      </c>
      <c r="CE274" s="70" t="e">
        <f aca="false">$CD$7*$J$3*$J$5*$O274</f>
        <v>#N/A</v>
      </c>
      <c r="CF274" s="134" t="e">
        <f aca="false">SUM(BZ274:CA274)</f>
        <v>#N/A</v>
      </c>
      <c r="CG274" s="386" t="e">
        <f aca="false">SUM(BZ274:CC274)</f>
        <v>#N/A</v>
      </c>
      <c r="CH274" s="134" t="e">
        <f aca="false">SUM(BZ274:CE274)</f>
        <v>#N/A</v>
      </c>
      <c r="CI274" s="70" t="e">
        <f aca="false">$CI$7*$J$2*$J$5*$AB274</f>
        <v>#N/A</v>
      </c>
      <c r="CJ274" s="70" t="e">
        <f aca="false">$CI$7*$J$3*$J$5*$AC274</f>
        <v>#N/A</v>
      </c>
      <c r="CK274" s="70" t="e">
        <f aca="false">$CK$7*$J$2*$J$5*$AB274</f>
        <v>#N/A</v>
      </c>
      <c r="CL274" s="70" t="e">
        <f aca="false">$CK$7*$J$3*$J$5*$AC274</f>
        <v>#N/A</v>
      </c>
      <c r="CM274" s="70" t="e">
        <f aca="false">$CM$7*$J$2*$J$5*$AB274</f>
        <v>#N/A</v>
      </c>
      <c r="CN274" s="70" t="e">
        <f aca="false">$CM$7*$J$3*$J$5*$AC274</f>
        <v>#N/A</v>
      </c>
      <c r="CO274" s="70" t="e">
        <f aca="false">$CO$7*$J$2*$J$5*$AB274</f>
        <v>#N/A</v>
      </c>
      <c r="CP274" s="70" t="e">
        <f aca="false">$CO$7*$J$3*$J$5*$AC274</f>
        <v>#N/A</v>
      </c>
      <c r="CQ274" s="70" t="e">
        <f aca="false">$CQ$7*$J$2*$J$5*$AB274</f>
        <v>#N/A</v>
      </c>
      <c r="CR274" s="70" t="e">
        <f aca="false">$CQ$7*$J$3*$J$5*$AC274</f>
        <v>#N/A</v>
      </c>
      <c r="CS274" s="70" t="e">
        <f aca="false">$CS$7*$J$2*$J$5*$AB274</f>
        <v>#N/A</v>
      </c>
      <c r="CT274" s="70" t="e">
        <f aca="false">$CS$7*$J$3*$J$5*$AC274</f>
        <v>#N/A</v>
      </c>
      <c r="CU274" s="70" t="e">
        <f aca="false">$CU$7*$J$2*$J$5*$AB274</f>
        <v>#N/A</v>
      </c>
      <c r="CV274" s="70" t="e">
        <f aca="false">$CU$7*$J$3*$J$5*$AC274</f>
        <v>#N/A</v>
      </c>
      <c r="CW274" s="70" t="e">
        <f aca="false">$CW$7*$J$2*$J$5*$AB274</f>
        <v>#N/A</v>
      </c>
      <c r="CX274" s="70" t="e">
        <f aca="false">$CW$7*$J$3*$J$5*$AC274</f>
        <v>#N/A</v>
      </c>
      <c r="CY274" s="70" t="e">
        <f aca="false">$CY$7*$J$2*$J$5*$AB274</f>
        <v>#N/A</v>
      </c>
      <c r="CZ274" s="70" t="e">
        <f aca="false">$CY$7*$J$3*$J$5*$AC274</f>
        <v>#N/A</v>
      </c>
      <c r="DA274" s="70" t="e">
        <f aca="false">$DA$7*$J$2*$J$5*$AB274</f>
        <v>#N/A</v>
      </c>
      <c r="DB274" s="70" t="e">
        <f aca="false">$DA$7*$J$3*$J$5*$AC274</f>
        <v>#N/A</v>
      </c>
      <c r="DC274" s="70"/>
      <c r="DD274" s="70"/>
      <c r="DE274" s="2"/>
      <c r="DF274" s="2"/>
      <c r="DG274" s="2"/>
      <c r="DH274" s="2"/>
      <c r="DI274" s="70" t="e">
        <f aca="false">$DI$7*$J$2*$J$5*$AB274</f>
        <v>#N/A</v>
      </c>
      <c r="DJ274" s="70" t="e">
        <f aca="false">$DI$7*$J$3*$J$5*$AC274</f>
        <v>#N/A</v>
      </c>
      <c r="DK274" s="70" t="e">
        <f aca="false">$DK$7*$J$2*$J$5*$AB274</f>
        <v>#N/A</v>
      </c>
      <c r="DL274" s="70" t="e">
        <f aca="false">$DK$7*$J$3*$J$5*$AC274</f>
        <v>#N/A</v>
      </c>
      <c r="DM274" s="70" t="e">
        <f aca="false">$DM$7*$J$2*$J$5*$AB274</f>
        <v>#N/A</v>
      </c>
      <c r="DN274" s="70" t="e">
        <f aca="false">$DM$7*$J$3*$J$5*$AC274</f>
        <v>#N/A</v>
      </c>
      <c r="DO274" s="70" t="e">
        <f aca="false">$DO$7*$J$2*$J$5*$AB274</f>
        <v>#N/A</v>
      </c>
      <c r="DP274" s="70" t="e">
        <f aca="false">$DO$7*$J$3*$J$5*$AC274</f>
        <v>#N/A</v>
      </c>
      <c r="DQ274" s="70" t="e">
        <f aca="false">$DQ$7*$J$2*$J$5*$AB274</f>
        <v>#N/A</v>
      </c>
      <c r="DR274" s="70" t="e">
        <f aca="false">$DQ$7*$J$3*$J$5*$AC274</f>
        <v>#N/A</v>
      </c>
      <c r="DS274" s="134" t="e">
        <f aca="false">SUM(CI274:CR274,CW274:CX274,DG274:DH274)</f>
        <v>#N/A</v>
      </c>
      <c r="DT274" s="25" t="e">
        <f aca="false">SUM(CI274:CZ274,DC274:DL274)</f>
        <v>#N/A</v>
      </c>
      <c r="DU274" s="134" t="e">
        <f aca="false">SUM(CI274:DR274)</f>
        <v>#N/A</v>
      </c>
      <c r="DZ274" s="70" t="e">
        <f aca="false">$DZ$7*$J$2*$J$5*$AB274</f>
        <v>#N/A</v>
      </c>
      <c r="EA274" s="70" t="e">
        <f aca="false">$DZ$7*$J$3*$J$5*$AC274</f>
        <v>#N/A</v>
      </c>
      <c r="EB274" s="70" t="e">
        <f aca="false">$EB$7*$J$2*$J$5*$AB274</f>
        <v>#N/A</v>
      </c>
      <c r="EC274" s="70" t="e">
        <f aca="false">$EB$7*$J$3*$J$5*$AC274</f>
        <v>#N/A</v>
      </c>
      <c r="ED274" s="70" t="e">
        <f aca="false">$ED$7*$J$2*$J$5*$AB274</f>
        <v>#N/A</v>
      </c>
      <c r="EE274" s="70" t="e">
        <f aca="false">$ED$7*$J$3*$J$5*$AC274</f>
        <v>#N/A</v>
      </c>
      <c r="EF274" s="70" t="e">
        <f aca="false">$EF$7*$J$2*$J$5*$AB274</f>
        <v>#N/A</v>
      </c>
      <c r="EG274" s="70" t="e">
        <f aca="false">$EF$7*$J$3*$J$5*$AC274</f>
        <v>#N/A</v>
      </c>
      <c r="EH274" s="70" t="e">
        <f aca="false">$EH$7*$J$2*$J$5*$AB274</f>
        <v>#N/A</v>
      </c>
      <c r="EI274" s="70" t="e">
        <f aca="false">$EH$7*$J$3*$J$5*$AC274</f>
        <v>#N/A</v>
      </c>
      <c r="EJ274" s="70" t="e">
        <f aca="false">$EJ$7*$J$2*$J$5*$AB274</f>
        <v>#N/A</v>
      </c>
      <c r="EK274" s="70" t="e">
        <f aca="false">$EJ$7*$J$3*$J$5*$AC274</f>
        <v>#N/A</v>
      </c>
      <c r="EL274" s="70" t="e">
        <f aca="false">$EL$7*$J$2*$J$5*$AB274</f>
        <v>#N/A</v>
      </c>
      <c r="EM274" s="70" t="e">
        <f aca="false">$EL$7*$J$3*$J$5*$AC274</f>
        <v>#N/A</v>
      </c>
      <c r="EN274" s="134" t="e">
        <f aca="false">SUM(EB274:EC274)</f>
        <v>#N/A</v>
      </c>
      <c r="EO274" s="25" t="e">
        <f aca="false">SUM(EB274:EE274,EJ274:EM274)</f>
        <v>#N/A</v>
      </c>
      <c r="EP274" s="25" t="e">
        <f aca="false">SUM(DZ274:EM274)</f>
        <v>#N/A</v>
      </c>
    </row>
    <row r="275" customFormat="false" ht="11.25" hidden="false" customHeight="false" outlineLevel="0" collapsed="false">
      <c r="A275" s="51" t="e">
        <f aca="false">VLOOKUP($D275,Curves!$A$2:$I$1700,9)</f>
        <v>#N/A</v>
      </c>
      <c r="B275" s="85" t="e">
        <f aca="false">(1+($A275/2))^(-2*($D275-$A$1)/365.25)</f>
        <v>#N/A</v>
      </c>
      <c r="C275" s="85" t="n">
        <f aca="false">D276-D275</f>
        <v>30</v>
      </c>
      <c r="D275" s="377" t="n">
        <v>45017</v>
      </c>
      <c r="E275" s="378" t="e">
        <f aca="false">VLOOKUP($D275,Curves!$A$2:$H$1700,2)*$B275</f>
        <v>#N/A</v>
      </c>
      <c r="F275" s="51" t="e">
        <f aca="false">VLOOKUP($D275,Curves!$A$2:$H$1700,3)*$B275</f>
        <v>#N/A</v>
      </c>
      <c r="G275" s="51" t="e">
        <f aca="false">VLOOKUP($D275,Curves!$A$2:$H$1700,7)*$B275</f>
        <v>#N/A</v>
      </c>
      <c r="H275" s="51" t="e">
        <f aca="false">VLOOKUP($D275,Curves!$A$2:$H$1700,5)*$B275</f>
        <v>#N/A</v>
      </c>
      <c r="I275" s="51" t="e">
        <f aca="false">VLOOKUP($D275,Curves!$A$2:$H$1700,4)*$B275</f>
        <v>#N/A</v>
      </c>
      <c r="J275" s="379" t="e">
        <f aca="false">VLOOKUP($D275,Curves!$A$2:$H$1700,8)*$B275</f>
        <v>#N/A</v>
      </c>
      <c r="K275" s="51" t="e">
        <f aca="false">($E275+$I275)*$J$5+$J$4</f>
        <v>#N/A</v>
      </c>
      <c r="L275" s="380" t="e">
        <f aca="false">VLOOKUP($D275,Curves!$N$2:$T$2600,2)*$B275</f>
        <v>#N/A</v>
      </c>
      <c r="M275" s="244" t="e">
        <f aca="false">VLOOKUP($D275,Curves!$N$2:$T$2600,3)*$B275</f>
        <v>#N/A</v>
      </c>
      <c r="N275" s="381" t="e">
        <f aca="false">IF($K275&lt;$L275,1,0)</f>
        <v>#N/A</v>
      </c>
      <c r="O275" s="382" t="e">
        <f aca="false">IF($K275&lt;$M275,1,0)</f>
        <v>#N/A</v>
      </c>
      <c r="P275" s="378" t="e">
        <f aca="false">($E275+J275)*$J$5+$J$4</f>
        <v>#N/A</v>
      </c>
      <c r="Q275" s="380" t="e">
        <f aca="false">VLOOKUP($D275,Curves!$N$2:$T$2600,4)*$B275</f>
        <v>#N/A</v>
      </c>
      <c r="R275" s="244" t="e">
        <f aca="false">VLOOKUP($D275,Curves!$N$2:$T$2600,5)*$B275</f>
        <v>#N/A</v>
      </c>
      <c r="S275" s="381" t="e">
        <f aca="false">IF($P275&lt;$Q275,1,0)</f>
        <v>#N/A</v>
      </c>
      <c r="T275" s="382" t="e">
        <f aca="false">IF($P275&lt;$R275,1,0)</f>
        <v>#N/A</v>
      </c>
      <c r="U275" s="383" t="e">
        <f aca="false">($E275+G275)*$J$5+$J$4</f>
        <v>#N/A</v>
      </c>
      <c r="V275" s="383" t="e">
        <f aca="false">($E275+H275)*$J$5+$J$4</f>
        <v>#N/A</v>
      </c>
      <c r="W275" s="383" t="e">
        <f aca="false">($E275+I275)*$J$5+$J$4</f>
        <v>#N/A</v>
      </c>
      <c r="X275" s="272" t="e">
        <f aca="false">VLOOKUP($D275,[6]CurveFetch!$D$8:$S$13000,16,0)*$B275</f>
        <v>#N/A</v>
      </c>
      <c r="Y275" s="244" t="e">
        <f aca="false">VLOOKUP($D275,Curves!$N$2:$T$2600,7)*$B275</f>
        <v>#N/A</v>
      </c>
      <c r="Z275" s="384" t="e">
        <f aca="false">IF($U275&lt;$X275,1,0)</f>
        <v>#N/A</v>
      </c>
      <c r="AA275" s="381" t="e">
        <f aca="false">IF($U275&lt;$Y275,1,0)</f>
        <v>#N/A</v>
      </c>
      <c r="AB275" s="381" t="e">
        <f aca="false">IF($V275&lt;$X275,1,0)</f>
        <v>#N/A</v>
      </c>
      <c r="AC275" s="381" t="e">
        <f aca="false">IF($V275&lt;$X275,1,0)</f>
        <v>#N/A</v>
      </c>
      <c r="AD275" s="381" t="e">
        <f aca="false">IF($W275&lt;$X275,1,0)</f>
        <v>#N/A</v>
      </c>
      <c r="AE275" s="382" t="e">
        <f aca="false">IF($W275&lt;$Y275,1,0)</f>
        <v>#N/A</v>
      </c>
      <c r="AF275" s="70" t="e">
        <f aca="false">$AF$7*$J$2*$J$5*$N275</f>
        <v>#N/A</v>
      </c>
      <c r="AG275" s="70" t="e">
        <f aca="false">$AF$7*$J$2*$J$5*$O275</f>
        <v>#N/A</v>
      </c>
      <c r="AH275" s="70" t="e">
        <f aca="false">$AH$7*$J$2*$J$5*$N275</f>
        <v>#N/A</v>
      </c>
      <c r="AI275" s="70" t="e">
        <f aca="false">$AH$7*$J$2*$J$5*$O275</f>
        <v>#N/A</v>
      </c>
      <c r="AJ275" s="70" t="e">
        <f aca="false">$AJ$7*$J$2*$J$5*$N275</f>
        <v>#N/A</v>
      </c>
      <c r="AK275" s="70" t="e">
        <f aca="false">$AJ$7*$J$2*$J$5*$O275</f>
        <v>#N/A</v>
      </c>
      <c r="AL275" s="70" t="e">
        <f aca="false">$AL$7*$J$2*$J$5*$N275</f>
        <v>#N/A</v>
      </c>
      <c r="AM275" s="70" t="e">
        <f aca="false">$AL$7*$J$3*$J$5*$O275</f>
        <v>#N/A</v>
      </c>
      <c r="AN275" s="70" t="e">
        <f aca="false">$AN$7*$J$2*$J$5*$N275</f>
        <v>#N/A</v>
      </c>
      <c r="AO275" s="70" t="e">
        <f aca="false">$AN$7*$J$3*$J$5*$O275</f>
        <v>#N/A</v>
      </c>
      <c r="AP275" s="70" t="e">
        <f aca="false">$AP$7*$J$2*$J$5*$N275</f>
        <v>#N/A</v>
      </c>
      <c r="AQ275" s="70" t="e">
        <f aca="false">$AP$7*$J$3*$J$5*$O275</f>
        <v>#N/A</v>
      </c>
      <c r="AR275" s="70" t="e">
        <f aca="false">$AR$7*$J$2*$J$5*$N275</f>
        <v>#N/A</v>
      </c>
      <c r="AS275" s="70" t="e">
        <f aca="false">$AR$7*$J$3*$J$5*$O275</f>
        <v>#N/A</v>
      </c>
      <c r="AT275" s="134" t="e">
        <f aca="false">SUM(AF275:AG275,AL275:AM275)</f>
        <v>#N/A</v>
      </c>
      <c r="AU275" s="161" t="e">
        <f aca="false">SUM(AF275:AM275,AP275:AS275)</f>
        <v>#N/A</v>
      </c>
      <c r="AV275" s="134" t="e">
        <f aca="false">SUM(AF275:AS275)</f>
        <v>#N/A</v>
      </c>
      <c r="AW275" s="70" t="e">
        <f aca="false">$AW$7*$J$2*$J$5*$S275</f>
        <v>#N/A</v>
      </c>
      <c r="AX275" s="70" t="e">
        <f aca="false">$AW$7*$J$3*$J$5*$T275</f>
        <v>#N/A</v>
      </c>
      <c r="AY275" s="70" t="e">
        <f aca="false">$AY$7*$J$2*$J$5*$S275</f>
        <v>#N/A</v>
      </c>
      <c r="AZ275" s="70" t="e">
        <f aca="false">$AY$7*$J$3*$J$5*$T275</f>
        <v>#N/A</v>
      </c>
      <c r="BA275" s="70" t="e">
        <f aca="false">$BA$7*$J$2*$J$5*$S275</f>
        <v>#N/A</v>
      </c>
      <c r="BB275" s="70" t="e">
        <f aca="false">$BA$7*$J$3*$J$5*$T275</f>
        <v>#N/A</v>
      </c>
      <c r="BC275" s="70" t="e">
        <f aca="false">$BC$7*$J$2*$J$5*$S275</f>
        <v>#N/A</v>
      </c>
      <c r="BD275" s="70" t="e">
        <f aca="false">$BC$7*$J$3*$J$5*$T275</f>
        <v>#N/A</v>
      </c>
      <c r="BE275" s="70" t="e">
        <f aca="false">$BE$7*$J$2*$J$5*$S275</f>
        <v>#N/A</v>
      </c>
      <c r="BF275" s="70" t="e">
        <f aca="false">$BE$7*$J$3*$J$5*$T275</f>
        <v>#N/A</v>
      </c>
      <c r="BG275" s="70" t="e">
        <f aca="false">$BG$7*$J$2*$J$5*$S275</f>
        <v>#N/A</v>
      </c>
      <c r="BH275" s="70" t="e">
        <f aca="false">$BG$7*$J$3*$J$5*$T275</f>
        <v>#N/A</v>
      </c>
      <c r="BI275" s="70" t="e">
        <f aca="false">$BI$7*$J$2*$J$5*$S275</f>
        <v>#N/A</v>
      </c>
      <c r="BJ275" s="70" t="e">
        <f aca="false">$BI$7*$J$3*$J$5*$T275</f>
        <v>#N/A</v>
      </c>
      <c r="BK275" s="70" t="e">
        <f aca="false">$BK$7*$J$2*$J$5*$S275</f>
        <v>#N/A</v>
      </c>
      <c r="BL275" s="70" t="e">
        <f aca="false">$BK$7*$J$3*$J$5*$T275</f>
        <v>#N/A</v>
      </c>
      <c r="BM275" s="70" t="e">
        <f aca="false">$BM$7*$J$2*$J$5*$S275</f>
        <v>#N/A</v>
      </c>
      <c r="BN275" s="70" t="e">
        <f aca="false">$BM$7*$J$3*$J$5*$T275</f>
        <v>#N/A</v>
      </c>
      <c r="BO275" s="70" t="e">
        <f aca="false">$BO$7*$J$2*$J$5*$S275</f>
        <v>#N/A</v>
      </c>
      <c r="BP275" s="70" t="e">
        <f aca="false">$BO$7*$J$3*$J$5*$T275</f>
        <v>#N/A</v>
      </c>
      <c r="BQ275" s="70" t="e">
        <f aca="false">$BQ$7*$J$2*$J$5*$S275</f>
        <v>#N/A</v>
      </c>
      <c r="BR275" s="70" t="e">
        <f aca="false">$BQ$7*$J$3*$J$5*$T275</f>
        <v>#N/A</v>
      </c>
      <c r="BS275" s="70" t="e">
        <f aca="false">$BS$7*$J$2*$J$5*$S275</f>
        <v>#N/A</v>
      </c>
      <c r="BT275" s="70" t="e">
        <f aca="false">$BS$7*$J$3*$J$5*$T275</f>
        <v>#N/A</v>
      </c>
      <c r="BU275" s="70" t="e">
        <f aca="false">$BU$7*$J$2*$J$5*$S275</f>
        <v>#N/A</v>
      </c>
      <c r="BV275" s="70" t="e">
        <f aca="false">$BU$7*$J$3*$J$5*$T275</f>
        <v>#N/A</v>
      </c>
      <c r="BW275" s="385" t="e">
        <f aca="false">SUM(AW275:BD275,BG275:BJ275,BO275:BP275)</f>
        <v>#N/A</v>
      </c>
      <c r="BX275" s="386" t="e">
        <f aca="false">SUM(BS275:BV275)+BW275</f>
        <v>#N/A</v>
      </c>
      <c r="BY275" s="25" t="e">
        <f aca="false">SUM(AW275:BV275)</f>
        <v>#N/A</v>
      </c>
      <c r="BZ275" s="70" t="e">
        <f aca="false">$BZ$7*$J$2*$J$5*$N275</f>
        <v>#N/A</v>
      </c>
      <c r="CA275" s="70" t="e">
        <f aca="false">$BZ$7*$J$3*$J$5*$O275</f>
        <v>#N/A</v>
      </c>
      <c r="CB275" s="70" t="e">
        <f aca="false">$CB$7*$J$2*$J$5*$N275</f>
        <v>#N/A</v>
      </c>
      <c r="CC275" s="70" t="e">
        <f aca="false">$CB$7*$J$3*$J$5*$O275</f>
        <v>#N/A</v>
      </c>
      <c r="CD275" s="70" t="e">
        <f aca="false">$CD$7*$J$2*$J$5*$N275</f>
        <v>#N/A</v>
      </c>
      <c r="CE275" s="70" t="e">
        <f aca="false">$CD$7*$J$3*$J$5*$O275</f>
        <v>#N/A</v>
      </c>
      <c r="CF275" s="134" t="e">
        <f aca="false">SUM(BZ275:CA275)</f>
        <v>#N/A</v>
      </c>
      <c r="CG275" s="386" t="e">
        <f aca="false">SUM(BZ275:CC275)</f>
        <v>#N/A</v>
      </c>
      <c r="CH275" s="134" t="e">
        <f aca="false">SUM(BZ275:CE275)</f>
        <v>#N/A</v>
      </c>
      <c r="CI275" s="70" t="e">
        <f aca="false">$CI$7*$J$2*$J$5*$AB275</f>
        <v>#N/A</v>
      </c>
      <c r="CJ275" s="70" t="e">
        <f aca="false">$CI$7*$J$3*$J$5*$AC275</f>
        <v>#N/A</v>
      </c>
      <c r="CK275" s="70" t="e">
        <f aca="false">$CK$7*$J$2*$J$5*$AB275</f>
        <v>#N/A</v>
      </c>
      <c r="CL275" s="70" t="e">
        <f aca="false">$CK$7*$J$3*$J$5*$AC275</f>
        <v>#N/A</v>
      </c>
      <c r="CM275" s="70" t="e">
        <f aca="false">$CM$7*$J$2*$J$5*$AB275</f>
        <v>#N/A</v>
      </c>
      <c r="CN275" s="70" t="e">
        <f aca="false">$CM$7*$J$3*$J$5*$AC275</f>
        <v>#N/A</v>
      </c>
      <c r="CO275" s="70" t="e">
        <f aca="false">$CO$7*$J$2*$J$5*$AB275</f>
        <v>#N/A</v>
      </c>
      <c r="CP275" s="70" t="e">
        <f aca="false">$CO$7*$J$3*$J$5*$AC275</f>
        <v>#N/A</v>
      </c>
      <c r="CQ275" s="70" t="e">
        <f aca="false">$CQ$7*$J$2*$J$5*$AB275</f>
        <v>#N/A</v>
      </c>
      <c r="CR275" s="70" t="e">
        <f aca="false">$CQ$7*$J$3*$J$5*$AC275</f>
        <v>#N/A</v>
      </c>
      <c r="CS275" s="70" t="e">
        <f aca="false">$CS$7*$J$2*$J$5*$AB275</f>
        <v>#N/A</v>
      </c>
      <c r="CT275" s="70" t="e">
        <f aca="false">$CS$7*$J$3*$J$5*$AC275</f>
        <v>#N/A</v>
      </c>
      <c r="CU275" s="70" t="e">
        <f aca="false">$CU$7*$J$2*$J$5*$AB275</f>
        <v>#N/A</v>
      </c>
      <c r="CV275" s="70" t="e">
        <f aca="false">$CU$7*$J$3*$J$5*$AC275</f>
        <v>#N/A</v>
      </c>
      <c r="CW275" s="70" t="e">
        <f aca="false">$CW$7*$J$2*$J$5*$AB275</f>
        <v>#N/A</v>
      </c>
      <c r="CX275" s="70" t="e">
        <f aca="false">$CW$7*$J$3*$J$5*$AC275</f>
        <v>#N/A</v>
      </c>
      <c r="CY275" s="70" t="e">
        <f aca="false">$CY$7*$J$2*$J$5*$AB275</f>
        <v>#N/A</v>
      </c>
      <c r="CZ275" s="70" t="e">
        <f aca="false">$CY$7*$J$3*$J$5*$AC275</f>
        <v>#N/A</v>
      </c>
      <c r="DA275" s="70" t="e">
        <f aca="false">$DA$7*$J$2*$J$5*$AB275</f>
        <v>#N/A</v>
      </c>
      <c r="DB275" s="70" t="e">
        <f aca="false">$DA$7*$J$3*$J$5*$AC275</f>
        <v>#N/A</v>
      </c>
      <c r="DC275" s="70"/>
      <c r="DD275" s="70"/>
      <c r="DE275" s="2"/>
      <c r="DF275" s="2"/>
      <c r="DG275" s="2"/>
      <c r="DH275" s="2"/>
      <c r="DI275" s="70" t="e">
        <f aca="false">$DI$7*$J$2*$J$5*$AB275</f>
        <v>#N/A</v>
      </c>
      <c r="DJ275" s="70" t="e">
        <f aca="false">$DI$7*$J$3*$J$5*$AC275</f>
        <v>#N/A</v>
      </c>
      <c r="DK275" s="70" t="e">
        <f aca="false">$DK$7*$J$2*$J$5*$AB275</f>
        <v>#N/A</v>
      </c>
      <c r="DL275" s="70" t="e">
        <f aca="false">$DK$7*$J$3*$J$5*$AC275</f>
        <v>#N/A</v>
      </c>
      <c r="DM275" s="70" t="e">
        <f aca="false">$DM$7*$J$2*$J$5*$AB275</f>
        <v>#N/A</v>
      </c>
      <c r="DN275" s="70" t="e">
        <f aca="false">$DM$7*$J$3*$J$5*$AC275</f>
        <v>#N/A</v>
      </c>
      <c r="DO275" s="70" t="e">
        <f aca="false">$DO$7*$J$2*$J$5*$AB275</f>
        <v>#N/A</v>
      </c>
      <c r="DP275" s="70" t="e">
        <f aca="false">$DO$7*$J$3*$J$5*$AC275</f>
        <v>#N/A</v>
      </c>
      <c r="DQ275" s="70" t="e">
        <f aca="false">$DQ$7*$J$2*$J$5*$AB275</f>
        <v>#N/A</v>
      </c>
      <c r="DR275" s="70" t="e">
        <f aca="false">$DQ$7*$J$3*$J$5*$AC275</f>
        <v>#N/A</v>
      </c>
      <c r="DS275" s="134" t="e">
        <f aca="false">SUM(CI275:CR275,CW275:CX275,DG275:DH275)</f>
        <v>#N/A</v>
      </c>
      <c r="DT275" s="25" t="e">
        <f aca="false">SUM(CI275:CZ275,DC275:DL275)</f>
        <v>#N/A</v>
      </c>
      <c r="DU275" s="134" t="e">
        <f aca="false">SUM(CI275:DR275)</f>
        <v>#N/A</v>
      </c>
      <c r="DZ275" s="70" t="e">
        <f aca="false">$DZ$7*$J$2*$J$5*$AB275</f>
        <v>#N/A</v>
      </c>
      <c r="EA275" s="70" t="e">
        <f aca="false">$DZ$7*$J$3*$J$5*$AC275</f>
        <v>#N/A</v>
      </c>
      <c r="EB275" s="70" t="e">
        <f aca="false">$EB$7*$J$2*$J$5*$AB275</f>
        <v>#N/A</v>
      </c>
      <c r="EC275" s="70" t="e">
        <f aca="false">$EB$7*$J$3*$J$5*$AC275</f>
        <v>#N/A</v>
      </c>
      <c r="ED275" s="70" t="e">
        <f aca="false">$ED$7*$J$2*$J$5*$AB275</f>
        <v>#N/A</v>
      </c>
      <c r="EE275" s="70" t="e">
        <f aca="false">$ED$7*$J$3*$J$5*$AC275</f>
        <v>#N/A</v>
      </c>
      <c r="EF275" s="70" t="e">
        <f aca="false">$EF$7*$J$2*$J$5*$AB275</f>
        <v>#N/A</v>
      </c>
      <c r="EG275" s="70" t="e">
        <f aca="false">$EF$7*$J$3*$J$5*$AC275</f>
        <v>#N/A</v>
      </c>
      <c r="EH275" s="70" t="e">
        <f aca="false">$EH$7*$J$2*$J$5*$AB275</f>
        <v>#N/A</v>
      </c>
      <c r="EI275" s="70" t="e">
        <f aca="false">$EH$7*$J$3*$J$5*$AC275</f>
        <v>#N/A</v>
      </c>
      <c r="EJ275" s="70" t="e">
        <f aca="false">$EJ$7*$J$2*$J$5*$AB275</f>
        <v>#N/A</v>
      </c>
      <c r="EK275" s="70" t="e">
        <f aca="false">$EJ$7*$J$3*$J$5*$AC275</f>
        <v>#N/A</v>
      </c>
      <c r="EL275" s="70" t="e">
        <f aca="false">$EL$7*$J$2*$J$5*$AB275</f>
        <v>#N/A</v>
      </c>
      <c r="EM275" s="70" t="e">
        <f aca="false">$EL$7*$J$3*$J$5*$AC275</f>
        <v>#N/A</v>
      </c>
      <c r="EN275" s="134" t="e">
        <f aca="false">SUM(EB275:EC275)</f>
        <v>#N/A</v>
      </c>
      <c r="EO275" s="25" t="e">
        <f aca="false">SUM(EB275:EE275,EJ275:EM275)</f>
        <v>#N/A</v>
      </c>
      <c r="EP275" s="25" t="e">
        <f aca="false">SUM(DZ275:EM275)</f>
        <v>#N/A</v>
      </c>
    </row>
    <row r="276" customFormat="false" ht="11.25" hidden="false" customHeight="false" outlineLevel="0" collapsed="false">
      <c r="A276" s="51" t="e">
        <f aca="false">VLOOKUP($D276,Curves!$A$2:$I$1700,9)</f>
        <v>#N/A</v>
      </c>
      <c r="B276" s="85" t="e">
        <f aca="false">(1+($A276/2))^(-2*($D276-$A$1)/365.25)</f>
        <v>#N/A</v>
      </c>
      <c r="C276" s="85" t="n">
        <f aca="false">D277-D276</f>
        <v>31</v>
      </c>
      <c r="D276" s="377" t="n">
        <v>45047</v>
      </c>
      <c r="E276" s="378" t="e">
        <f aca="false">VLOOKUP($D276,Curves!$A$2:$H$1700,2)*$B276</f>
        <v>#N/A</v>
      </c>
      <c r="F276" s="51" t="e">
        <f aca="false">VLOOKUP($D276,Curves!$A$2:$H$1700,3)*$B276</f>
        <v>#N/A</v>
      </c>
      <c r="G276" s="51" t="e">
        <f aca="false">VLOOKUP($D276,Curves!$A$2:$H$1700,7)*$B276</f>
        <v>#N/A</v>
      </c>
      <c r="H276" s="51" t="e">
        <f aca="false">VLOOKUP($D276,Curves!$A$2:$H$1700,5)*$B276</f>
        <v>#N/A</v>
      </c>
      <c r="I276" s="51" t="e">
        <f aca="false">VLOOKUP($D276,Curves!$A$2:$H$1700,4)*$B276</f>
        <v>#N/A</v>
      </c>
      <c r="J276" s="379" t="e">
        <f aca="false">VLOOKUP($D276,Curves!$A$2:$H$1700,8)*$B276</f>
        <v>#N/A</v>
      </c>
      <c r="K276" s="51" t="e">
        <f aca="false">($E276+$I276)*$J$5+$J$4</f>
        <v>#N/A</v>
      </c>
      <c r="L276" s="380" t="e">
        <f aca="false">VLOOKUP($D276,Curves!$N$2:$T$2600,2)*$B276</f>
        <v>#N/A</v>
      </c>
      <c r="M276" s="244" t="e">
        <f aca="false">VLOOKUP($D276,Curves!$N$2:$T$2600,3)*$B276</f>
        <v>#N/A</v>
      </c>
      <c r="N276" s="381" t="e">
        <f aca="false">IF($K276&lt;$L276,1,0)</f>
        <v>#N/A</v>
      </c>
      <c r="O276" s="382" t="e">
        <f aca="false">IF($K276&lt;$M276,1,0)</f>
        <v>#N/A</v>
      </c>
      <c r="P276" s="378" t="e">
        <f aca="false">($E276+J276)*$J$5+$J$4</f>
        <v>#N/A</v>
      </c>
      <c r="Q276" s="380" t="e">
        <f aca="false">VLOOKUP($D276,Curves!$N$2:$T$2600,4)*$B276</f>
        <v>#N/A</v>
      </c>
      <c r="R276" s="244" t="e">
        <f aca="false">VLOOKUP($D276,Curves!$N$2:$T$2600,5)*$B276</f>
        <v>#N/A</v>
      </c>
      <c r="S276" s="381" t="e">
        <f aca="false">IF($P276&lt;$Q276,1,0)</f>
        <v>#N/A</v>
      </c>
      <c r="T276" s="382" t="e">
        <f aca="false">IF($P276&lt;$R276,1,0)</f>
        <v>#N/A</v>
      </c>
      <c r="U276" s="383" t="e">
        <f aca="false">($E276+G276)*$J$5+$J$4</f>
        <v>#N/A</v>
      </c>
      <c r="V276" s="383" t="e">
        <f aca="false">($E276+H276)*$J$5+$J$4</f>
        <v>#N/A</v>
      </c>
      <c r="W276" s="383" t="e">
        <f aca="false">($E276+I276)*$J$5+$J$4</f>
        <v>#N/A</v>
      </c>
      <c r="X276" s="272" t="e">
        <f aca="false">VLOOKUP($D276,[6]CurveFetch!$D$8:$S$13000,16,0)*$B276</f>
        <v>#N/A</v>
      </c>
      <c r="Y276" s="244" t="e">
        <f aca="false">VLOOKUP($D276,Curves!$N$2:$T$2600,7)*$B276</f>
        <v>#N/A</v>
      </c>
      <c r="Z276" s="384" t="e">
        <f aca="false">IF($U276&lt;$X276,1,0)</f>
        <v>#N/A</v>
      </c>
      <c r="AA276" s="381" t="e">
        <f aca="false">IF($U276&lt;$Y276,1,0)</f>
        <v>#N/A</v>
      </c>
      <c r="AB276" s="381" t="e">
        <f aca="false">IF($V276&lt;$X276,1,0)</f>
        <v>#N/A</v>
      </c>
      <c r="AC276" s="381" t="e">
        <f aca="false">IF($V276&lt;$X276,1,0)</f>
        <v>#N/A</v>
      </c>
      <c r="AD276" s="381" t="e">
        <f aca="false">IF($W276&lt;$X276,1,0)</f>
        <v>#N/A</v>
      </c>
      <c r="AE276" s="382" t="e">
        <f aca="false">IF($W276&lt;$Y276,1,0)</f>
        <v>#N/A</v>
      </c>
      <c r="AF276" s="70" t="e">
        <f aca="false">$AF$7*$J$2*$J$5*$N276</f>
        <v>#N/A</v>
      </c>
      <c r="AG276" s="70" t="e">
        <f aca="false">$AF$7*$J$2*$J$5*$O276</f>
        <v>#N/A</v>
      </c>
      <c r="AH276" s="70" t="e">
        <f aca="false">$AH$7*$J$2*$J$5*$N276</f>
        <v>#N/A</v>
      </c>
      <c r="AI276" s="70" t="e">
        <f aca="false">$AH$7*$J$2*$J$5*$O276</f>
        <v>#N/A</v>
      </c>
      <c r="AJ276" s="70" t="e">
        <f aca="false">$AJ$7*$J$2*$J$5*$N276</f>
        <v>#N/A</v>
      </c>
      <c r="AK276" s="70" t="e">
        <f aca="false">$AJ$7*$J$2*$J$5*$O276</f>
        <v>#N/A</v>
      </c>
      <c r="AL276" s="70" t="e">
        <f aca="false">$AL$7*$J$2*$J$5*$N276</f>
        <v>#N/A</v>
      </c>
      <c r="AM276" s="70" t="e">
        <f aca="false">$AL$7*$J$3*$J$5*$O276</f>
        <v>#N/A</v>
      </c>
      <c r="AN276" s="70" t="e">
        <f aca="false">$AN$7*$J$2*$J$5*$N276</f>
        <v>#N/A</v>
      </c>
      <c r="AO276" s="70" t="e">
        <f aca="false">$AN$7*$J$3*$J$5*$O276</f>
        <v>#N/A</v>
      </c>
      <c r="AP276" s="70" t="e">
        <f aca="false">$AP$7*$J$2*$J$5*$N276</f>
        <v>#N/A</v>
      </c>
      <c r="AQ276" s="70" t="e">
        <f aca="false">$AP$7*$J$3*$J$5*$O276</f>
        <v>#N/A</v>
      </c>
      <c r="AR276" s="70" t="e">
        <f aca="false">$AR$7*$J$2*$J$5*$N276</f>
        <v>#N/A</v>
      </c>
      <c r="AS276" s="70" t="e">
        <f aca="false">$AR$7*$J$3*$J$5*$O276</f>
        <v>#N/A</v>
      </c>
      <c r="AT276" s="134" t="e">
        <f aca="false">SUM(AF276:AG276,AL276:AM276)</f>
        <v>#N/A</v>
      </c>
      <c r="AU276" s="161" t="e">
        <f aca="false">SUM(AF276:AM276,AP276:AS276)</f>
        <v>#N/A</v>
      </c>
      <c r="AV276" s="134" t="e">
        <f aca="false">SUM(AF276:AS276)</f>
        <v>#N/A</v>
      </c>
      <c r="AW276" s="70" t="e">
        <f aca="false">$AW$7*$J$2*$J$5*$S276</f>
        <v>#N/A</v>
      </c>
      <c r="AX276" s="70" t="e">
        <f aca="false">$AW$7*$J$3*$J$5*$T276</f>
        <v>#N/A</v>
      </c>
      <c r="AY276" s="70" t="e">
        <f aca="false">$AY$7*$J$2*$J$5*$S276</f>
        <v>#N/A</v>
      </c>
      <c r="AZ276" s="70" t="e">
        <f aca="false">$AY$7*$J$3*$J$5*$T276</f>
        <v>#N/A</v>
      </c>
      <c r="BA276" s="70" t="e">
        <f aca="false">$BA$7*$J$2*$J$5*$S276</f>
        <v>#N/A</v>
      </c>
      <c r="BB276" s="70" t="e">
        <f aca="false">$BA$7*$J$3*$J$5*$T276</f>
        <v>#N/A</v>
      </c>
      <c r="BC276" s="70" t="e">
        <f aca="false">$BC$7*$J$2*$J$5*$S276</f>
        <v>#N/A</v>
      </c>
      <c r="BD276" s="70" t="e">
        <f aca="false">$BC$7*$J$3*$J$5*$T276</f>
        <v>#N/A</v>
      </c>
      <c r="BE276" s="70" t="e">
        <f aca="false">$BE$7*$J$2*$J$5*$S276</f>
        <v>#N/A</v>
      </c>
      <c r="BF276" s="70" t="e">
        <f aca="false">$BE$7*$J$3*$J$5*$T276</f>
        <v>#N/A</v>
      </c>
      <c r="BG276" s="70" t="e">
        <f aca="false">$BG$7*$J$2*$J$5*$S276</f>
        <v>#N/A</v>
      </c>
      <c r="BH276" s="70" t="e">
        <f aca="false">$BG$7*$J$3*$J$5*$T276</f>
        <v>#N/A</v>
      </c>
      <c r="BI276" s="70" t="e">
        <f aca="false">$BI$7*$J$2*$J$5*$S276</f>
        <v>#N/A</v>
      </c>
      <c r="BJ276" s="70" t="e">
        <f aca="false">$BI$7*$J$3*$J$5*$T276</f>
        <v>#N/A</v>
      </c>
      <c r="BK276" s="70" t="e">
        <f aca="false">$BK$7*$J$2*$J$5*$S276</f>
        <v>#N/A</v>
      </c>
      <c r="BL276" s="70" t="e">
        <f aca="false">$BK$7*$J$3*$J$5*$T276</f>
        <v>#N/A</v>
      </c>
      <c r="BM276" s="70" t="e">
        <f aca="false">$BM$7*$J$2*$J$5*$S276</f>
        <v>#N/A</v>
      </c>
      <c r="BN276" s="70" t="e">
        <f aca="false">$BM$7*$J$3*$J$5*$T276</f>
        <v>#N/A</v>
      </c>
      <c r="BO276" s="70" t="e">
        <f aca="false">$BO$7*$J$2*$J$5*$S276</f>
        <v>#N/A</v>
      </c>
      <c r="BP276" s="70" t="e">
        <f aca="false">$BO$7*$J$3*$J$5*$T276</f>
        <v>#N/A</v>
      </c>
      <c r="BQ276" s="70" t="e">
        <f aca="false">$BQ$7*$J$2*$J$5*$S276</f>
        <v>#N/A</v>
      </c>
      <c r="BR276" s="70" t="e">
        <f aca="false">$BQ$7*$J$3*$J$5*$T276</f>
        <v>#N/A</v>
      </c>
      <c r="BS276" s="70" t="e">
        <f aca="false">$BS$7*$J$2*$J$5*$S276</f>
        <v>#N/A</v>
      </c>
      <c r="BT276" s="70" t="e">
        <f aca="false">$BS$7*$J$3*$J$5*$T276</f>
        <v>#N/A</v>
      </c>
      <c r="BU276" s="70" t="e">
        <f aca="false">$BU$7*$J$2*$J$5*$S276</f>
        <v>#N/A</v>
      </c>
      <c r="BV276" s="70" t="e">
        <f aca="false">$BU$7*$J$3*$J$5*$T276</f>
        <v>#N/A</v>
      </c>
      <c r="BW276" s="385" t="e">
        <f aca="false">SUM(AW276:BD276,BG276:BJ276,BO276:BP276)</f>
        <v>#N/A</v>
      </c>
      <c r="BX276" s="386" t="e">
        <f aca="false">SUM(BS276:BV276)+BW276</f>
        <v>#N/A</v>
      </c>
      <c r="BY276" s="25" t="e">
        <f aca="false">SUM(AW276:BV276)</f>
        <v>#N/A</v>
      </c>
      <c r="BZ276" s="70" t="e">
        <f aca="false">$BZ$7*$J$2*$J$5*$N276</f>
        <v>#N/A</v>
      </c>
      <c r="CA276" s="70" t="e">
        <f aca="false">$BZ$7*$J$3*$J$5*$O276</f>
        <v>#N/A</v>
      </c>
      <c r="CB276" s="70" t="e">
        <f aca="false">$CB$7*$J$2*$J$5*$N276</f>
        <v>#N/A</v>
      </c>
      <c r="CC276" s="70" t="e">
        <f aca="false">$CB$7*$J$3*$J$5*$O276</f>
        <v>#N/A</v>
      </c>
      <c r="CD276" s="70" t="e">
        <f aca="false">$CD$7*$J$2*$J$5*$N276</f>
        <v>#N/A</v>
      </c>
      <c r="CE276" s="70" t="e">
        <f aca="false">$CD$7*$J$3*$J$5*$O276</f>
        <v>#N/A</v>
      </c>
      <c r="CF276" s="134" t="e">
        <f aca="false">SUM(BZ276:CA276)</f>
        <v>#N/A</v>
      </c>
      <c r="CG276" s="386" t="e">
        <f aca="false">SUM(BZ276:CC276)</f>
        <v>#N/A</v>
      </c>
      <c r="CH276" s="134" t="e">
        <f aca="false">SUM(BZ276:CE276)</f>
        <v>#N/A</v>
      </c>
      <c r="CI276" s="70" t="e">
        <f aca="false">$CI$7*$J$2*$J$5*$AB276</f>
        <v>#N/A</v>
      </c>
      <c r="CJ276" s="70" t="e">
        <f aca="false">$CI$7*$J$3*$J$5*$AC276</f>
        <v>#N/A</v>
      </c>
      <c r="CK276" s="70" t="e">
        <f aca="false">$CK$7*$J$2*$J$5*$AB276</f>
        <v>#N/A</v>
      </c>
      <c r="CL276" s="70" t="e">
        <f aca="false">$CK$7*$J$3*$J$5*$AC276</f>
        <v>#N/A</v>
      </c>
      <c r="CM276" s="70" t="e">
        <f aca="false">$CM$7*$J$2*$J$5*$AB276</f>
        <v>#N/A</v>
      </c>
      <c r="CN276" s="70" t="e">
        <f aca="false">$CM$7*$J$3*$J$5*$AC276</f>
        <v>#N/A</v>
      </c>
      <c r="CO276" s="70" t="e">
        <f aca="false">$CO$7*$J$2*$J$5*$AB276</f>
        <v>#N/A</v>
      </c>
      <c r="CP276" s="70" t="e">
        <f aca="false">$CO$7*$J$3*$J$5*$AC276</f>
        <v>#N/A</v>
      </c>
      <c r="CQ276" s="70" t="e">
        <f aca="false">$CQ$7*$J$2*$J$5*$AB276</f>
        <v>#N/A</v>
      </c>
      <c r="CR276" s="70" t="e">
        <f aca="false">$CQ$7*$J$3*$J$5*$AC276</f>
        <v>#N/A</v>
      </c>
      <c r="CS276" s="70" t="e">
        <f aca="false">$CS$7*$J$2*$J$5*$AB276</f>
        <v>#N/A</v>
      </c>
      <c r="CT276" s="70" t="e">
        <f aca="false">$CS$7*$J$3*$J$5*$AC276</f>
        <v>#N/A</v>
      </c>
      <c r="CU276" s="70" t="e">
        <f aca="false">$CU$7*$J$2*$J$5*$AB276</f>
        <v>#N/A</v>
      </c>
      <c r="CV276" s="70" t="e">
        <f aca="false">$CU$7*$J$3*$J$5*$AC276</f>
        <v>#N/A</v>
      </c>
      <c r="CW276" s="70" t="e">
        <f aca="false">$CW$7*$J$2*$J$5*$AB276</f>
        <v>#N/A</v>
      </c>
      <c r="CX276" s="70" t="e">
        <f aca="false">$CW$7*$J$3*$J$5*$AC276</f>
        <v>#N/A</v>
      </c>
      <c r="CY276" s="70" t="e">
        <f aca="false">$CY$7*$J$2*$J$5*$AB276</f>
        <v>#N/A</v>
      </c>
      <c r="CZ276" s="70" t="e">
        <f aca="false">$CY$7*$J$3*$J$5*$AC276</f>
        <v>#N/A</v>
      </c>
      <c r="DA276" s="70" t="e">
        <f aca="false">$DA$7*$J$2*$J$5*$AB276</f>
        <v>#N/A</v>
      </c>
      <c r="DB276" s="70" t="e">
        <f aca="false">$DA$7*$J$3*$J$5*$AC276</f>
        <v>#N/A</v>
      </c>
      <c r="DC276" s="70"/>
      <c r="DD276" s="70"/>
      <c r="DE276" s="2"/>
      <c r="DF276" s="2"/>
      <c r="DG276" s="2"/>
      <c r="DH276" s="2"/>
      <c r="DI276" s="70" t="e">
        <f aca="false">$DI$7*$J$2*$J$5*$AB276</f>
        <v>#N/A</v>
      </c>
      <c r="DJ276" s="70" t="e">
        <f aca="false">$DI$7*$J$3*$J$5*$AC276</f>
        <v>#N/A</v>
      </c>
      <c r="DK276" s="70" t="e">
        <f aca="false">$DK$7*$J$2*$J$5*$AB276</f>
        <v>#N/A</v>
      </c>
      <c r="DL276" s="70" t="e">
        <f aca="false">$DK$7*$J$3*$J$5*$AC276</f>
        <v>#N/A</v>
      </c>
      <c r="DM276" s="70" t="e">
        <f aca="false">$DM$7*$J$2*$J$5*$AB276</f>
        <v>#N/A</v>
      </c>
      <c r="DN276" s="70" t="e">
        <f aca="false">$DM$7*$J$3*$J$5*$AC276</f>
        <v>#N/A</v>
      </c>
      <c r="DO276" s="70" t="e">
        <f aca="false">$DO$7*$J$2*$J$5*$AB276</f>
        <v>#N/A</v>
      </c>
      <c r="DP276" s="70" t="e">
        <f aca="false">$DO$7*$J$3*$J$5*$AC276</f>
        <v>#N/A</v>
      </c>
      <c r="DQ276" s="70" t="e">
        <f aca="false">$DQ$7*$J$2*$J$5*$AB276</f>
        <v>#N/A</v>
      </c>
      <c r="DR276" s="70" t="e">
        <f aca="false">$DQ$7*$J$3*$J$5*$AC276</f>
        <v>#N/A</v>
      </c>
      <c r="DS276" s="134" t="e">
        <f aca="false">SUM(CI276:CR276,CW276:CX276,DG276:DH276)</f>
        <v>#N/A</v>
      </c>
      <c r="DT276" s="25" t="e">
        <f aca="false">SUM(CI276:CZ276,DC276:DL276)</f>
        <v>#N/A</v>
      </c>
      <c r="DU276" s="134" t="e">
        <f aca="false">SUM(CI276:DR276)</f>
        <v>#N/A</v>
      </c>
      <c r="DZ276" s="70" t="e">
        <f aca="false">$DZ$7*$J$2*$J$5*$AB276</f>
        <v>#N/A</v>
      </c>
      <c r="EA276" s="70" t="e">
        <f aca="false">$DZ$7*$J$3*$J$5*$AC276</f>
        <v>#N/A</v>
      </c>
      <c r="EB276" s="70" t="e">
        <f aca="false">$EB$7*$J$2*$J$5*$AB276</f>
        <v>#N/A</v>
      </c>
      <c r="EC276" s="70" t="e">
        <f aca="false">$EB$7*$J$3*$J$5*$AC276</f>
        <v>#N/A</v>
      </c>
      <c r="ED276" s="70" t="e">
        <f aca="false">$ED$7*$J$2*$J$5*$AB276</f>
        <v>#N/A</v>
      </c>
      <c r="EE276" s="70" t="e">
        <f aca="false">$ED$7*$J$3*$J$5*$AC276</f>
        <v>#N/A</v>
      </c>
      <c r="EF276" s="70" t="e">
        <f aca="false">$EF$7*$J$2*$J$5*$AB276</f>
        <v>#N/A</v>
      </c>
      <c r="EG276" s="70" t="e">
        <f aca="false">$EF$7*$J$3*$J$5*$AC276</f>
        <v>#N/A</v>
      </c>
      <c r="EH276" s="70" t="e">
        <f aca="false">$EH$7*$J$2*$J$5*$AB276</f>
        <v>#N/A</v>
      </c>
      <c r="EI276" s="70" t="e">
        <f aca="false">$EH$7*$J$3*$J$5*$AC276</f>
        <v>#N/A</v>
      </c>
      <c r="EJ276" s="70" t="e">
        <f aca="false">$EJ$7*$J$2*$J$5*$AB276</f>
        <v>#N/A</v>
      </c>
      <c r="EK276" s="70" t="e">
        <f aca="false">$EJ$7*$J$3*$J$5*$AC276</f>
        <v>#N/A</v>
      </c>
      <c r="EL276" s="70" t="e">
        <f aca="false">$EL$7*$J$2*$J$5*$AB276</f>
        <v>#N/A</v>
      </c>
      <c r="EM276" s="70" t="e">
        <f aca="false">$EL$7*$J$3*$J$5*$AC276</f>
        <v>#N/A</v>
      </c>
      <c r="EN276" s="134" t="e">
        <f aca="false">SUM(EB276:EC276)</f>
        <v>#N/A</v>
      </c>
      <c r="EO276" s="25" t="e">
        <f aca="false">SUM(EB276:EE276,EJ276:EM276)</f>
        <v>#N/A</v>
      </c>
      <c r="EP276" s="25" t="e">
        <f aca="false">SUM(DZ276:EM276)</f>
        <v>#N/A</v>
      </c>
    </row>
    <row r="277" customFormat="false" ht="11.25" hidden="false" customHeight="false" outlineLevel="0" collapsed="false">
      <c r="A277" s="51" t="e">
        <f aca="false">VLOOKUP($D277,Curves!$A$2:$I$1700,9)</f>
        <v>#N/A</v>
      </c>
      <c r="B277" s="85" t="e">
        <f aca="false">(1+($A277/2))^(-2*($D277-$A$1)/365.25)</f>
        <v>#N/A</v>
      </c>
      <c r="C277" s="85" t="n">
        <f aca="false">D278-D277</f>
        <v>30</v>
      </c>
      <c r="D277" s="377" t="n">
        <v>45078</v>
      </c>
      <c r="E277" s="378" t="e">
        <f aca="false">VLOOKUP($D277,Curves!$A$2:$H$1700,2)*$B277</f>
        <v>#N/A</v>
      </c>
      <c r="F277" s="51" t="e">
        <f aca="false">VLOOKUP($D277,Curves!$A$2:$H$1700,3)*$B277</f>
        <v>#N/A</v>
      </c>
      <c r="G277" s="51" t="e">
        <f aca="false">VLOOKUP($D277,Curves!$A$2:$H$1700,7)*$B277</f>
        <v>#N/A</v>
      </c>
      <c r="H277" s="51" t="e">
        <f aca="false">VLOOKUP($D277,Curves!$A$2:$H$1700,5)*$B277</f>
        <v>#N/A</v>
      </c>
      <c r="I277" s="51" t="e">
        <f aca="false">VLOOKUP($D277,Curves!$A$2:$H$1700,4)*$B277</f>
        <v>#N/A</v>
      </c>
      <c r="J277" s="379" t="e">
        <f aca="false">VLOOKUP($D277,Curves!$A$2:$H$1700,8)*$B277</f>
        <v>#N/A</v>
      </c>
      <c r="K277" s="51" t="e">
        <f aca="false">($E277+$I277)*$J$5+$J$4</f>
        <v>#N/A</v>
      </c>
      <c r="L277" s="380" t="e">
        <f aca="false">VLOOKUP($D277,Curves!$N$2:$T$2600,2)*$B277</f>
        <v>#N/A</v>
      </c>
      <c r="M277" s="244" t="e">
        <f aca="false">VLOOKUP($D277,Curves!$N$2:$T$2600,3)*$B277</f>
        <v>#N/A</v>
      </c>
      <c r="N277" s="381" t="e">
        <f aca="false">IF($K277&lt;$L277,1,0)</f>
        <v>#N/A</v>
      </c>
      <c r="O277" s="382" t="e">
        <f aca="false">IF($K277&lt;$M277,1,0)</f>
        <v>#N/A</v>
      </c>
      <c r="P277" s="378" t="e">
        <f aca="false">($E277+J277)*$J$5+$J$4</f>
        <v>#N/A</v>
      </c>
      <c r="Q277" s="380" t="e">
        <f aca="false">VLOOKUP($D277,Curves!$N$2:$T$2600,4)*$B277</f>
        <v>#N/A</v>
      </c>
      <c r="R277" s="244" t="e">
        <f aca="false">VLOOKUP($D277,Curves!$N$2:$T$2600,5)*$B277</f>
        <v>#N/A</v>
      </c>
      <c r="S277" s="381" t="e">
        <f aca="false">IF($P277&lt;$Q277,1,0)</f>
        <v>#N/A</v>
      </c>
      <c r="T277" s="382" t="e">
        <f aca="false">IF($P277&lt;$R277,1,0)</f>
        <v>#N/A</v>
      </c>
      <c r="U277" s="383" t="e">
        <f aca="false">($E277+G277)*$J$5+$J$4</f>
        <v>#N/A</v>
      </c>
      <c r="V277" s="383" t="e">
        <f aca="false">($E277+H277)*$J$5+$J$4</f>
        <v>#N/A</v>
      </c>
      <c r="W277" s="383" t="e">
        <f aca="false">($E277+I277)*$J$5+$J$4</f>
        <v>#N/A</v>
      </c>
      <c r="X277" s="272" t="e">
        <f aca="false">VLOOKUP($D277,[6]CurveFetch!$D$8:$S$13000,16,0)*$B277</f>
        <v>#N/A</v>
      </c>
      <c r="Y277" s="244" t="e">
        <f aca="false">VLOOKUP($D277,Curves!$N$2:$T$2600,7)*$B277</f>
        <v>#N/A</v>
      </c>
      <c r="Z277" s="384" t="e">
        <f aca="false">IF($U277&lt;$X277,1,0)</f>
        <v>#N/A</v>
      </c>
      <c r="AA277" s="381" t="e">
        <f aca="false">IF($U277&lt;$Y277,1,0)</f>
        <v>#N/A</v>
      </c>
      <c r="AB277" s="381" t="e">
        <f aca="false">IF($V277&lt;$X277,1,0)</f>
        <v>#N/A</v>
      </c>
      <c r="AC277" s="381" t="e">
        <f aca="false">IF($V277&lt;$X277,1,0)</f>
        <v>#N/A</v>
      </c>
      <c r="AD277" s="381" t="e">
        <f aca="false">IF($W277&lt;$X277,1,0)</f>
        <v>#N/A</v>
      </c>
      <c r="AE277" s="382" t="e">
        <f aca="false">IF($W277&lt;$Y277,1,0)</f>
        <v>#N/A</v>
      </c>
      <c r="AF277" s="70" t="e">
        <f aca="false">$AF$7*$J$2*$J$5*$N277</f>
        <v>#N/A</v>
      </c>
      <c r="AG277" s="70" t="e">
        <f aca="false">$AF$7*$J$2*$J$5*$O277</f>
        <v>#N/A</v>
      </c>
      <c r="AH277" s="70" t="e">
        <f aca="false">$AH$7*$J$2*$J$5*$N277</f>
        <v>#N/A</v>
      </c>
      <c r="AI277" s="70" t="e">
        <f aca="false">$AH$7*$J$2*$J$5*$O277</f>
        <v>#N/A</v>
      </c>
      <c r="AJ277" s="70" t="e">
        <f aca="false">$AJ$7*$J$2*$J$5*$N277</f>
        <v>#N/A</v>
      </c>
      <c r="AK277" s="70" t="e">
        <f aca="false">$AJ$7*$J$2*$J$5*$O277</f>
        <v>#N/A</v>
      </c>
      <c r="AL277" s="70" t="e">
        <f aca="false">$AL$7*$J$2*$J$5*$N277</f>
        <v>#N/A</v>
      </c>
      <c r="AM277" s="70" t="e">
        <f aca="false">$AL$7*$J$3*$J$5*$O277</f>
        <v>#N/A</v>
      </c>
      <c r="AN277" s="70" t="e">
        <f aca="false">$AN$7*$J$2*$J$5*$N277</f>
        <v>#N/A</v>
      </c>
      <c r="AO277" s="70" t="e">
        <f aca="false">$AN$7*$J$3*$J$5*$O277</f>
        <v>#N/A</v>
      </c>
      <c r="AP277" s="70" t="e">
        <f aca="false">$AP$7*$J$2*$J$5*$N277</f>
        <v>#N/A</v>
      </c>
      <c r="AQ277" s="70" t="e">
        <f aca="false">$AP$7*$J$3*$J$5*$O277</f>
        <v>#N/A</v>
      </c>
      <c r="AR277" s="70" t="e">
        <f aca="false">$AR$7*$J$2*$J$5*$N277</f>
        <v>#N/A</v>
      </c>
      <c r="AS277" s="70" t="e">
        <f aca="false">$AR$7*$J$3*$J$5*$O277</f>
        <v>#N/A</v>
      </c>
      <c r="AT277" s="134" t="e">
        <f aca="false">SUM(AF277:AG277,AL277:AM277)</f>
        <v>#N/A</v>
      </c>
      <c r="AU277" s="161" t="e">
        <f aca="false">SUM(AF277:AM277,AP277:AS277)</f>
        <v>#N/A</v>
      </c>
      <c r="AV277" s="134" t="e">
        <f aca="false">SUM(AF277:AS277)</f>
        <v>#N/A</v>
      </c>
      <c r="AW277" s="70" t="e">
        <f aca="false">$AW$7*$J$2*$J$5*$S277</f>
        <v>#N/A</v>
      </c>
      <c r="AX277" s="70" t="e">
        <f aca="false">$AW$7*$J$3*$J$5*$T277</f>
        <v>#N/A</v>
      </c>
      <c r="AY277" s="70" t="e">
        <f aca="false">$AY$7*$J$2*$J$5*$S277</f>
        <v>#N/A</v>
      </c>
      <c r="AZ277" s="70" t="e">
        <f aca="false">$AY$7*$J$3*$J$5*$T277</f>
        <v>#N/A</v>
      </c>
      <c r="BA277" s="70" t="e">
        <f aca="false">$BA$7*$J$2*$J$5*$S277</f>
        <v>#N/A</v>
      </c>
      <c r="BB277" s="70" t="e">
        <f aca="false">$BA$7*$J$3*$J$5*$T277</f>
        <v>#N/A</v>
      </c>
      <c r="BC277" s="70" t="e">
        <f aca="false">$BC$7*$J$2*$J$5*$S277</f>
        <v>#N/A</v>
      </c>
      <c r="BD277" s="70" t="e">
        <f aca="false">$BC$7*$J$3*$J$5*$T277</f>
        <v>#N/A</v>
      </c>
      <c r="BE277" s="70" t="e">
        <f aca="false">$BE$7*$J$2*$J$5*$S277</f>
        <v>#N/A</v>
      </c>
      <c r="BF277" s="70" t="e">
        <f aca="false">$BE$7*$J$3*$J$5*$T277</f>
        <v>#N/A</v>
      </c>
      <c r="BG277" s="70" t="e">
        <f aca="false">$BG$7*$J$2*$J$5*$S277</f>
        <v>#N/A</v>
      </c>
      <c r="BH277" s="70" t="e">
        <f aca="false">$BG$7*$J$3*$J$5*$T277</f>
        <v>#N/A</v>
      </c>
      <c r="BI277" s="70" t="e">
        <f aca="false">$BI$7*$J$2*$J$5*$S277</f>
        <v>#N/A</v>
      </c>
      <c r="BJ277" s="70" t="e">
        <f aca="false">$BI$7*$J$3*$J$5*$T277</f>
        <v>#N/A</v>
      </c>
      <c r="BK277" s="70" t="e">
        <f aca="false">$BK$7*$J$2*$J$5*$S277</f>
        <v>#N/A</v>
      </c>
      <c r="BL277" s="70" t="e">
        <f aca="false">$BK$7*$J$3*$J$5*$T277</f>
        <v>#N/A</v>
      </c>
      <c r="BM277" s="70" t="e">
        <f aca="false">$BM$7*$J$2*$J$5*$S277</f>
        <v>#N/A</v>
      </c>
      <c r="BN277" s="70" t="e">
        <f aca="false">$BM$7*$J$3*$J$5*$T277</f>
        <v>#N/A</v>
      </c>
      <c r="BO277" s="70" t="e">
        <f aca="false">$BO$7*$J$2*$J$5*$S277</f>
        <v>#N/A</v>
      </c>
      <c r="BP277" s="70" t="e">
        <f aca="false">$BO$7*$J$3*$J$5*$T277</f>
        <v>#N/A</v>
      </c>
      <c r="BQ277" s="70" t="e">
        <f aca="false">$BQ$7*$J$2*$J$5*$S277</f>
        <v>#N/A</v>
      </c>
      <c r="BR277" s="70" t="e">
        <f aca="false">$BQ$7*$J$3*$J$5*$T277</f>
        <v>#N/A</v>
      </c>
      <c r="BS277" s="70" t="e">
        <f aca="false">$BS$7*$J$2*$J$5*$S277</f>
        <v>#N/A</v>
      </c>
      <c r="BT277" s="70" t="e">
        <f aca="false">$BS$7*$J$3*$J$5*$T277</f>
        <v>#N/A</v>
      </c>
      <c r="BU277" s="70" t="e">
        <f aca="false">$BU$7*$J$2*$J$5*$S277</f>
        <v>#N/A</v>
      </c>
      <c r="BV277" s="70" t="e">
        <f aca="false">$BU$7*$J$3*$J$5*$T277</f>
        <v>#N/A</v>
      </c>
      <c r="BW277" s="385" t="e">
        <f aca="false">SUM(AW277:BD277,BG277:BJ277,BO277:BP277)</f>
        <v>#N/A</v>
      </c>
      <c r="BX277" s="386" t="e">
        <f aca="false">SUM(BS277:BV277)+BW277</f>
        <v>#N/A</v>
      </c>
      <c r="BY277" s="25" t="e">
        <f aca="false">SUM(AW277:BV277)</f>
        <v>#N/A</v>
      </c>
      <c r="BZ277" s="70" t="e">
        <f aca="false">$BZ$7*$J$2*$J$5*$N277</f>
        <v>#N/A</v>
      </c>
      <c r="CA277" s="70" t="e">
        <f aca="false">$BZ$7*$J$3*$J$5*$O277</f>
        <v>#N/A</v>
      </c>
      <c r="CB277" s="70" t="e">
        <f aca="false">$CB$7*$J$2*$J$5*$N277</f>
        <v>#N/A</v>
      </c>
      <c r="CC277" s="70" t="e">
        <f aca="false">$CB$7*$J$3*$J$5*$O277</f>
        <v>#N/A</v>
      </c>
      <c r="CD277" s="70" t="e">
        <f aca="false">$CD$7*$J$2*$J$5*$N277</f>
        <v>#N/A</v>
      </c>
      <c r="CE277" s="70" t="e">
        <f aca="false">$CD$7*$J$3*$J$5*$O277</f>
        <v>#N/A</v>
      </c>
      <c r="CF277" s="134" t="e">
        <f aca="false">SUM(BZ277:CA277)</f>
        <v>#N/A</v>
      </c>
      <c r="CG277" s="386" t="e">
        <f aca="false">SUM(BZ277:CC277)</f>
        <v>#N/A</v>
      </c>
      <c r="CH277" s="134" t="e">
        <f aca="false">SUM(BZ277:CE277)</f>
        <v>#N/A</v>
      </c>
      <c r="CI277" s="70" t="e">
        <f aca="false">$CI$7*$J$2*$J$5*$AB277</f>
        <v>#N/A</v>
      </c>
      <c r="CJ277" s="70" t="e">
        <f aca="false">$CI$7*$J$3*$J$5*$AC277</f>
        <v>#N/A</v>
      </c>
      <c r="CK277" s="70" t="e">
        <f aca="false">$CK$7*$J$2*$J$5*$AB277</f>
        <v>#N/A</v>
      </c>
      <c r="CL277" s="70" t="e">
        <f aca="false">$CK$7*$J$3*$J$5*$AC277</f>
        <v>#N/A</v>
      </c>
      <c r="CM277" s="70" t="e">
        <f aca="false">$CM$7*$J$2*$J$5*$AB277</f>
        <v>#N/A</v>
      </c>
      <c r="CN277" s="70" t="e">
        <f aca="false">$CM$7*$J$3*$J$5*$AC277</f>
        <v>#N/A</v>
      </c>
      <c r="CO277" s="70" t="e">
        <f aca="false">$CO$7*$J$2*$J$5*$AB277</f>
        <v>#N/A</v>
      </c>
      <c r="CP277" s="70" t="e">
        <f aca="false">$CO$7*$J$3*$J$5*$AC277</f>
        <v>#N/A</v>
      </c>
      <c r="CQ277" s="70" t="e">
        <f aca="false">$CQ$7*$J$2*$J$5*$AB277</f>
        <v>#N/A</v>
      </c>
      <c r="CR277" s="70" t="e">
        <f aca="false">$CQ$7*$J$3*$J$5*$AC277</f>
        <v>#N/A</v>
      </c>
      <c r="CS277" s="70" t="e">
        <f aca="false">$CS$7*$J$2*$J$5*$AB277</f>
        <v>#N/A</v>
      </c>
      <c r="CT277" s="70" t="e">
        <f aca="false">$CS$7*$J$3*$J$5*$AC277</f>
        <v>#N/A</v>
      </c>
      <c r="CU277" s="70" t="e">
        <f aca="false">$CU$7*$J$2*$J$5*$AB277</f>
        <v>#N/A</v>
      </c>
      <c r="CV277" s="70" t="e">
        <f aca="false">$CU$7*$J$3*$J$5*$AC277</f>
        <v>#N/A</v>
      </c>
      <c r="CW277" s="70" t="e">
        <f aca="false">$CW$7*$J$2*$J$5*$AB277</f>
        <v>#N/A</v>
      </c>
      <c r="CX277" s="70" t="e">
        <f aca="false">$CW$7*$J$3*$J$5*$AC277</f>
        <v>#N/A</v>
      </c>
      <c r="CY277" s="70" t="e">
        <f aca="false">$CY$7*$J$2*$J$5*$AB277</f>
        <v>#N/A</v>
      </c>
      <c r="CZ277" s="70" t="e">
        <f aca="false">$CY$7*$J$3*$J$5*$AC277</f>
        <v>#N/A</v>
      </c>
      <c r="DA277" s="70" t="e">
        <f aca="false">$DA$7*$J$2*$J$5*$AB277</f>
        <v>#N/A</v>
      </c>
      <c r="DB277" s="70" t="e">
        <f aca="false">$DA$7*$J$3*$J$5*$AC277</f>
        <v>#N/A</v>
      </c>
      <c r="DC277" s="70"/>
      <c r="DD277" s="70"/>
      <c r="DE277" s="2"/>
      <c r="DF277" s="2"/>
      <c r="DG277" s="2"/>
      <c r="DH277" s="2"/>
      <c r="DI277" s="70" t="e">
        <f aca="false">$DI$7*$J$2*$J$5*$AB277</f>
        <v>#N/A</v>
      </c>
      <c r="DJ277" s="70" t="e">
        <f aca="false">$DI$7*$J$3*$J$5*$AC277</f>
        <v>#N/A</v>
      </c>
      <c r="DK277" s="70" t="e">
        <f aca="false">$DK$7*$J$2*$J$5*$AB277</f>
        <v>#N/A</v>
      </c>
      <c r="DL277" s="70" t="e">
        <f aca="false">$DK$7*$J$3*$J$5*$AC277</f>
        <v>#N/A</v>
      </c>
      <c r="DM277" s="70" t="e">
        <f aca="false">$DM$7*$J$2*$J$5*$AB277</f>
        <v>#N/A</v>
      </c>
      <c r="DN277" s="70" t="e">
        <f aca="false">$DM$7*$J$3*$J$5*$AC277</f>
        <v>#N/A</v>
      </c>
      <c r="DO277" s="70" t="e">
        <f aca="false">$DO$7*$J$2*$J$5*$AB277</f>
        <v>#N/A</v>
      </c>
      <c r="DP277" s="70" t="e">
        <f aca="false">$DO$7*$J$3*$J$5*$AC277</f>
        <v>#N/A</v>
      </c>
      <c r="DQ277" s="70" t="e">
        <f aca="false">$DQ$7*$J$2*$J$5*$AB277</f>
        <v>#N/A</v>
      </c>
      <c r="DR277" s="70" t="e">
        <f aca="false">$DQ$7*$J$3*$J$5*$AC277</f>
        <v>#N/A</v>
      </c>
      <c r="DS277" s="134" t="e">
        <f aca="false">SUM(CI277:CR277,CW277:CX277,DG277:DH277)</f>
        <v>#N/A</v>
      </c>
      <c r="DT277" s="25" t="e">
        <f aca="false">SUM(CI277:CZ277,DC277:DL277)</f>
        <v>#N/A</v>
      </c>
      <c r="DU277" s="134" t="e">
        <f aca="false">SUM(CI277:DR277)</f>
        <v>#N/A</v>
      </c>
      <c r="DZ277" s="70" t="e">
        <f aca="false">$DZ$7*$J$2*$J$5*$AB277</f>
        <v>#N/A</v>
      </c>
      <c r="EA277" s="70" t="e">
        <f aca="false">$DZ$7*$J$3*$J$5*$AC277</f>
        <v>#N/A</v>
      </c>
      <c r="EB277" s="70" t="e">
        <f aca="false">$EB$7*$J$2*$J$5*$AB277</f>
        <v>#N/A</v>
      </c>
      <c r="EC277" s="70" t="e">
        <f aca="false">$EB$7*$J$3*$J$5*$AC277</f>
        <v>#N/A</v>
      </c>
      <c r="ED277" s="70" t="e">
        <f aca="false">$ED$7*$J$2*$J$5*$AB277</f>
        <v>#N/A</v>
      </c>
      <c r="EE277" s="70" t="e">
        <f aca="false">$ED$7*$J$3*$J$5*$AC277</f>
        <v>#N/A</v>
      </c>
      <c r="EF277" s="70" t="e">
        <f aca="false">$EF$7*$J$2*$J$5*$AB277</f>
        <v>#N/A</v>
      </c>
      <c r="EG277" s="70" t="e">
        <f aca="false">$EF$7*$J$3*$J$5*$AC277</f>
        <v>#N/A</v>
      </c>
      <c r="EH277" s="70" t="e">
        <f aca="false">$EH$7*$J$2*$J$5*$AB277</f>
        <v>#N/A</v>
      </c>
      <c r="EI277" s="70" t="e">
        <f aca="false">$EH$7*$J$3*$J$5*$AC277</f>
        <v>#N/A</v>
      </c>
      <c r="EJ277" s="70" t="e">
        <f aca="false">$EJ$7*$J$2*$J$5*$AB277</f>
        <v>#N/A</v>
      </c>
      <c r="EK277" s="70" t="e">
        <f aca="false">$EJ$7*$J$3*$J$5*$AC277</f>
        <v>#N/A</v>
      </c>
      <c r="EL277" s="70" t="e">
        <f aca="false">$EL$7*$J$2*$J$5*$AB277</f>
        <v>#N/A</v>
      </c>
      <c r="EM277" s="70" t="e">
        <f aca="false">$EL$7*$J$3*$J$5*$AC277</f>
        <v>#N/A</v>
      </c>
      <c r="EN277" s="134" t="e">
        <f aca="false">SUM(EB277:EC277)</f>
        <v>#N/A</v>
      </c>
      <c r="EO277" s="25" t="e">
        <f aca="false">SUM(EB277:EE277,EJ277:EM277)</f>
        <v>#N/A</v>
      </c>
      <c r="EP277" s="25" t="e">
        <f aca="false">SUM(DZ277:EM277)</f>
        <v>#N/A</v>
      </c>
    </row>
    <row r="278" customFormat="false" ht="11.25" hidden="false" customHeight="false" outlineLevel="0" collapsed="false">
      <c r="A278" s="51" t="e">
        <f aca="false">VLOOKUP($D278,Curves!$A$2:$I$1700,9)</f>
        <v>#N/A</v>
      </c>
      <c r="B278" s="85" t="e">
        <f aca="false">(1+($A278/2))^(-2*($D278-$A$1)/365.25)</f>
        <v>#N/A</v>
      </c>
      <c r="C278" s="85" t="n">
        <f aca="false">D279-D278</f>
        <v>31</v>
      </c>
      <c r="D278" s="377" t="n">
        <v>45108</v>
      </c>
      <c r="E278" s="378" t="e">
        <f aca="false">VLOOKUP($D278,Curves!$A$2:$H$1700,2)*$B278</f>
        <v>#N/A</v>
      </c>
      <c r="F278" s="51" t="e">
        <f aca="false">VLOOKUP($D278,Curves!$A$2:$H$1700,3)*$B278</f>
        <v>#N/A</v>
      </c>
      <c r="G278" s="51" t="e">
        <f aca="false">VLOOKUP($D278,Curves!$A$2:$H$1700,7)*$B278</f>
        <v>#N/A</v>
      </c>
      <c r="H278" s="51" t="e">
        <f aca="false">VLOOKUP($D278,Curves!$A$2:$H$1700,5)*$B278</f>
        <v>#N/A</v>
      </c>
      <c r="I278" s="51" t="e">
        <f aca="false">VLOOKUP($D278,Curves!$A$2:$H$1700,4)*$B278</f>
        <v>#N/A</v>
      </c>
      <c r="J278" s="379" t="e">
        <f aca="false">VLOOKUP($D278,Curves!$A$2:$H$1700,8)*$B278</f>
        <v>#N/A</v>
      </c>
      <c r="K278" s="51" t="e">
        <f aca="false">($E278+$I278)*$J$5+$J$4</f>
        <v>#N/A</v>
      </c>
      <c r="L278" s="380" t="e">
        <f aca="false">VLOOKUP($D278,Curves!$N$2:$T$2600,2)*$B278</f>
        <v>#N/A</v>
      </c>
      <c r="M278" s="244" t="e">
        <f aca="false">VLOOKUP($D278,Curves!$N$2:$T$2600,3)*$B278</f>
        <v>#N/A</v>
      </c>
      <c r="N278" s="381" t="e">
        <f aca="false">IF($K278&lt;$L278,1,0)</f>
        <v>#N/A</v>
      </c>
      <c r="O278" s="382" t="e">
        <f aca="false">IF($K278&lt;$M278,1,0)</f>
        <v>#N/A</v>
      </c>
      <c r="P278" s="378" t="e">
        <f aca="false">($E278+J278)*$J$5+$J$4</f>
        <v>#N/A</v>
      </c>
      <c r="Q278" s="380" t="e">
        <f aca="false">VLOOKUP($D278,Curves!$N$2:$T$2600,4)*$B278</f>
        <v>#N/A</v>
      </c>
      <c r="R278" s="244" t="e">
        <f aca="false">VLOOKUP($D278,Curves!$N$2:$T$2600,5)*$B278</f>
        <v>#N/A</v>
      </c>
      <c r="S278" s="381" t="e">
        <f aca="false">IF($P278&lt;$Q278,1,0)</f>
        <v>#N/A</v>
      </c>
      <c r="T278" s="382" t="e">
        <f aca="false">IF($P278&lt;$R278,1,0)</f>
        <v>#N/A</v>
      </c>
      <c r="U278" s="383" t="e">
        <f aca="false">($E278+G278)*$J$5+$J$4</f>
        <v>#N/A</v>
      </c>
      <c r="V278" s="383" t="e">
        <f aca="false">($E278+H278)*$J$5+$J$4</f>
        <v>#N/A</v>
      </c>
      <c r="W278" s="383" t="e">
        <f aca="false">($E278+I278)*$J$5+$J$4</f>
        <v>#N/A</v>
      </c>
      <c r="X278" s="272" t="e">
        <f aca="false">VLOOKUP($D278,[6]CurveFetch!$D$8:$S$13000,16,0)*$B278</f>
        <v>#N/A</v>
      </c>
      <c r="Y278" s="244" t="e">
        <f aca="false">VLOOKUP($D278,Curves!$N$2:$T$2600,7)*$B278</f>
        <v>#N/A</v>
      </c>
      <c r="Z278" s="384" t="e">
        <f aca="false">IF($U278&lt;$X278,1,0)</f>
        <v>#N/A</v>
      </c>
      <c r="AA278" s="381" t="e">
        <f aca="false">IF($U278&lt;$Y278,1,0)</f>
        <v>#N/A</v>
      </c>
      <c r="AB278" s="381" t="e">
        <f aca="false">IF($V278&lt;$X278,1,0)</f>
        <v>#N/A</v>
      </c>
      <c r="AC278" s="381" t="e">
        <f aca="false">IF($V278&lt;$X278,1,0)</f>
        <v>#N/A</v>
      </c>
      <c r="AD278" s="381" t="e">
        <f aca="false">IF($W278&lt;$X278,1,0)</f>
        <v>#N/A</v>
      </c>
      <c r="AE278" s="382" t="e">
        <f aca="false">IF($W278&lt;$Y278,1,0)</f>
        <v>#N/A</v>
      </c>
      <c r="AF278" s="70" t="e">
        <f aca="false">$AF$7*$J$2*$J$5*$N278</f>
        <v>#N/A</v>
      </c>
      <c r="AG278" s="70" t="e">
        <f aca="false">$AF$7*$J$2*$J$5*$O278</f>
        <v>#N/A</v>
      </c>
      <c r="AH278" s="70" t="e">
        <f aca="false">$AH$7*$J$2*$J$5*$N278</f>
        <v>#N/A</v>
      </c>
      <c r="AI278" s="70" t="e">
        <f aca="false">$AH$7*$J$2*$J$5*$O278</f>
        <v>#N/A</v>
      </c>
      <c r="AJ278" s="70" t="e">
        <f aca="false">$AJ$7*$J$2*$J$5*$N278</f>
        <v>#N/A</v>
      </c>
      <c r="AK278" s="70" t="e">
        <f aca="false">$AJ$7*$J$2*$J$5*$O278</f>
        <v>#N/A</v>
      </c>
      <c r="AL278" s="70" t="e">
        <f aca="false">$AL$7*$J$2*$J$5*$N278</f>
        <v>#N/A</v>
      </c>
      <c r="AM278" s="70" t="e">
        <f aca="false">$AL$7*$J$3*$J$5*$O278</f>
        <v>#N/A</v>
      </c>
      <c r="AN278" s="70" t="e">
        <f aca="false">$AN$7*$J$2*$J$5*$N278</f>
        <v>#N/A</v>
      </c>
      <c r="AO278" s="70" t="e">
        <f aca="false">$AN$7*$J$3*$J$5*$O278</f>
        <v>#N/A</v>
      </c>
      <c r="AP278" s="70" t="e">
        <f aca="false">$AP$7*$J$2*$J$5*$N278</f>
        <v>#N/A</v>
      </c>
      <c r="AQ278" s="70" t="e">
        <f aca="false">$AP$7*$J$3*$J$5*$O278</f>
        <v>#N/A</v>
      </c>
      <c r="AR278" s="70" t="e">
        <f aca="false">$AR$7*$J$2*$J$5*$N278</f>
        <v>#N/A</v>
      </c>
      <c r="AS278" s="70" t="e">
        <f aca="false">$AR$7*$J$3*$J$5*$O278</f>
        <v>#N/A</v>
      </c>
      <c r="AT278" s="134" t="e">
        <f aca="false">SUM(AF278:AG278,AL278:AM278)</f>
        <v>#N/A</v>
      </c>
      <c r="AU278" s="161" t="e">
        <f aca="false">SUM(AF278:AM278,AP278:AS278)</f>
        <v>#N/A</v>
      </c>
      <c r="AV278" s="134" t="e">
        <f aca="false">SUM(AF278:AS278)</f>
        <v>#N/A</v>
      </c>
      <c r="AW278" s="70" t="e">
        <f aca="false">$AW$7*$J$2*$J$5*$S278</f>
        <v>#N/A</v>
      </c>
      <c r="AX278" s="70" t="e">
        <f aca="false">$AW$7*$J$3*$J$5*$T278</f>
        <v>#N/A</v>
      </c>
      <c r="AY278" s="70" t="e">
        <f aca="false">$AY$7*$J$2*$J$5*$S278</f>
        <v>#N/A</v>
      </c>
      <c r="AZ278" s="70" t="e">
        <f aca="false">$AY$7*$J$3*$J$5*$T278</f>
        <v>#N/A</v>
      </c>
      <c r="BA278" s="70" t="e">
        <f aca="false">$BA$7*$J$2*$J$5*$S278</f>
        <v>#N/A</v>
      </c>
      <c r="BB278" s="70" t="e">
        <f aca="false">$BA$7*$J$3*$J$5*$T278</f>
        <v>#N/A</v>
      </c>
      <c r="BC278" s="70" t="e">
        <f aca="false">$BC$7*$J$2*$J$5*$S278</f>
        <v>#N/A</v>
      </c>
      <c r="BD278" s="70" t="e">
        <f aca="false">$BC$7*$J$3*$J$5*$T278</f>
        <v>#N/A</v>
      </c>
      <c r="BE278" s="70" t="e">
        <f aca="false">$BE$7*$J$2*$J$5*$S278</f>
        <v>#N/A</v>
      </c>
      <c r="BF278" s="70" t="e">
        <f aca="false">$BE$7*$J$3*$J$5*$T278</f>
        <v>#N/A</v>
      </c>
      <c r="BG278" s="70" t="e">
        <f aca="false">$BG$7*$J$2*$J$5*$S278</f>
        <v>#N/A</v>
      </c>
      <c r="BH278" s="70" t="e">
        <f aca="false">$BG$7*$J$3*$J$5*$T278</f>
        <v>#N/A</v>
      </c>
      <c r="BI278" s="2"/>
      <c r="BJ278" s="2"/>
      <c r="BK278" s="70" t="e">
        <f aca="false">$BK$7*$J$2*$J$5*$S278</f>
        <v>#N/A</v>
      </c>
      <c r="BL278" s="70" t="e">
        <f aca="false">$BK$7*$J$3*$J$5*$T278</f>
        <v>#N/A</v>
      </c>
      <c r="BM278" s="70" t="e">
        <f aca="false">$BM$7*$J$2*$J$5*$S278</f>
        <v>#N/A</v>
      </c>
      <c r="BN278" s="70" t="e">
        <f aca="false">$BM$7*$J$3*$J$5*$T278</f>
        <v>#N/A</v>
      </c>
      <c r="BO278" s="70" t="e">
        <f aca="false">$BO$7*$J$2*$J$5*$S278</f>
        <v>#N/A</v>
      </c>
      <c r="BP278" s="70" t="e">
        <f aca="false">$BO$7*$J$3*$J$5*$T278</f>
        <v>#N/A</v>
      </c>
      <c r="BQ278" s="70" t="e">
        <f aca="false">$BQ$7*$J$2*$J$5*$S278</f>
        <v>#N/A</v>
      </c>
      <c r="BR278" s="70" t="e">
        <f aca="false">$BQ$7*$J$3*$J$5*$T278</f>
        <v>#N/A</v>
      </c>
      <c r="BS278" s="70" t="e">
        <f aca="false">$BS$7*$J$2*$J$5*$S278</f>
        <v>#N/A</v>
      </c>
      <c r="BT278" s="70" t="e">
        <f aca="false">$BS$7*$J$3*$J$5*$T278</f>
        <v>#N/A</v>
      </c>
      <c r="BU278" s="70" t="e">
        <f aca="false">$BU$7*$J$2*$J$5*$S278</f>
        <v>#N/A</v>
      </c>
      <c r="BV278" s="70" t="e">
        <f aca="false">$BU$7*$J$3*$J$5*$T278</f>
        <v>#N/A</v>
      </c>
      <c r="BW278" s="385" t="e">
        <f aca="false">SUM(AW278:BD278,BG278:BJ278,BO278:BP278)</f>
        <v>#N/A</v>
      </c>
      <c r="BX278" s="386" t="e">
        <f aca="false">SUM(BS278:BV278)+BW278</f>
        <v>#N/A</v>
      </c>
      <c r="BY278" s="25" t="e">
        <f aca="false">SUM(AW278:BV278)</f>
        <v>#N/A</v>
      </c>
      <c r="BZ278" s="70" t="e">
        <f aca="false">$BZ$7*$J$2*$J$5*$N278</f>
        <v>#N/A</v>
      </c>
      <c r="CA278" s="70" t="e">
        <f aca="false">$BZ$7*$J$3*$J$5*$O278</f>
        <v>#N/A</v>
      </c>
      <c r="CB278" s="70" t="e">
        <f aca="false">$CB$7*$J$2*$J$5*$N278</f>
        <v>#N/A</v>
      </c>
      <c r="CC278" s="70" t="e">
        <f aca="false">$CB$7*$J$3*$J$5*$O278</f>
        <v>#N/A</v>
      </c>
      <c r="CD278" s="70" t="e">
        <f aca="false">$CD$7*$J$2*$J$5*$N278</f>
        <v>#N/A</v>
      </c>
      <c r="CE278" s="70" t="e">
        <f aca="false">$CD$7*$J$3*$J$5*$O278</f>
        <v>#N/A</v>
      </c>
      <c r="CF278" s="134" t="e">
        <f aca="false">SUM(BZ278:CA278)</f>
        <v>#N/A</v>
      </c>
      <c r="CG278" s="386" t="e">
        <f aca="false">SUM(BZ278:CC278)</f>
        <v>#N/A</v>
      </c>
      <c r="CH278" s="134" t="e">
        <f aca="false">SUM(BZ278:CE278)</f>
        <v>#N/A</v>
      </c>
      <c r="CI278" s="70" t="e">
        <f aca="false">$CI$7*$J$2*$J$5*$AB278</f>
        <v>#N/A</v>
      </c>
      <c r="CJ278" s="70" t="e">
        <f aca="false">$CI$7*$J$3*$J$5*$AC278</f>
        <v>#N/A</v>
      </c>
      <c r="CK278" s="70" t="e">
        <f aca="false">$CK$7*$J$2*$J$5*$AB278</f>
        <v>#N/A</v>
      </c>
      <c r="CL278" s="70" t="e">
        <f aca="false">$CK$7*$J$3*$J$5*$AC278</f>
        <v>#N/A</v>
      </c>
      <c r="CM278" s="70" t="e">
        <f aca="false">$CM$7*$J$2*$J$5*$AB278</f>
        <v>#N/A</v>
      </c>
      <c r="CN278" s="70" t="e">
        <f aca="false">$CM$7*$J$3*$J$5*$AC278</f>
        <v>#N/A</v>
      </c>
      <c r="CO278" s="70" t="e">
        <f aca="false">$CO$7*$J$2*$J$5*$AB278</f>
        <v>#N/A</v>
      </c>
      <c r="CP278" s="70" t="e">
        <f aca="false">$CO$7*$J$3*$J$5*$AC278</f>
        <v>#N/A</v>
      </c>
      <c r="CQ278" s="70" t="e">
        <f aca="false">$CQ$7*$J$2*$J$5*$AB278</f>
        <v>#N/A</v>
      </c>
      <c r="CR278" s="70" t="e">
        <f aca="false">$CQ$7*$J$3*$J$5*$AC278</f>
        <v>#N/A</v>
      </c>
      <c r="CS278" s="70" t="e">
        <f aca="false">$CS$7*$J$2*$J$5*$AB278</f>
        <v>#N/A</v>
      </c>
      <c r="CT278" s="70" t="e">
        <f aca="false">$CS$7*$J$3*$J$5*$AC278</f>
        <v>#N/A</v>
      </c>
      <c r="CU278" s="70" t="e">
        <f aca="false">$CU$7*$J$2*$J$5*$AB278</f>
        <v>#N/A</v>
      </c>
      <c r="CV278" s="70" t="e">
        <f aca="false">$CU$7*$J$3*$J$5*$AC278</f>
        <v>#N/A</v>
      </c>
      <c r="CW278" s="70" t="e">
        <f aca="false">$CW$7*$J$2*$J$5*$AB278</f>
        <v>#N/A</v>
      </c>
      <c r="CX278" s="70" t="e">
        <f aca="false">$CW$7*$J$3*$J$5*$AC278</f>
        <v>#N/A</v>
      </c>
      <c r="CY278" s="70" t="e">
        <f aca="false">$CY$7*$J$2*$J$5*$AB278</f>
        <v>#N/A</v>
      </c>
      <c r="CZ278" s="70" t="e">
        <f aca="false">$CY$7*$J$3*$J$5*$AC278</f>
        <v>#N/A</v>
      </c>
      <c r="DA278" s="70" t="e">
        <f aca="false">$DA$7*$J$2*$J$5*$AB278</f>
        <v>#N/A</v>
      </c>
      <c r="DB278" s="70" t="e">
        <f aca="false">$DA$7*$J$3*$J$5*$AC278</f>
        <v>#N/A</v>
      </c>
      <c r="DC278" s="70"/>
      <c r="DD278" s="70"/>
      <c r="DE278" s="2"/>
      <c r="DF278" s="2"/>
      <c r="DG278" s="2"/>
      <c r="DH278" s="2"/>
      <c r="DI278" s="70" t="e">
        <f aca="false">$DI$7*$J$2*$J$5*$AB278</f>
        <v>#N/A</v>
      </c>
      <c r="DJ278" s="70" t="e">
        <f aca="false">$DI$7*$J$3*$J$5*$AC278</f>
        <v>#N/A</v>
      </c>
      <c r="DK278" s="70" t="e">
        <f aca="false">$DK$7*$J$2*$J$5*$AB278</f>
        <v>#N/A</v>
      </c>
      <c r="DL278" s="70" t="e">
        <f aca="false">$DK$7*$J$3*$J$5*$AC278</f>
        <v>#N/A</v>
      </c>
      <c r="DM278" s="70" t="e">
        <f aca="false">$DM$7*$J$2*$J$5*$AB278</f>
        <v>#N/A</v>
      </c>
      <c r="DN278" s="70" t="e">
        <f aca="false">$DM$7*$J$3*$J$5*$AC278</f>
        <v>#N/A</v>
      </c>
      <c r="DO278" s="70" t="e">
        <f aca="false">$DO$7*$J$2*$J$5*$AB278</f>
        <v>#N/A</v>
      </c>
      <c r="DP278" s="70" t="e">
        <f aca="false">$DO$7*$J$3*$J$5*$AC278</f>
        <v>#N/A</v>
      </c>
      <c r="DQ278" s="70" t="e">
        <f aca="false">$DQ$7*$J$2*$J$5*$AB278</f>
        <v>#N/A</v>
      </c>
      <c r="DR278" s="70" t="e">
        <f aca="false">$DQ$7*$J$3*$J$5*$AC278</f>
        <v>#N/A</v>
      </c>
      <c r="DS278" s="134" t="e">
        <f aca="false">SUM(CI278:CR278,CW278:CX278,DG278:DH278)</f>
        <v>#N/A</v>
      </c>
      <c r="DT278" s="25" t="e">
        <f aca="false">SUM(CI278:CZ278,DC278:DL278)</f>
        <v>#N/A</v>
      </c>
      <c r="DU278" s="134" t="e">
        <f aca="false">SUM(CI278:DR278)</f>
        <v>#N/A</v>
      </c>
      <c r="DZ278" s="70" t="e">
        <f aca="false">$DZ$7*$J$2*$J$5*$AB278</f>
        <v>#N/A</v>
      </c>
      <c r="EA278" s="70" t="e">
        <f aca="false">$DZ$7*$J$3*$J$5*$AC278</f>
        <v>#N/A</v>
      </c>
      <c r="EB278" s="70" t="e">
        <f aca="false">$EB$7*$J$2*$J$5*$AB278</f>
        <v>#N/A</v>
      </c>
      <c r="EC278" s="70" t="e">
        <f aca="false">$EB$7*$J$3*$J$5*$AC278</f>
        <v>#N/A</v>
      </c>
      <c r="ED278" s="70" t="e">
        <f aca="false">$ED$7*$J$2*$J$5*$AB278</f>
        <v>#N/A</v>
      </c>
      <c r="EE278" s="70" t="e">
        <f aca="false">$ED$7*$J$3*$J$5*$AC278</f>
        <v>#N/A</v>
      </c>
      <c r="EF278" s="70" t="e">
        <f aca="false">$EF$7*$J$2*$J$5*$AB278</f>
        <v>#N/A</v>
      </c>
      <c r="EG278" s="70" t="e">
        <f aca="false">$EF$7*$J$3*$J$5*$AC278</f>
        <v>#N/A</v>
      </c>
      <c r="EH278" s="70" t="e">
        <f aca="false">$EH$7*$J$2*$J$5*$AB278</f>
        <v>#N/A</v>
      </c>
      <c r="EI278" s="70" t="e">
        <f aca="false">$EH$7*$J$3*$J$5*$AC278</f>
        <v>#N/A</v>
      </c>
      <c r="EJ278" s="70" t="e">
        <f aca="false">$EJ$7*$J$2*$J$5*$AB278</f>
        <v>#N/A</v>
      </c>
      <c r="EK278" s="70" t="e">
        <f aca="false">$EJ$7*$J$3*$J$5*$AC278</f>
        <v>#N/A</v>
      </c>
      <c r="EL278" s="70" t="e">
        <f aca="false">$EL$7*$J$2*$J$5*$AB278</f>
        <v>#N/A</v>
      </c>
      <c r="EM278" s="70" t="e">
        <f aca="false">$EL$7*$J$3*$J$5*$AC278</f>
        <v>#N/A</v>
      </c>
      <c r="EN278" s="134" t="e">
        <f aca="false">SUM(EB278:EC278)</f>
        <v>#N/A</v>
      </c>
      <c r="EO278" s="25" t="e">
        <f aca="false">SUM(EB278:EE278,EJ278:EM278)</f>
        <v>#N/A</v>
      </c>
      <c r="EP278" s="25" t="e">
        <f aca="false">SUM(DZ278:EM278)</f>
        <v>#N/A</v>
      </c>
    </row>
    <row r="279" customFormat="false" ht="11.25" hidden="false" customHeight="false" outlineLevel="0" collapsed="false">
      <c r="A279" s="51" t="e">
        <f aca="false">VLOOKUP($D279,Curves!$A$2:$I$1700,9)</f>
        <v>#N/A</v>
      </c>
      <c r="B279" s="85" t="e">
        <f aca="false">(1+($A279/2))^(-2*($D279-$A$1)/365.25)</f>
        <v>#N/A</v>
      </c>
      <c r="C279" s="85" t="n">
        <f aca="false">D280-D279</f>
        <v>31</v>
      </c>
      <c r="D279" s="377" t="n">
        <v>45139</v>
      </c>
      <c r="E279" s="378" t="e">
        <f aca="false">VLOOKUP($D279,Curves!$A$2:$H$1700,2)*$B279</f>
        <v>#N/A</v>
      </c>
      <c r="F279" s="51" t="e">
        <f aca="false">VLOOKUP($D279,Curves!$A$2:$H$1700,3)*$B279</f>
        <v>#N/A</v>
      </c>
      <c r="G279" s="51" t="e">
        <f aca="false">VLOOKUP($D279,Curves!$A$2:$H$1700,7)*$B279</f>
        <v>#N/A</v>
      </c>
      <c r="H279" s="51" t="e">
        <f aca="false">VLOOKUP($D279,Curves!$A$2:$H$1700,5)*$B279</f>
        <v>#N/A</v>
      </c>
      <c r="I279" s="51" t="e">
        <f aca="false">VLOOKUP($D279,Curves!$A$2:$H$1700,4)*$B279</f>
        <v>#N/A</v>
      </c>
      <c r="J279" s="379" t="e">
        <f aca="false">VLOOKUP($D279,Curves!$A$2:$H$1700,8)*$B279</f>
        <v>#N/A</v>
      </c>
      <c r="K279" s="51" t="e">
        <f aca="false">($E279+$I279)*$J$5+$J$4</f>
        <v>#N/A</v>
      </c>
      <c r="L279" s="380" t="e">
        <f aca="false">VLOOKUP($D279,Curves!$N$2:$T$2600,2)*$B279</f>
        <v>#N/A</v>
      </c>
      <c r="M279" s="244" t="e">
        <f aca="false">VLOOKUP($D279,Curves!$N$2:$T$2600,3)*$B279</f>
        <v>#N/A</v>
      </c>
      <c r="N279" s="381" t="e">
        <f aca="false">IF($K279&lt;$L279,1,0)</f>
        <v>#N/A</v>
      </c>
      <c r="O279" s="382" t="e">
        <f aca="false">IF($K279&lt;$M279,1,0)</f>
        <v>#N/A</v>
      </c>
      <c r="P279" s="378" t="e">
        <f aca="false">($E279+J279)*$J$5+$J$4</f>
        <v>#N/A</v>
      </c>
      <c r="Q279" s="380" t="e">
        <f aca="false">VLOOKUP($D279,Curves!$N$2:$T$2600,4)*$B279</f>
        <v>#N/A</v>
      </c>
      <c r="R279" s="244" t="e">
        <f aca="false">VLOOKUP($D279,Curves!$N$2:$T$2600,5)*$B279</f>
        <v>#N/A</v>
      </c>
      <c r="S279" s="381" t="e">
        <f aca="false">IF($P279&lt;$Q279,1,0)</f>
        <v>#N/A</v>
      </c>
      <c r="T279" s="382" t="e">
        <f aca="false">IF($P279&lt;$R279,1,0)</f>
        <v>#N/A</v>
      </c>
      <c r="U279" s="383" t="e">
        <f aca="false">($E279+G279)*$J$5+$J$4</f>
        <v>#N/A</v>
      </c>
      <c r="V279" s="383" t="e">
        <f aca="false">($E279+H279)*$J$5+$J$4</f>
        <v>#N/A</v>
      </c>
      <c r="W279" s="383" t="e">
        <f aca="false">($E279+I279)*$J$5+$J$4</f>
        <v>#N/A</v>
      </c>
      <c r="X279" s="272" t="e">
        <f aca="false">VLOOKUP($D279,[6]CurveFetch!$D$8:$S$13000,16,0)*$B279</f>
        <v>#N/A</v>
      </c>
      <c r="Y279" s="244" t="e">
        <f aca="false">VLOOKUP($D279,Curves!$N$2:$T$2600,7)*$B279</f>
        <v>#N/A</v>
      </c>
      <c r="Z279" s="384" t="e">
        <f aca="false">IF($U279&lt;$X279,1,0)</f>
        <v>#N/A</v>
      </c>
      <c r="AA279" s="381" t="e">
        <f aca="false">IF($U279&lt;$Y279,1,0)</f>
        <v>#N/A</v>
      </c>
      <c r="AB279" s="381" t="e">
        <f aca="false">IF($V279&lt;$X279,1,0)</f>
        <v>#N/A</v>
      </c>
      <c r="AC279" s="381" t="e">
        <f aca="false">IF($V279&lt;$X279,1,0)</f>
        <v>#N/A</v>
      </c>
      <c r="AD279" s="381" t="e">
        <f aca="false">IF($W279&lt;$X279,1,0)</f>
        <v>#N/A</v>
      </c>
      <c r="AE279" s="382" t="e">
        <f aca="false">IF($W279&lt;$Y279,1,0)</f>
        <v>#N/A</v>
      </c>
      <c r="AF279" s="70" t="e">
        <f aca="false">$AF$7*$J$2*$J$5*$N279</f>
        <v>#N/A</v>
      </c>
      <c r="AG279" s="70" t="e">
        <f aca="false">$AF$7*$J$2*$J$5*$O279</f>
        <v>#N/A</v>
      </c>
      <c r="AH279" s="70" t="e">
        <f aca="false">$AH$7*$J$2*$J$5*$N279</f>
        <v>#N/A</v>
      </c>
      <c r="AI279" s="70" t="e">
        <f aca="false">$AH$7*$J$2*$J$5*$O279</f>
        <v>#N/A</v>
      </c>
      <c r="AJ279" s="70" t="e">
        <f aca="false">$AJ$7*$J$2*$J$5*$N279</f>
        <v>#N/A</v>
      </c>
      <c r="AK279" s="70" t="e">
        <f aca="false">$AJ$7*$J$2*$J$5*$O279</f>
        <v>#N/A</v>
      </c>
      <c r="AL279" s="70" t="e">
        <f aca="false">$AL$7*$J$2*$J$5*$N279</f>
        <v>#N/A</v>
      </c>
      <c r="AM279" s="70" t="e">
        <f aca="false">$AL$7*$J$3*$J$5*$O279</f>
        <v>#N/A</v>
      </c>
      <c r="AN279" s="70" t="e">
        <f aca="false">$AN$7*$J$2*$J$5*$N279</f>
        <v>#N/A</v>
      </c>
      <c r="AO279" s="70" t="e">
        <f aca="false">$AN$7*$J$3*$J$5*$O279</f>
        <v>#N/A</v>
      </c>
      <c r="AP279" s="70" t="e">
        <f aca="false">$AP$7*$J$2*$J$5*$N279</f>
        <v>#N/A</v>
      </c>
      <c r="AQ279" s="70" t="e">
        <f aca="false">$AP$7*$J$3*$J$5*$O279</f>
        <v>#N/A</v>
      </c>
      <c r="AR279" s="70" t="e">
        <f aca="false">$AR$7*$J$2*$J$5*$N279</f>
        <v>#N/A</v>
      </c>
      <c r="AS279" s="70" t="e">
        <f aca="false">$AR$7*$J$3*$J$5*$O279</f>
        <v>#N/A</v>
      </c>
      <c r="AT279" s="134" t="e">
        <f aca="false">SUM(AF279:AG279,AL279:AM279)</f>
        <v>#N/A</v>
      </c>
      <c r="AU279" s="161" t="e">
        <f aca="false">SUM(AF279:AM279,AP279:AS279)</f>
        <v>#N/A</v>
      </c>
      <c r="AV279" s="134" t="e">
        <f aca="false">SUM(AF279:AS279)</f>
        <v>#N/A</v>
      </c>
      <c r="AW279" s="70" t="e">
        <f aca="false">$AW$7*$J$2*$J$5*$S279</f>
        <v>#N/A</v>
      </c>
      <c r="AX279" s="70" t="e">
        <f aca="false">$AW$7*$J$3*$J$5*$T279</f>
        <v>#N/A</v>
      </c>
      <c r="AY279" s="2"/>
      <c r="AZ279" s="2"/>
      <c r="BA279" s="2"/>
      <c r="BB279" s="2"/>
      <c r="BC279" s="2"/>
      <c r="BD279" s="2"/>
      <c r="BE279" s="2"/>
      <c r="BF279" s="2"/>
      <c r="BG279" s="70" t="e">
        <f aca="false">$BG$7*$J$2*$J$5*$S279</f>
        <v>#N/A</v>
      </c>
      <c r="BH279" s="70" t="e">
        <f aca="false">$BG$7*$J$3*$J$5*$T279</f>
        <v>#N/A</v>
      </c>
      <c r="BI279" s="2"/>
      <c r="BJ279" s="2"/>
      <c r="BK279" s="70" t="e">
        <f aca="false">$BK$7*$J$2*$J$5*$S279</f>
        <v>#N/A</v>
      </c>
      <c r="BL279" s="70" t="e">
        <f aca="false">$BK$7*$J$3*$J$5*$T279</f>
        <v>#N/A</v>
      </c>
      <c r="BM279" s="70" t="e">
        <f aca="false">$BM$7*$J$2*$J$5*$S279</f>
        <v>#N/A</v>
      </c>
      <c r="BN279" s="70" t="e">
        <f aca="false">$BM$7*$J$3*$J$5*$T279</f>
        <v>#N/A</v>
      </c>
      <c r="BO279" s="70" t="e">
        <f aca="false">$BO$7*$J$2*$J$5*$S279</f>
        <v>#N/A</v>
      </c>
      <c r="BP279" s="70" t="e">
        <f aca="false">$BO$7*$J$3*$J$5*$T279</f>
        <v>#N/A</v>
      </c>
      <c r="BQ279" s="70" t="e">
        <f aca="false">$BQ$7*$J$2*$J$5*$S279</f>
        <v>#N/A</v>
      </c>
      <c r="BR279" s="70" t="e">
        <f aca="false">$BQ$7*$J$3*$J$5*$T279</f>
        <v>#N/A</v>
      </c>
      <c r="BS279" s="70" t="e">
        <f aca="false">$BS$7*$J$2*$J$5*$S279</f>
        <v>#N/A</v>
      </c>
      <c r="BT279" s="70" t="e">
        <f aca="false">$BS$7*$J$3*$J$5*$T279</f>
        <v>#N/A</v>
      </c>
      <c r="BU279" s="70" t="e">
        <f aca="false">$BU$7*$J$2*$J$5*$S279</f>
        <v>#N/A</v>
      </c>
      <c r="BV279" s="70" t="e">
        <f aca="false">$BU$7*$J$3*$J$5*$T279</f>
        <v>#N/A</v>
      </c>
      <c r="BW279" s="385" t="e">
        <f aca="false">SUM(AW279:BD279,BG279:BJ279,BO279:BP279)</f>
        <v>#N/A</v>
      </c>
      <c r="BX279" s="386" t="e">
        <f aca="false">SUM(BS279:BV279)+BW279</f>
        <v>#N/A</v>
      </c>
      <c r="BY279" s="25" t="e">
        <f aca="false">SUM(AW279:BV279)</f>
        <v>#N/A</v>
      </c>
      <c r="BZ279" s="70" t="e">
        <f aca="false">$BZ$7*$J$2*$J$5*$N279</f>
        <v>#N/A</v>
      </c>
      <c r="CA279" s="70" t="e">
        <f aca="false">$BZ$7*$J$3*$J$5*$O279</f>
        <v>#N/A</v>
      </c>
      <c r="CB279" s="70" t="e">
        <f aca="false">$CB$7*$J$2*$J$5*$N279</f>
        <v>#N/A</v>
      </c>
      <c r="CC279" s="70" t="e">
        <f aca="false">$CB$7*$J$3*$J$5*$O279</f>
        <v>#N/A</v>
      </c>
      <c r="CD279" s="70" t="e">
        <f aca="false">$CD$7*$J$2*$J$5*$N279</f>
        <v>#N/A</v>
      </c>
      <c r="CE279" s="70" t="e">
        <f aca="false">$CD$7*$J$3*$J$5*$O279</f>
        <v>#N/A</v>
      </c>
      <c r="CF279" s="134" t="e">
        <f aca="false">SUM(BZ279:CA279)</f>
        <v>#N/A</v>
      </c>
      <c r="CG279" s="386" t="e">
        <f aca="false">SUM(BZ279:CC279)</f>
        <v>#N/A</v>
      </c>
      <c r="CH279" s="134" t="e">
        <f aca="false">SUM(BZ279:CE279)</f>
        <v>#N/A</v>
      </c>
      <c r="CI279" s="70" t="e">
        <f aca="false">$CI$7*$J$2*$J$5*$AB279</f>
        <v>#N/A</v>
      </c>
      <c r="CJ279" s="70" t="e">
        <f aca="false">$CI$7*$J$3*$J$5*$AC279</f>
        <v>#N/A</v>
      </c>
      <c r="CK279" s="70" t="e">
        <f aca="false">$CK$7*$J$2*$J$5*$AB279</f>
        <v>#N/A</v>
      </c>
      <c r="CL279" s="70" t="e">
        <f aca="false">$CK$7*$J$3*$J$5*$AC279</f>
        <v>#N/A</v>
      </c>
      <c r="CM279" s="70" t="e">
        <f aca="false">$CM$7*$J$2*$J$5*$AB279</f>
        <v>#N/A</v>
      </c>
      <c r="CN279" s="70" t="e">
        <f aca="false">$CM$7*$J$3*$J$5*$AC279</f>
        <v>#N/A</v>
      </c>
      <c r="CO279" s="70" t="e">
        <f aca="false">$CO$7*$J$2*$J$5*$AB279</f>
        <v>#N/A</v>
      </c>
      <c r="CP279" s="70" t="e">
        <f aca="false">$CO$7*$J$3*$J$5*$AC279</f>
        <v>#N/A</v>
      </c>
      <c r="CQ279" s="70" t="e">
        <f aca="false">$CQ$7*$J$2*$J$5*$AB279</f>
        <v>#N/A</v>
      </c>
      <c r="CR279" s="70" t="e">
        <f aca="false">$CQ$7*$J$3*$J$5*$AC279</f>
        <v>#N/A</v>
      </c>
      <c r="CS279" s="70" t="e">
        <f aca="false">$CS$7*$J$2*$J$5*$AB279</f>
        <v>#N/A</v>
      </c>
      <c r="CT279" s="70" t="e">
        <f aca="false">$CS$7*$J$3*$J$5*$AC279</f>
        <v>#N/A</v>
      </c>
      <c r="CU279" s="70" t="e">
        <f aca="false">$CU$7*$J$2*$J$5*$AB279</f>
        <v>#N/A</v>
      </c>
      <c r="CV279" s="70" t="e">
        <f aca="false">$CU$7*$J$3*$J$5*$AC279</f>
        <v>#N/A</v>
      </c>
      <c r="CW279" s="70" t="e">
        <f aca="false">$CW$7*$J$2*$J$5*$AB279</f>
        <v>#N/A</v>
      </c>
      <c r="CX279" s="70" t="e">
        <f aca="false">$CW$7*$J$3*$J$5*$AC279</f>
        <v>#N/A</v>
      </c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70" t="e">
        <f aca="false">$DI$7*$J$2*$J$5*$AB279</f>
        <v>#N/A</v>
      </c>
      <c r="DJ279" s="70" t="e">
        <f aca="false">$DI$7*$J$3*$J$5*$AC279</f>
        <v>#N/A</v>
      </c>
      <c r="DK279" s="70" t="e">
        <f aca="false">$DK$7*$J$2*$J$5*$AB279</f>
        <v>#N/A</v>
      </c>
      <c r="DL279" s="70" t="e">
        <f aca="false">$DK$7*$J$3*$J$5*$AC279</f>
        <v>#N/A</v>
      </c>
      <c r="DM279" s="70" t="e">
        <f aca="false">$DM$7*$J$2*$J$5*$AB279</f>
        <v>#N/A</v>
      </c>
      <c r="DN279" s="70" t="e">
        <f aca="false">$DM$7*$J$3*$J$5*$AC279</f>
        <v>#N/A</v>
      </c>
      <c r="DO279" s="70" t="e">
        <f aca="false">$DO$7*$J$2*$J$5*$AB279</f>
        <v>#N/A</v>
      </c>
      <c r="DP279" s="70" t="e">
        <f aca="false">$DO$7*$J$3*$J$5*$AC279</f>
        <v>#N/A</v>
      </c>
      <c r="DQ279" s="70" t="e">
        <f aca="false">$DQ$7*$J$2*$J$5*$AB279</f>
        <v>#N/A</v>
      </c>
      <c r="DR279" s="70" t="e">
        <f aca="false">$DQ$7*$J$3*$J$5*$AC279</f>
        <v>#N/A</v>
      </c>
      <c r="DS279" s="134" t="e">
        <f aca="false">SUM(CI279:CR279,CW279:CX279,DG279:DH279)</f>
        <v>#N/A</v>
      </c>
      <c r="DT279" s="25" t="e">
        <f aca="false">SUM(CI279:CZ279,DC279:DL279)</f>
        <v>#N/A</v>
      </c>
      <c r="DU279" s="134" t="e">
        <f aca="false">SUM(CI279:DR279)</f>
        <v>#N/A</v>
      </c>
      <c r="DZ279" s="70" t="e">
        <f aca="false">$DZ$7*$J$2*$J$5*$AB279</f>
        <v>#N/A</v>
      </c>
      <c r="EA279" s="70" t="e">
        <f aca="false">$DZ$7*$J$3*$J$5*$AC279</f>
        <v>#N/A</v>
      </c>
      <c r="EB279" s="70" t="e">
        <f aca="false">$EB$7*$J$2*$J$5*$AB279</f>
        <v>#N/A</v>
      </c>
      <c r="EC279" s="70" t="e">
        <f aca="false">$EB$7*$J$3*$J$5*$AC279</f>
        <v>#N/A</v>
      </c>
      <c r="ED279" s="70" t="e">
        <f aca="false">$ED$7*$J$2*$J$5*$AB279</f>
        <v>#N/A</v>
      </c>
      <c r="EE279" s="70" t="e">
        <f aca="false">$ED$7*$J$3*$J$5*$AC279</f>
        <v>#N/A</v>
      </c>
      <c r="EF279" s="70" t="e">
        <f aca="false">$EF$7*$J$2*$J$5*$AB279</f>
        <v>#N/A</v>
      </c>
      <c r="EG279" s="70" t="e">
        <f aca="false">$EF$7*$J$3*$J$5*$AC279</f>
        <v>#N/A</v>
      </c>
      <c r="EH279" s="70" t="e">
        <f aca="false">$EH$7*$J$2*$J$5*$AB279</f>
        <v>#N/A</v>
      </c>
      <c r="EI279" s="70" t="e">
        <f aca="false">$EH$7*$J$3*$J$5*$AC279</f>
        <v>#N/A</v>
      </c>
      <c r="EJ279" s="70" t="e">
        <f aca="false">$EJ$7*$J$2*$J$5*$AB279</f>
        <v>#N/A</v>
      </c>
      <c r="EK279" s="70" t="e">
        <f aca="false">$EJ$7*$J$3*$J$5*$AC279</f>
        <v>#N/A</v>
      </c>
      <c r="EL279" s="70" t="e">
        <f aca="false">$EL$7*$J$2*$J$5*$AB279</f>
        <v>#N/A</v>
      </c>
      <c r="EM279" s="70" t="e">
        <f aca="false">$EL$7*$J$3*$J$5*$AC279</f>
        <v>#N/A</v>
      </c>
      <c r="EN279" s="134" t="e">
        <f aca="false">SUM(EB279:EC279)</f>
        <v>#N/A</v>
      </c>
      <c r="EO279" s="25" t="e">
        <f aca="false">SUM(EB279:EE279,EJ279:EM279)</f>
        <v>#N/A</v>
      </c>
      <c r="EP279" s="25" t="e">
        <f aca="false">SUM(DZ279:EM279)</f>
        <v>#N/A</v>
      </c>
    </row>
    <row r="280" customFormat="false" ht="12" hidden="false" customHeight="false" outlineLevel="0" collapsed="false">
      <c r="A280" s="51" t="e">
        <f aca="false">VLOOKUP($D280,Curves!$A$2:$I$1700,9)</f>
        <v>#N/A</v>
      </c>
      <c r="B280" s="85" t="e">
        <f aca="false">(1+($A280/2))^(-2*($D280-$A$1)/365.25)</f>
        <v>#N/A</v>
      </c>
      <c r="C280" s="85" t="n">
        <f aca="false">D281-D280</f>
        <v>30</v>
      </c>
      <c r="D280" s="377" t="n">
        <v>45170</v>
      </c>
      <c r="E280" s="378" t="e">
        <f aca="false">VLOOKUP($D280,Curves!$A$2:$H$1700,2)*$B280</f>
        <v>#N/A</v>
      </c>
      <c r="F280" s="51" t="e">
        <f aca="false">VLOOKUP($D280,Curves!$A$2:$H$1700,3)*$B280</f>
        <v>#N/A</v>
      </c>
      <c r="G280" s="51" t="e">
        <f aca="false">VLOOKUP($D280,Curves!$A$2:$H$1700,7)*$B280</f>
        <v>#N/A</v>
      </c>
      <c r="H280" s="51" t="e">
        <f aca="false">VLOOKUP($D280,Curves!$A$2:$H$1700,5)*$B280</f>
        <v>#N/A</v>
      </c>
      <c r="I280" s="51" t="e">
        <f aca="false">VLOOKUP($D280,Curves!$A$2:$H$1700,4)*$B280</f>
        <v>#N/A</v>
      </c>
      <c r="J280" s="379" t="e">
        <f aca="false">VLOOKUP($D280,Curves!$A$2:$H$1700,8)*$B280</f>
        <v>#N/A</v>
      </c>
      <c r="K280" s="51" t="e">
        <f aca="false">($E280+$I280)*$J$5+$J$4</f>
        <v>#N/A</v>
      </c>
      <c r="L280" s="380" t="e">
        <f aca="false">VLOOKUP($D280,Curves!$N$2:$T$2600,2)*$B280</f>
        <v>#N/A</v>
      </c>
      <c r="M280" s="244" t="e">
        <f aca="false">VLOOKUP($D280,Curves!$N$2:$T$2600,3)*$B280</f>
        <v>#N/A</v>
      </c>
      <c r="N280" s="381" t="e">
        <f aca="false">IF($K280&lt;$L280,1,0)</f>
        <v>#N/A</v>
      </c>
      <c r="O280" s="382" t="e">
        <f aca="false">IF($K280&lt;$M280,1,0)</f>
        <v>#N/A</v>
      </c>
      <c r="P280" s="378" t="e">
        <f aca="false">($E280+J280)*$J$5+$J$4</f>
        <v>#N/A</v>
      </c>
      <c r="Q280" s="380" t="e">
        <f aca="false">VLOOKUP($D280,Curves!$N$2:$T$2600,4)*$B280</f>
        <v>#N/A</v>
      </c>
      <c r="R280" s="244" t="e">
        <f aca="false">VLOOKUP($D280,Curves!$N$2:$T$2600,5)*$B280</f>
        <v>#N/A</v>
      </c>
      <c r="S280" s="381" t="e">
        <f aca="false">IF($P280&lt;$Q280,1,0)</f>
        <v>#N/A</v>
      </c>
      <c r="T280" s="382" t="e">
        <f aca="false">IF($P280&lt;$R280,1,0)</f>
        <v>#N/A</v>
      </c>
      <c r="U280" s="383" t="e">
        <f aca="false">($E280+G280)*$J$5+$J$4</f>
        <v>#N/A</v>
      </c>
      <c r="V280" s="383" t="e">
        <f aca="false">($E280+H280)*$J$5+$J$4</f>
        <v>#N/A</v>
      </c>
      <c r="W280" s="383" t="e">
        <f aca="false">($E280+I280)*$J$5+$J$4</f>
        <v>#N/A</v>
      </c>
      <c r="X280" s="272" t="e">
        <f aca="false">VLOOKUP($D280,[6]CurveFetch!$D$8:$S$13000,16,0)*$B280</f>
        <v>#N/A</v>
      </c>
      <c r="Y280" s="244" t="e">
        <f aca="false">VLOOKUP($D280,Curves!$N$2:$T$2600,7)*$B280</f>
        <v>#N/A</v>
      </c>
      <c r="Z280" s="384" t="e">
        <f aca="false">IF($U280&lt;$X280,1,0)</f>
        <v>#N/A</v>
      </c>
      <c r="AA280" s="381" t="e">
        <f aca="false">IF($U280&lt;$Y280,1,0)</f>
        <v>#N/A</v>
      </c>
      <c r="AB280" s="381" t="e">
        <f aca="false">IF($V280&lt;$X280,1,0)</f>
        <v>#N/A</v>
      </c>
      <c r="AC280" s="381" t="e">
        <f aca="false">IF($V280&lt;$X280,1,0)</f>
        <v>#N/A</v>
      </c>
      <c r="AD280" s="381" t="e">
        <f aca="false">IF($W280&lt;$X280,1,0)</f>
        <v>#N/A</v>
      </c>
      <c r="AE280" s="382" t="e">
        <f aca="false">IF($W280&lt;$Y280,1,0)</f>
        <v>#N/A</v>
      </c>
      <c r="AF280" s="70" t="e">
        <f aca="false">$AF$7*$J$2*$J$5*$N280</f>
        <v>#N/A</v>
      </c>
      <c r="AG280" s="70" t="e">
        <f aca="false">$AF$7*$J$2*$J$5*$O280</f>
        <v>#N/A</v>
      </c>
      <c r="AH280" s="70" t="e">
        <f aca="false">$AH$7*$J$2*$J$5*$N280</f>
        <v>#N/A</v>
      </c>
      <c r="AI280" s="70" t="e">
        <f aca="false">$AH$7*$J$2*$J$5*$O280</f>
        <v>#N/A</v>
      </c>
      <c r="AJ280" s="70" t="e">
        <f aca="false">$AJ$7*$J$2*$J$5*$N280</f>
        <v>#N/A</v>
      </c>
      <c r="AK280" s="70" t="e">
        <f aca="false">$AJ$7*$J$2*$J$5*$O280</f>
        <v>#N/A</v>
      </c>
      <c r="AL280" s="2"/>
      <c r="AM280" s="2"/>
      <c r="AN280" s="2"/>
      <c r="AO280" s="2"/>
      <c r="AP280" s="70" t="e">
        <f aca="false">$AP$7*$J$2*$J$5*$N280</f>
        <v>#N/A</v>
      </c>
      <c r="AQ280" s="70" t="e">
        <f aca="false">$AP$7*$J$3*$J$5*$O280</f>
        <v>#N/A</v>
      </c>
      <c r="AR280" s="70" t="e">
        <f aca="false">$AR$7*$J$2*$J$5*$N280</f>
        <v>#N/A</v>
      </c>
      <c r="AS280" s="70" t="e">
        <f aca="false">$AR$7*$J$3*$J$5*$O280</f>
        <v>#N/A</v>
      </c>
      <c r="AT280" s="388" t="e">
        <f aca="false">SUM(AF280:AG280,AL280:AM280)</f>
        <v>#N/A</v>
      </c>
      <c r="AU280" s="388" t="e">
        <f aca="false">SUM(AF280:AM280,AP280:AS280)</f>
        <v>#N/A</v>
      </c>
      <c r="AV280" s="388" t="e">
        <f aca="false">SUM(AF280:AS280)</f>
        <v>#N/A</v>
      </c>
      <c r="AW280" s="70" t="e">
        <f aca="false">$AW$7*$J$2*$J$5*$S280</f>
        <v>#N/A</v>
      </c>
      <c r="AX280" s="70" t="e">
        <f aca="false">$AW$7*$J$3*$J$5*$T280</f>
        <v>#N/A</v>
      </c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70" t="e">
        <f aca="false">$BM$7*$J$2*$J$5*$S280</f>
        <v>#N/A</v>
      </c>
      <c r="BN280" s="70" t="e">
        <f aca="false">$BM$7*$J$3*$J$5*$T280</f>
        <v>#N/A</v>
      </c>
      <c r="BO280" s="70" t="e">
        <f aca="false">$BO$7*$J$2*$J$5*$S280</f>
        <v>#N/A</v>
      </c>
      <c r="BP280" s="70" t="e">
        <f aca="false">$BO$7*$J$3*$J$5*$T280</f>
        <v>#N/A</v>
      </c>
      <c r="BQ280" s="70" t="e">
        <f aca="false">$BQ$7*$J$2*$J$5*$S280</f>
        <v>#N/A</v>
      </c>
      <c r="BR280" s="70" t="e">
        <f aca="false">$BQ$7*$J$3*$J$5*$T280</f>
        <v>#N/A</v>
      </c>
      <c r="BS280" s="70" t="e">
        <f aca="false">$BS$7*$J$2*$J$5*$S280</f>
        <v>#N/A</v>
      </c>
      <c r="BT280" s="70" t="e">
        <f aca="false">$BS$7*$J$3*$J$5*$T280</f>
        <v>#N/A</v>
      </c>
      <c r="BU280" s="70" t="e">
        <f aca="false">$BU$7*$J$2*$J$5*$S280</f>
        <v>#N/A</v>
      </c>
      <c r="BV280" s="70" t="e">
        <f aca="false">$BU$7*$J$3*$J$5*$T280</f>
        <v>#N/A</v>
      </c>
      <c r="BW280" s="389" t="e">
        <f aca="false">SUM(AW280:BD280,BG280:BJ280,BO280:BP280)</f>
        <v>#N/A</v>
      </c>
      <c r="BX280" s="390" t="e">
        <f aca="false">SUM(BS280:BV280)+BW280</f>
        <v>#N/A</v>
      </c>
      <c r="BY280" s="23" t="e">
        <f aca="false">SUM(AW280:BV280)</f>
        <v>#N/A</v>
      </c>
      <c r="BZ280" s="70" t="e">
        <f aca="false">$BZ$7*$J$2*$J$5*$N280</f>
        <v>#N/A</v>
      </c>
      <c r="CA280" s="70" t="e">
        <f aca="false">$BZ$7*$J$3*$J$5*$O280</f>
        <v>#N/A</v>
      </c>
      <c r="CB280" s="70" t="e">
        <f aca="false">$CB$7*$J$2*$J$5*$N280</f>
        <v>#N/A</v>
      </c>
      <c r="CC280" s="70" t="e">
        <f aca="false">$CB$7*$J$3*$J$5*$O280</f>
        <v>#N/A</v>
      </c>
      <c r="CD280" s="70" t="e">
        <f aca="false">$CD$7*$J$2*$J$5*$N280</f>
        <v>#N/A</v>
      </c>
      <c r="CE280" s="70" t="e">
        <f aca="false">$CD$7*$J$3*$J$5*$O280</f>
        <v>#N/A</v>
      </c>
      <c r="CF280" s="388" t="e">
        <f aca="false">SUM(BZ280:CA280)</f>
        <v>#N/A</v>
      </c>
      <c r="CG280" s="390" t="e">
        <f aca="false">SUM(BZ280:CC280)</f>
        <v>#N/A</v>
      </c>
      <c r="CH280" s="388" t="e">
        <f aca="false">SUM(BZ280:CE280)</f>
        <v>#N/A</v>
      </c>
      <c r="CI280" s="70" t="e">
        <f aca="false">$CI$7*$J$2*$J$5*$AB280</f>
        <v>#N/A</v>
      </c>
      <c r="CJ280" s="70" t="e">
        <f aca="false">$CI$7*$J$3*$J$5*$AC280</f>
        <v>#N/A</v>
      </c>
      <c r="CK280" s="70" t="e">
        <f aca="false">$CK$7*$J$2*$J$5*$AB280</f>
        <v>#N/A</v>
      </c>
      <c r="CL280" s="70" t="e">
        <f aca="false">$CK$7*$J$3*$J$5*$AC280</f>
        <v>#N/A</v>
      </c>
      <c r="CM280" s="70" t="e">
        <f aca="false">$CM$7*$J$2*$J$5*$AB280</f>
        <v>#N/A</v>
      </c>
      <c r="CN280" s="70" t="e">
        <f aca="false">$CM$7*$J$3*$J$5*$AC280</f>
        <v>#N/A</v>
      </c>
      <c r="CO280" s="70" t="e">
        <f aca="false">$CO$7*$J$2*$J$5*$AB280</f>
        <v>#N/A</v>
      </c>
      <c r="CP280" s="70" t="e">
        <f aca="false">$CO$7*$J$3*$J$5*$AC280</f>
        <v>#N/A</v>
      </c>
      <c r="CQ280" s="70" t="e">
        <f aca="false">$CQ$7*$J$2*$J$5*$AB280</f>
        <v>#N/A</v>
      </c>
      <c r="CR280" s="70" t="e">
        <f aca="false">$CQ$7*$J$3*$J$5*$AC280</f>
        <v>#N/A</v>
      </c>
      <c r="CS280" s="70" t="e">
        <f aca="false">$CS$7*$J$2*$J$5*$AB280</f>
        <v>#N/A</v>
      </c>
      <c r="CT280" s="70" t="e">
        <f aca="false">$CS$7*$J$3*$J$5*$AC280</f>
        <v>#N/A</v>
      </c>
      <c r="CU280" s="70" t="e">
        <f aca="false">$CU$7*$J$2*$J$5*$AB280</f>
        <v>#N/A</v>
      </c>
      <c r="CV280" s="70" t="e">
        <f aca="false">$CU$7*$J$3*$J$5*$AC280</f>
        <v>#N/A</v>
      </c>
      <c r="CW280" s="70" t="e">
        <f aca="false">$CW$7*$J$2*$J$5*$AB280</f>
        <v>#N/A</v>
      </c>
      <c r="CX280" s="70" t="e">
        <f aca="false">$CW$7*$J$3*$J$5*$AC280</f>
        <v>#N/A</v>
      </c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70" t="e">
        <f aca="false">$DI$7*$J$2*$J$5*$AB280</f>
        <v>#N/A</v>
      </c>
      <c r="DJ280" s="70" t="e">
        <f aca="false">$DI$7*$J$3*$J$5*$AC280</f>
        <v>#N/A</v>
      </c>
      <c r="DK280" s="2"/>
      <c r="DL280" s="2"/>
      <c r="DM280" s="2"/>
      <c r="DN280" s="2"/>
      <c r="DO280" s="2"/>
      <c r="DP280" s="2"/>
      <c r="DQ280" s="2"/>
      <c r="DR280" s="2"/>
      <c r="DS280" s="134" t="e">
        <f aca="false">SUM(CI280:CR280,CW280:CX280,DG280:DH280)</f>
        <v>#N/A</v>
      </c>
      <c r="DT280" s="25" t="e">
        <f aca="false">SUM(CI280:CZ280,DC280:DL280)</f>
        <v>#N/A</v>
      </c>
      <c r="DU280" s="134" t="e">
        <f aca="false">SUM(CI280:DR280)</f>
        <v>#N/A</v>
      </c>
      <c r="DZ280" s="70" t="e">
        <f aca="false">$DZ$7*$J$2*$J$5*$AB280</f>
        <v>#N/A</v>
      </c>
      <c r="EA280" s="70" t="e">
        <f aca="false">$DZ$7*$J$3*$J$5*$AC280</f>
        <v>#N/A</v>
      </c>
      <c r="EB280" s="70" t="e">
        <f aca="false">$EB$7*$J$2*$J$5*$AB280</f>
        <v>#N/A</v>
      </c>
      <c r="EC280" s="70" t="e">
        <f aca="false">$EB$7*$J$3*$J$5*$AC280</f>
        <v>#N/A</v>
      </c>
      <c r="ED280" s="70" t="e">
        <f aca="false">$ED$7*$J$2*$J$5*$AB280</f>
        <v>#N/A</v>
      </c>
      <c r="EE280" s="70" t="e">
        <f aca="false">$ED$7*$J$3*$J$5*$AC280</f>
        <v>#N/A</v>
      </c>
      <c r="EF280" s="70" t="e">
        <f aca="false">$EF$7*$J$2*$J$5*$AB280</f>
        <v>#N/A</v>
      </c>
      <c r="EG280" s="70" t="e">
        <f aca="false">$EF$7*$J$3*$J$5*$AC280</f>
        <v>#N/A</v>
      </c>
      <c r="EH280" s="70" t="e">
        <f aca="false">$EH$7*$J$2*$J$5*$AB280</f>
        <v>#N/A</v>
      </c>
      <c r="EI280" s="70" t="e">
        <f aca="false">$EH$7*$J$3*$J$5*$AC280</f>
        <v>#N/A</v>
      </c>
      <c r="EJ280" s="70" t="e">
        <f aca="false">$EJ$7*$J$2*$J$5*$AB280</f>
        <v>#N/A</v>
      </c>
      <c r="EK280" s="70" t="e">
        <f aca="false">$EJ$7*$J$3*$J$5*$AC280</f>
        <v>#N/A</v>
      </c>
      <c r="EL280" s="70" t="e">
        <f aca="false">$EL$7*$J$2*$J$5*$AB280</f>
        <v>#N/A</v>
      </c>
      <c r="EM280" s="70" t="e">
        <f aca="false">$EL$7*$J$3*$J$5*$AC280</f>
        <v>#N/A</v>
      </c>
      <c r="EN280" s="134" t="e">
        <f aca="false">SUM(EB280:EC280)</f>
        <v>#N/A</v>
      </c>
      <c r="EO280" s="25" t="e">
        <f aca="false">SUM(EB280:EE280,EJ280:EM280)</f>
        <v>#N/A</v>
      </c>
      <c r="EP280" s="25" t="e">
        <f aca="false">SUM(DZ280:EM280)</f>
        <v>#N/A</v>
      </c>
    </row>
    <row r="281" customFormat="false" ht="12" hidden="false" customHeight="false" outlineLevel="0" collapsed="false">
      <c r="A281" s="51" t="e">
        <f aca="false">VLOOKUP($D281,Curves!$A$2:$I$1700,9)</f>
        <v>#N/A</v>
      </c>
      <c r="B281" s="85" t="e">
        <f aca="false">(1+($A281/2))^(-2*($D281-$A$1)/365.25)</f>
        <v>#N/A</v>
      </c>
      <c r="C281" s="85" t="n">
        <f aca="false">D282-D281</f>
        <v>31</v>
      </c>
      <c r="D281" s="377" t="n">
        <v>45200</v>
      </c>
      <c r="E281" s="378" t="e">
        <f aca="false">VLOOKUP($D281,Curves!$A$2:$H$1700,2)*$B281</f>
        <v>#N/A</v>
      </c>
      <c r="F281" s="51" t="e">
        <f aca="false">VLOOKUP($D281,Curves!$A$2:$H$1700,3)*$B281</f>
        <v>#N/A</v>
      </c>
      <c r="G281" s="51" t="e">
        <f aca="false">VLOOKUP($D281,Curves!$A$2:$H$1700,7)*$B281</f>
        <v>#N/A</v>
      </c>
      <c r="H281" s="51" t="e">
        <f aca="false">VLOOKUP($D281,Curves!$A$2:$H$1700,5)*$B281</f>
        <v>#N/A</v>
      </c>
      <c r="I281" s="51" t="e">
        <f aca="false">VLOOKUP($D281,Curves!$A$2:$H$1700,4)*$B281</f>
        <v>#N/A</v>
      </c>
      <c r="J281" s="379" t="e">
        <f aca="false">VLOOKUP($D281,Curves!$A$2:$H$1700,8)*$B281</f>
        <v>#N/A</v>
      </c>
      <c r="K281" s="51" t="e">
        <f aca="false">($E281+$I281)*$J$5+$J$4</f>
        <v>#N/A</v>
      </c>
      <c r="L281" s="380" t="e">
        <f aca="false">VLOOKUP($D281,Curves!$N$2:$T$2600,2)*$B281</f>
        <v>#N/A</v>
      </c>
      <c r="M281" s="244" t="e">
        <f aca="false">VLOOKUP($D281,Curves!$N$2:$T$2600,3)*$B281</f>
        <v>#N/A</v>
      </c>
      <c r="N281" s="381" t="e">
        <f aca="false">IF($K281&lt;$L281,1,0)</f>
        <v>#N/A</v>
      </c>
      <c r="O281" s="382" t="e">
        <f aca="false">IF($K281&lt;$M281,1,0)</f>
        <v>#N/A</v>
      </c>
      <c r="P281" s="378" t="e">
        <f aca="false">($E281+J281)*$J$5+$J$4</f>
        <v>#N/A</v>
      </c>
      <c r="Q281" s="380" t="e">
        <f aca="false">VLOOKUP($D281,Curves!$N$2:$T$2600,4)*$B281</f>
        <v>#N/A</v>
      </c>
      <c r="R281" s="244" t="e">
        <f aca="false">VLOOKUP($D281,Curves!$N$2:$T$2600,5)*$B281</f>
        <v>#N/A</v>
      </c>
      <c r="S281" s="381" t="e">
        <f aca="false">IF($P281&lt;$Q281,1,0)</f>
        <v>#N/A</v>
      </c>
      <c r="T281" s="382" t="e">
        <f aca="false">IF($P281&lt;$R281,1,0)</f>
        <v>#N/A</v>
      </c>
      <c r="U281" s="383" t="e">
        <f aca="false">($E281+G281)*$J$5+$J$4</f>
        <v>#N/A</v>
      </c>
      <c r="V281" s="383" t="e">
        <f aca="false">($E281+H281)*$J$5+$J$4</f>
        <v>#N/A</v>
      </c>
      <c r="W281" s="383" t="e">
        <f aca="false">($E281+I281)*$J$5+$J$4</f>
        <v>#N/A</v>
      </c>
      <c r="X281" s="272" t="e">
        <f aca="false">VLOOKUP($D281,[6]CurveFetch!$D$8:$S$13000,16,0)*$B281</f>
        <v>#N/A</v>
      </c>
      <c r="Y281" s="244" t="e">
        <f aca="false">VLOOKUP($D281,Curves!$N$2:$T$2600,7)*$B281</f>
        <v>#N/A</v>
      </c>
      <c r="Z281" s="384" t="e">
        <f aca="false">IF($U281&lt;$X281,1,0)</f>
        <v>#N/A</v>
      </c>
      <c r="AA281" s="381" t="e">
        <f aca="false">IF($U281&lt;$Y281,1,0)</f>
        <v>#N/A</v>
      </c>
      <c r="AB281" s="381" t="e">
        <f aca="false">IF($V281&lt;$X281,1,0)</f>
        <v>#N/A</v>
      </c>
      <c r="AC281" s="381" t="e">
        <f aca="false">IF($V281&lt;$X281,1,0)</f>
        <v>#N/A</v>
      </c>
      <c r="AD281" s="381" t="e">
        <f aca="false">IF($W281&lt;$X281,1,0)</f>
        <v>#N/A</v>
      </c>
      <c r="AE281" s="382" t="e">
        <f aca="false">IF($W281&lt;$Y281,1,0)</f>
        <v>#N/A</v>
      </c>
      <c r="AF281" s="70" t="e">
        <f aca="false">$AF$7*$J$2*$J$5*$N281</f>
        <v>#N/A</v>
      </c>
      <c r="AG281" s="70" t="e">
        <f aca="false">$AF$7*$J$2*$J$5*$O281</f>
        <v>#N/A</v>
      </c>
      <c r="AH281" s="70" t="e">
        <f aca="false">$AH$7*$J$2*$J$5*$N281</f>
        <v>#N/A</v>
      </c>
      <c r="AI281" s="70" t="e">
        <f aca="false">$AH$7*$J$2*$J$5*$O281</f>
        <v>#N/A</v>
      </c>
      <c r="AJ281" s="70" t="e">
        <f aca="false">$AJ$7*$J$2*$J$5*$N281</f>
        <v>#N/A</v>
      </c>
      <c r="AK281" s="70" t="e">
        <f aca="false">$AJ$7*$J$2*$J$5*$O281</f>
        <v>#N/A</v>
      </c>
      <c r="AL281" s="2"/>
      <c r="AM281" s="2"/>
      <c r="AN281" s="2"/>
      <c r="AO281" s="2"/>
      <c r="AP281" s="70" t="e">
        <f aca="false">$AP$7*$J$2*$J$5*$N281</f>
        <v>#N/A</v>
      </c>
      <c r="AQ281" s="70" t="e">
        <f aca="false">$AP$7*$J$3*$J$5*$O281</f>
        <v>#N/A</v>
      </c>
      <c r="AR281" s="70" t="e">
        <f aca="false">$AR$7*$J$2*$J$5*$N281</f>
        <v>#N/A</v>
      </c>
      <c r="AS281" s="70" t="e">
        <f aca="false">$AR$7*$J$3*$J$5*$O281</f>
        <v>#N/A</v>
      </c>
      <c r="AT281" s="161"/>
      <c r="AU281" s="161"/>
      <c r="AV281" s="386"/>
      <c r="AW281" s="70" t="e">
        <f aca="false">$AW$7*$J$2*$J$5*$S281</f>
        <v>#N/A</v>
      </c>
      <c r="AX281" s="70" t="e">
        <f aca="false">$AW$7*$J$3*$J$5*$T281</f>
        <v>#N/A</v>
      </c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386"/>
      <c r="BX281" s="386"/>
      <c r="BY281" s="386"/>
      <c r="BZ281" s="2"/>
      <c r="CA281" s="2"/>
      <c r="CB281" s="2"/>
      <c r="CC281" s="2"/>
      <c r="CD281" s="2"/>
      <c r="CE281" s="2"/>
      <c r="CF281" s="386"/>
      <c r="CG281" s="386"/>
      <c r="CH281" s="10"/>
      <c r="CI281" s="70" t="e">
        <f aca="false">$CI$7*$J$2*$J$5*$AB281</f>
        <v>#N/A</v>
      </c>
      <c r="CJ281" s="70" t="e">
        <f aca="false">$CI$7*$J$3*$J$5*$AC281</f>
        <v>#N/A</v>
      </c>
      <c r="CK281" s="70" t="e">
        <f aca="false">$CK$7*$J$2*$J$5*$AB281</f>
        <v>#N/A</v>
      </c>
      <c r="CL281" s="70" t="e">
        <f aca="false">$CK$7*$J$3*$J$5*$AC281</f>
        <v>#N/A</v>
      </c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70" t="e">
        <f aca="false">$CW$7*$J$2*$J$5*$AB281</f>
        <v>#N/A</v>
      </c>
      <c r="CX281" s="70" t="e">
        <f aca="false">$CW$7*$J$3*$J$5*$AC281</f>
        <v>#N/A</v>
      </c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134" t="e">
        <f aca="false">SUM(CI281:CR281,CW281:CX281,DG281:DH281)</f>
        <v>#N/A</v>
      </c>
      <c r="DT281" s="25" t="e">
        <f aca="false">SUM(CI281:CZ281,DC281:DL281)</f>
        <v>#N/A</v>
      </c>
      <c r="DU281" s="134" t="e">
        <f aca="false">SUM(CI281:DR281)</f>
        <v>#N/A</v>
      </c>
      <c r="EB281" s="2"/>
      <c r="EC281" s="2"/>
      <c r="ED281" s="2"/>
      <c r="EE281" s="2"/>
      <c r="EF281" s="70" t="e">
        <f aca="false">$EF$7*$J$2*$J$5*$AB281</f>
        <v>#N/A</v>
      </c>
      <c r="EG281" s="70" t="e">
        <f aca="false">$EF$7*$J$3*$J$5*$AC281</f>
        <v>#N/A</v>
      </c>
      <c r="EH281" s="70" t="e">
        <f aca="false">$EH$7*$J$2*$J$5*$AB281</f>
        <v>#N/A</v>
      </c>
      <c r="EI281" s="70" t="e">
        <f aca="false">$EH$7*$J$3*$J$5*$AC281</f>
        <v>#N/A</v>
      </c>
      <c r="EJ281" s="70" t="e">
        <f aca="false">$EJ$7*$J$2*$J$5*$AB281</f>
        <v>#N/A</v>
      </c>
      <c r="EK281" s="70" t="e">
        <f aca="false">$EJ$7*$J$3*$J$5*$AC281</f>
        <v>#N/A</v>
      </c>
      <c r="EL281" s="70" t="e">
        <f aca="false">$EL$7*$J$2*$J$5*$AB281</f>
        <v>#N/A</v>
      </c>
      <c r="EM281" s="70" t="e">
        <f aca="false">$EL$7*$J$3*$J$5*$AC281</f>
        <v>#N/A</v>
      </c>
      <c r="EN281" s="388" t="n">
        <f aca="false">SUM(EB281:EC281)</f>
        <v>0</v>
      </c>
      <c r="EO281" s="23" t="e">
        <f aca="false">SUM(EB281:EE281,EJ281:EM281)</f>
        <v>#N/A</v>
      </c>
      <c r="EP281" s="23" t="e">
        <f aca="false">SUM(DZ281:EM281)</f>
        <v>#N/A</v>
      </c>
    </row>
    <row r="282" customFormat="false" ht="12" hidden="false" customHeight="false" outlineLevel="0" collapsed="false">
      <c r="A282" s="51" t="e">
        <f aca="false">VLOOKUP($D282,Curves!$A$2:$I$1700,9)</f>
        <v>#N/A</v>
      </c>
      <c r="B282" s="85" t="e">
        <f aca="false">(1+($A282/2))^(-2*($D282-$A$1)/365.25)</f>
        <v>#N/A</v>
      </c>
      <c r="C282" s="85" t="n">
        <f aca="false">D283-D282</f>
        <v>30</v>
      </c>
      <c r="D282" s="377" t="n">
        <v>45231</v>
      </c>
      <c r="E282" s="391" t="e">
        <f aca="false">VLOOKUP($D282,Curves!$A$2:$H$1700,2)*$B282</f>
        <v>#N/A</v>
      </c>
      <c r="F282" s="51" t="e">
        <f aca="false">VLOOKUP($D282,Curves!$A$2:$H$1700,3)*$B282</f>
        <v>#N/A</v>
      </c>
      <c r="G282" s="51" t="e">
        <f aca="false">VLOOKUP($D282,Curves!$A$2:$H$1700,7)*$B282</f>
        <v>#N/A</v>
      </c>
      <c r="H282" s="51" t="e">
        <f aca="false">VLOOKUP($D282,Curves!$A$2:$H$1700,5)*$B282</f>
        <v>#N/A</v>
      </c>
      <c r="I282" s="51" t="e">
        <f aca="false">VLOOKUP($D282,Curves!$A$2:$H$1700,4)*$B282</f>
        <v>#N/A</v>
      </c>
      <c r="J282" s="392" t="e">
        <f aca="false">VLOOKUP($D282,Curves!$A$2:$H$1700,8)*$B282</f>
        <v>#N/A</v>
      </c>
      <c r="K282" s="393" t="e">
        <f aca="false">($E282+$I282)*$J$5+$J$4</f>
        <v>#N/A</v>
      </c>
      <c r="L282" s="380" t="e">
        <f aca="false">VLOOKUP($D282,Curves!$N$2:$T$2600,2)*$B282</f>
        <v>#N/A</v>
      </c>
      <c r="M282" s="244" t="e">
        <f aca="false">VLOOKUP($D282,Curves!$N$2:$T$2600,3)*$B282</f>
        <v>#N/A</v>
      </c>
      <c r="N282" s="394" t="e">
        <f aca="false">IF($K282&lt;$L282,1,0)</f>
        <v>#N/A</v>
      </c>
      <c r="O282" s="395" t="e">
        <f aca="false">IF($K282&lt;$M282,1,0)</f>
        <v>#N/A</v>
      </c>
      <c r="P282" s="391" t="e">
        <f aca="false">($E282+J282)*$J$5+$J$4</f>
        <v>#N/A</v>
      </c>
      <c r="Q282" s="380" t="e">
        <f aca="false">VLOOKUP($D282,Curves!$N$2:$T$2600,4)*$B282</f>
        <v>#N/A</v>
      </c>
      <c r="R282" s="244" t="e">
        <f aca="false">VLOOKUP($D282,Curves!$N$2:$T$2600,5)*$B282</f>
        <v>#N/A</v>
      </c>
      <c r="S282" s="394" t="e">
        <f aca="false">IF($P282&lt;$Q282,1,0)</f>
        <v>#N/A</v>
      </c>
      <c r="T282" s="395" t="e">
        <f aca="false">IF($P282&lt;$R282,1,0)</f>
        <v>#N/A</v>
      </c>
      <c r="U282" s="393" t="e">
        <f aca="false">($E282+G282)*$J$5+$J$4</f>
        <v>#N/A</v>
      </c>
      <c r="V282" s="393" t="e">
        <f aca="false">($E282+H282)*$J$5+$J$4</f>
        <v>#N/A</v>
      </c>
      <c r="W282" s="393" t="e">
        <f aca="false">($E282+I282)*$J$5+$J$4</f>
        <v>#N/A</v>
      </c>
      <c r="X282" s="272" t="e">
        <f aca="false">VLOOKUP($D282,[6]CurveFetch!$D$8:$S$13000,16,0)*$B282</f>
        <v>#N/A</v>
      </c>
      <c r="Y282" s="244" t="e">
        <f aca="false">VLOOKUP($D282,Curves!$N$2:$T$2600,7)*$B282</f>
        <v>#N/A</v>
      </c>
      <c r="Z282" s="396" t="e">
        <f aca="false">IF($U282&lt;$X282,1,0)</f>
        <v>#N/A</v>
      </c>
      <c r="AA282" s="394" t="e">
        <f aca="false">IF($U282&lt;$Y282,1,0)</f>
        <v>#N/A</v>
      </c>
      <c r="AB282" s="394" t="e">
        <f aca="false">IF($V282&lt;$X282,1,0)</f>
        <v>#N/A</v>
      </c>
      <c r="AC282" s="394" t="e">
        <f aca="false">IF($V282&lt;$X282,1,0)</f>
        <v>#N/A</v>
      </c>
      <c r="AD282" s="394" t="e">
        <f aca="false">IF($W282&lt;$X282,1,0)</f>
        <v>#N/A</v>
      </c>
      <c r="AE282" s="395" t="e">
        <f aca="false">IF($W282&lt;$Y282,1,0)</f>
        <v>#N/A</v>
      </c>
      <c r="AF282" s="70" t="e">
        <f aca="false">$AF$7*$J$2*$J$5*$N282</f>
        <v>#N/A</v>
      </c>
      <c r="AG282" s="70" t="e">
        <f aca="false">$AF$7*$J$2*$J$5*$O282</f>
        <v>#N/A</v>
      </c>
      <c r="AH282" s="70" t="e">
        <f aca="false">$AH$7*$J$2*$J$5*$N282</f>
        <v>#N/A</v>
      </c>
      <c r="AI282" s="70" t="e">
        <f aca="false">$AH$7*$J$2*$J$5*$O282</f>
        <v>#N/A</v>
      </c>
      <c r="AJ282" s="70" t="e">
        <f aca="false">$AJ$7*$J$2*$J$5*$N282</f>
        <v>#N/A</v>
      </c>
      <c r="AK282" s="70" t="e">
        <f aca="false">$AJ$7*$J$2*$J$5*$O282</f>
        <v>#N/A</v>
      </c>
      <c r="AL282" s="2"/>
      <c r="AM282" s="2"/>
      <c r="AN282" s="2"/>
      <c r="AO282" s="2"/>
      <c r="AP282" s="70" t="e">
        <f aca="false">$AP$7*$J$2*$J$5*$N282</f>
        <v>#N/A</v>
      </c>
      <c r="AQ282" s="70" t="e">
        <f aca="false">$AP$7*$J$3*$J$5*$O282</f>
        <v>#N/A</v>
      </c>
      <c r="AR282" s="70" t="e">
        <f aca="false">$AR$7*$J$2*$J$5*$N282</f>
        <v>#N/A</v>
      </c>
      <c r="AS282" s="70" t="e">
        <f aca="false">$AR$7*$J$3*$J$5*$O282</f>
        <v>#N/A</v>
      </c>
      <c r="AT282" s="161"/>
      <c r="AU282" s="161"/>
      <c r="AV282" s="386"/>
      <c r="AW282" s="70" t="e">
        <f aca="false">$AW$7*$J$2*$J$5*$S282</f>
        <v>#N/A</v>
      </c>
      <c r="AX282" s="70" t="e">
        <f aca="false">$AW$7*$J$3*$J$5*$T282</f>
        <v>#N/A</v>
      </c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386"/>
      <c r="BX282" s="386"/>
      <c r="BY282" s="386"/>
      <c r="BZ282" s="2"/>
      <c r="CA282" s="2"/>
      <c r="CB282" s="2"/>
      <c r="CC282" s="2"/>
      <c r="CD282" s="2"/>
      <c r="CE282" s="2"/>
      <c r="CF282" s="386"/>
      <c r="CG282" s="386"/>
      <c r="CH282" s="10"/>
      <c r="CI282" s="70" t="e">
        <f aca="false">$CI$7*$J$2*$J$5*$AB282</f>
        <v>#N/A</v>
      </c>
      <c r="CJ282" s="70" t="e">
        <f aca="false">$CI$7*$J$3*$J$5*$AC282</f>
        <v>#N/A</v>
      </c>
      <c r="CK282" s="70" t="e">
        <f aca="false">$CK$7*$J$2*$J$5*$AB282</f>
        <v>#N/A</v>
      </c>
      <c r="CL282" s="70" t="e">
        <f aca="false">$CK$7*$J$3*$J$5*$AC282</f>
        <v>#N/A</v>
      </c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70" t="e">
        <f aca="false">$CW$7*$J$2*$J$5*$AB282</f>
        <v>#N/A</v>
      </c>
      <c r="CX282" s="70" t="e">
        <f aca="false">$CW$7*$J$3*$J$5*$AC282</f>
        <v>#N/A</v>
      </c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388" t="e">
        <f aca="false">SUM(CI282:CR282,CW282:CX282,DG282:DH282)</f>
        <v>#N/A</v>
      </c>
      <c r="DT282" s="23" t="e">
        <f aca="false">SUM(CI282:CZ282,DC282:DL282)</f>
        <v>#N/A</v>
      </c>
      <c r="DU282" s="134" t="e">
        <f aca="false">SUM(CI282:DR282)</f>
        <v>#N/A</v>
      </c>
      <c r="EB282" s="2"/>
      <c r="EC282" s="2"/>
      <c r="ED282" s="2"/>
      <c r="EE282" s="2"/>
      <c r="EF282" s="70" t="e">
        <f aca="false">$EF$7*$J$2*$J$5*$AB282</f>
        <v>#N/A</v>
      </c>
      <c r="EG282" s="70" t="e">
        <f aca="false">$EF$7*$J$3*$J$5*$AC282</f>
        <v>#N/A</v>
      </c>
    </row>
    <row r="283" customFormat="false" ht="11.25" hidden="false" customHeight="false" outlineLevel="0" collapsed="false">
      <c r="A283" s="51" t="e">
        <f aca="false">VLOOKUP($D283,Curves!$A$2:$I$1700,9)</f>
        <v>#N/A</v>
      </c>
      <c r="B283" s="85" t="e">
        <f aca="false">(1+($A283/2))^(-2*($D283-$A$1)/365.25)</f>
        <v>#N/A</v>
      </c>
      <c r="C283" s="2"/>
      <c r="D283" s="377" t="n">
        <v>45261</v>
      </c>
      <c r="E283" s="80"/>
      <c r="F283" s="2"/>
      <c r="G283" s="2"/>
      <c r="H283" s="2"/>
      <c r="I283" s="2"/>
      <c r="J283" s="2"/>
      <c r="K283" s="2"/>
      <c r="L283" s="80"/>
      <c r="M283" s="80"/>
      <c r="N283" s="80"/>
      <c r="O283" s="80"/>
      <c r="P283" s="2"/>
      <c r="Q283" s="80"/>
      <c r="R283" s="80"/>
      <c r="S283" s="80"/>
      <c r="T283" s="80"/>
      <c r="U283" s="80"/>
      <c r="V283" s="80"/>
      <c r="W283" s="80"/>
      <c r="X283" s="397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2"/>
      <c r="AM283" s="2"/>
      <c r="AN283" s="2"/>
      <c r="AO283" s="2"/>
      <c r="AP283" s="70" t="n">
        <f aca="false">$AP$7*$J$2*$J$5*$N283</f>
        <v>0</v>
      </c>
      <c r="AQ283" s="70" t="n">
        <f aca="false">$AP$7*$J$3*$J$5*$O283</f>
        <v>0</v>
      </c>
      <c r="AR283" s="70" t="n">
        <f aca="false">$AR$7*$J$2*$J$5*$N283</f>
        <v>0</v>
      </c>
      <c r="AS283" s="70" t="n">
        <f aca="false">$AR$7*$J$3*$J$5*$O283</f>
        <v>0</v>
      </c>
      <c r="AT283" s="161"/>
      <c r="AU283" s="161"/>
      <c r="AV283" s="386"/>
      <c r="AW283" s="70" t="n">
        <f aca="false">$AW$7*$J$2*$J$5*$S283</f>
        <v>0</v>
      </c>
      <c r="AX283" s="70" t="n">
        <f aca="false">$AW$7*$J$3*$J$5*$T283</f>
        <v>0</v>
      </c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386"/>
      <c r="BX283" s="386"/>
      <c r="BY283" s="386"/>
      <c r="BZ283" s="2"/>
      <c r="CA283" s="2"/>
      <c r="CB283" s="2"/>
      <c r="CC283" s="2"/>
      <c r="CD283" s="2"/>
      <c r="CE283" s="2"/>
      <c r="CF283" s="386"/>
      <c r="CG283" s="386"/>
      <c r="CH283" s="10"/>
      <c r="CI283" s="70" t="n">
        <f aca="false">$CI$7*$J$2*$J$5*$AB283</f>
        <v>0</v>
      </c>
      <c r="CJ283" s="70" t="n">
        <f aca="false">$CI$7*$J$3*$J$5*$AC283</f>
        <v>0</v>
      </c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70" t="n">
        <f aca="false">$CW$7*$J$2*$J$5*$AB283</f>
        <v>0</v>
      </c>
      <c r="CX283" s="70" t="n">
        <f aca="false">$CW$7*$J$3*$J$5*$AC283</f>
        <v>0</v>
      </c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386"/>
      <c r="DT283" s="386"/>
      <c r="DU283" s="386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70" t="n">
        <f aca="false">$EF$7*$J$2*$J$5*$AB283</f>
        <v>0</v>
      </c>
      <c r="EG283" s="70" t="n">
        <f aca="false">$EF$7*$J$3*$J$5*$AC283</f>
        <v>0</v>
      </c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</row>
    <row r="284" customFormat="false" ht="11.25" hidden="false" customHeight="false" outlineLevel="0" collapsed="false">
      <c r="A284" s="2"/>
      <c r="B284" s="2"/>
      <c r="C284" s="2"/>
      <c r="D284" s="276"/>
      <c r="E284" s="80"/>
      <c r="F284" s="2"/>
      <c r="G284" s="2"/>
      <c r="H284" s="2"/>
      <c r="I284" s="2"/>
      <c r="J284" s="2"/>
      <c r="K284" s="2"/>
      <c r="L284" s="80"/>
      <c r="M284" s="80"/>
      <c r="N284" s="80"/>
      <c r="O284" s="80"/>
      <c r="P284" s="2"/>
      <c r="Q284" s="80"/>
      <c r="R284" s="80"/>
      <c r="S284" s="80"/>
      <c r="T284" s="80"/>
      <c r="U284" s="80"/>
      <c r="V284" s="80"/>
      <c r="W284" s="80"/>
      <c r="X284" s="397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2"/>
      <c r="AM284" s="2"/>
      <c r="AN284" s="2"/>
      <c r="AO284" s="2"/>
      <c r="AP284" s="70" t="n">
        <f aca="false">$AP$7*$J$2*$J$5*$N284</f>
        <v>0</v>
      </c>
      <c r="AQ284" s="70" t="n">
        <f aca="false">$AP$7*$J$3*$J$5*$O284</f>
        <v>0</v>
      </c>
      <c r="AR284" s="70" t="n">
        <f aca="false">$AR$7*$J$2*$J$5*$N284</f>
        <v>0</v>
      </c>
      <c r="AS284" s="70" t="n">
        <f aca="false">$AR$7*$J$3*$J$5*$O284</f>
        <v>0</v>
      </c>
      <c r="AT284" s="161"/>
      <c r="AU284" s="161"/>
      <c r="AV284" s="386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386"/>
      <c r="BX284" s="386"/>
      <c r="BY284" s="386"/>
      <c r="BZ284" s="2"/>
      <c r="CA284" s="2"/>
      <c r="CB284" s="2"/>
      <c r="CC284" s="2"/>
      <c r="CD284" s="2"/>
      <c r="CE284" s="2"/>
      <c r="CF284" s="386"/>
      <c r="CG284" s="386"/>
      <c r="CH284" s="10"/>
      <c r="CI284" s="70" t="n">
        <f aca="false">$CI$7*$J$2*$J$5*$AB284</f>
        <v>0</v>
      </c>
      <c r="CJ284" s="70" t="n">
        <f aca="false">$CI$7*$J$3*$J$5*$AC284</f>
        <v>0</v>
      </c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70" t="n">
        <f aca="false">$CW$7*$J$2*$J$5*$AB284</f>
        <v>0</v>
      </c>
      <c r="CX284" s="70" t="n">
        <f aca="false">$CW$7*$J$3*$J$5*$AC284</f>
        <v>0</v>
      </c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386"/>
      <c r="DT284" s="386"/>
      <c r="DU284" s="386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70" t="n">
        <f aca="false">$EF$7*$J$2*$J$5*$AB284</f>
        <v>0</v>
      </c>
      <c r="EG284" s="70" t="n">
        <f aca="false">$EF$7*$J$3*$J$5*$AC284</f>
        <v>0</v>
      </c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</row>
    <row r="285" customFormat="false" ht="11.25" hidden="false" customHeight="false" outlineLevel="0" collapsed="false">
      <c r="A285" s="2"/>
      <c r="B285" s="2"/>
      <c r="C285" s="2"/>
      <c r="D285" s="276"/>
      <c r="E285" s="80"/>
      <c r="F285" s="2"/>
      <c r="G285" s="2"/>
      <c r="H285" s="2"/>
      <c r="I285" s="2"/>
      <c r="J285" s="2"/>
      <c r="K285" s="2"/>
      <c r="L285" s="80"/>
      <c r="M285" s="80"/>
      <c r="N285" s="80"/>
      <c r="O285" s="80"/>
      <c r="P285" s="2"/>
      <c r="Q285" s="80"/>
      <c r="R285" s="80"/>
      <c r="S285" s="80"/>
      <c r="T285" s="80"/>
      <c r="U285" s="80"/>
      <c r="V285" s="80"/>
      <c r="W285" s="80"/>
      <c r="X285" s="397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2"/>
      <c r="AM285" s="2"/>
      <c r="AN285" s="2"/>
      <c r="AO285" s="2"/>
      <c r="AP285" s="70" t="n">
        <f aca="false">$AP$7*$J$2*$J$5*$N285</f>
        <v>0</v>
      </c>
      <c r="AQ285" s="70" t="n">
        <f aca="false">$AP$7*$J$3*$J$5*$O285</f>
        <v>0</v>
      </c>
      <c r="AR285" s="70" t="n">
        <f aca="false">$AR$7*$J$2*$J$5*$N285</f>
        <v>0</v>
      </c>
      <c r="AS285" s="70" t="n">
        <f aca="false">$AR$7*$J$3*$J$5*$O285</f>
        <v>0</v>
      </c>
      <c r="AT285" s="161"/>
      <c r="AU285" s="161"/>
      <c r="AV285" s="386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386"/>
      <c r="BX285" s="386"/>
      <c r="BY285" s="386"/>
      <c r="BZ285" s="2"/>
      <c r="CA285" s="2"/>
      <c r="CB285" s="2"/>
      <c r="CC285" s="2"/>
      <c r="CD285" s="2"/>
      <c r="CE285" s="2"/>
      <c r="CF285" s="386"/>
      <c r="CG285" s="386"/>
      <c r="CH285" s="10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70" t="n">
        <f aca="false">$CW$7*$J$2*$J$5*$AB285</f>
        <v>0</v>
      </c>
      <c r="CX285" s="70" t="n">
        <f aca="false">$CW$7*$J$3*$J$5*$AC285</f>
        <v>0</v>
      </c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386"/>
      <c r="DT285" s="386"/>
      <c r="DU285" s="386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70" t="n">
        <f aca="false">$EF$7*$J$2*$J$5*$AB285</f>
        <v>0</v>
      </c>
      <c r="EG285" s="70" t="n">
        <f aca="false">$EF$7*$J$3*$J$5*$AC285</f>
        <v>0</v>
      </c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</row>
    <row r="286" customFormat="false" ht="11.25" hidden="false" customHeight="false" outlineLevel="0" collapsed="false">
      <c r="A286" s="2"/>
      <c r="B286" s="2"/>
      <c r="C286" s="2"/>
      <c r="D286" s="276"/>
      <c r="E286" s="80"/>
      <c r="F286" s="2"/>
      <c r="G286" s="2"/>
      <c r="H286" s="2"/>
      <c r="I286" s="2"/>
      <c r="J286" s="2"/>
      <c r="K286" s="2"/>
      <c r="L286" s="80"/>
      <c r="M286" s="80"/>
      <c r="N286" s="80"/>
      <c r="O286" s="80"/>
      <c r="P286" s="2"/>
      <c r="Q286" s="80"/>
      <c r="R286" s="80"/>
      <c r="S286" s="80"/>
      <c r="T286" s="80"/>
      <c r="U286" s="80"/>
      <c r="V286" s="80"/>
      <c r="W286" s="80"/>
      <c r="X286" s="397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2"/>
      <c r="AM286" s="2"/>
      <c r="AN286" s="2"/>
      <c r="AO286" s="2"/>
      <c r="AP286" s="70" t="n">
        <f aca="false">$AP$7*$J$2*$J$5*$N286</f>
        <v>0</v>
      </c>
      <c r="AQ286" s="70" t="n">
        <f aca="false">$AP$7*$J$3*$J$5*$O286</f>
        <v>0</v>
      </c>
      <c r="AR286" s="70" t="n">
        <f aca="false">$AR$7*$J$2*$J$5*$N286</f>
        <v>0</v>
      </c>
      <c r="AS286" s="70" t="n">
        <f aca="false">$AR$7*$J$3*$J$5*$O286</f>
        <v>0</v>
      </c>
      <c r="AT286" s="161"/>
      <c r="AU286" s="161"/>
      <c r="AV286" s="386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386"/>
      <c r="BX286" s="386"/>
      <c r="BY286" s="386"/>
      <c r="BZ286" s="2"/>
      <c r="CA286" s="2"/>
      <c r="CB286" s="2"/>
      <c r="CC286" s="2"/>
      <c r="CD286" s="2"/>
      <c r="CE286" s="2"/>
      <c r="CF286" s="386"/>
      <c r="CG286" s="386"/>
      <c r="CH286" s="10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70" t="n">
        <f aca="false">$CW$7*$J$2*$J$5*$AB286</f>
        <v>0</v>
      </c>
      <c r="CX286" s="70" t="n">
        <f aca="false">$CW$7*$J$3*$J$5*$AC286</f>
        <v>0</v>
      </c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386"/>
      <c r="DT286" s="386"/>
      <c r="DU286" s="386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70" t="n">
        <f aca="false">$EF$7*$J$2*$J$5*$AB286</f>
        <v>0</v>
      </c>
      <c r="EG286" s="70" t="n">
        <f aca="false">$EF$7*$J$3*$J$5*$AC286</f>
        <v>0</v>
      </c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</row>
    <row r="287" customFormat="false" ht="11.25" hidden="false" customHeight="false" outlineLevel="0" collapsed="false">
      <c r="A287" s="2"/>
      <c r="B287" s="2"/>
      <c r="C287" s="2"/>
      <c r="D287" s="276"/>
      <c r="E287" s="80"/>
      <c r="F287" s="2"/>
      <c r="G287" s="2"/>
      <c r="H287" s="2"/>
      <c r="I287" s="2"/>
      <c r="J287" s="2"/>
      <c r="K287" s="2"/>
      <c r="L287" s="80"/>
      <c r="M287" s="80"/>
      <c r="N287" s="80"/>
      <c r="O287" s="80"/>
      <c r="P287" s="2"/>
      <c r="Q287" s="80"/>
      <c r="R287" s="80"/>
      <c r="S287" s="80"/>
      <c r="T287" s="80"/>
      <c r="U287" s="80"/>
      <c r="V287" s="80"/>
      <c r="W287" s="80"/>
      <c r="X287" s="397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2"/>
      <c r="AM287" s="2"/>
      <c r="AN287" s="2"/>
      <c r="AO287" s="2"/>
      <c r="AP287" s="70" t="n">
        <f aca="false">$AP$7*$J$2*$J$5*$N287</f>
        <v>0</v>
      </c>
      <c r="AQ287" s="70" t="n">
        <f aca="false">$AP$7*$J$3*$J$5*$O287</f>
        <v>0</v>
      </c>
      <c r="AR287" s="70" t="n">
        <f aca="false">$AR$7*$J$2*$J$5*$N287</f>
        <v>0</v>
      </c>
      <c r="AS287" s="70" t="n">
        <f aca="false">$AR$7*$J$3*$J$5*$O287</f>
        <v>0</v>
      </c>
      <c r="AT287" s="161"/>
      <c r="AU287" s="161"/>
      <c r="AV287" s="386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386"/>
      <c r="BX287" s="386"/>
      <c r="BY287" s="386"/>
      <c r="BZ287" s="2"/>
      <c r="CA287" s="2"/>
      <c r="CB287" s="2"/>
      <c r="CC287" s="2"/>
      <c r="CD287" s="2"/>
      <c r="CE287" s="2"/>
      <c r="CF287" s="386"/>
      <c r="CG287" s="386"/>
      <c r="CH287" s="10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70" t="n">
        <f aca="false">$CW$7*$J$2*$J$5*$AB287</f>
        <v>0</v>
      </c>
      <c r="CX287" s="70" t="n">
        <f aca="false">$CW$7*$J$3*$J$5*$AC287</f>
        <v>0</v>
      </c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386"/>
      <c r="DT287" s="386"/>
      <c r="DU287" s="386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70" t="n">
        <f aca="false">$EF$7*$J$2*$J$5*$AB287</f>
        <v>0</v>
      </c>
      <c r="EG287" s="70" t="n">
        <f aca="false">$EF$7*$J$3*$J$5*$AC287</f>
        <v>0</v>
      </c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</row>
    <row r="288" customFormat="false" ht="11.25" hidden="false" customHeight="false" outlineLevel="0" collapsed="false">
      <c r="A288" s="2"/>
      <c r="B288" s="2"/>
      <c r="C288" s="2"/>
      <c r="D288" s="276"/>
      <c r="E288" s="80"/>
      <c r="F288" s="2"/>
      <c r="G288" s="2"/>
      <c r="H288" s="2"/>
      <c r="I288" s="2"/>
      <c r="J288" s="2"/>
      <c r="K288" s="2"/>
      <c r="L288" s="80"/>
      <c r="M288" s="80"/>
      <c r="N288" s="80"/>
      <c r="O288" s="80"/>
      <c r="P288" s="2"/>
      <c r="Q288" s="80"/>
      <c r="R288" s="80"/>
      <c r="S288" s="80"/>
      <c r="T288" s="80"/>
      <c r="U288" s="80"/>
      <c r="V288" s="80"/>
      <c r="W288" s="80"/>
      <c r="X288" s="397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2"/>
      <c r="AM288" s="2"/>
      <c r="AN288" s="2"/>
      <c r="AO288" s="2"/>
      <c r="AP288" s="2"/>
      <c r="AQ288" s="2"/>
      <c r="AR288" s="70" t="n">
        <f aca="false">$AR$7*$J$2*$J$5*$N288</f>
        <v>0</v>
      </c>
      <c r="AS288" s="70" t="n">
        <f aca="false">$AR$7*$J$3*$J$5*$O288</f>
        <v>0</v>
      </c>
      <c r="AT288" s="161"/>
      <c r="AU288" s="161"/>
      <c r="AV288" s="386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386"/>
      <c r="BX288" s="386"/>
      <c r="BY288" s="386"/>
      <c r="BZ288" s="2"/>
      <c r="CA288" s="2"/>
      <c r="CB288" s="2"/>
      <c r="CC288" s="2"/>
      <c r="CD288" s="2"/>
      <c r="CE288" s="2"/>
      <c r="CF288" s="386"/>
      <c r="CG288" s="386"/>
      <c r="CH288" s="10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70" t="n">
        <f aca="false">$CW$7*$J$2*$J$5*$AB288</f>
        <v>0</v>
      </c>
      <c r="CX288" s="70" t="n">
        <f aca="false">$CW$7*$J$3*$J$5*$AC288</f>
        <v>0</v>
      </c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386"/>
      <c r="DT288" s="386"/>
      <c r="DU288" s="386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</row>
    <row r="289" customFormat="false" ht="11.25" hidden="false" customHeight="false" outlineLevel="0" collapsed="false">
      <c r="A289" s="2"/>
      <c r="B289" s="2"/>
      <c r="C289" s="2"/>
      <c r="D289" s="276"/>
      <c r="E289" s="80"/>
      <c r="F289" s="2"/>
      <c r="G289" s="2"/>
      <c r="H289" s="2"/>
      <c r="I289" s="2"/>
      <c r="J289" s="2"/>
      <c r="K289" s="2"/>
      <c r="L289" s="80"/>
      <c r="M289" s="80"/>
      <c r="N289" s="80"/>
      <c r="O289" s="80"/>
      <c r="P289" s="2"/>
      <c r="Q289" s="80"/>
      <c r="R289" s="80"/>
      <c r="S289" s="80"/>
      <c r="T289" s="80"/>
      <c r="U289" s="80"/>
      <c r="V289" s="80"/>
      <c r="W289" s="80"/>
      <c r="X289" s="397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2"/>
      <c r="AM289" s="2"/>
      <c r="AN289" s="2"/>
      <c r="AO289" s="2"/>
      <c r="AP289" s="2"/>
      <c r="AQ289" s="2"/>
      <c r="AR289" s="70" t="n">
        <f aca="false">$AR$7*$J$2*$J$5*$N289</f>
        <v>0</v>
      </c>
      <c r="AS289" s="70" t="n">
        <f aca="false">$AR$7*$J$3*$J$5*$O289</f>
        <v>0</v>
      </c>
      <c r="AT289" s="161"/>
      <c r="AU289" s="161"/>
      <c r="AV289" s="386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386"/>
      <c r="BX289" s="386"/>
      <c r="BY289" s="386"/>
      <c r="BZ289" s="2"/>
      <c r="CA289" s="2"/>
      <c r="CB289" s="2"/>
      <c r="CC289" s="2"/>
      <c r="CD289" s="2"/>
      <c r="CE289" s="2"/>
      <c r="CF289" s="386"/>
      <c r="CG289" s="386"/>
      <c r="CH289" s="10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70" t="n">
        <f aca="false">$CW$7*$J$2*$J$5*$AB289</f>
        <v>0</v>
      </c>
      <c r="CX289" s="70" t="n">
        <f aca="false">$CW$7*$J$3*$J$5*$AC289</f>
        <v>0</v>
      </c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386"/>
      <c r="DT289" s="386"/>
      <c r="DU289" s="386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</row>
    <row r="290" customFormat="false" ht="11.25" hidden="false" customHeight="false" outlineLevel="0" collapsed="false">
      <c r="A290" s="2"/>
      <c r="B290" s="2"/>
      <c r="C290" s="2"/>
      <c r="D290" s="276"/>
      <c r="E290" s="80"/>
      <c r="F290" s="2"/>
      <c r="G290" s="2"/>
      <c r="H290" s="2"/>
      <c r="I290" s="2"/>
      <c r="J290" s="2"/>
      <c r="K290" s="2"/>
      <c r="L290" s="80"/>
      <c r="M290" s="80"/>
      <c r="N290" s="80"/>
      <c r="O290" s="80"/>
      <c r="P290" s="2"/>
      <c r="Q290" s="80"/>
      <c r="R290" s="80"/>
      <c r="S290" s="80"/>
      <c r="T290" s="80"/>
      <c r="U290" s="80"/>
      <c r="V290" s="80"/>
      <c r="W290" s="80"/>
      <c r="X290" s="397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2"/>
      <c r="AM290" s="2"/>
      <c r="AN290" s="2"/>
      <c r="AO290" s="2"/>
      <c r="AP290" s="2"/>
      <c r="AQ290" s="2"/>
      <c r="AR290" s="2"/>
      <c r="AS290" s="2"/>
      <c r="AT290" s="98"/>
      <c r="AU290" s="98"/>
      <c r="AV290" s="386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386"/>
      <c r="BX290" s="386"/>
      <c r="BY290" s="386"/>
      <c r="BZ290" s="2"/>
      <c r="CA290" s="2"/>
      <c r="CB290" s="2"/>
      <c r="CC290" s="2"/>
      <c r="CD290" s="2"/>
      <c r="CE290" s="2"/>
      <c r="CF290" s="386"/>
      <c r="CG290" s="386"/>
      <c r="CH290" s="10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70" t="n">
        <f aca="false">$CW$7*$J$2*$J$5*$AB290</f>
        <v>0</v>
      </c>
      <c r="CX290" s="70" t="n">
        <f aca="false">$CW$7*$J$3*$J$5*$AC290</f>
        <v>0</v>
      </c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386"/>
      <c r="DT290" s="386"/>
      <c r="DU290" s="386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</row>
    <row r="291" customFormat="false" ht="11.25" hidden="false" customHeight="false" outlineLevel="0" collapsed="false">
      <c r="A291" s="2"/>
      <c r="B291" s="2"/>
      <c r="C291" s="2"/>
      <c r="D291" s="276"/>
      <c r="E291" s="80"/>
      <c r="F291" s="2"/>
      <c r="G291" s="2"/>
      <c r="H291" s="2"/>
      <c r="I291" s="2"/>
      <c r="J291" s="2"/>
      <c r="K291" s="2"/>
      <c r="L291" s="80"/>
      <c r="M291" s="80"/>
      <c r="N291" s="80"/>
      <c r="O291" s="80"/>
      <c r="P291" s="2"/>
      <c r="Q291" s="80"/>
      <c r="R291" s="80"/>
      <c r="S291" s="80"/>
      <c r="T291" s="80"/>
      <c r="U291" s="80"/>
      <c r="V291" s="80"/>
      <c r="W291" s="80"/>
      <c r="X291" s="397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2"/>
      <c r="AM291" s="2"/>
      <c r="AN291" s="2"/>
      <c r="AO291" s="2"/>
      <c r="AP291" s="2"/>
      <c r="AQ291" s="2"/>
      <c r="AR291" s="2"/>
      <c r="AS291" s="2"/>
      <c r="AT291" s="98"/>
      <c r="AU291" s="98"/>
      <c r="AV291" s="386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386"/>
      <c r="BX291" s="386"/>
      <c r="BY291" s="386"/>
      <c r="BZ291" s="2"/>
      <c r="CA291" s="2"/>
      <c r="CB291" s="2"/>
      <c r="CC291" s="2"/>
      <c r="CD291" s="2"/>
      <c r="CE291" s="2"/>
      <c r="CF291" s="386"/>
      <c r="CG291" s="386"/>
      <c r="CH291" s="10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70" t="n">
        <f aca="false">$CW$7*$J$2*$J$5*$AB291</f>
        <v>0</v>
      </c>
      <c r="CX291" s="70" t="n">
        <f aca="false">$CW$7*$J$3*$J$5*$AC291</f>
        <v>0</v>
      </c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386"/>
      <c r="DT291" s="386"/>
      <c r="DU291" s="386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</row>
    <row r="292" customFormat="false" ht="11.25" hidden="false" customHeight="false" outlineLevel="0" collapsed="false">
      <c r="A292" s="2"/>
      <c r="B292" s="2"/>
      <c r="C292" s="2"/>
      <c r="D292" s="276"/>
      <c r="E292" s="80"/>
      <c r="F292" s="2"/>
      <c r="G292" s="2"/>
      <c r="H292" s="2"/>
      <c r="I292" s="2"/>
      <c r="J292" s="2"/>
      <c r="K292" s="2"/>
      <c r="L292" s="80"/>
      <c r="M292" s="80"/>
      <c r="N292" s="80"/>
      <c r="O292" s="80"/>
      <c r="P292" s="2"/>
      <c r="Q292" s="80"/>
      <c r="R292" s="80"/>
      <c r="S292" s="80"/>
      <c r="T292" s="80"/>
      <c r="U292" s="80"/>
      <c r="V292" s="80"/>
      <c r="W292" s="80"/>
      <c r="X292" s="397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2"/>
      <c r="AM292" s="2"/>
      <c r="AN292" s="2"/>
      <c r="AO292" s="2"/>
      <c r="AP292" s="2"/>
      <c r="AQ292" s="2"/>
      <c r="AR292" s="2"/>
      <c r="AS292" s="2"/>
      <c r="AT292" s="98"/>
      <c r="AU292" s="98"/>
      <c r="AV292" s="386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386"/>
      <c r="BX292" s="386"/>
      <c r="BY292" s="386"/>
      <c r="BZ292" s="2"/>
      <c r="CA292" s="2"/>
      <c r="CB292" s="2"/>
      <c r="CC292" s="2"/>
      <c r="CD292" s="2"/>
      <c r="CE292" s="2"/>
      <c r="CF292" s="386"/>
      <c r="CG292" s="386"/>
      <c r="CH292" s="10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70" t="n">
        <f aca="false">$CW$7*$J$2*$J$5*$AB292</f>
        <v>0</v>
      </c>
      <c r="CX292" s="70" t="n">
        <f aca="false">$CW$7*$J$3*$J$5*$AC292</f>
        <v>0</v>
      </c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386"/>
      <c r="DT292" s="386"/>
      <c r="DU292" s="386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</row>
    <row r="293" customFormat="false" ht="11.25" hidden="false" customHeight="false" outlineLevel="0" collapsed="false">
      <c r="A293" s="2"/>
      <c r="B293" s="2"/>
      <c r="C293" s="2"/>
      <c r="D293" s="276"/>
      <c r="E293" s="80"/>
      <c r="F293" s="2"/>
      <c r="G293" s="2"/>
      <c r="H293" s="2"/>
      <c r="I293" s="2"/>
      <c r="J293" s="2"/>
      <c r="K293" s="2"/>
      <c r="L293" s="80"/>
      <c r="M293" s="80"/>
      <c r="N293" s="80"/>
      <c r="O293" s="80"/>
      <c r="P293" s="2"/>
      <c r="Q293" s="80"/>
      <c r="R293" s="80"/>
      <c r="S293" s="80"/>
      <c r="T293" s="80"/>
      <c r="U293" s="80"/>
      <c r="V293" s="80"/>
      <c r="W293" s="80"/>
      <c r="X293" s="397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2"/>
      <c r="AM293" s="2"/>
      <c r="AN293" s="2"/>
      <c r="AO293" s="2"/>
      <c r="AP293" s="2"/>
      <c r="AQ293" s="2"/>
      <c r="AR293" s="2"/>
      <c r="AS293" s="2"/>
      <c r="AT293" s="98"/>
      <c r="AU293" s="98"/>
      <c r="AV293" s="386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386"/>
      <c r="BX293" s="386"/>
      <c r="BY293" s="386"/>
      <c r="BZ293" s="2"/>
      <c r="CA293" s="2"/>
      <c r="CB293" s="2"/>
      <c r="CC293" s="2"/>
      <c r="CD293" s="2"/>
      <c r="CE293" s="2"/>
      <c r="CF293" s="386"/>
      <c r="CG293" s="386"/>
      <c r="CH293" s="10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70" t="n">
        <f aca="false">$CW$7*$J$2*$J$5*$AB293</f>
        <v>0</v>
      </c>
      <c r="CX293" s="70" t="n">
        <f aca="false">$CW$7*$J$3*$J$5*$AC293</f>
        <v>0</v>
      </c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386"/>
      <c r="DT293" s="386"/>
      <c r="DU293" s="386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</row>
    <row r="294" customFormat="false" ht="11.25" hidden="false" customHeight="false" outlineLevel="0" collapsed="false">
      <c r="A294" s="2"/>
      <c r="B294" s="2"/>
      <c r="C294" s="2"/>
      <c r="D294" s="276"/>
      <c r="E294" s="80"/>
      <c r="F294" s="2"/>
      <c r="G294" s="2"/>
      <c r="H294" s="2"/>
      <c r="I294" s="2"/>
      <c r="J294" s="2"/>
      <c r="K294" s="2"/>
      <c r="L294" s="80"/>
      <c r="M294" s="80"/>
      <c r="N294" s="80"/>
      <c r="O294" s="80"/>
      <c r="P294" s="2"/>
      <c r="Q294" s="80"/>
      <c r="R294" s="80"/>
      <c r="S294" s="80"/>
      <c r="T294" s="80"/>
      <c r="U294" s="80"/>
      <c r="V294" s="80"/>
      <c r="W294" s="80"/>
      <c r="X294" s="397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2"/>
      <c r="AM294" s="2"/>
      <c r="AN294" s="2"/>
      <c r="AO294" s="2"/>
      <c r="AP294" s="2"/>
      <c r="AQ294" s="2"/>
      <c r="AR294" s="2"/>
      <c r="AS294" s="2"/>
      <c r="AT294" s="98"/>
      <c r="AU294" s="98"/>
      <c r="AV294" s="386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386"/>
      <c r="BX294" s="386"/>
      <c r="BY294" s="386"/>
      <c r="BZ294" s="2"/>
      <c r="CA294" s="2"/>
      <c r="CB294" s="2"/>
      <c r="CC294" s="2"/>
      <c r="CD294" s="2"/>
      <c r="CE294" s="2"/>
      <c r="CF294" s="386"/>
      <c r="CG294" s="386"/>
      <c r="CH294" s="10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70" t="n">
        <f aca="false">$CW$7*$J$2*$J$5*$AB294</f>
        <v>0</v>
      </c>
      <c r="CX294" s="70" t="n">
        <f aca="false">$CW$7*$J$3*$J$5*$AC294</f>
        <v>0</v>
      </c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386"/>
      <c r="DT294" s="386"/>
      <c r="DU294" s="386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</row>
    <row r="295" customFormat="false" ht="11.25" hidden="false" customHeight="false" outlineLevel="0" collapsed="false">
      <c r="A295" s="2"/>
      <c r="B295" s="2"/>
      <c r="C295" s="2"/>
      <c r="D295" s="276"/>
      <c r="E295" s="80"/>
      <c r="F295" s="2"/>
      <c r="G295" s="2"/>
      <c r="H295" s="2"/>
      <c r="I295" s="2"/>
      <c r="J295" s="2"/>
      <c r="K295" s="2"/>
      <c r="L295" s="80"/>
      <c r="M295" s="80"/>
      <c r="N295" s="80"/>
      <c r="O295" s="80"/>
      <c r="P295" s="2"/>
      <c r="Q295" s="80"/>
      <c r="R295" s="80"/>
      <c r="S295" s="80"/>
      <c r="T295" s="80"/>
      <c r="U295" s="80"/>
      <c r="V295" s="80"/>
      <c r="W295" s="80"/>
      <c r="X295" s="397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2"/>
      <c r="AM295" s="2"/>
      <c r="AN295" s="2"/>
      <c r="AO295" s="2"/>
      <c r="AP295" s="2"/>
      <c r="AQ295" s="2"/>
      <c r="AR295" s="2"/>
      <c r="AS295" s="2"/>
      <c r="AT295" s="98"/>
      <c r="AU295" s="98"/>
      <c r="AV295" s="386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386"/>
      <c r="BX295" s="386"/>
      <c r="BY295" s="386"/>
      <c r="BZ295" s="2"/>
      <c r="CA295" s="2"/>
      <c r="CB295" s="2"/>
      <c r="CC295" s="2"/>
      <c r="CD295" s="2"/>
      <c r="CE295" s="2"/>
      <c r="CF295" s="386"/>
      <c r="CG295" s="386"/>
      <c r="CH295" s="10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70" t="n">
        <f aca="false">$CW$7*$J$2*$J$5*$AB295</f>
        <v>0</v>
      </c>
      <c r="CX295" s="70" t="n">
        <f aca="false">$CW$7*$J$3*$J$5*$AC295</f>
        <v>0</v>
      </c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386"/>
      <c r="DT295" s="386"/>
      <c r="DU295" s="386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</row>
    <row r="296" customFormat="false" ht="11.25" hidden="false" customHeight="false" outlineLevel="0" collapsed="false">
      <c r="A296" s="2"/>
      <c r="B296" s="2"/>
      <c r="C296" s="2"/>
      <c r="D296" s="276"/>
      <c r="E296" s="80"/>
      <c r="F296" s="2"/>
      <c r="G296" s="2"/>
      <c r="H296" s="2"/>
      <c r="I296" s="2"/>
      <c r="J296" s="2"/>
      <c r="K296" s="2"/>
      <c r="L296" s="80"/>
      <c r="M296" s="80"/>
      <c r="N296" s="80"/>
      <c r="O296" s="80"/>
      <c r="P296" s="2"/>
      <c r="Q296" s="80"/>
      <c r="R296" s="80"/>
      <c r="S296" s="80"/>
      <c r="T296" s="80"/>
      <c r="U296" s="80"/>
      <c r="V296" s="80"/>
      <c r="W296" s="80"/>
      <c r="X296" s="397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2"/>
      <c r="AM296" s="2"/>
      <c r="AN296" s="2"/>
      <c r="AO296" s="2"/>
      <c r="AP296" s="2"/>
      <c r="AQ296" s="2"/>
      <c r="AR296" s="2"/>
      <c r="AS296" s="2"/>
      <c r="AT296" s="98"/>
      <c r="AU296" s="98"/>
      <c r="AV296" s="386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386"/>
      <c r="BX296" s="386"/>
      <c r="BY296" s="386"/>
      <c r="BZ296" s="2"/>
      <c r="CA296" s="2"/>
      <c r="CB296" s="2"/>
      <c r="CC296" s="2"/>
      <c r="CD296" s="2"/>
      <c r="CE296" s="2"/>
      <c r="CF296" s="386"/>
      <c r="CG296" s="386"/>
      <c r="CH296" s="10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70" t="n">
        <f aca="false">$CW$7*$J$2*$J$5*$AB296</f>
        <v>0</v>
      </c>
      <c r="CX296" s="70" t="n">
        <f aca="false">$CW$7*$J$3*$J$5*$AC296</f>
        <v>0</v>
      </c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386"/>
      <c r="DT296" s="386"/>
      <c r="DU296" s="386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</row>
    <row r="297" customFormat="false" ht="11.25" hidden="false" customHeight="false" outlineLevel="0" collapsed="false">
      <c r="A297" s="2"/>
      <c r="B297" s="2"/>
      <c r="C297" s="2"/>
      <c r="D297" s="276"/>
      <c r="E297" s="80"/>
      <c r="F297" s="2"/>
      <c r="G297" s="2"/>
      <c r="H297" s="2"/>
      <c r="I297" s="2"/>
      <c r="J297" s="2"/>
      <c r="K297" s="2"/>
      <c r="L297" s="80"/>
      <c r="M297" s="80"/>
      <c r="N297" s="80"/>
      <c r="O297" s="80"/>
      <c r="P297" s="2"/>
      <c r="Q297" s="80"/>
      <c r="R297" s="80"/>
      <c r="S297" s="80"/>
      <c r="T297" s="80"/>
      <c r="U297" s="80"/>
      <c r="V297" s="80"/>
      <c r="W297" s="80"/>
      <c r="X297" s="397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2"/>
      <c r="AM297" s="2"/>
      <c r="AN297" s="2"/>
      <c r="AO297" s="2"/>
      <c r="AP297" s="2"/>
      <c r="AQ297" s="2"/>
      <c r="AR297" s="2"/>
      <c r="AS297" s="2"/>
      <c r="AT297" s="98"/>
      <c r="AU297" s="98"/>
      <c r="AV297" s="386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386"/>
      <c r="BX297" s="386"/>
      <c r="BY297" s="386"/>
      <c r="BZ297" s="2"/>
      <c r="CA297" s="2"/>
      <c r="CB297" s="2"/>
      <c r="CC297" s="2"/>
      <c r="CD297" s="2"/>
      <c r="CE297" s="2"/>
      <c r="CF297" s="386"/>
      <c r="CG297" s="386"/>
      <c r="CH297" s="10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70" t="n">
        <f aca="false">$CW$7*$J$2*$J$5*$AB297</f>
        <v>0</v>
      </c>
      <c r="CX297" s="70" t="n">
        <f aca="false">$CW$7*$J$3*$J$5*$AC297</f>
        <v>0</v>
      </c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386"/>
      <c r="DT297" s="386"/>
      <c r="DU297" s="386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</row>
    <row r="298" customFormat="false" ht="11.25" hidden="false" customHeight="false" outlineLevel="0" collapsed="false">
      <c r="A298" s="2"/>
      <c r="B298" s="2"/>
      <c r="C298" s="2"/>
      <c r="D298" s="276"/>
      <c r="E298" s="80"/>
      <c r="F298" s="2"/>
      <c r="G298" s="2"/>
      <c r="H298" s="2"/>
      <c r="I298" s="2"/>
      <c r="J298" s="2"/>
      <c r="K298" s="2"/>
      <c r="L298" s="80"/>
      <c r="M298" s="80"/>
      <c r="N298" s="80"/>
      <c r="O298" s="80"/>
      <c r="P298" s="2"/>
      <c r="Q298" s="80"/>
      <c r="R298" s="80"/>
      <c r="S298" s="80"/>
      <c r="T298" s="80"/>
      <c r="U298" s="80"/>
      <c r="V298" s="80"/>
      <c r="W298" s="80"/>
      <c r="X298" s="397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2"/>
      <c r="AM298" s="2"/>
      <c r="AN298" s="2"/>
      <c r="AO298" s="2"/>
      <c r="AP298" s="2"/>
      <c r="AQ298" s="2"/>
      <c r="AR298" s="2"/>
      <c r="AS298" s="2"/>
      <c r="AT298" s="98"/>
      <c r="AU298" s="98"/>
      <c r="AV298" s="386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386"/>
      <c r="BX298" s="386"/>
      <c r="BY298" s="386"/>
      <c r="BZ298" s="2"/>
      <c r="CA298" s="2"/>
      <c r="CB298" s="2"/>
      <c r="CC298" s="2"/>
      <c r="CD298" s="2"/>
      <c r="CE298" s="2"/>
      <c r="CF298" s="386"/>
      <c r="CG298" s="386"/>
      <c r="CH298" s="10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70" t="n">
        <f aca="false">$CW$7*$J$2*$J$5*$AB298</f>
        <v>0</v>
      </c>
      <c r="CX298" s="70" t="n">
        <f aca="false">$CW$7*$J$3*$J$5*$AC298</f>
        <v>0</v>
      </c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386"/>
      <c r="DT298" s="386"/>
      <c r="DU298" s="386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</row>
    <row r="299" customFormat="false" ht="11.25" hidden="false" customHeight="false" outlineLevel="0" collapsed="false">
      <c r="A299" s="2"/>
      <c r="B299" s="2"/>
      <c r="C299" s="2"/>
      <c r="D299" s="276"/>
      <c r="E299" s="80"/>
      <c r="F299" s="2"/>
      <c r="G299" s="2"/>
      <c r="H299" s="2"/>
      <c r="I299" s="2"/>
      <c r="J299" s="2"/>
      <c r="K299" s="2"/>
      <c r="L299" s="80"/>
      <c r="M299" s="80"/>
      <c r="N299" s="80"/>
      <c r="O299" s="80"/>
      <c r="P299" s="2"/>
      <c r="Q299" s="80"/>
      <c r="R299" s="80"/>
      <c r="S299" s="80"/>
      <c r="T299" s="80"/>
      <c r="U299" s="80"/>
      <c r="V299" s="80"/>
      <c r="W299" s="80"/>
      <c r="X299" s="397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2"/>
      <c r="AM299" s="2"/>
      <c r="AN299" s="2"/>
      <c r="AO299" s="2"/>
      <c r="AP299" s="2"/>
      <c r="AQ299" s="2"/>
      <c r="AR299" s="2"/>
      <c r="AS299" s="2"/>
      <c r="AT299" s="98"/>
      <c r="AU299" s="98"/>
      <c r="AV299" s="386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386"/>
      <c r="BX299" s="386"/>
      <c r="BY299" s="386"/>
      <c r="BZ299" s="2"/>
      <c r="CA299" s="2"/>
      <c r="CB299" s="2"/>
      <c r="CC299" s="2"/>
      <c r="CD299" s="2"/>
      <c r="CE299" s="2"/>
      <c r="CF299" s="386"/>
      <c r="CG299" s="386"/>
      <c r="CH299" s="10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70" t="n">
        <f aca="false">$CW$7*$J$2*$J$5*$AB299</f>
        <v>0</v>
      </c>
      <c r="CX299" s="70" t="n">
        <f aca="false">$CW$7*$J$3*$J$5*$AC299</f>
        <v>0</v>
      </c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386"/>
      <c r="DT299" s="386"/>
      <c r="DU299" s="386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</row>
    <row r="300" customFormat="false" ht="11.25" hidden="false" customHeight="false" outlineLevel="0" collapsed="false">
      <c r="A300" s="2"/>
      <c r="B300" s="2"/>
      <c r="C300" s="2"/>
      <c r="D300" s="276"/>
      <c r="E300" s="80"/>
      <c r="F300" s="2"/>
      <c r="G300" s="2"/>
      <c r="H300" s="2"/>
      <c r="I300" s="2"/>
      <c r="J300" s="2"/>
      <c r="K300" s="2"/>
      <c r="L300" s="80"/>
      <c r="M300" s="80"/>
      <c r="N300" s="80"/>
      <c r="O300" s="80"/>
      <c r="P300" s="2"/>
      <c r="Q300" s="80"/>
      <c r="R300" s="80"/>
      <c r="S300" s="80"/>
      <c r="T300" s="80"/>
      <c r="U300" s="80"/>
      <c r="V300" s="80"/>
      <c r="W300" s="80"/>
      <c r="X300" s="397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2"/>
      <c r="AM300" s="2"/>
      <c r="AN300" s="2"/>
      <c r="AO300" s="2"/>
      <c r="AP300" s="2"/>
      <c r="AQ300" s="2"/>
      <c r="AR300" s="2"/>
      <c r="AS300" s="2"/>
      <c r="AT300" s="98"/>
      <c r="AU300" s="98"/>
      <c r="AV300" s="386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386"/>
      <c r="BX300" s="386"/>
      <c r="BY300" s="386"/>
      <c r="BZ300" s="2"/>
      <c r="CA300" s="2"/>
      <c r="CB300" s="2"/>
      <c r="CC300" s="2"/>
      <c r="CD300" s="2"/>
      <c r="CE300" s="2"/>
      <c r="CF300" s="386"/>
      <c r="CG300" s="386"/>
      <c r="CH300" s="10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70" t="n">
        <f aca="false">$CW$7*$J$2*$J$5*$AB300</f>
        <v>0</v>
      </c>
      <c r="CX300" s="70" t="n">
        <f aca="false">$CW$7*$J$3*$J$5*$AC300</f>
        <v>0</v>
      </c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386"/>
      <c r="DT300" s="386"/>
      <c r="DU300" s="386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</row>
    <row r="301" customFormat="false" ht="11.25" hidden="false" customHeight="false" outlineLevel="0" collapsed="false">
      <c r="A301" s="2"/>
      <c r="B301" s="2"/>
      <c r="C301" s="2"/>
      <c r="D301" s="276"/>
      <c r="E301" s="80"/>
      <c r="F301" s="2"/>
      <c r="G301" s="2"/>
      <c r="H301" s="2"/>
      <c r="I301" s="2"/>
      <c r="J301" s="2"/>
      <c r="K301" s="2"/>
      <c r="L301" s="80"/>
      <c r="M301" s="80"/>
      <c r="N301" s="80"/>
      <c r="O301" s="80"/>
      <c r="P301" s="2"/>
      <c r="Q301" s="80"/>
      <c r="R301" s="80"/>
      <c r="S301" s="80"/>
      <c r="T301" s="80"/>
      <c r="U301" s="80"/>
      <c r="V301" s="80"/>
      <c r="W301" s="80"/>
      <c r="X301" s="397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2"/>
      <c r="AM301" s="2"/>
      <c r="AN301" s="2"/>
      <c r="AO301" s="2"/>
      <c r="AP301" s="2"/>
      <c r="AQ301" s="2"/>
      <c r="AR301" s="2"/>
      <c r="AS301" s="2"/>
      <c r="AT301" s="98"/>
      <c r="AU301" s="98"/>
      <c r="AV301" s="386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386"/>
      <c r="BX301" s="386"/>
      <c r="BY301" s="386"/>
      <c r="BZ301" s="2"/>
      <c r="CA301" s="2"/>
      <c r="CB301" s="2"/>
      <c r="CC301" s="2"/>
      <c r="CD301" s="2"/>
      <c r="CE301" s="2"/>
      <c r="CF301" s="386"/>
      <c r="CG301" s="386"/>
      <c r="CH301" s="10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70" t="n">
        <f aca="false">$CW$7*$J$2*$J$5*$AB301</f>
        <v>0</v>
      </c>
      <c r="CX301" s="70" t="n">
        <f aca="false">$CW$7*$J$3*$J$5*$AC301</f>
        <v>0</v>
      </c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386"/>
      <c r="DT301" s="386"/>
      <c r="DU301" s="386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</row>
    <row r="302" customFormat="false" ht="11.25" hidden="false" customHeight="false" outlineLevel="0" collapsed="false">
      <c r="A302" s="2"/>
      <c r="B302" s="2"/>
      <c r="C302" s="2"/>
      <c r="D302" s="276"/>
      <c r="E302" s="80"/>
      <c r="F302" s="2"/>
      <c r="G302" s="2"/>
      <c r="H302" s="2"/>
      <c r="I302" s="2"/>
      <c r="J302" s="2"/>
      <c r="K302" s="2"/>
      <c r="L302" s="80"/>
      <c r="M302" s="80"/>
      <c r="N302" s="80"/>
      <c r="O302" s="80"/>
      <c r="P302" s="2"/>
      <c r="Q302" s="80"/>
      <c r="R302" s="80"/>
      <c r="S302" s="80"/>
      <c r="T302" s="80"/>
      <c r="U302" s="80"/>
      <c r="V302" s="80"/>
      <c r="W302" s="80"/>
      <c r="X302" s="397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2"/>
      <c r="AM302" s="2"/>
      <c r="AN302" s="2"/>
      <c r="AO302" s="2"/>
      <c r="AP302" s="2"/>
      <c r="AQ302" s="2"/>
      <c r="AR302" s="2"/>
      <c r="AS302" s="2"/>
      <c r="AT302" s="98"/>
      <c r="AU302" s="98"/>
      <c r="AV302" s="386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386"/>
      <c r="BX302" s="386"/>
      <c r="BY302" s="386"/>
      <c r="BZ302" s="2"/>
      <c r="CA302" s="2"/>
      <c r="CB302" s="2"/>
      <c r="CC302" s="2"/>
      <c r="CD302" s="2"/>
      <c r="CE302" s="2"/>
      <c r="CF302" s="386"/>
      <c r="CG302" s="386"/>
      <c r="CH302" s="10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70" t="n">
        <f aca="false">$CW$7*$J$2*$J$5*$AB302</f>
        <v>0</v>
      </c>
      <c r="CX302" s="70" t="n">
        <f aca="false">$CW$7*$J$3*$J$5*$AC302</f>
        <v>0</v>
      </c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386"/>
      <c r="DT302" s="386"/>
      <c r="DU302" s="386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</row>
    <row r="303" customFormat="false" ht="11.25" hidden="false" customHeight="false" outlineLevel="0" collapsed="false">
      <c r="A303" s="2"/>
      <c r="B303" s="2"/>
      <c r="C303" s="2"/>
      <c r="D303" s="276"/>
      <c r="E303" s="80"/>
      <c r="F303" s="2"/>
      <c r="G303" s="2"/>
      <c r="H303" s="2"/>
      <c r="I303" s="2"/>
      <c r="J303" s="2"/>
      <c r="K303" s="2"/>
      <c r="L303" s="80"/>
      <c r="M303" s="80"/>
      <c r="N303" s="80"/>
      <c r="O303" s="80"/>
      <c r="P303" s="2"/>
      <c r="Q303" s="80"/>
      <c r="R303" s="80"/>
      <c r="S303" s="80"/>
      <c r="T303" s="80"/>
      <c r="U303" s="80"/>
      <c r="V303" s="80"/>
      <c r="W303" s="80"/>
      <c r="X303" s="397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2"/>
      <c r="AM303" s="2"/>
      <c r="AN303" s="2"/>
      <c r="AO303" s="2"/>
      <c r="AP303" s="2"/>
      <c r="AQ303" s="2"/>
      <c r="AR303" s="2"/>
      <c r="AS303" s="2"/>
      <c r="AT303" s="98"/>
      <c r="AU303" s="98"/>
      <c r="AV303" s="386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386"/>
      <c r="BX303" s="386"/>
      <c r="BY303" s="386"/>
      <c r="BZ303" s="2"/>
      <c r="CA303" s="2"/>
      <c r="CB303" s="2"/>
      <c r="CC303" s="2"/>
      <c r="CD303" s="2"/>
      <c r="CE303" s="2"/>
      <c r="CF303" s="386"/>
      <c r="CG303" s="386"/>
      <c r="CH303" s="10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70" t="n">
        <f aca="false">$CW$7*$J$2*$J$5*$AB303</f>
        <v>0</v>
      </c>
      <c r="CX303" s="70" t="n">
        <f aca="false">$CW$7*$J$3*$J$5*$AC303</f>
        <v>0</v>
      </c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386"/>
      <c r="DT303" s="386"/>
      <c r="DU303" s="386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</row>
    <row r="304" customFormat="false" ht="11.25" hidden="false" customHeight="false" outlineLevel="0" collapsed="false">
      <c r="A304" s="2"/>
      <c r="B304" s="2"/>
      <c r="C304" s="2"/>
      <c r="D304" s="276"/>
      <c r="E304" s="80"/>
      <c r="F304" s="2"/>
      <c r="G304" s="2"/>
      <c r="H304" s="2"/>
      <c r="I304" s="2"/>
      <c r="J304" s="2"/>
      <c r="K304" s="2"/>
      <c r="L304" s="80"/>
      <c r="M304" s="80"/>
      <c r="N304" s="80"/>
      <c r="O304" s="80"/>
      <c r="P304" s="2"/>
      <c r="Q304" s="80"/>
      <c r="R304" s="80"/>
      <c r="S304" s="80"/>
      <c r="T304" s="80"/>
      <c r="U304" s="80"/>
      <c r="V304" s="80"/>
      <c r="W304" s="80"/>
      <c r="X304" s="397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2"/>
      <c r="AM304" s="2"/>
      <c r="AN304" s="2"/>
      <c r="AO304" s="2"/>
      <c r="AP304" s="2"/>
      <c r="AQ304" s="2"/>
      <c r="AR304" s="2"/>
      <c r="AS304" s="2"/>
      <c r="AT304" s="98"/>
      <c r="AU304" s="98"/>
      <c r="AV304" s="386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386"/>
      <c r="BX304" s="386"/>
      <c r="BY304" s="386"/>
      <c r="BZ304" s="2"/>
      <c r="CA304" s="2"/>
      <c r="CB304" s="2"/>
      <c r="CC304" s="2"/>
      <c r="CD304" s="2"/>
      <c r="CE304" s="2"/>
      <c r="CF304" s="386"/>
      <c r="CG304" s="386"/>
      <c r="CH304" s="10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70" t="n">
        <f aca="false">$CW$7*$J$2*$J$5*$AB304</f>
        <v>0</v>
      </c>
      <c r="CX304" s="70" t="n">
        <f aca="false">$CW$7*$J$3*$J$5*$AC304</f>
        <v>0</v>
      </c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386"/>
      <c r="DT304" s="386"/>
      <c r="DU304" s="386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</row>
    <row r="305" customFormat="false" ht="11.25" hidden="false" customHeight="false" outlineLevel="0" collapsed="false">
      <c r="A305" s="2"/>
      <c r="B305" s="2"/>
      <c r="C305" s="2"/>
      <c r="D305" s="276"/>
      <c r="E305" s="80"/>
      <c r="F305" s="2"/>
      <c r="G305" s="2"/>
      <c r="H305" s="2"/>
      <c r="I305" s="2"/>
      <c r="J305" s="2"/>
      <c r="K305" s="2"/>
      <c r="L305" s="80"/>
      <c r="M305" s="80"/>
      <c r="N305" s="80"/>
      <c r="O305" s="80"/>
      <c r="P305" s="2"/>
      <c r="Q305" s="80"/>
      <c r="R305" s="80"/>
      <c r="S305" s="80"/>
      <c r="T305" s="80"/>
      <c r="U305" s="80"/>
      <c r="V305" s="80"/>
      <c r="W305" s="80"/>
      <c r="X305" s="397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2"/>
      <c r="AM305" s="2"/>
      <c r="AN305" s="2"/>
      <c r="AO305" s="2"/>
      <c r="AP305" s="2"/>
      <c r="AQ305" s="2"/>
      <c r="AR305" s="2"/>
      <c r="AS305" s="2"/>
      <c r="AT305" s="98"/>
      <c r="AU305" s="98"/>
      <c r="AV305" s="386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386"/>
      <c r="BX305" s="386"/>
      <c r="BY305" s="386"/>
      <c r="BZ305" s="2"/>
      <c r="CA305" s="2"/>
      <c r="CB305" s="2"/>
      <c r="CC305" s="2"/>
      <c r="CD305" s="2"/>
      <c r="CE305" s="2"/>
      <c r="CF305" s="386"/>
      <c r="CG305" s="386"/>
      <c r="CH305" s="10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386"/>
      <c r="DT305" s="386"/>
      <c r="DU305" s="386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</row>
    <row r="306" customFormat="false" ht="11.25" hidden="false" customHeight="false" outlineLevel="0" collapsed="false">
      <c r="A306" s="2"/>
      <c r="B306" s="2"/>
      <c r="C306" s="2"/>
      <c r="D306" s="276"/>
      <c r="E306" s="80"/>
      <c r="F306" s="2"/>
      <c r="G306" s="2"/>
      <c r="H306" s="2"/>
      <c r="I306" s="2"/>
      <c r="J306" s="2"/>
      <c r="K306" s="2"/>
      <c r="L306" s="80"/>
      <c r="M306" s="80"/>
      <c r="N306" s="80"/>
      <c r="O306" s="80"/>
      <c r="P306" s="2"/>
      <c r="Q306" s="80"/>
      <c r="R306" s="80"/>
      <c r="S306" s="80"/>
      <c r="T306" s="80"/>
      <c r="U306" s="80"/>
      <c r="V306" s="80"/>
      <c r="W306" s="80"/>
      <c r="X306" s="397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2"/>
      <c r="AM306" s="2"/>
      <c r="AN306" s="2"/>
      <c r="AO306" s="2"/>
      <c r="AP306" s="2"/>
      <c r="AQ306" s="2"/>
      <c r="AR306" s="2"/>
      <c r="AS306" s="2"/>
      <c r="AT306" s="98"/>
      <c r="AU306" s="98"/>
      <c r="AV306" s="386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386"/>
      <c r="BX306" s="386"/>
      <c r="BY306" s="386"/>
      <c r="BZ306" s="2"/>
      <c r="CA306" s="2"/>
      <c r="CB306" s="2"/>
      <c r="CC306" s="2"/>
      <c r="CD306" s="2"/>
      <c r="CE306" s="2"/>
      <c r="CF306" s="386"/>
      <c r="CG306" s="386"/>
      <c r="CH306" s="10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386"/>
      <c r="DT306" s="386"/>
      <c r="DU306" s="386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</row>
    <row r="307" customFormat="false" ht="11.25" hidden="false" customHeight="false" outlineLevel="0" collapsed="false">
      <c r="A307" s="2"/>
      <c r="B307" s="2"/>
      <c r="C307" s="2"/>
      <c r="D307" s="276"/>
      <c r="E307" s="80"/>
      <c r="F307" s="2"/>
      <c r="G307" s="2"/>
      <c r="H307" s="2"/>
      <c r="I307" s="2"/>
      <c r="J307" s="2"/>
      <c r="K307" s="2"/>
      <c r="L307" s="80"/>
      <c r="M307" s="80"/>
      <c r="N307" s="80"/>
      <c r="O307" s="80"/>
      <c r="P307" s="2"/>
      <c r="Q307" s="80"/>
      <c r="R307" s="80"/>
      <c r="S307" s="80"/>
      <c r="T307" s="80"/>
      <c r="U307" s="80"/>
      <c r="V307" s="80"/>
      <c r="W307" s="80"/>
      <c r="X307" s="397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2"/>
      <c r="AM307" s="2"/>
      <c r="AN307" s="2"/>
      <c r="AO307" s="2"/>
      <c r="AP307" s="2"/>
      <c r="AQ307" s="2"/>
      <c r="AR307" s="2"/>
      <c r="AS307" s="2"/>
      <c r="AT307" s="98"/>
      <c r="AU307" s="98"/>
      <c r="AV307" s="386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386"/>
      <c r="BX307" s="386"/>
      <c r="BY307" s="386"/>
      <c r="BZ307" s="2"/>
      <c r="CA307" s="2"/>
      <c r="CB307" s="2"/>
      <c r="CC307" s="2"/>
      <c r="CD307" s="2"/>
      <c r="CE307" s="2"/>
      <c r="CF307" s="386"/>
      <c r="CG307" s="386"/>
      <c r="CH307" s="10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386"/>
      <c r="DT307" s="386"/>
      <c r="DU307" s="386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</row>
    <row r="308" customFormat="false" ht="11.25" hidden="false" customHeight="false" outlineLevel="0" collapsed="false">
      <c r="A308" s="2"/>
      <c r="B308" s="2"/>
      <c r="C308" s="2"/>
      <c r="D308" s="276"/>
      <c r="E308" s="80"/>
      <c r="F308" s="2"/>
      <c r="G308" s="2"/>
      <c r="H308" s="2"/>
      <c r="I308" s="2"/>
      <c r="J308" s="2"/>
      <c r="K308" s="2"/>
      <c r="L308" s="80"/>
      <c r="M308" s="80"/>
      <c r="N308" s="80"/>
      <c r="O308" s="80"/>
      <c r="P308" s="2"/>
      <c r="Q308" s="80"/>
      <c r="R308" s="80"/>
      <c r="S308" s="80"/>
      <c r="T308" s="80"/>
      <c r="U308" s="80"/>
      <c r="V308" s="80"/>
      <c r="W308" s="80"/>
      <c r="X308" s="397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2"/>
      <c r="AM308" s="2"/>
      <c r="AN308" s="2"/>
      <c r="AO308" s="2"/>
      <c r="AP308" s="2"/>
      <c r="AQ308" s="2"/>
      <c r="AR308" s="2"/>
      <c r="AS308" s="2"/>
      <c r="AT308" s="98"/>
      <c r="AU308" s="98"/>
      <c r="AV308" s="386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386"/>
      <c r="BX308" s="386"/>
      <c r="BY308" s="386"/>
      <c r="BZ308" s="2"/>
      <c r="CA308" s="2"/>
      <c r="CB308" s="2"/>
      <c r="CC308" s="2"/>
      <c r="CD308" s="2"/>
      <c r="CE308" s="2"/>
      <c r="CF308" s="386"/>
      <c r="CG308" s="386"/>
      <c r="CH308" s="10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386"/>
      <c r="DT308" s="386"/>
      <c r="DU308" s="386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</row>
    <row r="309" customFormat="false" ht="11.25" hidden="false" customHeight="false" outlineLevel="0" collapsed="false">
      <c r="A309" s="2"/>
      <c r="B309" s="2"/>
      <c r="C309" s="2"/>
      <c r="D309" s="276"/>
      <c r="E309" s="80"/>
      <c r="F309" s="2"/>
      <c r="G309" s="2"/>
      <c r="H309" s="2"/>
      <c r="I309" s="2"/>
      <c r="J309" s="2"/>
      <c r="K309" s="2"/>
      <c r="L309" s="80"/>
      <c r="M309" s="80"/>
      <c r="N309" s="80"/>
      <c r="O309" s="80"/>
      <c r="P309" s="2"/>
      <c r="Q309" s="80"/>
      <c r="R309" s="80"/>
      <c r="S309" s="80"/>
      <c r="T309" s="80"/>
      <c r="U309" s="80"/>
      <c r="V309" s="80"/>
      <c r="W309" s="80"/>
      <c r="X309" s="397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2"/>
      <c r="AM309" s="2"/>
      <c r="AN309" s="2"/>
      <c r="AO309" s="2"/>
      <c r="AP309" s="2"/>
      <c r="AQ309" s="2"/>
      <c r="AR309" s="2"/>
      <c r="AS309" s="2"/>
      <c r="AT309" s="98"/>
      <c r="AU309" s="98"/>
      <c r="AV309" s="386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386"/>
      <c r="BX309" s="386"/>
      <c r="BY309" s="386"/>
      <c r="BZ309" s="2"/>
      <c r="CA309" s="2"/>
      <c r="CB309" s="2"/>
      <c r="CC309" s="2"/>
      <c r="CD309" s="2"/>
      <c r="CE309" s="2"/>
      <c r="CF309" s="386"/>
      <c r="CG309" s="386"/>
      <c r="CH309" s="10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386"/>
      <c r="DT309" s="386"/>
      <c r="DU309" s="386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</row>
    <row r="310" customFormat="false" ht="11.25" hidden="false" customHeight="false" outlineLevel="0" collapsed="false">
      <c r="A310" s="2"/>
      <c r="B310" s="2"/>
      <c r="C310" s="2"/>
      <c r="D310" s="276"/>
      <c r="E310" s="80"/>
      <c r="F310" s="2"/>
      <c r="G310" s="2"/>
      <c r="H310" s="2"/>
      <c r="I310" s="2"/>
      <c r="J310" s="2"/>
      <c r="K310" s="2"/>
      <c r="L310" s="80"/>
      <c r="M310" s="80"/>
      <c r="N310" s="80"/>
      <c r="O310" s="80"/>
      <c r="P310" s="2"/>
      <c r="Q310" s="80"/>
      <c r="R310" s="80"/>
      <c r="S310" s="80"/>
      <c r="T310" s="80"/>
      <c r="U310" s="80"/>
      <c r="V310" s="80"/>
      <c r="W310" s="80"/>
      <c r="X310" s="397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2"/>
      <c r="AM310" s="2"/>
      <c r="AN310" s="2"/>
      <c r="AO310" s="2"/>
      <c r="AP310" s="2"/>
      <c r="AQ310" s="2"/>
      <c r="AR310" s="2"/>
      <c r="AS310" s="2"/>
      <c r="AT310" s="98"/>
      <c r="AU310" s="98"/>
      <c r="AV310" s="386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386"/>
      <c r="BX310" s="386"/>
      <c r="BY310" s="386"/>
      <c r="BZ310" s="2"/>
      <c r="CA310" s="2"/>
      <c r="CB310" s="2"/>
      <c r="CC310" s="2"/>
      <c r="CD310" s="2"/>
      <c r="CE310" s="2"/>
      <c r="CF310" s="386"/>
      <c r="CG310" s="386"/>
      <c r="CH310" s="10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386"/>
      <c r="DT310" s="386"/>
      <c r="DU310" s="386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</row>
    <row r="311" customFormat="false" ht="11.25" hidden="false" customHeight="false" outlineLevel="0" collapsed="false">
      <c r="A311" s="2"/>
      <c r="B311" s="2"/>
      <c r="C311" s="2"/>
      <c r="D311" s="276"/>
      <c r="E311" s="80"/>
      <c r="F311" s="2"/>
      <c r="G311" s="2"/>
      <c r="H311" s="2"/>
      <c r="I311" s="2"/>
      <c r="J311" s="2"/>
      <c r="K311" s="2"/>
      <c r="L311" s="80"/>
      <c r="M311" s="80"/>
      <c r="N311" s="80"/>
      <c r="O311" s="80"/>
      <c r="P311" s="2"/>
      <c r="Q311" s="80"/>
      <c r="R311" s="80"/>
      <c r="S311" s="80"/>
      <c r="T311" s="80"/>
      <c r="U311" s="80"/>
      <c r="V311" s="80"/>
      <c r="W311" s="80"/>
      <c r="X311" s="397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2"/>
      <c r="AM311" s="2"/>
      <c r="AN311" s="2"/>
      <c r="AO311" s="2"/>
      <c r="AP311" s="2"/>
      <c r="AQ311" s="2"/>
      <c r="AR311" s="2"/>
      <c r="AS311" s="2"/>
      <c r="AT311" s="98"/>
      <c r="AU311" s="98"/>
      <c r="AV311" s="386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386"/>
      <c r="BX311" s="386"/>
      <c r="BY311" s="386"/>
      <c r="BZ311" s="2"/>
      <c r="CA311" s="2"/>
      <c r="CB311" s="2"/>
      <c r="CC311" s="2"/>
      <c r="CD311" s="2"/>
      <c r="CE311" s="2"/>
      <c r="CF311" s="386"/>
      <c r="CG311" s="386"/>
      <c r="CH311" s="10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386"/>
      <c r="DT311" s="386"/>
      <c r="DU311" s="386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</row>
    <row r="312" customFormat="false" ht="11.25" hidden="false" customHeight="false" outlineLevel="0" collapsed="false">
      <c r="A312" s="2"/>
      <c r="B312" s="2"/>
      <c r="C312" s="2"/>
      <c r="D312" s="276"/>
      <c r="E312" s="80"/>
      <c r="F312" s="2"/>
      <c r="G312" s="2"/>
      <c r="H312" s="2"/>
      <c r="I312" s="2"/>
      <c r="J312" s="2"/>
      <c r="K312" s="2"/>
      <c r="L312" s="80"/>
      <c r="M312" s="80"/>
      <c r="N312" s="80"/>
      <c r="O312" s="80"/>
      <c r="P312" s="2"/>
      <c r="Q312" s="80"/>
      <c r="R312" s="80"/>
      <c r="S312" s="80"/>
      <c r="T312" s="80"/>
      <c r="U312" s="80"/>
      <c r="V312" s="80"/>
      <c r="W312" s="80"/>
      <c r="X312" s="397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2"/>
      <c r="AM312" s="2"/>
      <c r="AN312" s="2"/>
      <c r="AO312" s="2"/>
      <c r="AP312" s="2"/>
      <c r="AQ312" s="2"/>
      <c r="AR312" s="2"/>
      <c r="AS312" s="2"/>
      <c r="AT312" s="98"/>
      <c r="AU312" s="98"/>
      <c r="AV312" s="386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386"/>
      <c r="BX312" s="386"/>
      <c r="BY312" s="386"/>
      <c r="BZ312" s="2"/>
      <c r="CA312" s="2"/>
      <c r="CB312" s="2"/>
      <c r="CC312" s="2"/>
      <c r="CD312" s="2"/>
      <c r="CE312" s="2"/>
      <c r="CF312" s="386"/>
      <c r="CG312" s="386"/>
      <c r="CH312" s="10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386"/>
      <c r="DT312" s="386"/>
      <c r="DU312" s="386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</row>
    <row r="313" customFormat="false" ht="11.25" hidden="false" customHeight="false" outlineLevel="0" collapsed="false">
      <c r="A313" s="2"/>
      <c r="B313" s="2"/>
      <c r="C313" s="2"/>
      <c r="D313" s="276"/>
      <c r="E313" s="80"/>
      <c r="F313" s="2"/>
      <c r="G313" s="2"/>
      <c r="H313" s="2"/>
      <c r="I313" s="2"/>
      <c r="J313" s="2"/>
      <c r="K313" s="2"/>
      <c r="L313" s="80"/>
      <c r="M313" s="80"/>
      <c r="N313" s="80"/>
      <c r="O313" s="80"/>
      <c r="P313" s="2"/>
      <c r="Q313" s="80"/>
      <c r="R313" s="80"/>
      <c r="S313" s="80"/>
      <c r="T313" s="80"/>
      <c r="U313" s="80"/>
      <c r="V313" s="80"/>
      <c r="W313" s="80"/>
      <c r="X313" s="397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2"/>
      <c r="AM313" s="2"/>
      <c r="AN313" s="2"/>
      <c r="AO313" s="2"/>
      <c r="AP313" s="2"/>
      <c r="AQ313" s="2"/>
      <c r="AR313" s="2"/>
      <c r="AS313" s="2"/>
      <c r="AT313" s="98"/>
      <c r="AU313" s="98"/>
      <c r="AV313" s="386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386"/>
      <c r="BX313" s="386"/>
      <c r="BY313" s="386"/>
      <c r="BZ313" s="2"/>
      <c r="CA313" s="2"/>
      <c r="CB313" s="2"/>
      <c r="CC313" s="2"/>
      <c r="CD313" s="2"/>
      <c r="CE313" s="2"/>
      <c r="CF313" s="386"/>
      <c r="CG313" s="386"/>
      <c r="CH313" s="10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386"/>
      <c r="DT313" s="386"/>
      <c r="DU313" s="386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</row>
    <row r="314" customFormat="false" ht="11.25" hidden="false" customHeight="false" outlineLevel="0" collapsed="false">
      <c r="A314" s="2"/>
      <c r="B314" s="2"/>
      <c r="C314" s="2"/>
      <c r="D314" s="276"/>
      <c r="E314" s="80"/>
      <c r="F314" s="2"/>
      <c r="G314" s="2"/>
      <c r="H314" s="2"/>
      <c r="I314" s="2"/>
      <c r="J314" s="2"/>
      <c r="K314" s="2"/>
      <c r="L314" s="80"/>
      <c r="M314" s="80"/>
      <c r="N314" s="80"/>
      <c r="O314" s="80"/>
      <c r="P314" s="2"/>
      <c r="Q314" s="80"/>
      <c r="R314" s="80"/>
      <c r="S314" s="80"/>
      <c r="T314" s="80"/>
      <c r="U314" s="80"/>
      <c r="V314" s="80"/>
      <c r="W314" s="80"/>
      <c r="X314" s="397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2"/>
      <c r="AM314" s="2"/>
      <c r="AN314" s="2"/>
      <c r="AO314" s="2"/>
      <c r="AP314" s="2"/>
      <c r="AQ314" s="2"/>
      <c r="AR314" s="2"/>
      <c r="AS314" s="2"/>
      <c r="AT314" s="98"/>
      <c r="AU314" s="98"/>
      <c r="AV314" s="386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386"/>
      <c r="BX314" s="386"/>
      <c r="BY314" s="386"/>
      <c r="BZ314" s="2"/>
      <c r="CA314" s="2"/>
      <c r="CB314" s="2"/>
      <c r="CC314" s="2"/>
      <c r="CD314" s="2"/>
      <c r="CE314" s="2"/>
      <c r="CF314" s="386"/>
      <c r="CG314" s="386"/>
      <c r="CH314" s="10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386"/>
      <c r="DT314" s="386"/>
      <c r="DU314" s="386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</row>
    <row r="315" customFormat="false" ht="11.25" hidden="false" customHeight="false" outlineLevel="0" collapsed="false">
      <c r="A315" s="2"/>
      <c r="B315" s="2"/>
      <c r="C315" s="2"/>
      <c r="D315" s="276"/>
      <c r="E315" s="80"/>
      <c r="F315" s="2"/>
      <c r="G315" s="2"/>
      <c r="H315" s="2"/>
      <c r="I315" s="2"/>
      <c r="J315" s="2"/>
      <c r="K315" s="2"/>
      <c r="L315" s="80"/>
      <c r="M315" s="80"/>
      <c r="N315" s="80"/>
      <c r="O315" s="80"/>
      <c r="P315" s="2"/>
      <c r="Q315" s="80"/>
      <c r="R315" s="80"/>
      <c r="S315" s="80"/>
      <c r="T315" s="80"/>
      <c r="U315" s="80"/>
      <c r="V315" s="80"/>
      <c r="W315" s="80"/>
      <c r="X315" s="397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2"/>
      <c r="AM315" s="2"/>
      <c r="AN315" s="2"/>
      <c r="AO315" s="2"/>
      <c r="AP315" s="2"/>
      <c r="AQ315" s="2"/>
      <c r="AR315" s="2"/>
      <c r="AS315" s="2"/>
      <c r="AT315" s="98"/>
      <c r="AU315" s="98"/>
      <c r="AV315" s="386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386"/>
      <c r="BX315" s="386"/>
      <c r="BY315" s="386"/>
      <c r="BZ315" s="2"/>
      <c r="CA315" s="2"/>
      <c r="CB315" s="2"/>
      <c r="CC315" s="2"/>
      <c r="CD315" s="2"/>
      <c r="CE315" s="2"/>
      <c r="CF315" s="386"/>
      <c r="CG315" s="386"/>
      <c r="CH315" s="10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386"/>
      <c r="DT315" s="386"/>
      <c r="DU315" s="386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</row>
    <row r="316" customFormat="false" ht="11.25" hidden="false" customHeight="false" outlineLevel="0" collapsed="false">
      <c r="A316" s="2"/>
      <c r="B316" s="2"/>
      <c r="C316" s="2"/>
      <c r="D316" s="276"/>
      <c r="E316" s="80"/>
      <c r="F316" s="2"/>
      <c r="G316" s="2"/>
      <c r="H316" s="2"/>
      <c r="I316" s="2"/>
      <c r="J316" s="2"/>
      <c r="K316" s="2"/>
      <c r="L316" s="80"/>
      <c r="M316" s="80"/>
      <c r="N316" s="80"/>
      <c r="O316" s="80"/>
      <c r="P316" s="2"/>
      <c r="Q316" s="80"/>
      <c r="R316" s="80"/>
      <c r="S316" s="80"/>
      <c r="T316" s="80"/>
      <c r="U316" s="80"/>
      <c r="V316" s="80"/>
      <c r="W316" s="80"/>
      <c r="X316" s="397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2"/>
      <c r="AM316" s="2"/>
      <c r="AN316" s="2"/>
      <c r="AO316" s="2"/>
      <c r="AP316" s="2"/>
      <c r="AQ316" s="2"/>
      <c r="AR316" s="2"/>
      <c r="AS316" s="2"/>
      <c r="AT316" s="98"/>
      <c r="AU316" s="98"/>
      <c r="AV316" s="386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386"/>
      <c r="BX316" s="386"/>
      <c r="BY316" s="386"/>
      <c r="BZ316" s="2"/>
      <c r="CA316" s="2"/>
      <c r="CB316" s="2"/>
      <c r="CC316" s="2"/>
      <c r="CD316" s="2"/>
      <c r="CE316" s="2"/>
      <c r="CF316" s="386"/>
      <c r="CG316" s="386"/>
      <c r="CH316" s="10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386"/>
      <c r="DT316" s="386"/>
      <c r="DU316" s="386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</row>
    <row r="317" customFormat="false" ht="11.25" hidden="false" customHeight="false" outlineLevel="0" collapsed="false">
      <c r="A317" s="2"/>
      <c r="B317" s="2"/>
      <c r="C317" s="2"/>
      <c r="D317" s="276"/>
      <c r="E317" s="80"/>
      <c r="F317" s="2"/>
      <c r="G317" s="2"/>
      <c r="H317" s="2"/>
      <c r="I317" s="2"/>
      <c r="J317" s="2"/>
      <c r="K317" s="2"/>
      <c r="L317" s="80"/>
      <c r="M317" s="80"/>
      <c r="N317" s="80"/>
      <c r="O317" s="80"/>
      <c r="P317" s="2"/>
      <c r="Q317" s="80"/>
      <c r="R317" s="80"/>
      <c r="S317" s="80"/>
      <c r="T317" s="80"/>
      <c r="U317" s="80"/>
      <c r="V317" s="80"/>
      <c r="W317" s="80"/>
      <c r="X317" s="397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2"/>
      <c r="AM317" s="2"/>
      <c r="AN317" s="2"/>
      <c r="AO317" s="2"/>
      <c r="AP317" s="2"/>
      <c r="AQ317" s="2"/>
      <c r="AR317" s="2"/>
      <c r="AS317" s="2"/>
      <c r="AT317" s="98"/>
      <c r="AU317" s="98"/>
      <c r="AV317" s="386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386"/>
      <c r="BX317" s="386"/>
      <c r="BY317" s="386"/>
      <c r="BZ317" s="2"/>
      <c r="CA317" s="2"/>
      <c r="CB317" s="2"/>
      <c r="CC317" s="2"/>
      <c r="CD317" s="2"/>
      <c r="CE317" s="2"/>
      <c r="CF317" s="386"/>
      <c r="CG317" s="386"/>
      <c r="CH317" s="10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386"/>
      <c r="DT317" s="386"/>
      <c r="DU317" s="386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</row>
    <row r="318" customFormat="false" ht="11.25" hidden="false" customHeight="false" outlineLevel="0" collapsed="false">
      <c r="A318" s="2"/>
      <c r="B318" s="2"/>
      <c r="C318" s="2"/>
      <c r="D318" s="276"/>
      <c r="E318" s="80"/>
      <c r="F318" s="2"/>
      <c r="G318" s="2"/>
      <c r="H318" s="2"/>
      <c r="I318" s="2"/>
      <c r="J318" s="2"/>
      <c r="K318" s="2"/>
      <c r="L318" s="80"/>
      <c r="M318" s="80"/>
      <c r="N318" s="80"/>
      <c r="O318" s="80"/>
      <c r="P318" s="2"/>
      <c r="Q318" s="80"/>
      <c r="R318" s="80"/>
      <c r="S318" s="80"/>
      <c r="T318" s="80"/>
      <c r="U318" s="80"/>
      <c r="V318" s="80"/>
      <c r="W318" s="80"/>
      <c r="X318" s="397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2"/>
      <c r="AM318" s="2"/>
      <c r="AN318" s="2"/>
      <c r="AO318" s="2"/>
      <c r="AP318" s="2"/>
      <c r="AQ318" s="2"/>
      <c r="AR318" s="2"/>
      <c r="AS318" s="2"/>
      <c r="AT318" s="98"/>
      <c r="AU318" s="98"/>
      <c r="AV318" s="386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386"/>
      <c r="BX318" s="386"/>
      <c r="BY318" s="386"/>
      <c r="BZ318" s="2"/>
      <c r="CA318" s="2"/>
      <c r="CB318" s="2"/>
      <c r="CC318" s="2"/>
      <c r="CD318" s="2"/>
      <c r="CE318" s="2"/>
      <c r="CF318" s="386"/>
      <c r="CG318" s="386"/>
      <c r="CH318" s="10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386"/>
      <c r="DT318" s="386"/>
      <c r="DU318" s="386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</row>
    <row r="319" customFormat="false" ht="11.25" hidden="false" customHeight="false" outlineLevel="0" collapsed="false">
      <c r="A319" s="2"/>
      <c r="B319" s="2"/>
      <c r="C319" s="2"/>
      <c r="D319" s="276"/>
      <c r="E319" s="80"/>
      <c r="F319" s="2"/>
      <c r="G319" s="2"/>
      <c r="H319" s="2"/>
      <c r="I319" s="2"/>
      <c r="J319" s="2"/>
      <c r="K319" s="2"/>
      <c r="L319" s="80"/>
      <c r="M319" s="80"/>
      <c r="N319" s="80"/>
      <c r="O319" s="80"/>
      <c r="P319" s="2"/>
      <c r="Q319" s="80"/>
      <c r="R319" s="80"/>
      <c r="S319" s="80"/>
      <c r="T319" s="80"/>
      <c r="U319" s="80"/>
      <c r="V319" s="80"/>
      <c r="W319" s="80"/>
      <c r="X319" s="397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2"/>
      <c r="AM319" s="2"/>
      <c r="AN319" s="2"/>
      <c r="AO319" s="2"/>
      <c r="AP319" s="2"/>
      <c r="AQ319" s="2"/>
      <c r="AR319" s="2"/>
      <c r="AS319" s="2"/>
      <c r="AT319" s="98"/>
      <c r="AU319" s="98"/>
      <c r="AV319" s="386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386"/>
      <c r="BX319" s="386"/>
      <c r="BY319" s="386"/>
      <c r="BZ319" s="2"/>
      <c r="CA319" s="2"/>
      <c r="CB319" s="2"/>
      <c r="CC319" s="2"/>
      <c r="CD319" s="2"/>
      <c r="CE319" s="2"/>
      <c r="CF319" s="386"/>
      <c r="CG319" s="386"/>
      <c r="CH319" s="10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386"/>
      <c r="DT319" s="386"/>
      <c r="DU319" s="386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</row>
    <row r="320" customFormat="false" ht="11.25" hidden="false" customHeight="false" outlineLevel="0" collapsed="false">
      <c r="A320" s="2"/>
      <c r="B320" s="2"/>
      <c r="C320" s="2"/>
      <c r="D320" s="276"/>
      <c r="E320" s="80"/>
      <c r="F320" s="2"/>
      <c r="G320" s="2"/>
      <c r="H320" s="2"/>
      <c r="I320" s="2"/>
      <c r="J320" s="2"/>
      <c r="K320" s="2"/>
      <c r="L320" s="80"/>
      <c r="M320" s="80"/>
      <c r="N320" s="80"/>
      <c r="O320" s="80"/>
      <c r="P320" s="2"/>
      <c r="Q320" s="80"/>
      <c r="R320" s="80"/>
      <c r="S320" s="80"/>
      <c r="T320" s="80"/>
      <c r="U320" s="80"/>
      <c r="V320" s="80"/>
      <c r="W320" s="80"/>
      <c r="X320" s="397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2"/>
      <c r="AM320" s="2"/>
      <c r="AN320" s="2"/>
      <c r="AO320" s="2"/>
      <c r="AP320" s="2"/>
      <c r="AQ320" s="2"/>
      <c r="AR320" s="2"/>
      <c r="AS320" s="2"/>
      <c r="AT320" s="98"/>
      <c r="AU320" s="98"/>
      <c r="AV320" s="386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386"/>
      <c r="BX320" s="386"/>
      <c r="BY320" s="386"/>
      <c r="BZ320" s="2"/>
      <c r="CA320" s="2"/>
      <c r="CB320" s="2"/>
      <c r="CC320" s="2"/>
      <c r="CD320" s="2"/>
      <c r="CE320" s="2"/>
      <c r="CF320" s="386"/>
      <c r="CG320" s="386"/>
      <c r="CH320" s="10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386"/>
      <c r="DT320" s="386"/>
      <c r="DU320" s="386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</row>
    <row r="321" customFormat="false" ht="11.25" hidden="false" customHeight="false" outlineLevel="0" collapsed="false">
      <c r="A321" s="2"/>
      <c r="B321" s="2"/>
      <c r="C321" s="2"/>
      <c r="D321" s="276"/>
      <c r="E321" s="80"/>
      <c r="F321" s="2"/>
      <c r="G321" s="2"/>
      <c r="H321" s="2"/>
      <c r="I321" s="2"/>
      <c r="J321" s="2"/>
      <c r="K321" s="2"/>
      <c r="L321" s="80"/>
      <c r="M321" s="80"/>
      <c r="N321" s="80"/>
      <c r="O321" s="80"/>
      <c r="P321" s="2"/>
      <c r="Q321" s="80"/>
      <c r="R321" s="80"/>
      <c r="S321" s="80"/>
      <c r="T321" s="80"/>
      <c r="U321" s="80"/>
      <c r="V321" s="80"/>
      <c r="W321" s="80"/>
      <c r="X321" s="397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2"/>
      <c r="AM321" s="2"/>
      <c r="AN321" s="2"/>
      <c r="AO321" s="2"/>
      <c r="AP321" s="2"/>
      <c r="AQ321" s="2"/>
      <c r="AR321" s="2"/>
      <c r="AS321" s="2"/>
      <c r="AT321" s="98"/>
      <c r="AU321" s="98"/>
      <c r="AV321" s="386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386"/>
      <c r="BX321" s="386"/>
      <c r="BY321" s="386"/>
      <c r="BZ321" s="2"/>
      <c r="CA321" s="2"/>
      <c r="CB321" s="2"/>
      <c r="CC321" s="2"/>
      <c r="CD321" s="2"/>
      <c r="CE321" s="2"/>
      <c r="CF321" s="386"/>
      <c r="CG321" s="386"/>
      <c r="CH321" s="10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386"/>
      <c r="DT321" s="386"/>
      <c r="DU321" s="386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</row>
    <row r="322" customFormat="false" ht="11.25" hidden="false" customHeight="false" outlineLevel="0" collapsed="false">
      <c r="A322" s="2"/>
      <c r="B322" s="2"/>
      <c r="C322" s="2"/>
      <c r="D322" s="276"/>
      <c r="E322" s="80"/>
      <c r="F322" s="2"/>
      <c r="G322" s="2"/>
      <c r="H322" s="2"/>
      <c r="I322" s="2"/>
      <c r="J322" s="2"/>
      <c r="K322" s="2"/>
      <c r="L322" s="80"/>
      <c r="M322" s="80"/>
      <c r="N322" s="80"/>
      <c r="O322" s="80"/>
      <c r="P322" s="2"/>
      <c r="Q322" s="80"/>
      <c r="R322" s="80"/>
      <c r="S322" s="80"/>
      <c r="T322" s="80"/>
      <c r="U322" s="80"/>
      <c r="V322" s="80"/>
      <c r="W322" s="80"/>
      <c r="X322" s="397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2"/>
      <c r="AM322" s="2"/>
      <c r="AN322" s="2"/>
      <c r="AO322" s="2"/>
      <c r="AP322" s="2"/>
      <c r="AQ322" s="2"/>
      <c r="AR322" s="2"/>
      <c r="AS322" s="2"/>
      <c r="AT322" s="98"/>
      <c r="AU322" s="98"/>
      <c r="AV322" s="386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386"/>
      <c r="BX322" s="386"/>
      <c r="BY322" s="386"/>
      <c r="BZ322" s="2"/>
      <c r="CA322" s="2"/>
      <c r="CB322" s="2"/>
      <c r="CC322" s="2"/>
      <c r="CD322" s="2"/>
      <c r="CE322" s="2"/>
      <c r="CF322" s="386"/>
      <c r="CG322" s="386"/>
      <c r="CH322" s="10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386"/>
      <c r="DT322" s="386"/>
      <c r="DU322" s="386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</row>
    <row r="323" customFormat="false" ht="11.25" hidden="false" customHeight="false" outlineLevel="0" collapsed="false">
      <c r="A323" s="2"/>
      <c r="B323" s="2"/>
      <c r="C323" s="2"/>
      <c r="D323" s="276"/>
      <c r="E323" s="80"/>
      <c r="F323" s="2"/>
      <c r="G323" s="2"/>
      <c r="H323" s="2"/>
      <c r="I323" s="2"/>
      <c r="J323" s="2"/>
      <c r="K323" s="2"/>
      <c r="L323" s="80"/>
      <c r="M323" s="80"/>
      <c r="N323" s="80"/>
      <c r="O323" s="80"/>
      <c r="P323" s="2"/>
      <c r="Q323" s="80"/>
      <c r="R323" s="80"/>
      <c r="S323" s="80"/>
      <c r="T323" s="80"/>
      <c r="U323" s="80"/>
      <c r="V323" s="80"/>
      <c r="W323" s="80"/>
      <c r="X323" s="397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2"/>
      <c r="AM323" s="2"/>
      <c r="AN323" s="2"/>
      <c r="AO323" s="2"/>
      <c r="AP323" s="2"/>
      <c r="AQ323" s="2"/>
      <c r="AR323" s="2"/>
      <c r="AS323" s="2"/>
      <c r="AT323" s="98"/>
      <c r="AU323" s="98"/>
      <c r="AV323" s="386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386"/>
      <c r="BX323" s="386"/>
      <c r="BY323" s="386"/>
      <c r="BZ323" s="2"/>
      <c r="CA323" s="2"/>
      <c r="CB323" s="2"/>
      <c r="CC323" s="2"/>
      <c r="CD323" s="2"/>
      <c r="CE323" s="2"/>
      <c r="CF323" s="386"/>
      <c r="CG323" s="386"/>
      <c r="CH323" s="10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386"/>
      <c r="DT323" s="386"/>
      <c r="DU323" s="386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</row>
    <row r="324" customFormat="false" ht="11.25" hidden="false" customHeight="false" outlineLevel="0" collapsed="false">
      <c r="A324" s="2"/>
      <c r="B324" s="2"/>
      <c r="C324" s="2"/>
      <c r="D324" s="276"/>
      <c r="E324" s="80"/>
      <c r="F324" s="2"/>
      <c r="G324" s="2"/>
      <c r="H324" s="2"/>
      <c r="I324" s="2"/>
      <c r="J324" s="2"/>
      <c r="K324" s="2"/>
      <c r="L324" s="80"/>
      <c r="M324" s="80"/>
      <c r="N324" s="80"/>
      <c r="O324" s="80"/>
      <c r="P324" s="2"/>
      <c r="Q324" s="80"/>
      <c r="R324" s="80"/>
      <c r="S324" s="80"/>
      <c r="T324" s="80"/>
      <c r="U324" s="80"/>
      <c r="V324" s="80"/>
      <c r="W324" s="80"/>
      <c r="X324" s="397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2"/>
      <c r="AM324" s="2"/>
      <c r="AN324" s="2"/>
      <c r="AO324" s="2"/>
      <c r="AP324" s="2"/>
      <c r="AQ324" s="2"/>
      <c r="AR324" s="2"/>
      <c r="AS324" s="2"/>
      <c r="AT324" s="98"/>
      <c r="AU324" s="98"/>
      <c r="AV324" s="386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386"/>
      <c r="BX324" s="386"/>
      <c r="BY324" s="386"/>
      <c r="BZ324" s="2"/>
      <c r="CA324" s="2"/>
      <c r="CB324" s="2"/>
      <c r="CC324" s="2"/>
      <c r="CD324" s="2"/>
      <c r="CE324" s="2"/>
      <c r="CF324" s="386"/>
      <c r="CG324" s="386"/>
      <c r="CH324" s="10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386"/>
      <c r="DT324" s="386"/>
      <c r="DU324" s="386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</row>
    <row r="325" customFormat="false" ht="11.25" hidden="false" customHeight="false" outlineLevel="0" collapsed="false">
      <c r="A325" s="2"/>
      <c r="B325" s="2"/>
      <c r="C325" s="2"/>
      <c r="D325" s="276"/>
      <c r="E325" s="80"/>
      <c r="F325" s="2"/>
      <c r="G325" s="2"/>
      <c r="H325" s="2"/>
      <c r="I325" s="2"/>
      <c r="J325" s="2"/>
      <c r="K325" s="2"/>
      <c r="L325" s="80"/>
      <c r="M325" s="80"/>
      <c r="N325" s="80"/>
      <c r="O325" s="80"/>
      <c r="P325" s="2"/>
      <c r="Q325" s="80"/>
      <c r="R325" s="80"/>
      <c r="S325" s="80"/>
      <c r="T325" s="80"/>
      <c r="U325" s="80"/>
      <c r="V325" s="80"/>
      <c r="W325" s="80"/>
      <c r="X325" s="397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2"/>
      <c r="AM325" s="2"/>
      <c r="AN325" s="2"/>
      <c r="AO325" s="2"/>
      <c r="AP325" s="2"/>
      <c r="AQ325" s="2"/>
      <c r="AR325" s="2"/>
      <c r="AS325" s="2"/>
      <c r="AT325" s="98"/>
      <c r="AU325" s="98"/>
      <c r="AV325" s="386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386"/>
      <c r="BX325" s="386"/>
      <c r="BY325" s="386"/>
      <c r="BZ325" s="2"/>
      <c r="CA325" s="2"/>
      <c r="CB325" s="2"/>
      <c r="CC325" s="2"/>
      <c r="CD325" s="2"/>
      <c r="CE325" s="2"/>
      <c r="CF325" s="386"/>
      <c r="CG325" s="386"/>
      <c r="CH325" s="10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386"/>
      <c r="DT325" s="386"/>
      <c r="DU325" s="386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</row>
    <row r="326" customFormat="false" ht="11.25" hidden="false" customHeight="false" outlineLevel="0" collapsed="false">
      <c r="A326" s="2"/>
      <c r="B326" s="2"/>
      <c r="C326" s="2"/>
      <c r="D326" s="276"/>
      <c r="E326" s="80"/>
      <c r="F326" s="2"/>
      <c r="G326" s="2"/>
      <c r="H326" s="2"/>
      <c r="I326" s="2"/>
      <c r="J326" s="2"/>
      <c r="K326" s="2"/>
      <c r="L326" s="80"/>
      <c r="M326" s="80"/>
      <c r="N326" s="80"/>
      <c r="O326" s="80"/>
      <c r="P326" s="2"/>
      <c r="Q326" s="80"/>
      <c r="R326" s="80"/>
      <c r="S326" s="80"/>
      <c r="T326" s="80"/>
      <c r="U326" s="80"/>
      <c r="V326" s="80"/>
      <c r="W326" s="80"/>
      <c r="X326" s="397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2"/>
      <c r="AM326" s="2"/>
      <c r="AN326" s="2"/>
      <c r="AO326" s="2"/>
      <c r="AP326" s="2"/>
      <c r="AQ326" s="2"/>
      <c r="AR326" s="2"/>
      <c r="AS326" s="2"/>
      <c r="AT326" s="98"/>
      <c r="AU326" s="98"/>
      <c r="AV326" s="386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386"/>
      <c r="BX326" s="386"/>
      <c r="BY326" s="386"/>
      <c r="BZ326" s="2"/>
      <c r="CA326" s="2"/>
      <c r="CB326" s="2"/>
      <c r="CC326" s="2"/>
      <c r="CD326" s="2"/>
      <c r="CE326" s="2"/>
      <c r="CF326" s="386"/>
      <c r="CG326" s="386"/>
      <c r="CH326" s="10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386"/>
      <c r="DT326" s="386"/>
      <c r="DU326" s="386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</row>
    <row r="327" customFormat="false" ht="11.25" hidden="false" customHeight="false" outlineLevel="0" collapsed="false">
      <c r="A327" s="2"/>
      <c r="B327" s="2"/>
      <c r="C327" s="2"/>
      <c r="D327" s="276"/>
      <c r="E327" s="80"/>
      <c r="F327" s="2"/>
      <c r="G327" s="2"/>
      <c r="H327" s="2"/>
      <c r="I327" s="2"/>
      <c r="J327" s="2"/>
      <c r="K327" s="2"/>
      <c r="L327" s="80"/>
      <c r="M327" s="80"/>
      <c r="N327" s="80"/>
      <c r="O327" s="80"/>
      <c r="P327" s="2"/>
      <c r="Q327" s="80"/>
      <c r="R327" s="80"/>
      <c r="S327" s="80"/>
      <c r="T327" s="80"/>
      <c r="U327" s="80"/>
      <c r="V327" s="80"/>
      <c r="W327" s="80"/>
      <c r="X327" s="397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2"/>
      <c r="AM327" s="2"/>
      <c r="AN327" s="2"/>
      <c r="AO327" s="2"/>
      <c r="AP327" s="2"/>
      <c r="AQ327" s="2"/>
      <c r="AR327" s="2"/>
      <c r="AS327" s="2"/>
      <c r="AT327" s="98"/>
      <c r="AU327" s="98"/>
      <c r="AV327" s="386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386"/>
      <c r="BX327" s="386"/>
      <c r="BY327" s="386"/>
      <c r="BZ327" s="2"/>
      <c r="CA327" s="2"/>
      <c r="CB327" s="2"/>
      <c r="CC327" s="2"/>
      <c r="CD327" s="2"/>
      <c r="CE327" s="2"/>
      <c r="CF327" s="386"/>
      <c r="CG327" s="386"/>
      <c r="CH327" s="10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386"/>
      <c r="DT327" s="386"/>
      <c r="DU327" s="386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</row>
    <row r="328" customFormat="false" ht="11.25" hidden="false" customHeight="false" outlineLevel="0" collapsed="false">
      <c r="A328" s="2"/>
      <c r="B328" s="2"/>
      <c r="C328" s="2"/>
      <c r="D328" s="276"/>
      <c r="E328" s="80"/>
      <c r="F328" s="2"/>
      <c r="G328" s="2"/>
      <c r="H328" s="2"/>
      <c r="I328" s="2"/>
      <c r="J328" s="2"/>
      <c r="K328" s="2"/>
      <c r="L328" s="80"/>
      <c r="M328" s="80"/>
      <c r="N328" s="80"/>
      <c r="O328" s="80"/>
      <c r="P328" s="2"/>
      <c r="Q328" s="80"/>
      <c r="R328" s="80"/>
      <c r="S328" s="80"/>
      <c r="T328" s="80"/>
      <c r="U328" s="80"/>
      <c r="V328" s="80"/>
      <c r="W328" s="80"/>
      <c r="X328" s="397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2"/>
      <c r="AM328" s="2"/>
      <c r="AN328" s="2"/>
      <c r="AO328" s="2"/>
      <c r="AP328" s="2"/>
      <c r="AQ328" s="2"/>
      <c r="AR328" s="2"/>
      <c r="AS328" s="2"/>
      <c r="AT328" s="98"/>
      <c r="AU328" s="98"/>
      <c r="AV328" s="386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386"/>
      <c r="BX328" s="386"/>
      <c r="BY328" s="386"/>
      <c r="BZ328" s="2"/>
      <c r="CA328" s="2"/>
      <c r="CB328" s="2"/>
      <c r="CC328" s="2"/>
      <c r="CD328" s="2"/>
      <c r="CE328" s="2"/>
      <c r="CF328" s="386"/>
      <c r="CG328" s="386"/>
      <c r="CH328" s="10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386"/>
      <c r="DT328" s="386"/>
      <c r="DU328" s="386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</row>
    <row r="329" customFormat="false" ht="11.25" hidden="false" customHeight="false" outlineLevel="0" collapsed="false">
      <c r="A329" s="2"/>
      <c r="B329" s="2"/>
      <c r="C329" s="2"/>
      <c r="D329" s="276"/>
      <c r="E329" s="80"/>
      <c r="F329" s="2"/>
      <c r="G329" s="2"/>
      <c r="H329" s="2"/>
      <c r="I329" s="2"/>
      <c r="J329" s="2"/>
      <c r="K329" s="2"/>
      <c r="L329" s="80"/>
      <c r="M329" s="80"/>
      <c r="N329" s="80"/>
      <c r="O329" s="80"/>
      <c r="P329" s="2"/>
      <c r="Q329" s="80"/>
      <c r="R329" s="80"/>
      <c r="S329" s="80"/>
      <c r="T329" s="80"/>
      <c r="U329" s="80"/>
      <c r="V329" s="80"/>
      <c r="W329" s="80"/>
      <c r="X329" s="397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2"/>
      <c r="AM329" s="2"/>
      <c r="AN329" s="2"/>
      <c r="AO329" s="2"/>
      <c r="AP329" s="2"/>
      <c r="AQ329" s="2"/>
      <c r="AR329" s="2"/>
      <c r="AS329" s="2"/>
      <c r="AT329" s="98"/>
      <c r="AU329" s="98"/>
      <c r="AV329" s="386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386"/>
      <c r="BX329" s="386"/>
      <c r="BY329" s="386"/>
      <c r="BZ329" s="2"/>
      <c r="CA329" s="2"/>
      <c r="CB329" s="2"/>
      <c r="CC329" s="2"/>
      <c r="CD329" s="2"/>
      <c r="CE329" s="2"/>
      <c r="CF329" s="386"/>
      <c r="CG329" s="386"/>
      <c r="CH329" s="10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386"/>
      <c r="DT329" s="386"/>
      <c r="DU329" s="386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</row>
    <row r="330" customFormat="false" ht="11.25" hidden="false" customHeight="false" outlineLevel="0" collapsed="false">
      <c r="A330" s="2"/>
      <c r="B330" s="2"/>
      <c r="C330" s="2"/>
      <c r="D330" s="276"/>
      <c r="E330" s="80"/>
      <c r="F330" s="2"/>
      <c r="G330" s="2"/>
      <c r="H330" s="2"/>
      <c r="I330" s="2"/>
      <c r="J330" s="2"/>
      <c r="K330" s="2"/>
      <c r="L330" s="80"/>
      <c r="M330" s="80"/>
      <c r="N330" s="80"/>
      <c r="O330" s="80"/>
      <c r="P330" s="2"/>
      <c r="Q330" s="80"/>
      <c r="R330" s="80"/>
      <c r="S330" s="80"/>
      <c r="T330" s="80"/>
      <c r="U330" s="80"/>
      <c r="V330" s="80"/>
      <c r="W330" s="80"/>
      <c r="X330" s="397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2"/>
      <c r="AM330" s="2"/>
      <c r="AN330" s="2"/>
      <c r="AO330" s="2"/>
      <c r="AP330" s="2"/>
      <c r="AQ330" s="2"/>
      <c r="AR330" s="2"/>
      <c r="AS330" s="2"/>
      <c r="AT330" s="98"/>
      <c r="AU330" s="98"/>
      <c r="AV330" s="386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386"/>
      <c r="BX330" s="386"/>
      <c r="BY330" s="386"/>
      <c r="BZ330" s="2"/>
      <c r="CA330" s="2"/>
      <c r="CB330" s="2"/>
      <c r="CC330" s="2"/>
      <c r="CD330" s="2"/>
      <c r="CE330" s="2"/>
      <c r="CF330" s="386"/>
      <c r="CG330" s="386"/>
      <c r="CH330" s="10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386"/>
      <c r="DT330" s="386"/>
      <c r="DU330" s="386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</row>
    <row r="331" customFormat="false" ht="11.25" hidden="false" customHeight="false" outlineLevel="0" collapsed="false">
      <c r="A331" s="2"/>
      <c r="B331" s="2"/>
      <c r="C331" s="2"/>
      <c r="D331" s="276"/>
      <c r="E331" s="80"/>
      <c r="F331" s="2"/>
      <c r="G331" s="2"/>
      <c r="H331" s="2"/>
      <c r="I331" s="2"/>
      <c r="J331" s="2"/>
      <c r="K331" s="2"/>
      <c r="L331" s="80"/>
      <c r="M331" s="80"/>
      <c r="N331" s="80"/>
      <c r="O331" s="80"/>
      <c r="P331" s="2"/>
      <c r="Q331" s="80"/>
      <c r="R331" s="80"/>
      <c r="S331" s="80"/>
      <c r="T331" s="80"/>
      <c r="U331" s="80"/>
      <c r="V331" s="80"/>
      <c r="W331" s="80"/>
      <c r="X331" s="397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2"/>
      <c r="AM331" s="2"/>
      <c r="AN331" s="2"/>
      <c r="AO331" s="2"/>
      <c r="AP331" s="2"/>
      <c r="AQ331" s="2"/>
      <c r="AR331" s="2"/>
      <c r="AS331" s="2"/>
      <c r="AT331" s="98"/>
      <c r="AU331" s="98"/>
      <c r="AV331" s="386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386"/>
      <c r="BX331" s="386"/>
      <c r="BY331" s="386"/>
      <c r="BZ331" s="2"/>
      <c r="CA331" s="2"/>
      <c r="CB331" s="2"/>
      <c r="CC331" s="2"/>
      <c r="CD331" s="2"/>
      <c r="CE331" s="2"/>
      <c r="CF331" s="386"/>
      <c r="CG331" s="386"/>
      <c r="CH331" s="10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386"/>
      <c r="DT331" s="386"/>
      <c r="DU331" s="386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</row>
    <row r="332" customFormat="false" ht="11.25" hidden="false" customHeight="false" outlineLevel="0" collapsed="false">
      <c r="A332" s="2"/>
      <c r="B332" s="2"/>
      <c r="C332" s="2"/>
      <c r="D332" s="276"/>
      <c r="E332" s="80"/>
      <c r="F332" s="2"/>
      <c r="G332" s="2"/>
      <c r="H332" s="2"/>
      <c r="I332" s="2"/>
      <c r="J332" s="2"/>
      <c r="K332" s="2"/>
      <c r="L332" s="80"/>
      <c r="M332" s="80"/>
      <c r="N332" s="80"/>
      <c r="O332" s="80"/>
      <c r="P332" s="2"/>
      <c r="Q332" s="80"/>
      <c r="R332" s="80"/>
      <c r="S332" s="80"/>
      <c r="T332" s="80"/>
      <c r="U332" s="80"/>
      <c r="V332" s="80"/>
      <c r="W332" s="80"/>
      <c r="X332" s="397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2"/>
      <c r="AM332" s="2"/>
      <c r="AN332" s="2"/>
      <c r="AO332" s="2"/>
      <c r="AP332" s="2"/>
      <c r="AQ332" s="2"/>
      <c r="AR332" s="2"/>
      <c r="AS332" s="2"/>
      <c r="AT332" s="98"/>
      <c r="AU332" s="98"/>
      <c r="AV332" s="386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386"/>
      <c r="BX332" s="386"/>
      <c r="BY332" s="386"/>
      <c r="BZ332" s="2"/>
      <c r="CA332" s="2"/>
      <c r="CB332" s="2"/>
      <c r="CC332" s="2"/>
      <c r="CD332" s="2"/>
      <c r="CE332" s="2"/>
      <c r="CF332" s="386"/>
      <c r="CG332" s="386"/>
      <c r="CH332" s="10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386"/>
      <c r="DT332" s="386"/>
      <c r="DU332" s="386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</row>
    <row r="333" customFormat="false" ht="11.25" hidden="false" customHeight="false" outlineLevel="0" collapsed="false">
      <c r="A333" s="2"/>
      <c r="B333" s="2"/>
      <c r="C333" s="2"/>
      <c r="D333" s="276"/>
      <c r="E333" s="80"/>
      <c r="F333" s="2"/>
      <c r="G333" s="2"/>
      <c r="H333" s="2"/>
      <c r="I333" s="2"/>
      <c r="J333" s="2"/>
      <c r="K333" s="2"/>
      <c r="L333" s="80"/>
      <c r="M333" s="80"/>
      <c r="N333" s="80"/>
      <c r="O333" s="80"/>
      <c r="P333" s="2"/>
      <c r="Q333" s="80"/>
      <c r="R333" s="80"/>
      <c r="S333" s="80"/>
      <c r="T333" s="80"/>
      <c r="U333" s="80"/>
      <c r="V333" s="80"/>
      <c r="W333" s="80"/>
      <c r="X333" s="397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2"/>
      <c r="AM333" s="2"/>
      <c r="AN333" s="2"/>
      <c r="AO333" s="2"/>
      <c r="AP333" s="2"/>
      <c r="AQ333" s="2"/>
      <c r="AR333" s="2"/>
      <c r="AS333" s="2"/>
      <c r="AT333" s="98"/>
      <c r="AU333" s="98"/>
      <c r="AV333" s="386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386"/>
      <c r="BX333" s="386"/>
      <c r="BY333" s="386"/>
      <c r="BZ333" s="2"/>
      <c r="CA333" s="2"/>
      <c r="CB333" s="2"/>
      <c r="CC333" s="2"/>
      <c r="CD333" s="2"/>
      <c r="CE333" s="2"/>
      <c r="CF333" s="386"/>
      <c r="CG333" s="386"/>
      <c r="CH333" s="10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386"/>
      <c r="DT333" s="386"/>
      <c r="DU333" s="386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</row>
    <row r="334" customFormat="false" ht="11.25" hidden="false" customHeight="false" outlineLevel="0" collapsed="false">
      <c r="A334" s="2"/>
      <c r="B334" s="2"/>
      <c r="C334" s="2"/>
      <c r="D334" s="276"/>
      <c r="E334" s="80"/>
      <c r="F334" s="2"/>
      <c r="G334" s="2"/>
      <c r="H334" s="2"/>
      <c r="I334" s="2"/>
      <c r="J334" s="2"/>
      <c r="K334" s="2"/>
      <c r="L334" s="80"/>
      <c r="M334" s="80"/>
      <c r="N334" s="80"/>
      <c r="O334" s="80"/>
      <c r="P334" s="2"/>
      <c r="Q334" s="80"/>
      <c r="R334" s="80"/>
      <c r="S334" s="80"/>
      <c r="T334" s="80"/>
      <c r="U334" s="80"/>
      <c r="V334" s="80"/>
      <c r="W334" s="80"/>
      <c r="X334" s="397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2"/>
      <c r="AM334" s="2"/>
      <c r="AN334" s="2"/>
      <c r="AO334" s="2"/>
      <c r="AP334" s="2"/>
      <c r="AQ334" s="2"/>
      <c r="AR334" s="2"/>
      <c r="AS334" s="2"/>
      <c r="AT334" s="98"/>
      <c r="AU334" s="98"/>
      <c r="AV334" s="386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386"/>
      <c r="BX334" s="386"/>
      <c r="BY334" s="386"/>
      <c r="BZ334" s="2"/>
      <c r="CA334" s="2"/>
      <c r="CB334" s="2"/>
      <c r="CC334" s="2"/>
      <c r="CD334" s="2"/>
      <c r="CE334" s="2"/>
      <c r="CF334" s="386"/>
      <c r="CG334" s="386"/>
      <c r="CH334" s="10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386"/>
      <c r="DT334" s="386"/>
      <c r="DU334" s="386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</row>
    <row r="335" customFormat="false" ht="11.25" hidden="false" customHeight="false" outlineLevel="0" collapsed="false">
      <c r="A335" s="2"/>
      <c r="B335" s="2"/>
      <c r="C335" s="2"/>
      <c r="D335" s="276"/>
      <c r="E335" s="80"/>
      <c r="F335" s="2"/>
      <c r="G335" s="2"/>
      <c r="H335" s="2"/>
      <c r="I335" s="2"/>
      <c r="J335" s="2"/>
      <c r="K335" s="2"/>
      <c r="L335" s="80"/>
      <c r="M335" s="80"/>
      <c r="N335" s="80"/>
      <c r="O335" s="80"/>
      <c r="P335" s="2"/>
      <c r="Q335" s="80"/>
      <c r="R335" s="80"/>
      <c r="S335" s="80"/>
      <c r="T335" s="80"/>
      <c r="U335" s="80"/>
      <c r="V335" s="80"/>
      <c r="W335" s="80"/>
      <c r="X335" s="397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2"/>
      <c r="AM335" s="2"/>
      <c r="AN335" s="2"/>
      <c r="AO335" s="2"/>
      <c r="AP335" s="2"/>
      <c r="AQ335" s="2"/>
      <c r="AR335" s="2"/>
      <c r="AS335" s="2"/>
      <c r="AT335" s="98"/>
      <c r="AU335" s="98"/>
      <c r="AV335" s="386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386"/>
      <c r="BX335" s="386"/>
      <c r="BY335" s="386"/>
      <c r="BZ335" s="2"/>
      <c r="CA335" s="2"/>
      <c r="CB335" s="2"/>
      <c r="CC335" s="2"/>
      <c r="CD335" s="2"/>
      <c r="CE335" s="2"/>
      <c r="CF335" s="386"/>
      <c r="CG335" s="386"/>
      <c r="CH335" s="10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386"/>
      <c r="DT335" s="386"/>
      <c r="DU335" s="386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</row>
    <row r="336" customFormat="false" ht="11.25" hidden="false" customHeight="false" outlineLevel="0" collapsed="false">
      <c r="A336" s="2"/>
      <c r="B336" s="2"/>
      <c r="C336" s="2"/>
      <c r="D336" s="276"/>
      <c r="E336" s="80"/>
      <c r="F336" s="2"/>
      <c r="G336" s="2"/>
      <c r="H336" s="2"/>
      <c r="I336" s="2"/>
      <c r="J336" s="2"/>
      <c r="K336" s="2"/>
      <c r="L336" s="80"/>
      <c r="M336" s="80"/>
      <c r="N336" s="80"/>
      <c r="O336" s="80"/>
      <c r="P336" s="2"/>
      <c r="Q336" s="80"/>
      <c r="R336" s="80"/>
      <c r="S336" s="80"/>
      <c r="T336" s="80"/>
      <c r="U336" s="80"/>
      <c r="V336" s="80"/>
      <c r="W336" s="80"/>
      <c r="X336" s="397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2"/>
      <c r="AM336" s="2"/>
      <c r="AN336" s="2"/>
      <c r="AO336" s="2"/>
      <c r="AP336" s="2"/>
      <c r="AQ336" s="2"/>
      <c r="AR336" s="2"/>
      <c r="AS336" s="2"/>
      <c r="AT336" s="98"/>
      <c r="AU336" s="98"/>
      <c r="AV336" s="386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386"/>
      <c r="BX336" s="386"/>
      <c r="BY336" s="386"/>
      <c r="BZ336" s="2"/>
      <c r="CA336" s="2"/>
      <c r="CB336" s="2"/>
      <c r="CC336" s="2"/>
      <c r="CD336" s="2"/>
      <c r="CE336" s="2"/>
      <c r="CF336" s="386"/>
      <c r="CG336" s="386"/>
      <c r="CH336" s="10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386"/>
      <c r="DT336" s="386"/>
      <c r="DU336" s="386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</row>
    <row r="337" customFormat="false" ht="11.25" hidden="false" customHeight="false" outlineLevel="0" collapsed="false">
      <c r="A337" s="2"/>
      <c r="B337" s="2"/>
      <c r="C337" s="2"/>
      <c r="D337" s="276"/>
      <c r="E337" s="80"/>
      <c r="F337" s="2"/>
      <c r="G337" s="2"/>
      <c r="H337" s="2"/>
      <c r="I337" s="2"/>
      <c r="J337" s="2"/>
      <c r="K337" s="2"/>
      <c r="L337" s="80"/>
      <c r="M337" s="80"/>
      <c r="N337" s="80"/>
      <c r="O337" s="80"/>
      <c r="P337" s="2"/>
      <c r="Q337" s="80"/>
      <c r="R337" s="80"/>
      <c r="S337" s="80"/>
      <c r="T337" s="80"/>
      <c r="U337" s="80"/>
      <c r="V337" s="80"/>
      <c r="W337" s="80"/>
      <c r="X337" s="397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2"/>
      <c r="AM337" s="2"/>
      <c r="AN337" s="2"/>
      <c r="AO337" s="2"/>
      <c r="AP337" s="2"/>
      <c r="AQ337" s="2"/>
      <c r="AR337" s="2"/>
      <c r="AS337" s="2"/>
      <c r="AT337" s="98"/>
      <c r="AU337" s="98"/>
      <c r="AV337" s="386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386"/>
      <c r="BX337" s="386"/>
      <c r="BY337" s="386"/>
      <c r="BZ337" s="2"/>
      <c r="CA337" s="2"/>
      <c r="CB337" s="2"/>
      <c r="CC337" s="2"/>
      <c r="CD337" s="2"/>
      <c r="CE337" s="2"/>
      <c r="CF337" s="386"/>
      <c r="CG337" s="386"/>
      <c r="CH337" s="10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386"/>
      <c r="DT337" s="386"/>
      <c r="DU337" s="386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</row>
    <row r="338" customFormat="false" ht="11.25" hidden="false" customHeight="false" outlineLevel="0" collapsed="false">
      <c r="A338" s="2"/>
      <c r="B338" s="2"/>
      <c r="C338" s="2"/>
      <c r="D338" s="276"/>
      <c r="E338" s="80"/>
      <c r="F338" s="2"/>
      <c r="G338" s="2"/>
      <c r="H338" s="2"/>
      <c r="I338" s="2"/>
      <c r="J338" s="2"/>
      <c r="K338" s="2"/>
      <c r="L338" s="80"/>
      <c r="M338" s="80"/>
      <c r="N338" s="80"/>
      <c r="O338" s="80"/>
      <c r="P338" s="2"/>
      <c r="Q338" s="80"/>
      <c r="R338" s="80"/>
      <c r="S338" s="80"/>
      <c r="T338" s="80"/>
      <c r="U338" s="80"/>
      <c r="V338" s="80"/>
      <c r="W338" s="80"/>
      <c r="X338" s="397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2"/>
      <c r="AM338" s="2"/>
      <c r="AN338" s="2"/>
      <c r="AO338" s="2"/>
      <c r="AP338" s="2"/>
      <c r="AQ338" s="2"/>
      <c r="AR338" s="2"/>
      <c r="AS338" s="2"/>
      <c r="AT338" s="98"/>
      <c r="AU338" s="98"/>
      <c r="AV338" s="386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386"/>
      <c r="BX338" s="386"/>
      <c r="BY338" s="386"/>
      <c r="BZ338" s="2"/>
      <c r="CA338" s="2"/>
      <c r="CB338" s="2"/>
      <c r="CC338" s="2"/>
      <c r="CD338" s="2"/>
      <c r="CE338" s="2"/>
      <c r="CF338" s="386"/>
      <c r="CG338" s="386"/>
      <c r="CH338" s="10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386"/>
      <c r="DT338" s="386"/>
      <c r="DU338" s="386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</row>
    <row r="339" customFormat="false" ht="11.25" hidden="false" customHeight="false" outlineLevel="0" collapsed="false">
      <c r="A339" s="2"/>
      <c r="B339" s="2"/>
      <c r="C339" s="2"/>
      <c r="D339" s="276"/>
      <c r="E339" s="80"/>
      <c r="F339" s="2"/>
      <c r="G339" s="2"/>
      <c r="H339" s="2"/>
      <c r="I339" s="2"/>
      <c r="J339" s="2"/>
      <c r="K339" s="2"/>
      <c r="L339" s="80"/>
      <c r="M339" s="80"/>
      <c r="N339" s="80"/>
      <c r="O339" s="80"/>
      <c r="P339" s="2"/>
      <c r="Q339" s="80"/>
      <c r="R339" s="80"/>
      <c r="S339" s="80"/>
      <c r="T339" s="80"/>
      <c r="U339" s="80"/>
      <c r="V339" s="80"/>
      <c r="W339" s="80"/>
      <c r="X339" s="397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2"/>
      <c r="AM339" s="2"/>
      <c r="AN339" s="2"/>
      <c r="AO339" s="2"/>
      <c r="AP339" s="2"/>
      <c r="AQ339" s="2"/>
      <c r="AR339" s="2"/>
      <c r="AS339" s="2"/>
      <c r="AT339" s="98"/>
      <c r="AU339" s="98"/>
      <c r="AV339" s="386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386"/>
      <c r="BX339" s="386"/>
      <c r="BY339" s="386"/>
      <c r="BZ339" s="2"/>
      <c r="CA339" s="2"/>
      <c r="CB339" s="2"/>
      <c r="CC339" s="2"/>
      <c r="CD339" s="2"/>
      <c r="CE339" s="2"/>
      <c r="CF339" s="386"/>
      <c r="CG339" s="386"/>
      <c r="CH339" s="10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386"/>
      <c r="DT339" s="386"/>
      <c r="DU339" s="386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</row>
    <row r="340" customFormat="false" ht="11.25" hidden="false" customHeight="false" outlineLevel="0" collapsed="false">
      <c r="A340" s="2"/>
      <c r="B340" s="2"/>
      <c r="C340" s="2"/>
      <c r="D340" s="276"/>
      <c r="E340" s="80"/>
      <c r="F340" s="2"/>
      <c r="G340" s="2"/>
      <c r="H340" s="2"/>
      <c r="I340" s="2"/>
      <c r="J340" s="2"/>
      <c r="K340" s="2"/>
      <c r="L340" s="80"/>
      <c r="M340" s="80"/>
      <c r="N340" s="80"/>
      <c r="O340" s="80"/>
      <c r="P340" s="2"/>
      <c r="Q340" s="80"/>
      <c r="R340" s="80"/>
      <c r="S340" s="80"/>
      <c r="T340" s="80"/>
      <c r="U340" s="80"/>
      <c r="V340" s="80"/>
      <c r="W340" s="80"/>
      <c r="X340" s="397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2"/>
      <c r="AM340" s="2"/>
      <c r="AN340" s="2"/>
      <c r="AO340" s="2"/>
      <c r="AP340" s="2"/>
      <c r="AQ340" s="2"/>
      <c r="AR340" s="2"/>
      <c r="AS340" s="2"/>
      <c r="AT340" s="98"/>
      <c r="AU340" s="98"/>
      <c r="AV340" s="386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386"/>
      <c r="BX340" s="386"/>
      <c r="BY340" s="386"/>
      <c r="BZ340" s="2"/>
      <c r="CA340" s="2"/>
      <c r="CB340" s="2"/>
      <c r="CC340" s="2"/>
      <c r="CD340" s="2"/>
      <c r="CE340" s="2"/>
      <c r="CF340" s="386"/>
      <c r="CG340" s="386"/>
      <c r="CH340" s="10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386"/>
      <c r="DT340" s="386"/>
      <c r="DU340" s="386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</row>
    <row r="341" customFormat="false" ht="11.25" hidden="false" customHeight="false" outlineLevel="0" collapsed="false">
      <c r="A341" s="2"/>
      <c r="B341" s="2"/>
      <c r="C341" s="2"/>
      <c r="D341" s="276"/>
      <c r="E341" s="80"/>
      <c r="F341" s="2"/>
      <c r="G341" s="2"/>
      <c r="H341" s="2"/>
      <c r="I341" s="2"/>
      <c r="J341" s="2"/>
      <c r="K341" s="2"/>
      <c r="L341" s="80"/>
      <c r="M341" s="80"/>
      <c r="N341" s="80"/>
      <c r="O341" s="80"/>
      <c r="P341" s="2"/>
      <c r="Q341" s="80"/>
      <c r="R341" s="80"/>
      <c r="S341" s="80"/>
      <c r="T341" s="80"/>
      <c r="U341" s="80"/>
      <c r="V341" s="80"/>
      <c r="W341" s="80"/>
      <c r="X341" s="397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2"/>
      <c r="AM341" s="2"/>
      <c r="AN341" s="2"/>
      <c r="AO341" s="2"/>
      <c r="AP341" s="2"/>
      <c r="AQ341" s="2"/>
      <c r="AR341" s="2"/>
      <c r="AS341" s="2"/>
      <c r="AT341" s="98"/>
      <c r="AU341" s="98"/>
      <c r="AV341" s="386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386"/>
      <c r="BX341" s="386"/>
      <c r="BY341" s="386"/>
      <c r="BZ341" s="2"/>
      <c r="CA341" s="2"/>
      <c r="CB341" s="2"/>
      <c r="CC341" s="2"/>
      <c r="CD341" s="2"/>
      <c r="CE341" s="2"/>
      <c r="CF341" s="386"/>
      <c r="CG341" s="386"/>
      <c r="CH341" s="10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386"/>
      <c r="DT341" s="386"/>
      <c r="DU341" s="386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</row>
    <row r="342" customFormat="false" ht="11.25" hidden="false" customHeight="false" outlineLevel="0" collapsed="false">
      <c r="A342" s="2"/>
      <c r="B342" s="2"/>
      <c r="C342" s="2"/>
      <c r="D342" s="276"/>
      <c r="E342" s="80"/>
      <c r="F342" s="2"/>
      <c r="G342" s="2"/>
      <c r="H342" s="2"/>
      <c r="I342" s="2"/>
      <c r="J342" s="2"/>
      <c r="K342" s="2"/>
      <c r="L342" s="80"/>
      <c r="M342" s="80"/>
      <c r="N342" s="80"/>
      <c r="O342" s="80"/>
      <c r="P342" s="2"/>
      <c r="Q342" s="80"/>
      <c r="R342" s="80"/>
      <c r="S342" s="80"/>
      <c r="T342" s="80"/>
      <c r="U342" s="80"/>
      <c r="V342" s="80"/>
      <c r="W342" s="80"/>
      <c r="X342" s="397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2"/>
      <c r="AM342" s="2"/>
      <c r="AN342" s="2"/>
      <c r="AO342" s="2"/>
      <c r="AP342" s="2"/>
      <c r="AQ342" s="2"/>
      <c r="AR342" s="2"/>
      <c r="AS342" s="2"/>
      <c r="AT342" s="98"/>
      <c r="AU342" s="98"/>
      <c r="AV342" s="386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386"/>
      <c r="BX342" s="386"/>
      <c r="BY342" s="386"/>
      <c r="BZ342" s="2"/>
      <c r="CA342" s="2"/>
      <c r="CB342" s="2"/>
      <c r="CC342" s="2"/>
      <c r="CD342" s="2"/>
      <c r="CE342" s="2"/>
      <c r="CF342" s="386"/>
      <c r="CG342" s="386"/>
      <c r="CH342" s="10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386"/>
      <c r="DT342" s="386"/>
      <c r="DU342" s="386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</row>
    <row r="343" customFormat="false" ht="11.25" hidden="false" customHeight="false" outlineLevel="0" collapsed="false">
      <c r="A343" s="2"/>
      <c r="B343" s="2"/>
      <c r="C343" s="2"/>
      <c r="D343" s="276"/>
      <c r="E343" s="80"/>
      <c r="F343" s="2"/>
      <c r="G343" s="2"/>
      <c r="H343" s="2"/>
      <c r="I343" s="2"/>
      <c r="J343" s="2"/>
      <c r="K343" s="2"/>
      <c r="L343" s="80"/>
      <c r="M343" s="80"/>
      <c r="N343" s="80"/>
      <c r="O343" s="80"/>
      <c r="P343" s="2"/>
      <c r="Q343" s="80"/>
      <c r="R343" s="80"/>
      <c r="S343" s="80"/>
      <c r="T343" s="80"/>
      <c r="U343" s="80"/>
      <c r="V343" s="80"/>
      <c r="W343" s="80"/>
      <c r="X343" s="397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2"/>
      <c r="AM343" s="2"/>
      <c r="AN343" s="2"/>
      <c r="AO343" s="2"/>
      <c r="AP343" s="2"/>
      <c r="AQ343" s="2"/>
      <c r="AR343" s="2"/>
      <c r="AS343" s="2"/>
      <c r="AT343" s="98"/>
      <c r="AU343" s="98"/>
      <c r="AV343" s="386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386"/>
      <c r="BX343" s="386"/>
      <c r="BY343" s="386"/>
      <c r="BZ343" s="2"/>
      <c r="CA343" s="2"/>
      <c r="CB343" s="2"/>
      <c r="CC343" s="2"/>
      <c r="CD343" s="2"/>
      <c r="CE343" s="2"/>
      <c r="CF343" s="386"/>
      <c r="CG343" s="386"/>
      <c r="CH343" s="10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386"/>
      <c r="DT343" s="386"/>
      <c r="DU343" s="386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</row>
    <row r="344" customFormat="false" ht="11.25" hidden="false" customHeight="false" outlineLevel="0" collapsed="false">
      <c r="A344" s="2"/>
      <c r="B344" s="2"/>
      <c r="C344" s="2"/>
      <c r="D344" s="276"/>
      <c r="E344" s="80"/>
      <c r="F344" s="2"/>
      <c r="G344" s="2"/>
      <c r="H344" s="2"/>
      <c r="I344" s="2"/>
      <c r="J344" s="2"/>
      <c r="K344" s="2"/>
      <c r="L344" s="80"/>
      <c r="M344" s="80"/>
      <c r="N344" s="80"/>
      <c r="O344" s="80"/>
      <c r="P344" s="2"/>
      <c r="Q344" s="80"/>
      <c r="R344" s="80"/>
      <c r="S344" s="80"/>
      <c r="T344" s="80"/>
      <c r="U344" s="80"/>
      <c r="V344" s="80"/>
      <c r="W344" s="80"/>
      <c r="X344" s="397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2"/>
      <c r="AM344" s="2"/>
      <c r="AN344" s="2"/>
      <c r="AO344" s="2"/>
      <c r="AP344" s="2"/>
      <c r="AQ344" s="2"/>
      <c r="AR344" s="2"/>
      <c r="AS344" s="2"/>
      <c r="AT344" s="98"/>
      <c r="AU344" s="98"/>
      <c r="AV344" s="386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386"/>
      <c r="BX344" s="386"/>
      <c r="BY344" s="386"/>
      <c r="BZ344" s="2"/>
      <c r="CA344" s="2"/>
      <c r="CB344" s="2"/>
      <c r="CC344" s="2"/>
      <c r="CD344" s="2"/>
      <c r="CE344" s="2"/>
      <c r="CF344" s="386"/>
      <c r="CG344" s="386"/>
      <c r="CH344" s="10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386"/>
      <c r="DT344" s="386"/>
      <c r="DU344" s="386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</row>
    <row r="345" customFormat="false" ht="11.25" hidden="false" customHeight="false" outlineLevel="0" collapsed="false">
      <c r="A345" s="2"/>
      <c r="B345" s="2"/>
      <c r="C345" s="2"/>
      <c r="D345" s="276"/>
      <c r="E345" s="80"/>
      <c r="F345" s="2"/>
      <c r="G345" s="2"/>
      <c r="H345" s="2"/>
      <c r="I345" s="2"/>
      <c r="J345" s="2"/>
      <c r="K345" s="2"/>
      <c r="L345" s="80"/>
      <c r="M345" s="80"/>
      <c r="N345" s="80"/>
      <c r="O345" s="80"/>
      <c r="P345" s="2"/>
      <c r="Q345" s="80"/>
      <c r="R345" s="80"/>
      <c r="S345" s="80"/>
      <c r="T345" s="80"/>
      <c r="U345" s="80"/>
      <c r="V345" s="80"/>
      <c r="W345" s="80"/>
      <c r="X345" s="397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2"/>
      <c r="AM345" s="2"/>
      <c r="AN345" s="2"/>
      <c r="AO345" s="2"/>
      <c r="AP345" s="2"/>
      <c r="AQ345" s="2"/>
      <c r="AR345" s="2"/>
      <c r="AS345" s="2"/>
      <c r="AT345" s="98"/>
      <c r="AU345" s="98"/>
      <c r="AV345" s="386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386"/>
      <c r="BX345" s="386"/>
      <c r="BY345" s="386"/>
      <c r="BZ345" s="2"/>
      <c r="CA345" s="2"/>
      <c r="CB345" s="2"/>
      <c r="CC345" s="2"/>
      <c r="CD345" s="2"/>
      <c r="CE345" s="2"/>
      <c r="CF345" s="386"/>
      <c r="CG345" s="386"/>
      <c r="CH345" s="10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386"/>
      <c r="DT345" s="386"/>
      <c r="DU345" s="386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</row>
    <row r="346" customFormat="false" ht="11.25" hidden="false" customHeight="false" outlineLevel="0" collapsed="false">
      <c r="A346" s="2"/>
      <c r="B346" s="2"/>
      <c r="C346" s="2"/>
      <c r="D346" s="276"/>
      <c r="E346" s="80"/>
      <c r="F346" s="2"/>
      <c r="G346" s="2"/>
      <c r="H346" s="2"/>
      <c r="I346" s="2"/>
      <c r="J346" s="2"/>
      <c r="K346" s="2"/>
      <c r="L346" s="80"/>
      <c r="M346" s="80"/>
      <c r="N346" s="80"/>
      <c r="O346" s="80"/>
      <c r="P346" s="2"/>
      <c r="Q346" s="80"/>
      <c r="R346" s="80"/>
      <c r="S346" s="80"/>
      <c r="T346" s="80"/>
      <c r="U346" s="80"/>
      <c r="V346" s="80"/>
      <c r="W346" s="80"/>
      <c r="X346" s="397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2"/>
      <c r="AM346" s="2"/>
      <c r="AN346" s="2"/>
      <c r="AO346" s="2"/>
      <c r="AP346" s="2"/>
      <c r="AQ346" s="2"/>
      <c r="AR346" s="2"/>
      <c r="AS346" s="2"/>
      <c r="AT346" s="98"/>
      <c r="AU346" s="98"/>
      <c r="AV346" s="386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386"/>
      <c r="BX346" s="386"/>
      <c r="BY346" s="386"/>
      <c r="BZ346" s="2"/>
      <c r="CA346" s="2"/>
      <c r="CB346" s="2"/>
      <c r="CC346" s="2"/>
      <c r="CD346" s="2"/>
      <c r="CE346" s="2"/>
      <c r="CF346" s="386"/>
      <c r="CG346" s="386"/>
      <c r="CH346" s="10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386"/>
      <c r="DT346" s="386"/>
      <c r="DU346" s="386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</row>
    <row r="347" customFormat="false" ht="11.25" hidden="false" customHeight="false" outlineLevel="0" collapsed="false">
      <c r="A347" s="2"/>
      <c r="B347" s="2"/>
      <c r="C347" s="2"/>
      <c r="D347" s="276"/>
      <c r="E347" s="80"/>
      <c r="F347" s="2"/>
      <c r="G347" s="2"/>
      <c r="H347" s="2"/>
      <c r="I347" s="2"/>
      <c r="J347" s="2"/>
      <c r="K347" s="2"/>
      <c r="L347" s="80"/>
      <c r="M347" s="80"/>
      <c r="N347" s="80"/>
      <c r="O347" s="80"/>
      <c r="P347" s="2"/>
      <c r="Q347" s="80"/>
      <c r="R347" s="80"/>
      <c r="S347" s="80"/>
      <c r="T347" s="80"/>
      <c r="U347" s="80"/>
      <c r="V347" s="80"/>
      <c r="W347" s="80"/>
      <c r="X347" s="397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2"/>
      <c r="AM347" s="2"/>
      <c r="AN347" s="2"/>
      <c r="AO347" s="2"/>
      <c r="AP347" s="2"/>
      <c r="AQ347" s="2"/>
      <c r="AR347" s="2"/>
      <c r="AS347" s="2"/>
      <c r="AT347" s="98"/>
      <c r="AU347" s="98"/>
      <c r="AV347" s="386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386"/>
      <c r="BX347" s="386"/>
      <c r="BY347" s="386"/>
      <c r="BZ347" s="2"/>
      <c r="CA347" s="2"/>
      <c r="CB347" s="2"/>
      <c r="CC347" s="2"/>
      <c r="CD347" s="2"/>
      <c r="CE347" s="2"/>
      <c r="CF347" s="386"/>
      <c r="CG347" s="386"/>
      <c r="CH347" s="10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386"/>
      <c r="DT347" s="386"/>
      <c r="DU347" s="386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</row>
    <row r="348" customFormat="false" ht="11.25" hidden="false" customHeight="false" outlineLevel="0" collapsed="false">
      <c r="A348" s="2"/>
      <c r="B348" s="2"/>
      <c r="C348" s="2"/>
      <c r="D348" s="276"/>
      <c r="E348" s="80"/>
      <c r="F348" s="2"/>
      <c r="G348" s="2"/>
      <c r="H348" s="2"/>
      <c r="I348" s="2"/>
      <c r="J348" s="2"/>
      <c r="K348" s="2"/>
      <c r="L348" s="80"/>
      <c r="M348" s="80"/>
      <c r="N348" s="80"/>
      <c r="O348" s="80"/>
      <c r="P348" s="2"/>
      <c r="Q348" s="80"/>
      <c r="R348" s="80"/>
      <c r="S348" s="80"/>
      <c r="T348" s="80"/>
      <c r="U348" s="80"/>
      <c r="V348" s="80"/>
      <c r="W348" s="80"/>
      <c r="X348" s="397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2"/>
      <c r="AM348" s="2"/>
      <c r="AN348" s="2"/>
      <c r="AO348" s="2"/>
      <c r="AP348" s="2"/>
      <c r="AQ348" s="2"/>
      <c r="AR348" s="2"/>
      <c r="AS348" s="2"/>
      <c r="AT348" s="98"/>
      <c r="AU348" s="98"/>
      <c r="AV348" s="386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386"/>
      <c r="BX348" s="386"/>
      <c r="BY348" s="386"/>
      <c r="BZ348" s="2"/>
      <c r="CA348" s="2"/>
      <c r="CB348" s="2"/>
      <c r="CC348" s="2"/>
      <c r="CD348" s="2"/>
      <c r="CE348" s="2"/>
      <c r="CF348" s="386"/>
      <c r="CG348" s="386"/>
      <c r="CH348" s="10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386"/>
      <c r="DT348" s="386"/>
      <c r="DU348" s="386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</row>
    <row r="349" customFormat="false" ht="11.25" hidden="false" customHeight="false" outlineLevel="0" collapsed="false">
      <c r="A349" s="2"/>
      <c r="B349" s="2"/>
      <c r="C349" s="2"/>
      <c r="D349" s="276"/>
      <c r="E349" s="80"/>
      <c r="F349" s="2"/>
      <c r="G349" s="2"/>
      <c r="H349" s="2"/>
      <c r="I349" s="2"/>
      <c r="J349" s="2"/>
      <c r="K349" s="2"/>
      <c r="L349" s="80"/>
      <c r="M349" s="80"/>
      <c r="N349" s="80"/>
      <c r="O349" s="80"/>
      <c r="P349" s="2"/>
      <c r="Q349" s="80"/>
      <c r="R349" s="80"/>
      <c r="S349" s="80"/>
      <c r="T349" s="80"/>
      <c r="U349" s="80"/>
      <c r="V349" s="80"/>
      <c r="W349" s="80"/>
      <c r="X349" s="397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2"/>
      <c r="AM349" s="2"/>
      <c r="AN349" s="2"/>
      <c r="AO349" s="2"/>
      <c r="AP349" s="2"/>
      <c r="AQ349" s="2"/>
      <c r="AR349" s="2"/>
      <c r="AS349" s="2"/>
      <c r="AT349" s="98"/>
      <c r="AU349" s="98"/>
      <c r="AV349" s="386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386"/>
      <c r="BX349" s="386"/>
      <c r="BY349" s="386"/>
      <c r="BZ349" s="2"/>
      <c r="CA349" s="2"/>
      <c r="CB349" s="2"/>
      <c r="CC349" s="2"/>
      <c r="CD349" s="2"/>
      <c r="CE349" s="2"/>
      <c r="CF349" s="386"/>
      <c r="CG349" s="386"/>
      <c r="CH349" s="10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386"/>
      <c r="DT349" s="386"/>
      <c r="DU349" s="386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</row>
    <row r="350" customFormat="false" ht="11.25" hidden="false" customHeight="false" outlineLevel="0" collapsed="false">
      <c r="A350" s="2"/>
      <c r="B350" s="2"/>
      <c r="C350" s="2"/>
      <c r="D350" s="276"/>
      <c r="E350" s="80"/>
      <c r="F350" s="2"/>
      <c r="G350" s="2"/>
      <c r="H350" s="2"/>
      <c r="I350" s="2"/>
      <c r="J350" s="2"/>
      <c r="K350" s="2"/>
      <c r="L350" s="80"/>
      <c r="M350" s="80"/>
      <c r="N350" s="80"/>
      <c r="O350" s="80"/>
      <c r="P350" s="2"/>
      <c r="Q350" s="80"/>
      <c r="R350" s="80"/>
      <c r="S350" s="80"/>
      <c r="T350" s="80"/>
      <c r="U350" s="80"/>
      <c r="V350" s="80"/>
      <c r="W350" s="80"/>
      <c r="X350" s="397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2"/>
      <c r="AM350" s="2"/>
      <c r="AN350" s="2"/>
      <c r="AO350" s="2"/>
      <c r="AP350" s="2"/>
      <c r="AQ350" s="2"/>
      <c r="AR350" s="2"/>
      <c r="AS350" s="2"/>
      <c r="AT350" s="98"/>
      <c r="AU350" s="98"/>
      <c r="AV350" s="386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386"/>
      <c r="BX350" s="386"/>
      <c r="BY350" s="386"/>
      <c r="BZ350" s="2"/>
      <c r="CA350" s="2"/>
      <c r="CB350" s="2"/>
      <c r="CC350" s="2"/>
      <c r="CD350" s="2"/>
      <c r="CE350" s="2"/>
      <c r="CF350" s="386"/>
      <c r="CG350" s="386"/>
      <c r="CH350" s="10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386"/>
      <c r="DT350" s="386"/>
      <c r="DU350" s="386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</row>
    <row r="351" customFormat="false" ht="11.25" hidden="false" customHeight="false" outlineLevel="0" collapsed="false">
      <c r="A351" s="2"/>
      <c r="B351" s="2"/>
      <c r="C351" s="2"/>
      <c r="D351" s="276"/>
      <c r="E351" s="80"/>
      <c r="F351" s="2"/>
      <c r="G351" s="2"/>
      <c r="H351" s="2"/>
      <c r="I351" s="2"/>
      <c r="J351" s="2"/>
      <c r="K351" s="2"/>
      <c r="L351" s="80"/>
      <c r="M351" s="80"/>
      <c r="N351" s="80"/>
      <c r="O351" s="80"/>
      <c r="P351" s="2"/>
      <c r="Q351" s="80"/>
      <c r="R351" s="80"/>
      <c r="S351" s="80"/>
      <c r="T351" s="80"/>
      <c r="U351" s="80"/>
      <c r="V351" s="80"/>
      <c r="W351" s="80"/>
      <c r="X351" s="397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2"/>
      <c r="AM351" s="2"/>
      <c r="AN351" s="2"/>
      <c r="AO351" s="2"/>
      <c r="AP351" s="2"/>
      <c r="AQ351" s="2"/>
      <c r="AR351" s="2"/>
      <c r="AS351" s="2"/>
      <c r="AT351" s="98"/>
      <c r="AU351" s="98"/>
      <c r="AV351" s="386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386"/>
      <c r="BX351" s="386"/>
      <c r="BY351" s="386"/>
      <c r="BZ351" s="2"/>
      <c r="CA351" s="2"/>
      <c r="CB351" s="2"/>
      <c r="CC351" s="2"/>
      <c r="CD351" s="2"/>
      <c r="CE351" s="2"/>
      <c r="CF351" s="386"/>
      <c r="CG351" s="386"/>
      <c r="CH351" s="10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386"/>
      <c r="DT351" s="386"/>
      <c r="DU351" s="386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</row>
    <row r="352" customFormat="false" ht="11.25" hidden="false" customHeight="false" outlineLevel="0" collapsed="false">
      <c r="A352" s="2"/>
      <c r="B352" s="2"/>
      <c r="C352" s="2"/>
      <c r="D352" s="276"/>
      <c r="E352" s="80"/>
      <c r="F352" s="2"/>
      <c r="G352" s="2"/>
      <c r="H352" s="2"/>
      <c r="I352" s="2"/>
      <c r="J352" s="2"/>
      <c r="K352" s="2"/>
      <c r="L352" s="80"/>
      <c r="M352" s="80"/>
      <c r="N352" s="80"/>
      <c r="O352" s="80"/>
      <c r="P352" s="2"/>
      <c r="Q352" s="80"/>
      <c r="R352" s="80"/>
      <c r="S352" s="80"/>
      <c r="T352" s="80"/>
      <c r="U352" s="80"/>
      <c r="V352" s="80"/>
      <c r="W352" s="80"/>
      <c r="X352" s="397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2"/>
      <c r="AM352" s="2"/>
      <c r="AN352" s="2"/>
      <c r="AO352" s="2"/>
      <c r="AP352" s="2"/>
      <c r="AQ352" s="2"/>
      <c r="AR352" s="2"/>
      <c r="AS352" s="2"/>
      <c r="AT352" s="98"/>
      <c r="AU352" s="98"/>
      <c r="AV352" s="386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386"/>
      <c r="BX352" s="386"/>
      <c r="BY352" s="386"/>
      <c r="BZ352" s="2"/>
      <c r="CA352" s="2"/>
      <c r="CB352" s="2"/>
      <c r="CC352" s="2"/>
      <c r="CD352" s="2"/>
      <c r="CE352" s="2"/>
      <c r="CF352" s="386"/>
      <c r="CG352" s="386"/>
      <c r="CH352" s="10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386"/>
      <c r="DT352" s="386"/>
      <c r="DU352" s="386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</row>
    <row r="353" customFormat="false" ht="11.25" hidden="false" customHeight="false" outlineLevel="0" collapsed="false">
      <c r="A353" s="2"/>
      <c r="B353" s="2"/>
      <c r="C353" s="2"/>
      <c r="D353" s="276"/>
      <c r="E353" s="80"/>
      <c r="F353" s="2"/>
      <c r="G353" s="2"/>
      <c r="H353" s="2"/>
      <c r="I353" s="2"/>
      <c r="J353" s="2"/>
      <c r="K353" s="2"/>
      <c r="L353" s="80"/>
      <c r="M353" s="80"/>
      <c r="N353" s="80"/>
      <c r="O353" s="80"/>
      <c r="P353" s="2"/>
      <c r="Q353" s="80"/>
      <c r="R353" s="80"/>
      <c r="S353" s="80"/>
      <c r="T353" s="80"/>
      <c r="U353" s="80"/>
      <c r="V353" s="80"/>
      <c r="W353" s="80"/>
      <c r="X353" s="397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2"/>
      <c r="AM353" s="2"/>
      <c r="AN353" s="2"/>
      <c r="AO353" s="2"/>
      <c r="AP353" s="2"/>
      <c r="AQ353" s="2"/>
      <c r="AR353" s="2"/>
      <c r="AS353" s="2"/>
      <c r="AT353" s="98"/>
      <c r="AU353" s="98"/>
      <c r="AV353" s="386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386"/>
      <c r="BX353" s="386"/>
      <c r="BY353" s="386"/>
      <c r="BZ353" s="2"/>
      <c r="CA353" s="2"/>
      <c r="CB353" s="2"/>
      <c r="CC353" s="2"/>
      <c r="CD353" s="2"/>
      <c r="CE353" s="2"/>
      <c r="CF353" s="386"/>
      <c r="CG353" s="386"/>
      <c r="CH353" s="10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386"/>
      <c r="DT353" s="386"/>
      <c r="DU353" s="386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</row>
    <row r="354" customFormat="false" ht="11.25" hidden="false" customHeight="false" outlineLevel="0" collapsed="false">
      <c r="A354" s="2"/>
      <c r="B354" s="2"/>
      <c r="C354" s="2"/>
      <c r="D354" s="276"/>
      <c r="E354" s="80"/>
      <c r="F354" s="2"/>
      <c r="G354" s="2"/>
      <c r="H354" s="2"/>
      <c r="I354" s="2"/>
      <c r="J354" s="2"/>
      <c r="K354" s="2"/>
      <c r="L354" s="80"/>
      <c r="M354" s="80"/>
      <c r="N354" s="80"/>
      <c r="O354" s="80"/>
      <c r="P354" s="2"/>
      <c r="Q354" s="80"/>
      <c r="R354" s="80"/>
      <c r="S354" s="80"/>
      <c r="T354" s="80"/>
      <c r="U354" s="80"/>
      <c r="V354" s="80"/>
      <c r="W354" s="80"/>
      <c r="X354" s="397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2"/>
      <c r="AM354" s="2"/>
      <c r="AN354" s="2"/>
      <c r="AO354" s="2"/>
      <c r="AP354" s="2"/>
      <c r="AQ354" s="2"/>
      <c r="AR354" s="2"/>
      <c r="AS354" s="2"/>
      <c r="AT354" s="98"/>
      <c r="AU354" s="98"/>
      <c r="AV354" s="386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386"/>
      <c r="BX354" s="386"/>
      <c r="BY354" s="386"/>
      <c r="BZ354" s="2"/>
      <c r="CA354" s="2"/>
      <c r="CB354" s="2"/>
      <c r="CC354" s="2"/>
      <c r="CD354" s="2"/>
      <c r="CE354" s="2"/>
      <c r="CF354" s="386"/>
      <c r="CG354" s="386"/>
      <c r="CH354" s="10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386"/>
      <c r="DT354" s="386"/>
      <c r="DU354" s="386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</row>
    <row r="355" customFormat="false" ht="11.25" hidden="false" customHeight="false" outlineLevel="0" collapsed="false">
      <c r="A355" s="2"/>
      <c r="B355" s="2"/>
      <c r="C355" s="2"/>
      <c r="D355" s="276"/>
      <c r="E355" s="80"/>
      <c r="F355" s="2"/>
      <c r="G355" s="2"/>
      <c r="H355" s="2"/>
      <c r="I355" s="2"/>
      <c r="J355" s="2"/>
      <c r="K355" s="2"/>
      <c r="L355" s="80"/>
      <c r="M355" s="80"/>
      <c r="N355" s="80"/>
      <c r="O355" s="80"/>
      <c r="P355" s="2"/>
      <c r="Q355" s="80"/>
      <c r="R355" s="80"/>
      <c r="S355" s="80"/>
      <c r="T355" s="80"/>
      <c r="U355" s="80"/>
      <c r="V355" s="80"/>
      <c r="W355" s="80"/>
      <c r="X355" s="397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2"/>
      <c r="AM355" s="2"/>
      <c r="AN355" s="2"/>
      <c r="AO355" s="2"/>
      <c r="AP355" s="2"/>
      <c r="AQ355" s="2"/>
      <c r="AR355" s="2"/>
      <c r="AS355" s="2"/>
      <c r="AT355" s="98"/>
      <c r="AU355" s="98"/>
      <c r="AV355" s="386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386"/>
      <c r="BX355" s="386"/>
      <c r="BY355" s="386"/>
      <c r="BZ355" s="2"/>
      <c r="CA355" s="2"/>
      <c r="CB355" s="2"/>
      <c r="CC355" s="2"/>
      <c r="CD355" s="2"/>
      <c r="CE355" s="2"/>
      <c r="CF355" s="386"/>
      <c r="CG355" s="386"/>
      <c r="CH355" s="10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386"/>
      <c r="DT355" s="386"/>
      <c r="DU355" s="386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</row>
    <row r="356" customFormat="false" ht="11.25" hidden="false" customHeight="false" outlineLevel="0" collapsed="false">
      <c r="A356" s="2"/>
      <c r="B356" s="2"/>
      <c r="C356" s="2"/>
      <c r="D356" s="276"/>
      <c r="E356" s="80"/>
      <c r="F356" s="2"/>
      <c r="G356" s="2"/>
      <c r="H356" s="2"/>
      <c r="I356" s="2"/>
      <c r="J356" s="2"/>
      <c r="K356" s="2"/>
      <c r="L356" s="80"/>
      <c r="M356" s="80"/>
      <c r="N356" s="80"/>
      <c r="O356" s="80"/>
      <c r="P356" s="2"/>
      <c r="Q356" s="80"/>
      <c r="R356" s="80"/>
      <c r="S356" s="80"/>
      <c r="T356" s="80"/>
      <c r="U356" s="80"/>
      <c r="V356" s="80"/>
      <c r="W356" s="80"/>
      <c r="X356" s="397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2"/>
      <c r="AM356" s="2"/>
      <c r="AN356" s="2"/>
      <c r="AO356" s="2"/>
      <c r="AP356" s="2"/>
      <c r="AQ356" s="2"/>
      <c r="AR356" s="2"/>
      <c r="AS356" s="2"/>
      <c r="AT356" s="98"/>
      <c r="AU356" s="98"/>
      <c r="AV356" s="386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386"/>
      <c r="BX356" s="386"/>
      <c r="BY356" s="386"/>
      <c r="BZ356" s="2"/>
      <c r="CA356" s="2"/>
      <c r="CB356" s="2"/>
      <c r="CC356" s="2"/>
      <c r="CD356" s="2"/>
      <c r="CE356" s="2"/>
      <c r="CF356" s="386"/>
      <c r="CG356" s="386"/>
      <c r="CH356" s="10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386"/>
      <c r="DT356" s="386"/>
      <c r="DU356" s="386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</row>
    <row r="357" customFormat="false" ht="11.25" hidden="false" customHeight="false" outlineLevel="0" collapsed="false">
      <c r="A357" s="2"/>
      <c r="B357" s="2"/>
      <c r="C357" s="2"/>
      <c r="D357" s="276"/>
      <c r="E357" s="80"/>
      <c r="F357" s="2"/>
      <c r="G357" s="2"/>
      <c r="H357" s="2"/>
      <c r="I357" s="2"/>
      <c r="J357" s="2"/>
      <c r="K357" s="2"/>
      <c r="L357" s="80"/>
      <c r="M357" s="80"/>
      <c r="N357" s="80"/>
      <c r="O357" s="80"/>
      <c r="P357" s="2"/>
      <c r="Q357" s="80"/>
      <c r="R357" s="80"/>
      <c r="S357" s="80"/>
      <c r="T357" s="80"/>
      <c r="U357" s="80"/>
      <c r="V357" s="80"/>
      <c r="W357" s="80"/>
      <c r="X357" s="397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2"/>
      <c r="AM357" s="2"/>
      <c r="AN357" s="2"/>
      <c r="AO357" s="2"/>
      <c r="AP357" s="2"/>
      <c r="AQ357" s="2"/>
      <c r="AR357" s="2"/>
      <c r="AS357" s="2"/>
      <c r="AT357" s="98"/>
      <c r="AU357" s="98"/>
      <c r="AV357" s="386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386"/>
      <c r="BX357" s="386"/>
      <c r="BY357" s="386"/>
      <c r="BZ357" s="2"/>
      <c r="CA357" s="2"/>
      <c r="CB357" s="2"/>
      <c r="CC357" s="2"/>
      <c r="CD357" s="2"/>
      <c r="CE357" s="2"/>
      <c r="CF357" s="386"/>
      <c r="CG357" s="386"/>
      <c r="CH357" s="10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386"/>
      <c r="DT357" s="386"/>
      <c r="DU357" s="386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</row>
    <row r="358" customFormat="false" ht="11.25" hidden="false" customHeight="false" outlineLevel="0" collapsed="false">
      <c r="A358" s="2"/>
      <c r="B358" s="2"/>
      <c r="C358" s="2"/>
      <c r="D358" s="276"/>
      <c r="E358" s="80"/>
      <c r="F358" s="2"/>
      <c r="G358" s="2"/>
      <c r="H358" s="2"/>
      <c r="I358" s="2"/>
      <c r="J358" s="2"/>
      <c r="K358" s="2"/>
      <c r="L358" s="80"/>
      <c r="M358" s="80"/>
      <c r="N358" s="80"/>
      <c r="O358" s="80"/>
      <c r="P358" s="2"/>
      <c r="Q358" s="80"/>
      <c r="R358" s="80"/>
      <c r="S358" s="80"/>
      <c r="T358" s="80"/>
      <c r="U358" s="80"/>
      <c r="V358" s="80"/>
      <c r="W358" s="80"/>
      <c r="X358" s="397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2"/>
      <c r="AM358" s="2"/>
      <c r="AN358" s="2"/>
      <c r="AO358" s="2"/>
      <c r="AP358" s="2"/>
      <c r="AQ358" s="2"/>
      <c r="AR358" s="2"/>
      <c r="AS358" s="2"/>
      <c r="AT358" s="98"/>
      <c r="AU358" s="98"/>
      <c r="AV358" s="386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386"/>
      <c r="BX358" s="386"/>
      <c r="BY358" s="386"/>
      <c r="BZ358" s="2"/>
      <c r="CA358" s="2"/>
      <c r="CB358" s="2"/>
      <c r="CC358" s="2"/>
      <c r="CD358" s="2"/>
      <c r="CE358" s="2"/>
      <c r="CF358" s="386"/>
      <c r="CG358" s="386"/>
      <c r="CH358" s="10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386"/>
      <c r="DT358" s="386"/>
      <c r="DU358" s="386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</row>
    <row r="359" customFormat="false" ht="11.25" hidden="false" customHeight="false" outlineLevel="0" collapsed="false">
      <c r="A359" s="2"/>
      <c r="B359" s="2"/>
      <c r="C359" s="2"/>
      <c r="D359" s="276"/>
      <c r="E359" s="80"/>
      <c r="F359" s="2"/>
      <c r="G359" s="2"/>
      <c r="H359" s="2"/>
      <c r="I359" s="2"/>
      <c r="J359" s="2"/>
      <c r="K359" s="2"/>
      <c r="L359" s="80"/>
      <c r="M359" s="80"/>
      <c r="N359" s="80"/>
      <c r="O359" s="80"/>
      <c r="P359" s="2"/>
      <c r="Q359" s="80"/>
      <c r="R359" s="80"/>
      <c r="S359" s="80"/>
      <c r="T359" s="80"/>
      <c r="U359" s="80"/>
      <c r="V359" s="80"/>
      <c r="W359" s="80"/>
      <c r="X359" s="397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2"/>
      <c r="AM359" s="2"/>
      <c r="AN359" s="2"/>
      <c r="AO359" s="2"/>
      <c r="AP359" s="2"/>
      <c r="AQ359" s="2"/>
      <c r="AR359" s="2"/>
      <c r="AS359" s="2"/>
      <c r="AT359" s="98"/>
      <c r="AU359" s="98"/>
      <c r="AV359" s="386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386"/>
      <c r="BX359" s="386"/>
      <c r="BY359" s="386"/>
      <c r="BZ359" s="2"/>
      <c r="CA359" s="2"/>
      <c r="CB359" s="2"/>
      <c r="CC359" s="2"/>
      <c r="CD359" s="2"/>
      <c r="CE359" s="2"/>
      <c r="CF359" s="386"/>
      <c r="CG359" s="386"/>
      <c r="CH359" s="10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386"/>
      <c r="DT359" s="386"/>
      <c r="DU359" s="386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</row>
    <row r="360" customFormat="false" ht="11.25" hidden="false" customHeight="false" outlineLevel="0" collapsed="false">
      <c r="A360" s="2"/>
      <c r="B360" s="2"/>
      <c r="C360" s="2"/>
      <c r="D360" s="276"/>
      <c r="E360" s="80"/>
      <c r="F360" s="2"/>
      <c r="G360" s="2"/>
      <c r="H360" s="2"/>
      <c r="I360" s="2"/>
      <c r="J360" s="2"/>
      <c r="K360" s="2"/>
      <c r="L360" s="80"/>
      <c r="M360" s="80"/>
      <c r="N360" s="80"/>
      <c r="O360" s="80"/>
      <c r="P360" s="2"/>
      <c r="Q360" s="80"/>
      <c r="R360" s="80"/>
      <c r="S360" s="80"/>
      <c r="T360" s="80"/>
      <c r="U360" s="80"/>
      <c r="V360" s="80"/>
      <c r="W360" s="80"/>
      <c r="X360" s="397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2"/>
      <c r="AM360" s="2"/>
      <c r="AN360" s="2"/>
      <c r="AO360" s="2"/>
      <c r="AP360" s="2"/>
      <c r="AQ360" s="2"/>
      <c r="AR360" s="2"/>
      <c r="AS360" s="2"/>
      <c r="AT360" s="98"/>
      <c r="AU360" s="98"/>
      <c r="AV360" s="386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386"/>
      <c r="BX360" s="386"/>
      <c r="BY360" s="386"/>
      <c r="BZ360" s="2"/>
      <c r="CA360" s="2"/>
      <c r="CB360" s="2"/>
      <c r="CC360" s="2"/>
      <c r="CD360" s="2"/>
      <c r="CE360" s="2"/>
      <c r="CF360" s="386"/>
      <c r="CG360" s="386"/>
      <c r="CH360" s="10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386"/>
      <c r="DT360" s="386"/>
      <c r="DU360" s="386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</row>
    <row r="361" customFormat="false" ht="11.25" hidden="false" customHeight="false" outlineLevel="0" collapsed="false">
      <c r="A361" s="2"/>
      <c r="B361" s="2"/>
      <c r="C361" s="2"/>
      <c r="D361" s="276"/>
      <c r="E361" s="80"/>
      <c r="F361" s="2"/>
      <c r="G361" s="2"/>
      <c r="H361" s="2"/>
      <c r="I361" s="2"/>
      <c r="J361" s="2"/>
      <c r="K361" s="2"/>
      <c r="L361" s="80"/>
      <c r="M361" s="80"/>
      <c r="N361" s="80"/>
      <c r="O361" s="80"/>
      <c r="P361" s="2"/>
      <c r="Q361" s="80"/>
      <c r="R361" s="80"/>
      <c r="S361" s="80"/>
      <c r="T361" s="80"/>
      <c r="U361" s="80"/>
      <c r="V361" s="80"/>
      <c r="W361" s="80"/>
      <c r="X361" s="397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2"/>
      <c r="AM361" s="2"/>
      <c r="AN361" s="2"/>
      <c r="AO361" s="2"/>
      <c r="AP361" s="2"/>
      <c r="AQ361" s="2"/>
      <c r="AR361" s="2"/>
      <c r="AS361" s="2"/>
      <c r="AT361" s="98"/>
      <c r="AU361" s="98"/>
      <c r="AV361" s="386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386"/>
      <c r="BX361" s="386"/>
      <c r="BY361" s="386"/>
      <c r="BZ361" s="2"/>
      <c r="CA361" s="2"/>
      <c r="CB361" s="2"/>
      <c r="CC361" s="2"/>
      <c r="CD361" s="2"/>
      <c r="CE361" s="2"/>
      <c r="CF361" s="386"/>
      <c r="CG361" s="386"/>
      <c r="CH361" s="10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386"/>
      <c r="DT361" s="386"/>
      <c r="DU361" s="386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</row>
    <row r="362" customFormat="false" ht="11.25" hidden="false" customHeight="false" outlineLevel="0" collapsed="false">
      <c r="A362" s="2"/>
      <c r="B362" s="2"/>
      <c r="C362" s="2"/>
      <c r="D362" s="276"/>
      <c r="E362" s="80"/>
      <c r="F362" s="2"/>
      <c r="G362" s="2"/>
      <c r="H362" s="2"/>
      <c r="I362" s="2"/>
      <c r="J362" s="2"/>
      <c r="K362" s="2"/>
      <c r="L362" s="80"/>
      <c r="M362" s="80"/>
      <c r="N362" s="80"/>
      <c r="O362" s="80"/>
      <c r="P362" s="2"/>
      <c r="Q362" s="80"/>
      <c r="R362" s="80"/>
      <c r="S362" s="80"/>
      <c r="T362" s="80"/>
      <c r="U362" s="80"/>
      <c r="V362" s="80"/>
      <c r="W362" s="80"/>
      <c r="X362" s="397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2"/>
      <c r="AM362" s="2"/>
      <c r="AN362" s="2"/>
      <c r="AO362" s="2"/>
      <c r="AP362" s="2"/>
      <c r="AQ362" s="2"/>
      <c r="AR362" s="2"/>
      <c r="AS362" s="2"/>
      <c r="AT362" s="98"/>
      <c r="AU362" s="98"/>
      <c r="AV362" s="386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386"/>
      <c r="BX362" s="386"/>
      <c r="BY362" s="386"/>
      <c r="BZ362" s="2"/>
      <c r="CA362" s="2"/>
      <c r="CB362" s="2"/>
      <c r="CC362" s="2"/>
      <c r="CD362" s="2"/>
      <c r="CE362" s="2"/>
      <c r="CF362" s="386"/>
      <c r="CG362" s="386"/>
      <c r="CH362" s="10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386"/>
      <c r="DT362" s="386"/>
      <c r="DU362" s="386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</row>
    <row r="363" customFormat="false" ht="11.25" hidden="false" customHeight="false" outlineLevel="0" collapsed="false">
      <c r="A363" s="2"/>
      <c r="B363" s="2"/>
      <c r="C363" s="2"/>
      <c r="D363" s="276"/>
      <c r="E363" s="80"/>
      <c r="F363" s="2"/>
      <c r="G363" s="2"/>
      <c r="H363" s="2"/>
      <c r="I363" s="2"/>
      <c r="J363" s="2"/>
      <c r="K363" s="2"/>
      <c r="L363" s="80"/>
      <c r="M363" s="80"/>
      <c r="N363" s="80"/>
      <c r="O363" s="80"/>
      <c r="P363" s="2"/>
      <c r="Q363" s="80"/>
      <c r="R363" s="80"/>
      <c r="S363" s="80"/>
      <c r="T363" s="80"/>
      <c r="U363" s="80"/>
      <c r="V363" s="80"/>
      <c r="W363" s="80"/>
      <c r="X363" s="397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2"/>
      <c r="AM363" s="2"/>
      <c r="AN363" s="2"/>
      <c r="AO363" s="2"/>
      <c r="AP363" s="2"/>
      <c r="AQ363" s="2"/>
      <c r="AR363" s="2"/>
      <c r="AS363" s="2"/>
      <c r="AT363" s="98"/>
      <c r="AU363" s="98"/>
      <c r="AV363" s="386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386"/>
      <c r="BX363" s="386"/>
      <c r="BY363" s="386"/>
      <c r="BZ363" s="2"/>
      <c r="CA363" s="2"/>
      <c r="CB363" s="2"/>
      <c r="CC363" s="2"/>
      <c r="CD363" s="2"/>
      <c r="CE363" s="2"/>
      <c r="CF363" s="386"/>
      <c r="CG363" s="386"/>
      <c r="CH363" s="10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386"/>
      <c r="DT363" s="386"/>
      <c r="DU363" s="386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</row>
    <row r="364" customFormat="false" ht="11.25" hidden="false" customHeight="false" outlineLevel="0" collapsed="false">
      <c r="A364" s="2"/>
      <c r="B364" s="2"/>
      <c r="C364" s="2"/>
      <c r="D364" s="276"/>
      <c r="E364" s="80"/>
      <c r="F364" s="2"/>
      <c r="G364" s="2"/>
      <c r="H364" s="2"/>
      <c r="I364" s="2"/>
      <c r="J364" s="2"/>
      <c r="K364" s="2"/>
      <c r="L364" s="80"/>
      <c r="M364" s="80"/>
      <c r="N364" s="80"/>
      <c r="O364" s="80"/>
      <c r="P364" s="2"/>
      <c r="Q364" s="80"/>
      <c r="R364" s="80"/>
      <c r="S364" s="80"/>
      <c r="T364" s="80"/>
      <c r="U364" s="80"/>
      <c r="V364" s="80"/>
      <c r="W364" s="80"/>
      <c r="X364" s="397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2"/>
      <c r="AM364" s="2"/>
      <c r="AN364" s="2"/>
      <c r="AO364" s="2"/>
      <c r="AP364" s="2"/>
      <c r="AQ364" s="2"/>
      <c r="AR364" s="2"/>
      <c r="AS364" s="2"/>
      <c r="AT364" s="98"/>
      <c r="AU364" s="98"/>
      <c r="AV364" s="386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386"/>
      <c r="BX364" s="386"/>
      <c r="BY364" s="386"/>
      <c r="BZ364" s="2"/>
      <c r="CA364" s="2"/>
      <c r="CB364" s="2"/>
      <c r="CC364" s="2"/>
      <c r="CD364" s="2"/>
      <c r="CE364" s="2"/>
      <c r="CF364" s="386"/>
      <c r="CG364" s="386"/>
      <c r="CH364" s="10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386"/>
      <c r="DT364" s="386"/>
      <c r="DU364" s="386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</row>
    <row r="365" customFormat="false" ht="11.25" hidden="false" customHeight="false" outlineLevel="0" collapsed="false">
      <c r="A365" s="2"/>
      <c r="B365" s="2"/>
      <c r="C365" s="2"/>
      <c r="D365" s="276"/>
      <c r="E365" s="80"/>
      <c r="F365" s="2"/>
      <c r="G365" s="2"/>
      <c r="H365" s="2"/>
      <c r="I365" s="2"/>
      <c r="J365" s="2"/>
      <c r="K365" s="2"/>
      <c r="L365" s="80"/>
      <c r="M365" s="80"/>
      <c r="N365" s="80"/>
      <c r="O365" s="80"/>
      <c r="P365" s="2"/>
      <c r="Q365" s="80"/>
      <c r="R365" s="80"/>
      <c r="S365" s="80"/>
      <c r="T365" s="80"/>
      <c r="U365" s="80"/>
      <c r="V365" s="80"/>
      <c r="W365" s="80"/>
      <c r="X365" s="397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2"/>
      <c r="AM365" s="2"/>
      <c r="AN365" s="2"/>
      <c r="AO365" s="2"/>
      <c r="AP365" s="2"/>
      <c r="AQ365" s="2"/>
      <c r="AR365" s="2"/>
      <c r="AS365" s="2"/>
      <c r="AT365" s="98"/>
      <c r="AU365" s="98"/>
      <c r="AV365" s="386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386"/>
      <c r="BX365" s="386"/>
      <c r="BY365" s="386"/>
      <c r="BZ365" s="2"/>
      <c r="CA365" s="2"/>
      <c r="CB365" s="2"/>
      <c r="CC365" s="2"/>
      <c r="CD365" s="2"/>
      <c r="CE365" s="2"/>
      <c r="CF365" s="386"/>
      <c r="CG365" s="386"/>
      <c r="CH365" s="10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386"/>
      <c r="DT365" s="386"/>
      <c r="DU365" s="386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</row>
    <row r="366" customFormat="false" ht="11.25" hidden="false" customHeight="false" outlineLevel="0" collapsed="false">
      <c r="A366" s="2"/>
      <c r="B366" s="2"/>
      <c r="C366" s="2"/>
      <c r="D366" s="276"/>
      <c r="E366" s="80"/>
      <c r="F366" s="2"/>
      <c r="G366" s="2"/>
      <c r="H366" s="2"/>
      <c r="I366" s="2"/>
      <c r="J366" s="2"/>
      <c r="K366" s="2"/>
      <c r="L366" s="80"/>
      <c r="M366" s="80"/>
      <c r="N366" s="80"/>
      <c r="O366" s="80"/>
      <c r="P366" s="2"/>
      <c r="Q366" s="80"/>
      <c r="R366" s="80"/>
      <c r="S366" s="80"/>
      <c r="T366" s="80"/>
      <c r="U366" s="80"/>
      <c r="V366" s="80"/>
      <c r="W366" s="80"/>
      <c r="X366" s="397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2"/>
      <c r="AM366" s="2"/>
      <c r="AN366" s="2"/>
      <c r="AO366" s="2"/>
      <c r="AP366" s="2"/>
      <c r="AQ366" s="2"/>
      <c r="AR366" s="2"/>
      <c r="AS366" s="2"/>
      <c r="AT366" s="98"/>
      <c r="AU366" s="98"/>
      <c r="AV366" s="386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386"/>
      <c r="BX366" s="386"/>
      <c r="BY366" s="386"/>
      <c r="BZ366" s="2"/>
      <c r="CA366" s="2"/>
      <c r="CB366" s="2"/>
      <c r="CC366" s="2"/>
      <c r="CD366" s="2"/>
      <c r="CE366" s="2"/>
      <c r="CF366" s="386"/>
      <c r="CG366" s="386"/>
      <c r="CH366" s="10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386"/>
      <c r="DT366" s="386"/>
      <c r="DU366" s="386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</row>
    <row r="367" customFormat="false" ht="11.25" hidden="false" customHeight="false" outlineLevel="0" collapsed="false">
      <c r="A367" s="2"/>
      <c r="B367" s="2"/>
      <c r="C367" s="2"/>
      <c r="D367" s="276"/>
      <c r="E367" s="80"/>
      <c r="F367" s="2"/>
      <c r="G367" s="2"/>
      <c r="H367" s="2"/>
      <c r="I367" s="2"/>
      <c r="J367" s="2"/>
      <c r="K367" s="2"/>
      <c r="L367" s="80"/>
      <c r="M367" s="80"/>
      <c r="N367" s="80"/>
      <c r="O367" s="80"/>
      <c r="P367" s="2"/>
      <c r="Q367" s="80"/>
      <c r="R367" s="80"/>
      <c r="S367" s="80"/>
      <c r="T367" s="80"/>
      <c r="U367" s="80"/>
      <c r="V367" s="80"/>
      <c r="W367" s="80"/>
      <c r="X367" s="397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2"/>
      <c r="AM367" s="2"/>
      <c r="AN367" s="2"/>
      <c r="AO367" s="2"/>
      <c r="AP367" s="2"/>
      <c r="AQ367" s="2"/>
      <c r="AR367" s="2"/>
      <c r="AS367" s="2"/>
      <c r="AT367" s="98"/>
      <c r="AU367" s="98"/>
      <c r="AV367" s="386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386"/>
      <c r="BX367" s="386"/>
      <c r="BY367" s="386"/>
      <c r="BZ367" s="2"/>
      <c r="CA367" s="2"/>
      <c r="CB367" s="2"/>
      <c r="CC367" s="2"/>
      <c r="CD367" s="2"/>
      <c r="CE367" s="2"/>
      <c r="CF367" s="386"/>
      <c r="CG367" s="386"/>
      <c r="CH367" s="10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386"/>
      <c r="DT367" s="386"/>
      <c r="DU367" s="386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</row>
    <row r="368" customFormat="false" ht="11.25" hidden="false" customHeight="false" outlineLevel="0" collapsed="false">
      <c r="A368" s="2"/>
      <c r="B368" s="2"/>
      <c r="C368" s="2"/>
      <c r="D368" s="276"/>
      <c r="E368" s="80"/>
      <c r="F368" s="2"/>
      <c r="G368" s="2"/>
      <c r="H368" s="2"/>
      <c r="I368" s="2"/>
      <c r="J368" s="2"/>
      <c r="K368" s="2"/>
      <c r="L368" s="80"/>
      <c r="M368" s="80"/>
      <c r="N368" s="80"/>
      <c r="O368" s="80"/>
      <c r="P368" s="2"/>
      <c r="Q368" s="80"/>
      <c r="R368" s="80"/>
      <c r="S368" s="80"/>
      <c r="T368" s="80"/>
      <c r="U368" s="80"/>
      <c r="V368" s="80"/>
      <c r="W368" s="80"/>
      <c r="X368" s="397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2"/>
      <c r="AM368" s="2"/>
      <c r="AN368" s="2"/>
      <c r="AO368" s="2"/>
      <c r="AP368" s="2"/>
      <c r="AQ368" s="2"/>
      <c r="AR368" s="2"/>
      <c r="AS368" s="2"/>
      <c r="AT368" s="98"/>
      <c r="AU368" s="98"/>
      <c r="AV368" s="386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386"/>
      <c r="BX368" s="386"/>
      <c r="BY368" s="386"/>
      <c r="BZ368" s="2"/>
      <c r="CA368" s="2"/>
      <c r="CB368" s="2"/>
      <c r="CC368" s="2"/>
      <c r="CD368" s="2"/>
      <c r="CE368" s="2"/>
      <c r="CF368" s="386"/>
      <c r="CG368" s="386"/>
      <c r="CH368" s="10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386"/>
      <c r="DT368" s="386"/>
      <c r="DU368" s="386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</row>
    <row r="369" customFormat="false" ht="11.25" hidden="false" customHeight="false" outlineLevel="0" collapsed="false">
      <c r="A369" s="2"/>
      <c r="B369" s="2"/>
      <c r="C369" s="2"/>
      <c r="D369" s="276"/>
      <c r="E369" s="80"/>
      <c r="F369" s="2"/>
      <c r="G369" s="2"/>
      <c r="H369" s="2"/>
      <c r="I369" s="2"/>
      <c r="J369" s="2"/>
      <c r="K369" s="2"/>
      <c r="L369" s="80"/>
      <c r="M369" s="80"/>
      <c r="N369" s="80"/>
      <c r="O369" s="80"/>
      <c r="P369" s="2"/>
      <c r="Q369" s="80"/>
      <c r="R369" s="80"/>
      <c r="S369" s="80"/>
      <c r="T369" s="80"/>
      <c r="U369" s="80"/>
      <c r="V369" s="80"/>
      <c r="W369" s="80"/>
      <c r="X369" s="397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2"/>
      <c r="AM369" s="2"/>
      <c r="AN369" s="2"/>
      <c r="AO369" s="2"/>
      <c r="AP369" s="2"/>
      <c r="AQ369" s="2"/>
      <c r="AR369" s="2"/>
      <c r="AS369" s="2"/>
      <c r="AT369" s="98"/>
      <c r="AU369" s="98"/>
      <c r="AV369" s="386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386"/>
      <c r="BX369" s="386"/>
      <c r="BY369" s="386"/>
      <c r="BZ369" s="2"/>
      <c r="CA369" s="2"/>
      <c r="CB369" s="2"/>
      <c r="CC369" s="2"/>
      <c r="CD369" s="2"/>
      <c r="CE369" s="2"/>
      <c r="CF369" s="386"/>
      <c r="CG369" s="386"/>
      <c r="CH369" s="10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386"/>
      <c r="DT369" s="386"/>
      <c r="DU369" s="386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</row>
    <row r="370" customFormat="false" ht="11.25" hidden="false" customHeight="false" outlineLevel="0" collapsed="false">
      <c r="A370" s="2"/>
      <c r="B370" s="2"/>
      <c r="C370" s="2"/>
      <c r="D370" s="276"/>
      <c r="E370" s="80"/>
      <c r="F370" s="2"/>
      <c r="G370" s="2"/>
      <c r="H370" s="2"/>
      <c r="I370" s="2"/>
      <c r="J370" s="2"/>
      <c r="K370" s="2"/>
      <c r="L370" s="80"/>
      <c r="M370" s="80"/>
      <c r="N370" s="80"/>
      <c r="O370" s="80"/>
      <c r="P370" s="2"/>
      <c r="Q370" s="80"/>
      <c r="R370" s="80"/>
      <c r="S370" s="80"/>
      <c r="T370" s="80"/>
      <c r="U370" s="80"/>
      <c r="V370" s="80"/>
      <c r="W370" s="80"/>
      <c r="X370" s="397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2"/>
      <c r="AM370" s="2"/>
      <c r="AN370" s="2"/>
      <c r="AO370" s="2"/>
      <c r="AP370" s="2"/>
      <c r="AQ370" s="2"/>
      <c r="AR370" s="2"/>
      <c r="AS370" s="2"/>
      <c r="AT370" s="98"/>
      <c r="AU370" s="98"/>
      <c r="AV370" s="386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386"/>
      <c r="BX370" s="386"/>
      <c r="BY370" s="386"/>
      <c r="BZ370" s="2"/>
      <c r="CA370" s="2"/>
      <c r="CB370" s="2"/>
      <c r="CC370" s="2"/>
      <c r="CD370" s="2"/>
      <c r="CE370" s="2"/>
      <c r="CF370" s="386"/>
      <c r="CG370" s="386"/>
      <c r="CH370" s="10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386"/>
      <c r="DT370" s="386"/>
      <c r="DU370" s="386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</row>
    <row r="371" customFormat="false" ht="11.25" hidden="false" customHeight="false" outlineLevel="0" collapsed="false">
      <c r="A371" s="2"/>
      <c r="B371" s="2"/>
      <c r="C371" s="2"/>
      <c r="D371" s="276"/>
      <c r="E371" s="80"/>
      <c r="F371" s="2"/>
      <c r="G371" s="2"/>
      <c r="H371" s="2"/>
      <c r="I371" s="2"/>
      <c r="J371" s="2"/>
      <c r="K371" s="2"/>
      <c r="L371" s="80"/>
      <c r="M371" s="80"/>
      <c r="N371" s="80"/>
      <c r="O371" s="80"/>
      <c r="P371" s="2"/>
      <c r="Q371" s="80"/>
      <c r="R371" s="80"/>
      <c r="S371" s="80"/>
      <c r="T371" s="80"/>
      <c r="U371" s="80"/>
      <c r="V371" s="80"/>
      <c r="W371" s="80"/>
      <c r="X371" s="397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2"/>
      <c r="AM371" s="2"/>
      <c r="AN371" s="2"/>
      <c r="AO371" s="2"/>
      <c r="AP371" s="2"/>
      <c r="AQ371" s="2"/>
      <c r="AR371" s="2"/>
      <c r="AS371" s="2"/>
      <c r="AT371" s="98"/>
      <c r="AU371" s="98"/>
      <c r="AV371" s="386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386"/>
      <c r="BX371" s="386"/>
      <c r="BY371" s="386"/>
      <c r="BZ371" s="2"/>
      <c r="CA371" s="2"/>
      <c r="CB371" s="2"/>
      <c r="CC371" s="2"/>
      <c r="CD371" s="2"/>
      <c r="CE371" s="2"/>
      <c r="CF371" s="386"/>
      <c r="CG371" s="386"/>
      <c r="CH371" s="10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386"/>
      <c r="DT371" s="386"/>
      <c r="DU371" s="386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</row>
    <row r="372" customFormat="false" ht="11.25" hidden="false" customHeight="false" outlineLevel="0" collapsed="false">
      <c r="A372" s="2"/>
      <c r="B372" s="2"/>
      <c r="C372" s="2"/>
      <c r="D372" s="276"/>
      <c r="E372" s="80"/>
      <c r="F372" s="2"/>
      <c r="G372" s="2"/>
      <c r="H372" s="2"/>
      <c r="I372" s="2"/>
      <c r="J372" s="2"/>
      <c r="K372" s="2"/>
      <c r="L372" s="80"/>
      <c r="M372" s="80"/>
      <c r="N372" s="80"/>
      <c r="O372" s="80"/>
      <c r="P372" s="2"/>
      <c r="Q372" s="80"/>
      <c r="R372" s="80"/>
      <c r="S372" s="80"/>
      <c r="T372" s="80"/>
      <c r="U372" s="80"/>
      <c r="V372" s="80"/>
      <c r="W372" s="80"/>
      <c r="X372" s="397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2"/>
      <c r="AM372" s="2"/>
      <c r="AN372" s="2"/>
      <c r="AO372" s="2"/>
      <c r="AP372" s="2"/>
      <c r="AQ372" s="2"/>
      <c r="AR372" s="2"/>
      <c r="AS372" s="2"/>
      <c r="AT372" s="98"/>
      <c r="AU372" s="98"/>
      <c r="AV372" s="386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386"/>
      <c r="BX372" s="386"/>
      <c r="BY372" s="386"/>
      <c r="BZ372" s="2"/>
      <c r="CA372" s="2"/>
      <c r="CB372" s="2"/>
      <c r="CC372" s="2"/>
      <c r="CD372" s="2"/>
      <c r="CE372" s="2"/>
      <c r="CF372" s="386"/>
      <c r="CG372" s="386"/>
      <c r="CH372" s="10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386"/>
      <c r="DT372" s="386"/>
      <c r="DU372" s="386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</row>
    <row r="373" customFormat="false" ht="11.25" hidden="false" customHeight="false" outlineLevel="0" collapsed="false">
      <c r="A373" s="2"/>
      <c r="B373" s="2"/>
      <c r="C373" s="2"/>
      <c r="D373" s="276"/>
      <c r="E373" s="80"/>
      <c r="F373" s="2"/>
      <c r="G373" s="2"/>
      <c r="H373" s="2"/>
      <c r="I373" s="2"/>
      <c r="J373" s="2"/>
      <c r="K373" s="2"/>
      <c r="L373" s="80"/>
      <c r="M373" s="80"/>
      <c r="N373" s="80"/>
      <c r="O373" s="80"/>
      <c r="P373" s="2"/>
      <c r="Q373" s="80"/>
      <c r="R373" s="80"/>
      <c r="S373" s="80"/>
      <c r="T373" s="80"/>
      <c r="U373" s="80"/>
      <c r="V373" s="80"/>
      <c r="W373" s="80"/>
      <c r="X373" s="397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2"/>
      <c r="AM373" s="2"/>
      <c r="AN373" s="2"/>
      <c r="AO373" s="2"/>
      <c r="AP373" s="2"/>
      <c r="AQ373" s="2"/>
      <c r="AR373" s="2"/>
      <c r="AS373" s="2"/>
      <c r="AT373" s="98"/>
      <c r="AU373" s="98"/>
      <c r="AV373" s="386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386"/>
      <c r="BX373" s="386"/>
      <c r="BY373" s="386"/>
      <c r="BZ373" s="2"/>
      <c r="CA373" s="2"/>
      <c r="CB373" s="2"/>
      <c r="CC373" s="2"/>
      <c r="CD373" s="2"/>
      <c r="CE373" s="2"/>
      <c r="CF373" s="386"/>
      <c r="CG373" s="386"/>
      <c r="CH373" s="10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386"/>
      <c r="DT373" s="386"/>
      <c r="DU373" s="386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</row>
    <row r="374" customFormat="false" ht="11.25" hidden="false" customHeight="false" outlineLevel="0" collapsed="false">
      <c r="A374" s="2"/>
      <c r="B374" s="2"/>
      <c r="C374" s="2"/>
      <c r="D374" s="276"/>
      <c r="E374" s="80"/>
      <c r="F374" s="2"/>
      <c r="G374" s="2"/>
      <c r="H374" s="2"/>
      <c r="I374" s="2"/>
      <c r="J374" s="2"/>
      <c r="K374" s="2"/>
      <c r="L374" s="80"/>
      <c r="M374" s="80"/>
      <c r="N374" s="80"/>
      <c r="O374" s="80"/>
      <c r="P374" s="2"/>
      <c r="Q374" s="80"/>
      <c r="R374" s="80"/>
      <c r="S374" s="80"/>
      <c r="T374" s="80"/>
      <c r="U374" s="80"/>
      <c r="V374" s="80"/>
      <c r="W374" s="80"/>
      <c r="X374" s="397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2"/>
      <c r="AM374" s="2"/>
      <c r="AN374" s="2"/>
      <c r="AO374" s="2"/>
      <c r="AP374" s="2"/>
      <c r="AQ374" s="2"/>
      <c r="AR374" s="2"/>
      <c r="AS374" s="2"/>
      <c r="AT374" s="98"/>
      <c r="AU374" s="98"/>
      <c r="AV374" s="386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386"/>
      <c r="BX374" s="386"/>
      <c r="BY374" s="386"/>
      <c r="BZ374" s="2"/>
      <c r="CA374" s="2"/>
      <c r="CB374" s="2"/>
      <c r="CC374" s="2"/>
      <c r="CD374" s="2"/>
      <c r="CE374" s="2"/>
      <c r="CF374" s="386"/>
      <c r="CG374" s="386"/>
      <c r="CH374" s="10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386"/>
      <c r="DT374" s="386"/>
      <c r="DU374" s="386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</row>
    <row r="375" customFormat="false" ht="11.25" hidden="false" customHeight="false" outlineLevel="0" collapsed="false">
      <c r="A375" s="2"/>
      <c r="B375" s="2"/>
      <c r="C375" s="2"/>
      <c r="D375" s="276"/>
      <c r="E375" s="80"/>
      <c r="F375" s="2"/>
      <c r="G375" s="2"/>
      <c r="H375" s="2"/>
      <c r="I375" s="2"/>
      <c r="J375" s="2"/>
      <c r="K375" s="2"/>
      <c r="L375" s="80"/>
      <c r="M375" s="80"/>
      <c r="N375" s="80"/>
      <c r="O375" s="80"/>
      <c r="P375" s="2"/>
      <c r="Q375" s="80"/>
      <c r="R375" s="80"/>
      <c r="S375" s="80"/>
      <c r="T375" s="80"/>
      <c r="U375" s="80"/>
      <c r="V375" s="80"/>
      <c r="W375" s="80"/>
      <c r="X375" s="397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2"/>
      <c r="AM375" s="2"/>
      <c r="AN375" s="2"/>
      <c r="AO375" s="2"/>
      <c r="AP375" s="2"/>
      <c r="AQ375" s="2"/>
      <c r="AR375" s="2"/>
      <c r="AS375" s="2"/>
      <c r="AT375" s="98"/>
      <c r="AU375" s="98"/>
      <c r="AV375" s="386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386"/>
      <c r="BX375" s="386"/>
      <c r="BY375" s="386"/>
      <c r="BZ375" s="2"/>
      <c r="CA375" s="2"/>
      <c r="CB375" s="2"/>
      <c r="CC375" s="2"/>
      <c r="CD375" s="2"/>
      <c r="CE375" s="2"/>
      <c r="CF375" s="386"/>
      <c r="CG375" s="386"/>
      <c r="CH375" s="10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386"/>
      <c r="DT375" s="386"/>
      <c r="DU375" s="386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</row>
    <row r="376" customFormat="false" ht="11.25" hidden="false" customHeight="false" outlineLevel="0" collapsed="false">
      <c r="A376" s="2"/>
      <c r="B376" s="2"/>
      <c r="C376" s="2"/>
      <c r="D376" s="276"/>
      <c r="E376" s="80"/>
      <c r="F376" s="2"/>
      <c r="G376" s="2"/>
      <c r="H376" s="2"/>
      <c r="I376" s="2"/>
      <c r="J376" s="2"/>
      <c r="K376" s="2"/>
      <c r="L376" s="80"/>
      <c r="M376" s="80"/>
      <c r="N376" s="80"/>
      <c r="O376" s="80"/>
      <c r="P376" s="2"/>
      <c r="Q376" s="80"/>
      <c r="R376" s="80"/>
      <c r="S376" s="80"/>
      <c r="T376" s="80"/>
      <c r="U376" s="80"/>
      <c r="V376" s="80"/>
      <c r="W376" s="80"/>
      <c r="X376" s="397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2"/>
      <c r="AM376" s="2"/>
      <c r="AN376" s="2"/>
      <c r="AO376" s="2"/>
      <c r="AP376" s="2"/>
      <c r="AQ376" s="2"/>
      <c r="AR376" s="2"/>
      <c r="AS376" s="2"/>
      <c r="AT376" s="98"/>
      <c r="AU376" s="98"/>
      <c r="AV376" s="386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386"/>
      <c r="BX376" s="386"/>
      <c r="BY376" s="386"/>
      <c r="BZ376" s="2"/>
      <c r="CA376" s="2"/>
      <c r="CB376" s="2"/>
      <c r="CC376" s="2"/>
      <c r="CD376" s="2"/>
      <c r="CE376" s="2"/>
      <c r="CF376" s="386"/>
      <c r="CG376" s="386"/>
      <c r="CH376" s="10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386"/>
      <c r="DT376" s="386"/>
      <c r="DU376" s="386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</row>
    <row r="377" customFormat="false" ht="11.25" hidden="false" customHeight="false" outlineLevel="0" collapsed="false">
      <c r="A377" s="2"/>
      <c r="B377" s="2"/>
      <c r="C377" s="2"/>
      <c r="D377" s="276"/>
      <c r="E377" s="80"/>
      <c r="F377" s="2"/>
      <c r="G377" s="2"/>
      <c r="H377" s="2"/>
      <c r="I377" s="2"/>
      <c r="J377" s="2"/>
      <c r="K377" s="2"/>
      <c r="L377" s="80"/>
      <c r="M377" s="80"/>
      <c r="N377" s="80"/>
      <c r="O377" s="80"/>
      <c r="P377" s="2"/>
      <c r="Q377" s="80"/>
      <c r="R377" s="80"/>
      <c r="S377" s="80"/>
      <c r="T377" s="80"/>
      <c r="U377" s="80"/>
      <c r="V377" s="80"/>
      <c r="W377" s="80"/>
      <c r="X377" s="397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2"/>
      <c r="AM377" s="2"/>
      <c r="AN377" s="2"/>
      <c r="AO377" s="2"/>
      <c r="AP377" s="2"/>
      <c r="AQ377" s="2"/>
      <c r="AR377" s="2"/>
      <c r="AS377" s="2"/>
      <c r="AT377" s="98"/>
      <c r="AU377" s="98"/>
      <c r="AV377" s="386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386"/>
      <c r="BX377" s="386"/>
      <c r="BY377" s="386"/>
      <c r="BZ377" s="2"/>
      <c r="CA377" s="2"/>
      <c r="CB377" s="2"/>
      <c r="CC377" s="2"/>
      <c r="CD377" s="2"/>
      <c r="CE377" s="2"/>
      <c r="CF377" s="386"/>
      <c r="CG377" s="386"/>
      <c r="CH377" s="10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386"/>
      <c r="DT377" s="386"/>
      <c r="DU377" s="386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</row>
    <row r="378" customFormat="false" ht="11.25" hidden="false" customHeight="false" outlineLevel="0" collapsed="false">
      <c r="A378" s="2"/>
      <c r="B378" s="2"/>
      <c r="C378" s="2"/>
      <c r="D378" s="276"/>
      <c r="E378" s="80"/>
      <c r="F378" s="2"/>
      <c r="G378" s="2"/>
      <c r="H378" s="2"/>
      <c r="I378" s="2"/>
      <c r="J378" s="2"/>
      <c r="K378" s="2"/>
      <c r="L378" s="80"/>
      <c r="M378" s="80"/>
      <c r="N378" s="80"/>
      <c r="O378" s="80"/>
      <c r="P378" s="2"/>
      <c r="Q378" s="80"/>
      <c r="R378" s="80"/>
      <c r="S378" s="80"/>
      <c r="T378" s="80"/>
      <c r="U378" s="80"/>
      <c r="V378" s="80"/>
      <c r="W378" s="80"/>
      <c r="X378" s="397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2"/>
      <c r="AM378" s="2"/>
      <c r="AN378" s="2"/>
      <c r="AO378" s="2"/>
      <c r="AP378" s="2"/>
      <c r="AQ378" s="2"/>
      <c r="AR378" s="2"/>
      <c r="AS378" s="2"/>
      <c r="AT378" s="98"/>
      <c r="AU378" s="98"/>
      <c r="AV378" s="386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386"/>
      <c r="BX378" s="386"/>
      <c r="BY378" s="386"/>
      <c r="BZ378" s="2"/>
      <c r="CA378" s="2"/>
      <c r="CB378" s="2"/>
      <c r="CC378" s="2"/>
      <c r="CD378" s="2"/>
      <c r="CE378" s="2"/>
      <c r="CF378" s="386"/>
      <c r="CG378" s="386"/>
      <c r="CH378" s="10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386"/>
      <c r="DT378" s="386"/>
      <c r="DU378" s="386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</row>
    <row r="379" customFormat="false" ht="11.25" hidden="false" customHeight="false" outlineLevel="0" collapsed="false">
      <c r="A379" s="2"/>
      <c r="B379" s="2"/>
      <c r="C379" s="2"/>
      <c r="D379" s="276"/>
      <c r="E379" s="80"/>
      <c r="F379" s="2"/>
      <c r="G379" s="2"/>
      <c r="H379" s="2"/>
      <c r="I379" s="2"/>
      <c r="J379" s="2"/>
      <c r="K379" s="2"/>
      <c r="L379" s="80"/>
      <c r="M379" s="80"/>
      <c r="N379" s="80"/>
      <c r="O379" s="80"/>
      <c r="P379" s="2"/>
      <c r="Q379" s="80"/>
      <c r="R379" s="80"/>
      <c r="S379" s="80"/>
      <c r="T379" s="80"/>
      <c r="U379" s="80"/>
      <c r="V379" s="80"/>
      <c r="W379" s="80"/>
      <c r="X379" s="397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2"/>
      <c r="AM379" s="2"/>
      <c r="AN379" s="2"/>
      <c r="AO379" s="2"/>
      <c r="AP379" s="2"/>
      <c r="AQ379" s="2"/>
      <c r="AR379" s="2"/>
      <c r="AS379" s="2"/>
      <c r="AT379" s="98"/>
      <c r="AU379" s="98"/>
      <c r="AV379" s="386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386"/>
      <c r="BX379" s="386"/>
      <c r="BY379" s="386"/>
      <c r="BZ379" s="2"/>
      <c r="CA379" s="2"/>
      <c r="CB379" s="2"/>
      <c r="CC379" s="2"/>
      <c r="CD379" s="2"/>
      <c r="CE379" s="2"/>
      <c r="CF379" s="386"/>
      <c r="CG379" s="386"/>
      <c r="CH379" s="10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386"/>
      <c r="DT379" s="386"/>
      <c r="DU379" s="386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</row>
    <row r="380" customFormat="false" ht="11.25" hidden="false" customHeight="false" outlineLevel="0" collapsed="false">
      <c r="A380" s="2"/>
      <c r="B380" s="2"/>
      <c r="C380" s="2"/>
      <c r="D380" s="276"/>
      <c r="E380" s="80"/>
      <c r="F380" s="2"/>
      <c r="G380" s="2"/>
      <c r="H380" s="2"/>
      <c r="I380" s="2"/>
      <c r="J380" s="2"/>
      <c r="K380" s="2"/>
      <c r="L380" s="80"/>
      <c r="M380" s="80"/>
      <c r="N380" s="80"/>
      <c r="O380" s="80"/>
      <c r="P380" s="2"/>
      <c r="Q380" s="80"/>
      <c r="R380" s="80"/>
      <c r="S380" s="80"/>
      <c r="T380" s="80"/>
      <c r="U380" s="80"/>
      <c r="V380" s="80"/>
      <c r="W380" s="80"/>
      <c r="X380" s="397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2"/>
      <c r="AM380" s="2"/>
      <c r="AN380" s="2"/>
      <c r="AO380" s="2"/>
      <c r="AP380" s="2"/>
      <c r="AQ380" s="2"/>
      <c r="AR380" s="2"/>
      <c r="AS380" s="2"/>
      <c r="AT380" s="98"/>
      <c r="AU380" s="98"/>
      <c r="AV380" s="386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386"/>
      <c r="BX380" s="386"/>
      <c r="BY380" s="386"/>
      <c r="BZ380" s="2"/>
      <c r="CA380" s="2"/>
      <c r="CB380" s="2"/>
      <c r="CC380" s="2"/>
      <c r="CD380" s="2"/>
      <c r="CE380" s="2"/>
      <c r="CF380" s="386"/>
      <c r="CG380" s="386"/>
      <c r="CH380" s="10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386"/>
      <c r="DT380" s="386"/>
      <c r="DU380" s="386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</row>
    <row r="381" customFormat="false" ht="11.25" hidden="false" customHeight="false" outlineLevel="0" collapsed="false">
      <c r="A381" s="2"/>
      <c r="B381" s="2"/>
      <c r="C381" s="2"/>
      <c r="D381" s="276"/>
      <c r="E381" s="80"/>
      <c r="F381" s="2"/>
      <c r="G381" s="2"/>
      <c r="H381" s="2"/>
      <c r="I381" s="2"/>
      <c r="J381" s="2"/>
      <c r="K381" s="2"/>
      <c r="L381" s="80"/>
      <c r="M381" s="80"/>
      <c r="N381" s="80"/>
      <c r="O381" s="80"/>
      <c r="P381" s="2"/>
      <c r="Q381" s="80"/>
      <c r="R381" s="80"/>
      <c r="S381" s="80"/>
      <c r="T381" s="80"/>
      <c r="U381" s="80"/>
      <c r="V381" s="80"/>
      <c r="W381" s="80"/>
      <c r="X381" s="397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2"/>
      <c r="AM381" s="2"/>
      <c r="AN381" s="2"/>
      <c r="AO381" s="2"/>
      <c r="AP381" s="2"/>
      <c r="AQ381" s="2"/>
      <c r="AR381" s="2"/>
      <c r="AS381" s="2"/>
      <c r="AT381" s="98"/>
      <c r="AU381" s="98"/>
      <c r="AV381" s="386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386"/>
      <c r="BX381" s="386"/>
      <c r="BY381" s="386"/>
      <c r="BZ381" s="2"/>
      <c r="CA381" s="2"/>
      <c r="CB381" s="2"/>
      <c r="CC381" s="2"/>
      <c r="CD381" s="2"/>
      <c r="CE381" s="2"/>
      <c r="CF381" s="386"/>
      <c r="CG381" s="386"/>
      <c r="CH381" s="10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386"/>
      <c r="DT381" s="386"/>
      <c r="DU381" s="386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</row>
    <row r="382" customFormat="false" ht="11.25" hidden="false" customHeight="false" outlineLevel="0" collapsed="false">
      <c r="A382" s="2"/>
      <c r="B382" s="2"/>
      <c r="C382" s="2"/>
      <c r="D382" s="276"/>
      <c r="E382" s="80"/>
      <c r="F382" s="2"/>
      <c r="G382" s="2"/>
      <c r="H382" s="2"/>
      <c r="I382" s="2"/>
      <c r="J382" s="2"/>
      <c r="K382" s="2"/>
      <c r="L382" s="80"/>
      <c r="M382" s="80"/>
      <c r="N382" s="80"/>
      <c r="O382" s="80"/>
      <c r="P382" s="2"/>
      <c r="Q382" s="80"/>
      <c r="R382" s="80"/>
      <c r="S382" s="80"/>
      <c r="T382" s="80"/>
      <c r="U382" s="80"/>
      <c r="V382" s="80"/>
      <c r="W382" s="80"/>
      <c r="X382" s="397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2"/>
      <c r="AM382" s="2"/>
      <c r="AN382" s="2"/>
      <c r="AO382" s="2"/>
      <c r="AP382" s="2"/>
      <c r="AQ382" s="2"/>
      <c r="AR382" s="2"/>
      <c r="AS382" s="2"/>
      <c r="AT382" s="98"/>
      <c r="AU382" s="98"/>
      <c r="AV382" s="386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386"/>
      <c r="BX382" s="386"/>
      <c r="BY382" s="386"/>
      <c r="BZ382" s="2"/>
      <c r="CA382" s="2"/>
      <c r="CB382" s="2"/>
      <c r="CC382" s="2"/>
      <c r="CD382" s="2"/>
      <c r="CE382" s="2"/>
      <c r="CF382" s="386"/>
      <c r="CG382" s="386"/>
      <c r="CH382" s="10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386"/>
      <c r="DT382" s="386"/>
      <c r="DU382" s="386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</row>
    <row r="383" customFormat="false" ht="11.25" hidden="false" customHeight="false" outlineLevel="0" collapsed="false">
      <c r="A383" s="2"/>
      <c r="B383" s="2"/>
      <c r="C383" s="2"/>
      <c r="D383" s="276"/>
      <c r="E383" s="80"/>
      <c r="F383" s="2"/>
      <c r="G383" s="2"/>
      <c r="H383" s="2"/>
      <c r="I383" s="2"/>
      <c r="J383" s="2"/>
      <c r="K383" s="2"/>
      <c r="L383" s="80"/>
      <c r="M383" s="80"/>
      <c r="N383" s="80"/>
      <c r="O383" s="80"/>
      <c r="P383" s="2"/>
      <c r="Q383" s="80"/>
      <c r="R383" s="80"/>
      <c r="S383" s="80"/>
      <c r="T383" s="80"/>
      <c r="U383" s="80"/>
      <c r="V383" s="80"/>
      <c r="W383" s="80"/>
      <c r="X383" s="397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2"/>
      <c r="AM383" s="2"/>
      <c r="AN383" s="2"/>
      <c r="AO383" s="2"/>
      <c r="AP383" s="2"/>
      <c r="AQ383" s="2"/>
      <c r="AR383" s="2"/>
      <c r="AS383" s="2"/>
      <c r="AT383" s="98"/>
      <c r="AU383" s="98"/>
      <c r="AV383" s="386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386"/>
      <c r="BX383" s="386"/>
      <c r="BY383" s="386"/>
      <c r="BZ383" s="2"/>
      <c r="CA383" s="2"/>
      <c r="CB383" s="2"/>
      <c r="CC383" s="2"/>
      <c r="CD383" s="2"/>
      <c r="CE383" s="2"/>
      <c r="CF383" s="386"/>
      <c r="CG383" s="386"/>
      <c r="CH383" s="10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386"/>
      <c r="DT383" s="386"/>
      <c r="DU383" s="386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</row>
    <row r="384" customFormat="false" ht="11.25" hidden="false" customHeight="false" outlineLevel="0" collapsed="false">
      <c r="A384" s="2"/>
      <c r="B384" s="2"/>
      <c r="C384" s="2"/>
      <c r="D384" s="276"/>
      <c r="E384" s="80"/>
      <c r="F384" s="2"/>
      <c r="G384" s="2"/>
      <c r="H384" s="2"/>
      <c r="I384" s="2"/>
      <c r="J384" s="2"/>
      <c r="K384" s="2"/>
      <c r="L384" s="80"/>
      <c r="M384" s="80"/>
      <c r="N384" s="80"/>
      <c r="O384" s="80"/>
      <c r="P384" s="2"/>
      <c r="Q384" s="80"/>
      <c r="R384" s="80"/>
      <c r="S384" s="80"/>
      <c r="T384" s="80"/>
      <c r="U384" s="80"/>
      <c r="V384" s="80"/>
      <c r="W384" s="80"/>
      <c r="X384" s="397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2"/>
      <c r="AM384" s="2"/>
      <c r="AN384" s="2"/>
      <c r="AO384" s="2"/>
      <c r="AP384" s="2"/>
      <c r="AQ384" s="2"/>
      <c r="AR384" s="2"/>
      <c r="AS384" s="2"/>
      <c r="AT384" s="98"/>
      <c r="AU384" s="98"/>
      <c r="AV384" s="386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386"/>
      <c r="BX384" s="386"/>
      <c r="BY384" s="386"/>
      <c r="BZ384" s="2"/>
      <c r="CA384" s="2"/>
      <c r="CB384" s="2"/>
      <c r="CC384" s="2"/>
      <c r="CD384" s="2"/>
      <c r="CE384" s="2"/>
      <c r="CF384" s="386"/>
      <c r="CG384" s="386"/>
      <c r="CH384" s="10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386"/>
      <c r="DT384" s="386"/>
      <c r="DU384" s="386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</row>
    <row r="385" customFormat="false" ht="11.25" hidden="false" customHeight="false" outlineLevel="0" collapsed="false">
      <c r="A385" s="2"/>
      <c r="B385" s="2"/>
      <c r="C385" s="2"/>
      <c r="D385" s="276"/>
      <c r="E385" s="80"/>
      <c r="F385" s="2"/>
      <c r="G385" s="2"/>
      <c r="H385" s="2"/>
      <c r="I385" s="2"/>
      <c r="J385" s="2"/>
      <c r="K385" s="2"/>
      <c r="L385" s="80"/>
      <c r="M385" s="80"/>
      <c r="N385" s="80"/>
      <c r="O385" s="80"/>
      <c r="P385" s="2"/>
      <c r="Q385" s="80"/>
      <c r="R385" s="80"/>
      <c r="S385" s="80"/>
      <c r="T385" s="80"/>
      <c r="U385" s="80"/>
      <c r="V385" s="80"/>
      <c r="W385" s="80"/>
      <c r="X385" s="397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2"/>
      <c r="AM385" s="2"/>
      <c r="AN385" s="2"/>
      <c r="AO385" s="2"/>
      <c r="AP385" s="2"/>
      <c r="AQ385" s="2"/>
      <c r="AR385" s="2"/>
      <c r="AS385" s="2"/>
      <c r="AT385" s="98"/>
      <c r="AU385" s="98"/>
      <c r="AV385" s="386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386"/>
      <c r="BX385" s="386"/>
      <c r="BY385" s="386"/>
      <c r="BZ385" s="2"/>
      <c r="CA385" s="2"/>
      <c r="CB385" s="2"/>
      <c r="CC385" s="2"/>
      <c r="CD385" s="2"/>
      <c r="CE385" s="2"/>
      <c r="CF385" s="386"/>
      <c r="CG385" s="386"/>
      <c r="CH385" s="10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386"/>
      <c r="DT385" s="386"/>
      <c r="DU385" s="386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</row>
    <row r="386" customFormat="false" ht="11.25" hidden="false" customHeight="false" outlineLevel="0" collapsed="false">
      <c r="A386" s="2"/>
      <c r="B386" s="2"/>
      <c r="C386" s="2"/>
      <c r="D386" s="276"/>
      <c r="E386" s="80"/>
      <c r="F386" s="2"/>
      <c r="G386" s="2"/>
      <c r="H386" s="2"/>
      <c r="I386" s="2"/>
      <c r="J386" s="2"/>
      <c r="K386" s="2"/>
      <c r="L386" s="80"/>
      <c r="M386" s="80"/>
      <c r="N386" s="80"/>
      <c r="O386" s="80"/>
      <c r="P386" s="2"/>
      <c r="Q386" s="80"/>
      <c r="R386" s="80"/>
      <c r="S386" s="80"/>
      <c r="T386" s="80"/>
      <c r="U386" s="80"/>
      <c r="V386" s="80"/>
      <c r="W386" s="80"/>
      <c r="X386" s="397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2"/>
      <c r="AM386" s="2"/>
      <c r="AN386" s="2"/>
      <c r="AO386" s="2"/>
      <c r="AP386" s="2"/>
      <c r="AQ386" s="2"/>
      <c r="AR386" s="2"/>
      <c r="AS386" s="2"/>
      <c r="AT386" s="98"/>
      <c r="AU386" s="98"/>
      <c r="AV386" s="386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386"/>
      <c r="BX386" s="386"/>
      <c r="BY386" s="386"/>
      <c r="BZ386" s="2"/>
      <c r="CA386" s="2"/>
      <c r="CB386" s="2"/>
      <c r="CC386" s="2"/>
      <c r="CD386" s="2"/>
      <c r="CE386" s="2"/>
      <c r="CF386" s="386"/>
      <c r="CG386" s="386"/>
      <c r="CH386" s="10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386"/>
      <c r="DT386" s="386"/>
      <c r="DU386" s="386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</row>
    <row r="387" customFormat="false" ht="11.25" hidden="false" customHeight="false" outlineLevel="0" collapsed="false">
      <c r="A387" s="2"/>
      <c r="B387" s="2"/>
      <c r="C387" s="2"/>
      <c r="D387" s="276"/>
      <c r="E387" s="80"/>
      <c r="F387" s="2"/>
      <c r="G387" s="2"/>
      <c r="H387" s="2"/>
      <c r="I387" s="2"/>
      <c r="J387" s="2"/>
      <c r="K387" s="2"/>
      <c r="L387" s="80"/>
      <c r="M387" s="80"/>
      <c r="N387" s="80"/>
      <c r="O387" s="80"/>
      <c r="P387" s="2"/>
      <c r="Q387" s="80"/>
      <c r="R387" s="80"/>
      <c r="S387" s="80"/>
      <c r="T387" s="80"/>
      <c r="U387" s="80"/>
      <c r="V387" s="80"/>
      <c r="W387" s="80"/>
      <c r="X387" s="397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2"/>
      <c r="AM387" s="2"/>
      <c r="AN387" s="2"/>
      <c r="AO387" s="2"/>
      <c r="AP387" s="2"/>
      <c r="AQ387" s="2"/>
      <c r="AR387" s="2"/>
      <c r="AS387" s="2"/>
      <c r="AT387" s="98"/>
      <c r="AU387" s="98"/>
      <c r="AV387" s="386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386"/>
      <c r="BX387" s="386"/>
      <c r="BY387" s="386"/>
      <c r="BZ387" s="2"/>
      <c r="CA387" s="2"/>
      <c r="CB387" s="2"/>
      <c r="CC387" s="2"/>
      <c r="CD387" s="2"/>
      <c r="CE387" s="2"/>
      <c r="CF387" s="386"/>
      <c r="CG387" s="386"/>
      <c r="CH387" s="10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386"/>
      <c r="DT387" s="386"/>
      <c r="DU387" s="386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</row>
    <row r="388" customFormat="false" ht="11.25" hidden="false" customHeight="false" outlineLevel="0" collapsed="false">
      <c r="A388" s="2"/>
      <c r="B388" s="2"/>
      <c r="C388" s="2"/>
      <c r="D388" s="276"/>
      <c r="E388" s="80"/>
      <c r="F388" s="2"/>
      <c r="G388" s="2"/>
      <c r="H388" s="2"/>
      <c r="I388" s="2"/>
      <c r="J388" s="2"/>
      <c r="K388" s="2"/>
      <c r="L388" s="80"/>
      <c r="M388" s="80"/>
      <c r="N388" s="80"/>
      <c r="O388" s="80"/>
      <c r="P388" s="2"/>
      <c r="Q388" s="80"/>
      <c r="R388" s="80"/>
      <c r="S388" s="80"/>
      <c r="T388" s="80"/>
      <c r="U388" s="80"/>
      <c r="V388" s="80"/>
      <c r="W388" s="80"/>
      <c r="X388" s="397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2"/>
      <c r="AM388" s="2"/>
      <c r="AN388" s="2"/>
      <c r="AO388" s="2"/>
      <c r="AP388" s="2"/>
      <c r="AQ388" s="2"/>
      <c r="AR388" s="2"/>
      <c r="AS388" s="2"/>
      <c r="AT388" s="98"/>
      <c r="AU388" s="98"/>
      <c r="AV388" s="386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386"/>
      <c r="BX388" s="386"/>
      <c r="BY388" s="386"/>
      <c r="BZ388" s="2"/>
      <c r="CA388" s="2"/>
      <c r="CB388" s="2"/>
      <c r="CC388" s="2"/>
      <c r="CD388" s="2"/>
      <c r="CE388" s="2"/>
      <c r="CF388" s="386"/>
      <c r="CG388" s="386"/>
      <c r="CH388" s="10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386"/>
      <c r="DT388" s="386"/>
      <c r="DU388" s="386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</row>
    <row r="389" customFormat="false" ht="11.25" hidden="false" customHeight="false" outlineLevel="0" collapsed="false">
      <c r="A389" s="2"/>
      <c r="B389" s="2"/>
      <c r="C389" s="2"/>
      <c r="D389" s="276"/>
      <c r="E389" s="80"/>
      <c r="F389" s="2"/>
      <c r="G389" s="2"/>
      <c r="H389" s="2"/>
      <c r="I389" s="2"/>
      <c r="J389" s="2"/>
      <c r="K389" s="2"/>
      <c r="L389" s="80"/>
      <c r="M389" s="80"/>
      <c r="N389" s="80"/>
      <c r="O389" s="80"/>
      <c r="P389" s="2"/>
      <c r="Q389" s="80"/>
      <c r="R389" s="80"/>
      <c r="S389" s="80"/>
      <c r="T389" s="80"/>
      <c r="U389" s="80"/>
      <c r="V389" s="80"/>
      <c r="W389" s="80"/>
      <c r="X389" s="397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2"/>
      <c r="AM389" s="2"/>
      <c r="AN389" s="2"/>
      <c r="AO389" s="2"/>
      <c r="AP389" s="2"/>
      <c r="AQ389" s="2"/>
      <c r="AR389" s="2"/>
      <c r="AS389" s="2"/>
      <c r="AT389" s="98"/>
      <c r="AU389" s="98"/>
      <c r="AV389" s="386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386"/>
      <c r="BX389" s="386"/>
      <c r="BY389" s="386"/>
      <c r="BZ389" s="2"/>
      <c r="CA389" s="2"/>
      <c r="CB389" s="2"/>
      <c r="CC389" s="2"/>
      <c r="CD389" s="2"/>
      <c r="CE389" s="2"/>
      <c r="CF389" s="386"/>
      <c r="CG389" s="386"/>
      <c r="CH389" s="10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386"/>
      <c r="DT389" s="386"/>
      <c r="DU389" s="386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</row>
    <row r="390" customFormat="false" ht="11.25" hidden="false" customHeight="false" outlineLevel="0" collapsed="false">
      <c r="A390" s="2"/>
      <c r="B390" s="2"/>
      <c r="C390" s="2"/>
      <c r="D390" s="276"/>
      <c r="E390" s="80"/>
      <c r="F390" s="2"/>
      <c r="G390" s="2"/>
      <c r="H390" s="2"/>
      <c r="I390" s="2"/>
      <c r="J390" s="2"/>
      <c r="K390" s="2"/>
      <c r="L390" s="80"/>
      <c r="M390" s="80"/>
      <c r="N390" s="80"/>
      <c r="O390" s="80"/>
      <c r="P390" s="2"/>
      <c r="Q390" s="80"/>
      <c r="R390" s="80"/>
      <c r="S390" s="80"/>
      <c r="T390" s="80"/>
      <c r="U390" s="80"/>
      <c r="V390" s="80"/>
      <c r="W390" s="80"/>
      <c r="X390" s="397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2"/>
      <c r="AM390" s="2"/>
      <c r="AN390" s="2"/>
      <c r="AO390" s="2"/>
      <c r="AP390" s="2"/>
      <c r="AQ390" s="2"/>
      <c r="AR390" s="2"/>
      <c r="AS390" s="2"/>
      <c r="AT390" s="98"/>
      <c r="AU390" s="98"/>
      <c r="AV390" s="386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386"/>
      <c r="BX390" s="386"/>
      <c r="BY390" s="386"/>
      <c r="BZ390" s="2"/>
      <c r="CA390" s="2"/>
      <c r="CB390" s="2"/>
      <c r="CC390" s="2"/>
      <c r="CD390" s="2"/>
      <c r="CE390" s="2"/>
      <c r="CF390" s="386"/>
      <c r="CG390" s="386"/>
      <c r="CH390" s="10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386"/>
      <c r="DT390" s="386"/>
      <c r="DU390" s="386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</row>
    <row r="391" customFormat="false" ht="11.25" hidden="false" customHeight="false" outlineLevel="0" collapsed="false">
      <c r="A391" s="2"/>
      <c r="B391" s="2"/>
      <c r="C391" s="2"/>
      <c r="D391" s="276"/>
      <c r="E391" s="80"/>
      <c r="F391" s="2"/>
      <c r="G391" s="2"/>
      <c r="H391" s="2"/>
      <c r="I391" s="2"/>
      <c r="J391" s="2"/>
      <c r="K391" s="2"/>
      <c r="L391" s="80"/>
      <c r="M391" s="80"/>
      <c r="N391" s="80"/>
      <c r="O391" s="80"/>
      <c r="P391" s="2"/>
      <c r="Q391" s="80"/>
      <c r="R391" s="80"/>
      <c r="S391" s="80"/>
      <c r="T391" s="80"/>
      <c r="U391" s="80"/>
      <c r="V391" s="80"/>
      <c r="W391" s="80"/>
      <c r="X391" s="397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2"/>
      <c r="AM391" s="2"/>
      <c r="AN391" s="2"/>
      <c r="AO391" s="2"/>
      <c r="AP391" s="2"/>
      <c r="AQ391" s="2"/>
      <c r="AR391" s="2"/>
      <c r="AS391" s="2"/>
      <c r="AT391" s="98"/>
      <c r="AU391" s="98"/>
      <c r="AV391" s="386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386"/>
      <c r="BX391" s="386"/>
      <c r="BY391" s="386"/>
      <c r="BZ391" s="2"/>
      <c r="CA391" s="2"/>
      <c r="CB391" s="2"/>
      <c r="CC391" s="2"/>
      <c r="CD391" s="2"/>
      <c r="CE391" s="2"/>
      <c r="CF391" s="386"/>
      <c r="CG391" s="386"/>
      <c r="CH391" s="10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386"/>
      <c r="DT391" s="386"/>
      <c r="DU391" s="386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</row>
    <row r="392" customFormat="false" ht="11.25" hidden="false" customHeight="false" outlineLevel="0" collapsed="false">
      <c r="A392" s="2"/>
      <c r="B392" s="2"/>
      <c r="C392" s="2"/>
      <c r="D392" s="276"/>
      <c r="E392" s="80"/>
      <c r="F392" s="2"/>
      <c r="G392" s="2"/>
      <c r="H392" s="2"/>
      <c r="I392" s="2"/>
      <c r="J392" s="2"/>
      <c r="K392" s="2"/>
      <c r="L392" s="80"/>
      <c r="M392" s="80"/>
      <c r="N392" s="80"/>
      <c r="O392" s="80"/>
      <c r="P392" s="2"/>
      <c r="Q392" s="80"/>
      <c r="R392" s="80"/>
      <c r="S392" s="80"/>
      <c r="T392" s="80"/>
      <c r="U392" s="80"/>
      <c r="V392" s="80"/>
      <c r="W392" s="80"/>
      <c r="X392" s="397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2"/>
      <c r="AM392" s="2"/>
      <c r="AN392" s="2"/>
      <c r="AO392" s="2"/>
      <c r="AP392" s="2"/>
      <c r="AQ392" s="2"/>
      <c r="AR392" s="2"/>
      <c r="AS392" s="2"/>
      <c r="AT392" s="98"/>
      <c r="AU392" s="98"/>
      <c r="AV392" s="386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386"/>
      <c r="BX392" s="386"/>
      <c r="BY392" s="386"/>
      <c r="BZ392" s="2"/>
      <c r="CA392" s="2"/>
      <c r="CB392" s="2"/>
      <c r="CC392" s="2"/>
      <c r="CD392" s="2"/>
      <c r="CE392" s="2"/>
      <c r="CF392" s="386"/>
      <c r="CG392" s="386"/>
      <c r="CH392" s="10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386"/>
      <c r="DT392" s="386"/>
      <c r="DU392" s="386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</row>
    <row r="393" customFormat="false" ht="11.25" hidden="false" customHeight="false" outlineLevel="0" collapsed="false">
      <c r="A393" s="2"/>
      <c r="B393" s="2"/>
      <c r="C393" s="2"/>
      <c r="D393" s="276"/>
      <c r="E393" s="80"/>
      <c r="F393" s="2"/>
      <c r="G393" s="2"/>
      <c r="H393" s="2"/>
      <c r="I393" s="2"/>
      <c r="J393" s="2"/>
      <c r="K393" s="2"/>
      <c r="L393" s="80"/>
      <c r="M393" s="80"/>
      <c r="N393" s="80"/>
      <c r="O393" s="80"/>
      <c r="P393" s="2"/>
      <c r="Q393" s="80"/>
      <c r="R393" s="80"/>
      <c r="S393" s="80"/>
      <c r="T393" s="80"/>
      <c r="U393" s="80"/>
      <c r="V393" s="80"/>
      <c r="W393" s="80"/>
      <c r="X393" s="397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2"/>
      <c r="AM393" s="2"/>
      <c r="AN393" s="2"/>
      <c r="AO393" s="2"/>
      <c r="AP393" s="2"/>
      <c r="AQ393" s="2"/>
      <c r="AR393" s="2"/>
      <c r="AS393" s="2"/>
      <c r="AT393" s="98"/>
      <c r="AU393" s="98"/>
      <c r="AV393" s="386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386"/>
      <c r="BX393" s="386"/>
      <c r="BY393" s="386"/>
      <c r="BZ393" s="2"/>
      <c r="CA393" s="2"/>
      <c r="CB393" s="2"/>
      <c r="CC393" s="2"/>
      <c r="CD393" s="2"/>
      <c r="CE393" s="2"/>
      <c r="CF393" s="386"/>
      <c r="CG393" s="386"/>
      <c r="CH393" s="10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386"/>
      <c r="DT393" s="386"/>
      <c r="DU393" s="386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</row>
    <row r="394" customFormat="false" ht="11.25" hidden="false" customHeight="false" outlineLevel="0" collapsed="false">
      <c r="A394" s="2"/>
      <c r="B394" s="2"/>
      <c r="C394" s="2"/>
      <c r="D394" s="276"/>
      <c r="E394" s="80"/>
      <c r="F394" s="2"/>
      <c r="G394" s="2"/>
      <c r="H394" s="2"/>
      <c r="I394" s="2"/>
      <c r="J394" s="2"/>
      <c r="K394" s="2"/>
      <c r="L394" s="80"/>
      <c r="M394" s="80"/>
      <c r="N394" s="80"/>
      <c r="O394" s="80"/>
      <c r="P394" s="2"/>
      <c r="Q394" s="80"/>
      <c r="R394" s="80"/>
      <c r="S394" s="80"/>
      <c r="T394" s="80"/>
      <c r="U394" s="80"/>
      <c r="V394" s="80"/>
      <c r="W394" s="80"/>
      <c r="X394" s="397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2"/>
      <c r="AM394" s="2"/>
      <c r="AN394" s="2"/>
      <c r="AO394" s="2"/>
      <c r="AP394" s="2"/>
      <c r="AQ394" s="2"/>
      <c r="AR394" s="2"/>
      <c r="AS394" s="2"/>
      <c r="AT394" s="98"/>
      <c r="AU394" s="98"/>
      <c r="AV394" s="386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386"/>
      <c r="BX394" s="386"/>
      <c r="BY394" s="386"/>
      <c r="BZ394" s="2"/>
      <c r="CA394" s="2"/>
      <c r="CB394" s="2"/>
      <c r="CC394" s="2"/>
      <c r="CD394" s="2"/>
      <c r="CE394" s="2"/>
      <c r="CF394" s="386"/>
      <c r="CG394" s="386"/>
      <c r="CH394" s="10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386"/>
      <c r="DT394" s="386"/>
      <c r="DU394" s="386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</row>
    <row r="395" customFormat="false" ht="11.25" hidden="false" customHeight="false" outlineLevel="0" collapsed="false">
      <c r="A395" s="2"/>
      <c r="B395" s="2"/>
      <c r="C395" s="2"/>
      <c r="D395" s="276"/>
      <c r="E395" s="80"/>
      <c r="F395" s="2"/>
      <c r="G395" s="2"/>
      <c r="H395" s="2"/>
      <c r="I395" s="2"/>
      <c r="J395" s="2"/>
      <c r="K395" s="2"/>
      <c r="L395" s="80"/>
      <c r="M395" s="80"/>
      <c r="N395" s="80"/>
      <c r="O395" s="80"/>
      <c r="P395" s="2"/>
      <c r="Q395" s="80"/>
      <c r="R395" s="80"/>
      <c r="S395" s="80"/>
      <c r="T395" s="80"/>
      <c r="U395" s="80"/>
      <c r="V395" s="80"/>
      <c r="W395" s="80"/>
      <c r="X395" s="397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2"/>
      <c r="AM395" s="2"/>
      <c r="AN395" s="2"/>
      <c r="AO395" s="2"/>
      <c r="AP395" s="2"/>
      <c r="AQ395" s="2"/>
      <c r="AR395" s="2"/>
      <c r="AS395" s="2"/>
      <c r="AT395" s="98"/>
      <c r="AU395" s="98"/>
      <c r="AV395" s="386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386"/>
      <c r="BX395" s="386"/>
      <c r="BY395" s="386"/>
      <c r="BZ395" s="2"/>
      <c r="CA395" s="2"/>
      <c r="CB395" s="2"/>
      <c r="CC395" s="2"/>
      <c r="CD395" s="2"/>
      <c r="CE395" s="2"/>
      <c r="CF395" s="386"/>
      <c r="CG395" s="386"/>
      <c r="CH395" s="10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386"/>
      <c r="DT395" s="386"/>
      <c r="DU395" s="386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</row>
    <row r="396" customFormat="false" ht="11.25" hidden="false" customHeight="false" outlineLevel="0" collapsed="false">
      <c r="A396" s="2"/>
      <c r="B396" s="2"/>
      <c r="C396" s="2"/>
      <c r="D396" s="276"/>
      <c r="E396" s="80"/>
      <c r="F396" s="2"/>
      <c r="G396" s="2"/>
      <c r="H396" s="2"/>
      <c r="I396" s="2"/>
      <c r="J396" s="2"/>
      <c r="K396" s="2"/>
      <c r="L396" s="80"/>
      <c r="M396" s="80"/>
      <c r="N396" s="80"/>
      <c r="O396" s="80"/>
      <c r="P396" s="2"/>
      <c r="Q396" s="80"/>
      <c r="R396" s="80"/>
      <c r="S396" s="80"/>
      <c r="T396" s="80"/>
      <c r="U396" s="80"/>
      <c r="V396" s="80"/>
      <c r="W396" s="80"/>
      <c r="X396" s="397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2"/>
      <c r="AM396" s="2"/>
      <c r="AN396" s="2"/>
      <c r="AO396" s="2"/>
      <c r="AP396" s="2"/>
      <c r="AQ396" s="2"/>
      <c r="AR396" s="2"/>
      <c r="AS396" s="2"/>
      <c r="AT396" s="98"/>
      <c r="AU396" s="98"/>
      <c r="AV396" s="386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386"/>
      <c r="BX396" s="386"/>
      <c r="BY396" s="386"/>
      <c r="BZ396" s="2"/>
      <c r="CA396" s="2"/>
      <c r="CB396" s="2"/>
      <c r="CC396" s="2"/>
      <c r="CD396" s="2"/>
      <c r="CE396" s="2"/>
      <c r="CF396" s="386"/>
      <c r="CG396" s="386"/>
      <c r="CH396" s="10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386"/>
      <c r="DT396" s="386"/>
      <c r="DU396" s="386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</row>
    <row r="397" customFormat="false" ht="11.25" hidden="false" customHeight="false" outlineLevel="0" collapsed="false">
      <c r="A397" s="2"/>
      <c r="B397" s="2"/>
      <c r="C397" s="2"/>
      <c r="D397" s="276"/>
      <c r="E397" s="80"/>
      <c r="F397" s="2"/>
      <c r="G397" s="2"/>
      <c r="H397" s="2"/>
      <c r="I397" s="2"/>
      <c r="J397" s="2"/>
      <c r="K397" s="2"/>
      <c r="L397" s="80"/>
      <c r="M397" s="80"/>
      <c r="N397" s="80"/>
      <c r="O397" s="80"/>
      <c r="P397" s="2"/>
      <c r="Q397" s="80"/>
      <c r="R397" s="80"/>
      <c r="S397" s="80"/>
      <c r="T397" s="80"/>
      <c r="U397" s="80"/>
      <c r="V397" s="80"/>
      <c r="W397" s="80"/>
      <c r="X397" s="397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2"/>
      <c r="AM397" s="2"/>
      <c r="AN397" s="2"/>
      <c r="AO397" s="2"/>
      <c r="AP397" s="2"/>
      <c r="AQ397" s="2"/>
      <c r="AR397" s="2"/>
      <c r="AS397" s="2"/>
      <c r="AT397" s="98"/>
      <c r="AU397" s="98"/>
      <c r="AV397" s="386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386"/>
      <c r="BX397" s="386"/>
      <c r="BY397" s="386"/>
      <c r="BZ397" s="2"/>
      <c r="CA397" s="2"/>
      <c r="CB397" s="2"/>
      <c r="CC397" s="2"/>
      <c r="CD397" s="2"/>
      <c r="CE397" s="2"/>
      <c r="CF397" s="386"/>
      <c r="CG397" s="386"/>
      <c r="CH397" s="10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386"/>
      <c r="DT397" s="386"/>
      <c r="DU397" s="386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</row>
    <row r="398" customFormat="false" ht="11.25" hidden="false" customHeight="false" outlineLevel="0" collapsed="false">
      <c r="A398" s="2"/>
      <c r="B398" s="2"/>
      <c r="C398" s="2"/>
      <c r="D398" s="276"/>
      <c r="E398" s="80"/>
      <c r="F398" s="2"/>
      <c r="G398" s="2"/>
      <c r="H398" s="2"/>
      <c r="I398" s="2"/>
      <c r="J398" s="2"/>
      <c r="K398" s="2"/>
      <c r="L398" s="80"/>
      <c r="M398" s="80"/>
      <c r="N398" s="80"/>
      <c r="O398" s="80"/>
      <c r="P398" s="2"/>
      <c r="Q398" s="80"/>
      <c r="R398" s="80"/>
      <c r="S398" s="80"/>
      <c r="T398" s="80"/>
      <c r="U398" s="80"/>
      <c r="V398" s="80"/>
      <c r="W398" s="80"/>
      <c r="X398" s="397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2"/>
      <c r="AM398" s="2"/>
      <c r="AN398" s="2"/>
      <c r="AO398" s="2"/>
      <c r="AP398" s="2"/>
      <c r="AQ398" s="2"/>
      <c r="AR398" s="2"/>
      <c r="AS398" s="2"/>
      <c r="AT398" s="98"/>
      <c r="AU398" s="98"/>
      <c r="AV398" s="386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386"/>
      <c r="BX398" s="386"/>
      <c r="BY398" s="386"/>
      <c r="BZ398" s="2"/>
      <c r="CA398" s="2"/>
      <c r="CB398" s="2"/>
      <c r="CC398" s="2"/>
      <c r="CD398" s="2"/>
      <c r="CE398" s="2"/>
      <c r="CF398" s="386"/>
      <c r="CG398" s="386"/>
      <c r="CH398" s="10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386"/>
      <c r="DT398" s="386"/>
      <c r="DU398" s="386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</row>
    <row r="399" customFormat="false" ht="11.25" hidden="false" customHeight="false" outlineLevel="0" collapsed="false">
      <c r="A399" s="2"/>
      <c r="B399" s="2"/>
      <c r="C399" s="2"/>
      <c r="D399" s="276"/>
      <c r="E399" s="80"/>
      <c r="F399" s="2"/>
      <c r="G399" s="2"/>
      <c r="H399" s="2"/>
      <c r="I399" s="2"/>
      <c r="J399" s="2"/>
      <c r="K399" s="2"/>
      <c r="L399" s="80"/>
      <c r="M399" s="80"/>
      <c r="N399" s="80"/>
      <c r="O399" s="80"/>
      <c r="P399" s="2"/>
      <c r="Q399" s="80"/>
      <c r="R399" s="80"/>
      <c r="S399" s="80"/>
      <c r="T399" s="80"/>
      <c r="U399" s="80"/>
      <c r="V399" s="80"/>
      <c r="W399" s="80"/>
      <c r="X399" s="397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2"/>
      <c r="AM399" s="2"/>
      <c r="AN399" s="2"/>
      <c r="AO399" s="2"/>
      <c r="AP399" s="2"/>
      <c r="AQ399" s="2"/>
      <c r="AR399" s="2"/>
      <c r="AS399" s="2"/>
      <c r="AT399" s="98"/>
      <c r="AU399" s="98"/>
      <c r="AV399" s="386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386"/>
      <c r="BX399" s="386"/>
      <c r="BY399" s="386"/>
      <c r="BZ399" s="2"/>
      <c r="CA399" s="2"/>
      <c r="CB399" s="2"/>
      <c r="CC399" s="2"/>
      <c r="CD399" s="2"/>
      <c r="CE399" s="2"/>
      <c r="CF399" s="386"/>
      <c r="CG399" s="386"/>
      <c r="CH399" s="10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386"/>
      <c r="DT399" s="386"/>
      <c r="DU399" s="386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</row>
    <row r="400" customFormat="false" ht="11.25" hidden="false" customHeight="false" outlineLevel="0" collapsed="false">
      <c r="A400" s="2"/>
      <c r="B400" s="2"/>
      <c r="C400" s="2"/>
      <c r="D400" s="276"/>
      <c r="E400" s="80"/>
      <c r="F400" s="2"/>
      <c r="G400" s="2"/>
      <c r="H400" s="2"/>
      <c r="I400" s="2"/>
      <c r="J400" s="2"/>
      <c r="K400" s="2"/>
      <c r="L400" s="80"/>
      <c r="M400" s="80"/>
      <c r="N400" s="80"/>
      <c r="O400" s="80"/>
      <c r="P400" s="2"/>
      <c r="Q400" s="80"/>
      <c r="R400" s="80"/>
      <c r="S400" s="80"/>
      <c r="T400" s="80"/>
      <c r="U400" s="80"/>
      <c r="V400" s="80"/>
      <c r="W400" s="80"/>
      <c r="X400" s="397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2"/>
      <c r="AM400" s="2"/>
      <c r="AN400" s="2"/>
      <c r="AO400" s="2"/>
      <c r="AP400" s="2"/>
      <c r="AQ400" s="2"/>
      <c r="AR400" s="2"/>
      <c r="AS400" s="2"/>
      <c r="AT400" s="98"/>
      <c r="AU400" s="98"/>
      <c r="AV400" s="386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386"/>
      <c r="BX400" s="386"/>
      <c r="BY400" s="386"/>
      <c r="BZ400" s="2"/>
      <c r="CA400" s="2"/>
      <c r="CB400" s="2"/>
      <c r="CC400" s="2"/>
      <c r="CD400" s="2"/>
      <c r="CE400" s="2"/>
      <c r="CF400" s="386"/>
      <c r="CG400" s="386"/>
      <c r="CH400" s="10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386"/>
      <c r="DT400" s="386"/>
      <c r="DU400" s="386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</row>
    <row r="401" customFormat="false" ht="11.25" hidden="false" customHeight="false" outlineLevel="0" collapsed="false">
      <c r="A401" s="2"/>
      <c r="B401" s="2"/>
      <c r="C401" s="2"/>
      <c r="D401" s="276"/>
      <c r="E401" s="80"/>
      <c r="F401" s="2"/>
      <c r="G401" s="2"/>
      <c r="H401" s="2"/>
      <c r="I401" s="2"/>
      <c r="J401" s="2"/>
      <c r="K401" s="2"/>
      <c r="L401" s="80"/>
      <c r="M401" s="80"/>
      <c r="N401" s="80"/>
      <c r="O401" s="80"/>
      <c r="P401" s="2"/>
      <c r="Q401" s="80"/>
      <c r="R401" s="80"/>
      <c r="S401" s="80"/>
      <c r="T401" s="80"/>
      <c r="U401" s="80"/>
      <c r="V401" s="80"/>
      <c r="W401" s="80"/>
      <c r="X401" s="397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2"/>
      <c r="AM401" s="2"/>
      <c r="AN401" s="2"/>
      <c r="AO401" s="2"/>
      <c r="AP401" s="2"/>
      <c r="AQ401" s="2"/>
      <c r="AR401" s="2"/>
      <c r="AS401" s="2"/>
      <c r="AT401" s="98"/>
      <c r="AU401" s="98"/>
      <c r="AV401" s="386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386"/>
      <c r="BX401" s="386"/>
      <c r="BY401" s="386"/>
      <c r="BZ401" s="2"/>
      <c r="CA401" s="2"/>
      <c r="CB401" s="2"/>
      <c r="CC401" s="2"/>
      <c r="CD401" s="2"/>
      <c r="CE401" s="2"/>
      <c r="CF401" s="386"/>
      <c r="CG401" s="386"/>
      <c r="CH401" s="10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386"/>
      <c r="DT401" s="386"/>
      <c r="DU401" s="386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</row>
    <row r="402" customFormat="false" ht="11.25" hidden="false" customHeight="false" outlineLevel="0" collapsed="false">
      <c r="A402" s="2"/>
      <c r="B402" s="2"/>
      <c r="C402" s="2"/>
      <c r="D402" s="276"/>
      <c r="E402" s="80"/>
      <c r="F402" s="2"/>
      <c r="G402" s="2"/>
      <c r="H402" s="2"/>
      <c r="I402" s="2"/>
      <c r="J402" s="2"/>
      <c r="K402" s="2"/>
      <c r="L402" s="80"/>
      <c r="M402" s="80"/>
      <c r="N402" s="80"/>
      <c r="O402" s="80"/>
      <c r="P402" s="2"/>
      <c r="Q402" s="80"/>
      <c r="R402" s="80"/>
      <c r="S402" s="80"/>
      <c r="T402" s="80"/>
      <c r="U402" s="80"/>
      <c r="V402" s="80"/>
      <c r="W402" s="80"/>
      <c r="X402" s="397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2"/>
      <c r="AM402" s="2"/>
      <c r="AN402" s="2"/>
      <c r="AO402" s="2"/>
      <c r="AP402" s="2"/>
      <c r="AQ402" s="2"/>
      <c r="AR402" s="2"/>
      <c r="AS402" s="2"/>
      <c r="AT402" s="98"/>
      <c r="AU402" s="98"/>
      <c r="AV402" s="386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386"/>
      <c r="BX402" s="386"/>
      <c r="BY402" s="386"/>
      <c r="BZ402" s="2"/>
      <c r="CA402" s="2"/>
      <c r="CB402" s="2"/>
      <c r="CC402" s="2"/>
      <c r="CD402" s="2"/>
      <c r="CE402" s="2"/>
      <c r="CF402" s="386"/>
      <c r="CG402" s="386"/>
      <c r="CH402" s="10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386"/>
      <c r="DT402" s="386"/>
      <c r="DU402" s="386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</row>
    <row r="403" customFormat="false" ht="11.25" hidden="false" customHeight="false" outlineLevel="0" collapsed="false">
      <c r="A403" s="2"/>
      <c r="B403" s="2"/>
      <c r="C403" s="2"/>
      <c r="D403" s="276"/>
      <c r="E403" s="80"/>
      <c r="F403" s="2"/>
      <c r="G403" s="2"/>
      <c r="H403" s="2"/>
      <c r="I403" s="2"/>
      <c r="J403" s="2"/>
      <c r="K403" s="2"/>
      <c r="L403" s="80"/>
      <c r="M403" s="80"/>
      <c r="N403" s="80"/>
      <c r="O403" s="80"/>
      <c r="P403" s="2"/>
      <c r="Q403" s="80"/>
      <c r="R403" s="80"/>
      <c r="S403" s="80"/>
      <c r="T403" s="80"/>
      <c r="U403" s="80"/>
      <c r="V403" s="80"/>
      <c r="W403" s="80"/>
      <c r="X403" s="397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2"/>
      <c r="AM403" s="2"/>
      <c r="AN403" s="2"/>
      <c r="AO403" s="2"/>
      <c r="AP403" s="2"/>
      <c r="AQ403" s="2"/>
      <c r="AR403" s="2"/>
      <c r="AS403" s="2"/>
      <c r="AT403" s="98"/>
      <c r="AU403" s="98"/>
      <c r="AV403" s="386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386"/>
      <c r="BX403" s="386"/>
      <c r="BY403" s="386"/>
      <c r="BZ403" s="2"/>
      <c r="CA403" s="2"/>
      <c r="CB403" s="2"/>
      <c r="CC403" s="2"/>
      <c r="CD403" s="2"/>
      <c r="CE403" s="2"/>
      <c r="CF403" s="386"/>
      <c r="CG403" s="386"/>
      <c r="CH403" s="10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386"/>
      <c r="DT403" s="386"/>
      <c r="DU403" s="386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</row>
    <row r="404" customFormat="false" ht="11.25" hidden="false" customHeight="false" outlineLevel="0" collapsed="false">
      <c r="A404" s="2"/>
      <c r="B404" s="2"/>
      <c r="C404" s="2"/>
      <c r="D404" s="276"/>
      <c r="E404" s="80"/>
      <c r="F404" s="2"/>
      <c r="G404" s="2"/>
      <c r="H404" s="2"/>
      <c r="I404" s="2"/>
      <c r="J404" s="2"/>
      <c r="K404" s="2"/>
      <c r="L404" s="80"/>
      <c r="M404" s="80"/>
      <c r="N404" s="80"/>
      <c r="O404" s="80"/>
      <c r="P404" s="2"/>
      <c r="Q404" s="80"/>
      <c r="R404" s="80"/>
      <c r="S404" s="80"/>
      <c r="T404" s="80"/>
      <c r="U404" s="80"/>
      <c r="V404" s="80"/>
      <c r="W404" s="80"/>
      <c r="X404" s="397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2"/>
      <c r="AM404" s="2"/>
      <c r="AN404" s="2"/>
      <c r="AO404" s="2"/>
      <c r="AP404" s="2"/>
      <c r="AQ404" s="2"/>
      <c r="AR404" s="2"/>
      <c r="AS404" s="2"/>
      <c r="AT404" s="98"/>
      <c r="AU404" s="98"/>
      <c r="AV404" s="386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386"/>
      <c r="BX404" s="386"/>
      <c r="BY404" s="386"/>
      <c r="BZ404" s="2"/>
      <c r="CA404" s="2"/>
      <c r="CB404" s="2"/>
      <c r="CC404" s="2"/>
      <c r="CD404" s="2"/>
      <c r="CE404" s="2"/>
      <c r="CF404" s="386"/>
      <c r="CG404" s="386"/>
      <c r="CH404" s="10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386"/>
      <c r="DT404" s="386"/>
      <c r="DU404" s="386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</row>
    <row r="405" customFormat="false" ht="11.25" hidden="false" customHeight="false" outlineLevel="0" collapsed="false">
      <c r="A405" s="2"/>
      <c r="B405" s="2"/>
      <c r="C405" s="2"/>
      <c r="D405" s="276"/>
      <c r="E405" s="80"/>
      <c r="F405" s="2"/>
      <c r="G405" s="2"/>
      <c r="H405" s="2"/>
      <c r="I405" s="2"/>
      <c r="J405" s="2"/>
      <c r="K405" s="2"/>
      <c r="L405" s="80"/>
      <c r="M405" s="80"/>
      <c r="N405" s="80"/>
      <c r="O405" s="80"/>
      <c r="P405" s="2"/>
      <c r="Q405" s="80"/>
      <c r="R405" s="80"/>
      <c r="S405" s="80"/>
      <c r="T405" s="80"/>
      <c r="U405" s="80"/>
      <c r="V405" s="80"/>
      <c r="W405" s="80"/>
      <c r="X405" s="397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2"/>
      <c r="AM405" s="2"/>
      <c r="AN405" s="2"/>
      <c r="AO405" s="2"/>
      <c r="AP405" s="2"/>
      <c r="AQ405" s="2"/>
      <c r="AR405" s="2"/>
      <c r="AS405" s="2"/>
      <c r="AT405" s="98"/>
      <c r="AU405" s="98"/>
      <c r="AV405" s="386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386"/>
      <c r="BX405" s="386"/>
      <c r="BY405" s="386"/>
      <c r="BZ405" s="2"/>
      <c r="CA405" s="2"/>
      <c r="CB405" s="2"/>
      <c r="CC405" s="2"/>
      <c r="CD405" s="2"/>
      <c r="CE405" s="2"/>
      <c r="CF405" s="386"/>
      <c r="CG405" s="386"/>
      <c r="CH405" s="10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386"/>
      <c r="DT405" s="386"/>
      <c r="DU405" s="386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</row>
    <row r="406" customFormat="false" ht="11.25" hidden="false" customHeight="false" outlineLevel="0" collapsed="false">
      <c r="A406" s="2"/>
      <c r="B406" s="2"/>
      <c r="C406" s="2"/>
      <c r="D406" s="276"/>
      <c r="E406" s="80"/>
      <c r="F406" s="2"/>
      <c r="G406" s="2"/>
      <c r="H406" s="2"/>
      <c r="I406" s="2"/>
      <c r="J406" s="2"/>
      <c r="K406" s="2"/>
      <c r="L406" s="80"/>
      <c r="M406" s="80"/>
      <c r="N406" s="80"/>
      <c r="O406" s="80"/>
      <c r="P406" s="2"/>
      <c r="Q406" s="80"/>
      <c r="R406" s="80"/>
      <c r="S406" s="80"/>
      <c r="T406" s="80"/>
      <c r="U406" s="80"/>
      <c r="V406" s="80"/>
      <c r="W406" s="80"/>
      <c r="X406" s="397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2"/>
      <c r="AM406" s="2"/>
      <c r="AN406" s="2"/>
      <c r="AO406" s="2"/>
      <c r="AP406" s="2"/>
      <c r="AQ406" s="2"/>
      <c r="AR406" s="2"/>
      <c r="AS406" s="2"/>
      <c r="AT406" s="98"/>
      <c r="AU406" s="98"/>
      <c r="AV406" s="386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386"/>
      <c r="BX406" s="386"/>
      <c r="BY406" s="386"/>
      <c r="BZ406" s="2"/>
      <c r="CA406" s="2"/>
      <c r="CB406" s="2"/>
      <c r="CC406" s="2"/>
      <c r="CD406" s="2"/>
      <c r="CE406" s="2"/>
      <c r="CF406" s="386"/>
      <c r="CG406" s="386"/>
      <c r="CH406" s="10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386"/>
      <c r="DT406" s="386"/>
      <c r="DU406" s="386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</row>
    <row r="407" customFormat="false" ht="11.25" hidden="false" customHeight="false" outlineLevel="0" collapsed="false">
      <c r="A407" s="2"/>
      <c r="B407" s="2"/>
      <c r="C407" s="2"/>
      <c r="D407" s="276"/>
      <c r="E407" s="80"/>
      <c r="F407" s="2"/>
      <c r="G407" s="2"/>
      <c r="H407" s="2"/>
      <c r="I407" s="2"/>
      <c r="J407" s="2"/>
      <c r="K407" s="2"/>
      <c r="L407" s="80"/>
      <c r="M407" s="80"/>
      <c r="N407" s="80"/>
      <c r="O407" s="80"/>
      <c r="P407" s="2"/>
      <c r="Q407" s="80"/>
      <c r="R407" s="80"/>
      <c r="S407" s="80"/>
      <c r="T407" s="80"/>
      <c r="U407" s="80"/>
      <c r="V407" s="80"/>
      <c r="W407" s="80"/>
      <c r="X407" s="397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2"/>
      <c r="AM407" s="2"/>
      <c r="AN407" s="2"/>
      <c r="AO407" s="2"/>
      <c r="AP407" s="2"/>
      <c r="AQ407" s="2"/>
      <c r="AR407" s="2"/>
      <c r="AS407" s="2"/>
      <c r="AT407" s="98"/>
      <c r="AU407" s="98"/>
      <c r="AV407" s="386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386"/>
      <c r="BX407" s="386"/>
      <c r="BY407" s="386"/>
      <c r="BZ407" s="2"/>
      <c r="CA407" s="2"/>
      <c r="CB407" s="2"/>
      <c r="CC407" s="2"/>
      <c r="CD407" s="2"/>
      <c r="CE407" s="2"/>
      <c r="CF407" s="386"/>
      <c r="CG407" s="386"/>
      <c r="CH407" s="10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386"/>
      <c r="DT407" s="386"/>
      <c r="DU407" s="386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</row>
    <row r="408" customFormat="false" ht="11.25" hidden="false" customHeight="false" outlineLevel="0" collapsed="false">
      <c r="A408" s="2"/>
      <c r="B408" s="2"/>
      <c r="C408" s="2"/>
      <c r="D408" s="276"/>
      <c r="E408" s="80"/>
      <c r="F408" s="2"/>
      <c r="G408" s="2"/>
      <c r="H408" s="2"/>
      <c r="I408" s="2"/>
      <c r="J408" s="2"/>
      <c r="K408" s="2"/>
      <c r="L408" s="80"/>
      <c r="M408" s="80"/>
      <c r="N408" s="80"/>
      <c r="O408" s="80"/>
      <c r="P408" s="2"/>
      <c r="Q408" s="80"/>
      <c r="R408" s="80"/>
      <c r="S408" s="80"/>
      <c r="T408" s="80"/>
      <c r="U408" s="80"/>
      <c r="V408" s="80"/>
      <c r="W408" s="80"/>
      <c r="X408" s="397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2"/>
      <c r="AM408" s="2"/>
      <c r="AN408" s="2"/>
      <c r="AO408" s="2"/>
      <c r="AP408" s="2"/>
      <c r="AQ408" s="2"/>
      <c r="AR408" s="2"/>
      <c r="AS408" s="2"/>
      <c r="AT408" s="98"/>
      <c r="AU408" s="98"/>
      <c r="AV408" s="386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386"/>
      <c r="BX408" s="386"/>
      <c r="BY408" s="386"/>
      <c r="BZ408" s="2"/>
      <c r="CA408" s="2"/>
      <c r="CB408" s="2"/>
      <c r="CC408" s="2"/>
      <c r="CD408" s="2"/>
      <c r="CE408" s="2"/>
      <c r="CF408" s="386"/>
      <c r="CG408" s="386"/>
      <c r="CH408" s="10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386"/>
      <c r="DT408" s="386"/>
      <c r="DU408" s="386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</row>
    <row r="409" customFormat="false" ht="11.25" hidden="false" customHeight="false" outlineLevel="0" collapsed="false">
      <c r="A409" s="2"/>
      <c r="B409" s="2"/>
      <c r="C409" s="2"/>
      <c r="D409" s="276"/>
      <c r="E409" s="80"/>
      <c r="F409" s="2"/>
      <c r="G409" s="2"/>
      <c r="H409" s="2"/>
      <c r="I409" s="2"/>
      <c r="J409" s="2"/>
      <c r="K409" s="2"/>
      <c r="L409" s="80"/>
      <c r="M409" s="80"/>
      <c r="N409" s="80"/>
      <c r="O409" s="80"/>
      <c r="P409" s="2"/>
      <c r="Q409" s="80"/>
      <c r="R409" s="80"/>
      <c r="S409" s="80"/>
      <c r="T409" s="80"/>
      <c r="U409" s="80"/>
      <c r="V409" s="80"/>
      <c r="W409" s="80"/>
      <c r="X409" s="397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2"/>
      <c r="AM409" s="2"/>
      <c r="AN409" s="2"/>
      <c r="AO409" s="2"/>
      <c r="AP409" s="2"/>
      <c r="AQ409" s="2"/>
      <c r="AR409" s="2"/>
      <c r="AS409" s="2"/>
      <c r="AT409" s="98"/>
      <c r="AU409" s="98"/>
      <c r="AV409" s="386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386"/>
      <c r="BX409" s="386"/>
      <c r="BY409" s="386"/>
      <c r="BZ409" s="2"/>
      <c r="CA409" s="2"/>
      <c r="CB409" s="2"/>
      <c r="CC409" s="2"/>
      <c r="CD409" s="2"/>
      <c r="CE409" s="2"/>
      <c r="CF409" s="386"/>
      <c r="CG409" s="386"/>
      <c r="CH409" s="10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386"/>
      <c r="DT409" s="386"/>
      <c r="DU409" s="386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</row>
    <row r="410" customFormat="false" ht="11.25" hidden="false" customHeight="false" outlineLevel="0" collapsed="false">
      <c r="A410" s="2"/>
      <c r="B410" s="2"/>
      <c r="C410" s="2"/>
      <c r="D410" s="276"/>
      <c r="E410" s="80"/>
      <c r="F410" s="2"/>
      <c r="G410" s="2"/>
      <c r="H410" s="2"/>
      <c r="I410" s="2"/>
      <c r="J410" s="2"/>
      <c r="K410" s="2"/>
      <c r="L410" s="80"/>
      <c r="M410" s="80"/>
      <c r="N410" s="80"/>
      <c r="O410" s="80"/>
      <c r="P410" s="2"/>
      <c r="Q410" s="80"/>
      <c r="R410" s="80"/>
      <c r="S410" s="80"/>
      <c r="T410" s="80"/>
      <c r="U410" s="80"/>
      <c r="V410" s="80"/>
      <c r="W410" s="80"/>
      <c r="X410" s="397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2"/>
      <c r="AM410" s="2"/>
      <c r="AN410" s="2"/>
      <c r="AO410" s="2"/>
      <c r="AP410" s="2"/>
      <c r="AQ410" s="2"/>
      <c r="AR410" s="2"/>
      <c r="AS410" s="2"/>
      <c r="AT410" s="98"/>
      <c r="AU410" s="98"/>
      <c r="AV410" s="386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386"/>
      <c r="BX410" s="386"/>
      <c r="BY410" s="386"/>
      <c r="BZ410" s="2"/>
      <c r="CA410" s="2"/>
      <c r="CB410" s="2"/>
      <c r="CC410" s="2"/>
      <c r="CD410" s="2"/>
      <c r="CE410" s="2"/>
      <c r="CF410" s="386"/>
      <c r="CG410" s="386"/>
      <c r="CH410" s="10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386"/>
      <c r="DT410" s="386"/>
      <c r="DU410" s="386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</row>
    <row r="411" customFormat="false" ht="11.25" hidden="false" customHeight="false" outlineLevel="0" collapsed="false">
      <c r="A411" s="2"/>
      <c r="B411" s="2"/>
      <c r="C411" s="2"/>
      <c r="D411" s="276"/>
      <c r="E411" s="80"/>
      <c r="F411" s="2"/>
      <c r="G411" s="2"/>
      <c r="H411" s="2"/>
      <c r="I411" s="2"/>
      <c r="J411" s="2"/>
      <c r="K411" s="2"/>
      <c r="L411" s="80"/>
      <c r="M411" s="80"/>
      <c r="N411" s="80"/>
      <c r="O411" s="80"/>
      <c r="P411" s="2"/>
      <c r="Q411" s="80"/>
      <c r="R411" s="80"/>
      <c r="S411" s="80"/>
      <c r="T411" s="80"/>
      <c r="U411" s="80"/>
      <c r="V411" s="80"/>
      <c r="W411" s="80"/>
      <c r="X411" s="397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2"/>
      <c r="AM411" s="2"/>
      <c r="AN411" s="2"/>
      <c r="AO411" s="2"/>
      <c r="AP411" s="2"/>
      <c r="AQ411" s="2"/>
      <c r="AR411" s="2"/>
      <c r="AS411" s="2"/>
      <c r="AT411" s="98"/>
      <c r="AU411" s="98"/>
      <c r="AV411" s="386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386"/>
      <c r="BX411" s="386"/>
      <c r="BY411" s="386"/>
      <c r="BZ411" s="2"/>
      <c r="CA411" s="2"/>
      <c r="CB411" s="2"/>
      <c r="CC411" s="2"/>
      <c r="CD411" s="2"/>
      <c r="CE411" s="2"/>
      <c r="CF411" s="386"/>
      <c r="CG411" s="386"/>
      <c r="CH411" s="10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386"/>
      <c r="DT411" s="386"/>
      <c r="DU411" s="386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</row>
    <row r="412" customFormat="false" ht="11.25" hidden="false" customHeight="false" outlineLevel="0" collapsed="false">
      <c r="A412" s="2"/>
      <c r="B412" s="2"/>
      <c r="C412" s="2"/>
      <c r="D412" s="276"/>
      <c r="E412" s="80"/>
      <c r="F412" s="2"/>
      <c r="G412" s="2"/>
      <c r="H412" s="2"/>
      <c r="I412" s="2"/>
      <c r="J412" s="2"/>
      <c r="K412" s="2"/>
      <c r="L412" s="80"/>
      <c r="M412" s="80"/>
      <c r="N412" s="80"/>
      <c r="O412" s="80"/>
      <c r="P412" s="2"/>
      <c r="Q412" s="80"/>
      <c r="R412" s="80"/>
      <c r="S412" s="80"/>
      <c r="T412" s="80"/>
      <c r="U412" s="80"/>
      <c r="V412" s="80"/>
      <c r="W412" s="80"/>
      <c r="X412" s="397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2"/>
      <c r="AM412" s="2"/>
      <c r="AN412" s="2"/>
      <c r="AO412" s="2"/>
      <c r="AP412" s="2"/>
      <c r="AQ412" s="2"/>
      <c r="AR412" s="2"/>
      <c r="AS412" s="2"/>
      <c r="AT412" s="98"/>
      <c r="AU412" s="98"/>
      <c r="AV412" s="386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386"/>
      <c r="BX412" s="386"/>
      <c r="BY412" s="386"/>
      <c r="BZ412" s="2"/>
      <c r="CA412" s="2"/>
      <c r="CB412" s="2"/>
      <c r="CC412" s="2"/>
      <c r="CD412" s="2"/>
      <c r="CE412" s="2"/>
      <c r="CF412" s="386"/>
      <c r="CG412" s="386"/>
      <c r="CH412" s="10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386"/>
      <c r="DT412" s="386"/>
      <c r="DU412" s="386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</row>
    <row r="413" customFormat="false" ht="11.25" hidden="false" customHeight="false" outlineLevel="0" collapsed="false">
      <c r="A413" s="2"/>
      <c r="B413" s="2"/>
      <c r="C413" s="2"/>
      <c r="D413" s="276"/>
      <c r="E413" s="80"/>
      <c r="F413" s="2"/>
      <c r="G413" s="2"/>
      <c r="H413" s="2"/>
      <c r="I413" s="2"/>
      <c r="J413" s="2"/>
      <c r="K413" s="2"/>
      <c r="L413" s="80"/>
      <c r="M413" s="80"/>
      <c r="N413" s="80"/>
      <c r="O413" s="80"/>
      <c r="P413" s="2"/>
      <c r="Q413" s="80"/>
      <c r="R413" s="80"/>
      <c r="S413" s="80"/>
      <c r="T413" s="80"/>
      <c r="U413" s="80"/>
      <c r="V413" s="80"/>
      <c r="W413" s="80"/>
      <c r="X413" s="397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2"/>
      <c r="AM413" s="2"/>
      <c r="AN413" s="2"/>
      <c r="AO413" s="2"/>
      <c r="AP413" s="2"/>
      <c r="AQ413" s="2"/>
      <c r="AR413" s="2"/>
      <c r="AS413" s="2"/>
      <c r="AT413" s="98"/>
      <c r="AU413" s="98"/>
      <c r="AV413" s="386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386"/>
      <c r="BX413" s="386"/>
      <c r="BY413" s="386"/>
      <c r="BZ413" s="2"/>
      <c r="CA413" s="2"/>
      <c r="CB413" s="2"/>
      <c r="CC413" s="2"/>
      <c r="CD413" s="2"/>
      <c r="CE413" s="2"/>
      <c r="CF413" s="386"/>
      <c r="CG413" s="386"/>
      <c r="CH413" s="10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386"/>
      <c r="DT413" s="386"/>
      <c r="DU413" s="386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</row>
    <row r="414" customFormat="false" ht="11.25" hidden="false" customHeight="false" outlineLevel="0" collapsed="false">
      <c r="A414" s="2"/>
      <c r="B414" s="2"/>
      <c r="C414" s="2"/>
      <c r="D414" s="276"/>
      <c r="E414" s="80"/>
      <c r="F414" s="2"/>
      <c r="G414" s="2"/>
      <c r="H414" s="2"/>
      <c r="I414" s="2"/>
      <c r="J414" s="2"/>
      <c r="K414" s="2"/>
      <c r="L414" s="80"/>
      <c r="M414" s="80"/>
      <c r="N414" s="80"/>
      <c r="O414" s="80"/>
      <c r="P414" s="2"/>
      <c r="Q414" s="80"/>
      <c r="R414" s="80"/>
      <c r="S414" s="80"/>
      <c r="T414" s="80"/>
      <c r="U414" s="80"/>
      <c r="V414" s="80"/>
      <c r="W414" s="80"/>
      <c r="X414" s="397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2"/>
      <c r="AM414" s="2"/>
      <c r="AN414" s="2"/>
      <c r="AO414" s="2"/>
      <c r="AP414" s="2"/>
      <c r="AQ414" s="2"/>
      <c r="AR414" s="2"/>
      <c r="AS414" s="2"/>
      <c r="AT414" s="98"/>
      <c r="AU414" s="98"/>
      <c r="AV414" s="386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386"/>
      <c r="BX414" s="386"/>
      <c r="BY414" s="386"/>
      <c r="BZ414" s="2"/>
      <c r="CA414" s="2"/>
      <c r="CB414" s="2"/>
      <c r="CC414" s="2"/>
      <c r="CD414" s="2"/>
      <c r="CE414" s="2"/>
      <c r="CF414" s="386"/>
      <c r="CG414" s="386"/>
      <c r="CH414" s="10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386"/>
      <c r="DT414" s="386"/>
      <c r="DU414" s="386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</row>
    <row r="415" customFormat="false" ht="11.25" hidden="false" customHeight="false" outlineLevel="0" collapsed="false">
      <c r="A415" s="2"/>
      <c r="B415" s="2"/>
      <c r="C415" s="2"/>
      <c r="D415" s="276"/>
      <c r="E415" s="80"/>
      <c r="F415" s="2"/>
      <c r="G415" s="2"/>
      <c r="H415" s="2"/>
      <c r="I415" s="2"/>
      <c r="J415" s="2"/>
      <c r="K415" s="2"/>
      <c r="L415" s="80"/>
      <c r="M415" s="80"/>
      <c r="N415" s="80"/>
      <c r="O415" s="80"/>
      <c r="P415" s="2"/>
      <c r="Q415" s="80"/>
      <c r="R415" s="80"/>
      <c r="S415" s="80"/>
      <c r="T415" s="80"/>
      <c r="U415" s="80"/>
      <c r="V415" s="80"/>
      <c r="W415" s="80"/>
      <c r="X415" s="397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2"/>
      <c r="AM415" s="2"/>
      <c r="AN415" s="2"/>
      <c r="AO415" s="2"/>
      <c r="AP415" s="2"/>
      <c r="AQ415" s="2"/>
      <c r="AR415" s="2"/>
      <c r="AS415" s="2"/>
      <c r="AT415" s="98"/>
      <c r="AU415" s="98"/>
      <c r="AV415" s="386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386"/>
      <c r="BX415" s="386"/>
      <c r="BY415" s="386"/>
      <c r="BZ415" s="2"/>
      <c r="CA415" s="2"/>
      <c r="CB415" s="2"/>
      <c r="CC415" s="2"/>
      <c r="CD415" s="2"/>
      <c r="CE415" s="2"/>
      <c r="CF415" s="386"/>
      <c r="CG415" s="386"/>
      <c r="CH415" s="10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386"/>
      <c r="DT415" s="386"/>
      <c r="DU415" s="386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</row>
    <row r="416" customFormat="false" ht="11.25" hidden="false" customHeight="false" outlineLevel="0" collapsed="false">
      <c r="A416" s="2"/>
      <c r="B416" s="2"/>
      <c r="C416" s="2"/>
      <c r="D416" s="276"/>
      <c r="E416" s="80"/>
      <c r="F416" s="2"/>
      <c r="G416" s="2"/>
      <c r="H416" s="2"/>
      <c r="I416" s="2"/>
      <c r="J416" s="2"/>
      <c r="K416" s="2"/>
      <c r="L416" s="80"/>
      <c r="M416" s="80"/>
      <c r="N416" s="80"/>
      <c r="O416" s="80"/>
      <c r="P416" s="2"/>
      <c r="Q416" s="80"/>
      <c r="R416" s="80"/>
      <c r="S416" s="80"/>
      <c r="T416" s="80"/>
      <c r="U416" s="80"/>
      <c r="V416" s="80"/>
      <c r="W416" s="80"/>
      <c r="X416" s="397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2"/>
      <c r="AM416" s="2"/>
      <c r="AN416" s="2"/>
      <c r="AO416" s="2"/>
      <c r="AP416" s="2"/>
      <c r="AQ416" s="2"/>
      <c r="AR416" s="2"/>
      <c r="AS416" s="2"/>
      <c r="AT416" s="98"/>
      <c r="AU416" s="98"/>
      <c r="AV416" s="386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386"/>
      <c r="BX416" s="386"/>
      <c r="BY416" s="386"/>
      <c r="BZ416" s="2"/>
      <c r="CA416" s="2"/>
      <c r="CB416" s="2"/>
      <c r="CC416" s="2"/>
      <c r="CD416" s="2"/>
      <c r="CE416" s="2"/>
      <c r="CF416" s="386"/>
      <c r="CG416" s="386"/>
      <c r="CH416" s="10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386"/>
      <c r="DT416" s="386"/>
      <c r="DU416" s="386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</row>
    <row r="417" customFormat="false" ht="11.25" hidden="false" customHeight="false" outlineLevel="0" collapsed="false">
      <c r="A417" s="2"/>
      <c r="B417" s="2"/>
      <c r="C417" s="2"/>
      <c r="D417" s="276"/>
      <c r="E417" s="80"/>
      <c r="F417" s="2"/>
      <c r="G417" s="2"/>
      <c r="H417" s="2"/>
      <c r="I417" s="2"/>
      <c r="J417" s="2"/>
      <c r="K417" s="2"/>
      <c r="L417" s="80"/>
      <c r="M417" s="80"/>
      <c r="N417" s="80"/>
      <c r="O417" s="80"/>
      <c r="P417" s="2"/>
      <c r="Q417" s="80"/>
      <c r="R417" s="80"/>
      <c r="S417" s="80"/>
      <c r="T417" s="80"/>
      <c r="U417" s="80"/>
      <c r="V417" s="80"/>
      <c r="W417" s="80"/>
      <c r="X417" s="397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2"/>
      <c r="AM417" s="2"/>
      <c r="AN417" s="2"/>
      <c r="AO417" s="2"/>
      <c r="AP417" s="2"/>
      <c r="AQ417" s="2"/>
      <c r="AR417" s="2"/>
      <c r="AS417" s="2"/>
      <c r="AT417" s="98"/>
      <c r="AU417" s="98"/>
      <c r="AV417" s="386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386"/>
      <c r="BX417" s="386"/>
      <c r="BY417" s="386"/>
      <c r="BZ417" s="2"/>
      <c r="CA417" s="2"/>
      <c r="CB417" s="2"/>
      <c r="CC417" s="2"/>
      <c r="CD417" s="2"/>
      <c r="CE417" s="2"/>
      <c r="CF417" s="386"/>
      <c r="CG417" s="386"/>
      <c r="CH417" s="10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386"/>
      <c r="DT417" s="386"/>
      <c r="DU417" s="386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</row>
    <row r="418" customFormat="false" ht="11.25" hidden="false" customHeight="false" outlineLevel="0" collapsed="false">
      <c r="A418" s="2"/>
      <c r="B418" s="2"/>
      <c r="C418" s="2"/>
      <c r="D418" s="276"/>
      <c r="E418" s="80"/>
      <c r="F418" s="2"/>
      <c r="G418" s="2"/>
      <c r="H418" s="2"/>
      <c r="I418" s="2"/>
      <c r="J418" s="2"/>
      <c r="K418" s="2"/>
      <c r="L418" s="80"/>
      <c r="M418" s="80"/>
      <c r="N418" s="80"/>
      <c r="O418" s="80"/>
      <c r="P418" s="2"/>
      <c r="Q418" s="80"/>
      <c r="R418" s="80"/>
      <c r="S418" s="80"/>
      <c r="T418" s="80"/>
      <c r="U418" s="80"/>
      <c r="V418" s="80"/>
      <c r="W418" s="80"/>
      <c r="X418" s="397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2"/>
      <c r="AM418" s="2"/>
      <c r="AN418" s="2"/>
      <c r="AO418" s="2"/>
      <c r="AP418" s="2"/>
      <c r="AQ418" s="2"/>
      <c r="AR418" s="2"/>
      <c r="AS418" s="2"/>
      <c r="AT418" s="98"/>
      <c r="AU418" s="98"/>
      <c r="AV418" s="386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386"/>
      <c r="BX418" s="386"/>
      <c r="BY418" s="386"/>
      <c r="BZ418" s="2"/>
      <c r="CA418" s="2"/>
      <c r="CB418" s="2"/>
      <c r="CC418" s="2"/>
      <c r="CD418" s="2"/>
      <c r="CE418" s="2"/>
      <c r="CF418" s="386"/>
      <c r="CG418" s="386"/>
      <c r="CH418" s="10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386"/>
      <c r="DT418" s="386"/>
      <c r="DU418" s="386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</row>
    <row r="419" customFormat="false" ht="11.25" hidden="false" customHeight="false" outlineLevel="0" collapsed="false">
      <c r="A419" s="2"/>
      <c r="B419" s="2"/>
      <c r="C419" s="2"/>
      <c r="D419" s="276"/>
      <c r="E419" s="80"/>
      <c r="F419" s="2"/>
      <c r="G419" s="2"/>
      <c r="H419" s="2"/>
      <c r="I419" s="2"/>
      <c r="J419" s="2"/>
      <c r="K419" s="2"/>
      <c r="L419" s="80"/>
      <c r="M419" s="80"/>
      <c r="N419" s="80"/>
      <c r="O419" s="80"/>
      <c r="P419" s="2"/>
      <c r="Q419" s="80"/>
      <c r="R419" s="80"/>
      <c r="S419" s="80"/>
      <c r="T419" s="80"/>
      <c r="U419" s="80"/>
      <c r="V419" s="80"/>
      <c r="W419" s="80"/>
      <c r="X419" s="397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2"/>
      <c r="AM419" s="2"/>
      <c r="AN419" s="2"/>
      <c r="AO419" s="2"/>
      <c r="AP419" s="2"/>
      <c r="AQ419" s="2"/>
      <c r="AR419" s="2"/>
      <c r="AS419" s="2"/>
      <c r="AT419" s="98"/>
      <c r="AU419" s="98"/>
      <c r="AV419" s="386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386"/>
      <c r="BX419" s="386"/>
      <c r="BY419" s="386"/>
      <c r="BZ419" s="2"/>
      <c r="CA419" s="2"/>
      <c r="CB419" s="2"/>
      <c r="CC419" s="2"/>
      <c r="CD419" s="2"/>
      <c r="CE419" s="2"/>
      <c r="CF419" s="386"/>
      <c r="CG419" s="386"/>
      <c r="CH419" s="10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386"/>
      <c r="DT419" s="386"/>
      <c r="DU419" s="386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</row>
    <row r="420" customFormat="false" ht="11.25" hidden="false" customHeight="false" outlineLevel="0" collapsed="false">
      <c r="A420" s="2"/>
      <c r="B420" s="2"/>
      <c r="C420" s="2"/>
      <c r="D420" s="276"/>
      <c r="E420" s="80"/>
      <c r="F420" s="2"/>
      <c r="G420" s="2"/>
      <c r="H420" s="2"/>
      <c r="I420" s="2"/>
      <c r="J420" s="2"/>
      <c r="K420" s="2"/>
      <c r="L420" s="80"/>
      <c r="M420" s="80"/>
      <c r="N420" s="80"/>
      <c r="O420" s="80"/>
      <c r="P420" s="2"/>
      <c r="Q420" s="80"/>
      <c r="R420" s="80"/>
      <c r="S420" s="80"/>
      <c r="T420" s="80"/>
      <c r="U420" s="80"/>
      <c r="V420" s="80"/>
      <c r="W420" s="80"/>
      <c r="X420" s="397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2"/>
      <c r="AM420" s="2"/>
      <c r="AN420" s="2"/>
      <c r="AO420" s="2"/>
      <c r="AP420" s="2"/>
      <c r="AQ420" s="2"/>
      <c r="AR420" s="2"/>
      <c r="AS420" s="2"/>
      <c r="AT420" s="98"/>
      <c r="AU420" s="98"/>
      <c r="AV420" s="386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386"/>
      <c r="BX420" s="386"/>
      <c r="BY420" s="386"/>
      <c r="BZ420" s="2"/>
      <c r="CA420" s="2"/>
      <c r="CB420" s="2"/>
      <c r="CC420" s="2"/>
      <c r="CD420" s="2"/>
      <c r="CE420" s="2"/>
      <c r="CF420" s="386"/>
      <c r="CG420" s="386"/>
      <c r="CH420" s="10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386"/>
      <c r="DT420" s="386"/>
      <c r="DU420" s="386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</row>
    <row r="421" customFormat="false" ht="11.25" hidden="false" customHeight="false" outlineLevel="0" collapsed="false">
      <c r="A421" s="2"/>
      <c r="B421" s="2"/>
      <c r="C421" s="2"/>
      <c r="D421" s="276"/>
      <c r="E421" s="80"/>
      <c r="F421" s="2"/>
      <c r="G421" s="2"/>
      <c r="H421" s="2"/>
      <c r="I421" s="2"/>
      <c r="J421" s="2"/>
      <c r="K421" s="2"/>
      <c r="L421" s="80"/>
      <c r="M421" s="80"/>
      <c r="N421" s="80"/>
      <c r="O421" s="80"/>
      <c r="P421" s="2"/>
      <c r="Q421" s="80"/>
      <c r="R421" s="80"/>
      <c r="S421" s="80"/>
      <c r="T421" s="80"/>
      <c r="U421" s="80"/>
      <c r="V421" s="80"/>
      <c r="W421" s="80"/>
      <c r="X421" s="397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2"/>
      <c r="AM421" s="2"/>
      <c r="AN421" s="2"/>
      <c r="AO421" s="2"/>
      <c r="AP421" s="2"/>
      <c r="AQ421" s="2"/>
      <c r="AR421" s="2"/>
      <c r="AS421" s="2"/>
      <c r="AT421" s="98"/>
      <c r="AU421" s="98"/>
      <c r="AV421" s="386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386"/>
      <c r="BX421" s="386"/>
      <c r="BY421" s="386"/>
      <c r="BZ421" s="2"/>
      <c r="CA421" s="2"/>
      <c r="CB421" s="2"/>
      <c r="CC421" s="2"/>
      <c r="CD421" s="2"/>
      <c r="CE421" s="2"/>
      <c r="CF421" s="386"/>
      <c r="CG421" s="386"/>
      <c r="CH421" s="10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386"/>
      <c r="DT421" s="386"/>
      <c r="DU421" s="386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</row>
    <row r="422" customFormat="false" ht="11.25" hidden="false" customHeight="false" outlineLevel="0" collapsed="false">
      <c r="A422" s="2"/>
      <c r="B422" s="2"/>
      <c r="C422" s="2"/>
      <c r="D422" s="276"/>
      <c r="E422" s="80"/>
      <c r="F422" s="2"/>
      <c r="G422" s="2"/>
      <c r="H422" s="2"/>
      <c r="I422" s="2"/>
      <c r="J422" s="2"/>
      <c r="K422" s="2"/>
      <c r="L422" s="80"/>
      <c r="M422" s="80"/>
      <c r="N422" s="80"/>
      <c r="O422" s="80"/>
      <c r="P422" s="2"/>
      <c r="Q422" s="80"/>
      <c r="R422" s="80"/>
      <c r="S422" s="80"/>
      <c r="T422" s="80"/>
      <c r="U422" s="80"/>
      <c r="V422" s="80"/>
      <c r="W422" s="80"/>
      <c r="X422" s="397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2"/>
      <c r="AM422" s="2"/>
      <c r="AN422" s="2"/>
      <c r="AO422" s="2"/>
      <c r="AP422" s="2"/>
      <c r="AQ422" s="2"/>
      <c r="AR422" s="2"/>
      <c r="AS422" s="2"/>
      <c r="AT422" s="98"/>
      <c r="AU422" s="98"/>
      <c r="AV422" s="386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386"/>
      <c r="BX422" s="386"/>
      <c r="BY422" s="386"/>
      <c r="BZ422" s="2"/>
      <c r="CA422" s="2"/>
      <c r="CB422" s="2"/>
      <c r="CC422" s="2"/>
      <c r="CD422" s="2"/>
      <c r="CE422" s="2"/>
      <c r="CF422" s="386"/>
      <c r="CG422" s="386"/>
      <c r="CH422" s="10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386"/>
      <c r="DT422" s="386"/>
      <c r="DU422" s="386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</row>
    <row r="423" customFormat="false" ht="11.25" hidden="false" customHeight="false" outlineLevel="0" collapsed="false">
      <c r="A423" s="2"/>
      <c r="B423" s="2"/>
      <c r="C423" s="2"/>
      <c r="D423" s="276"/>
      <c r="E423" s="80"/>
      <c r="F423" s="2"/>
      <c r="G423" s="2"/>
      <c r="H423" s="2"/>
      <c r="I423" s="2"/>
      <c r="J423" s="2"/>
      <c r="K423" s="2"/>
      <c r="L423" s="80"/>
      <c r="M423" s="80"/>
      <c r="N423" s="80"/>
      <c r="O423" s="80"/>
      <c r="P423" s="2"/>
      <c r="Q423" s="80"/>
      <c r="R423" s="80"/>
      <c r="S423" s="80"/>
      <c r="T423" s="80"/>
      <c r="U423" s="80"/>
      <c r="V423" s="80"/>
      <c r="W423" s="80"/>
      <c r="X423" s="397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2"/>
      <c r="AM423" s="2"/>
      <c r="AN423" s="2"/>
      <c r="AO423" s="2"/>
      <c r="AP423" s="2"/>
      <c r="AQ423" s="2"/>
      <c r="AR423" s="2"/>
      <c r="AS423" s="2"/>
      <c r="AT423" s="98"/>
      <c r="AU423" s="98"/>
      <c r="AV423" s="386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386"/>
      <c r="BX423" s="386"/>
      <c r="BY423" s="386"/>
      <c r="BZ423" s="2"/>
      <c r="CA423" s="2"/>
      <c r="CB423" s="2"/>
      <c r="CC423" s="2"/>
      <c r="CD423" s="2"/>
      <c r="CE423" s="2"/>
      <c r="CF423" s="386"/>
      <c r="CG423" s="386"/>
      <c r="CH423" s="10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386"/>
      <c r="DT423" s="386"/>
      <c r="DU423" s="386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</row>
    <row r="424" customFormat="false" ht="11.25" hidden="false" customHeight="false" outlineLevel="0" collapsed="false">
      <c r="A424" s="2"/>
      <c r="B424" s="2"/>
      <c r="C424" s="2"/>
      <c r="D424" s="276"/>
      <c r="E424" s="80"/>
      <c r="F424" s="2"/>
      <c r="G424" s="2"/>
      <c r="H424" s="2"/>
      <c r="I424" s="2"/>
      <c r="J424" s="2"/>
      <c r="K424" s="2"/>
      <c r="L424" s="80"/>
      <c r="M424" s="80"/>
      <c r="N424" s="80"/>
      <c r="O424" s="80"/>
      <c r="P424" s="2"/>
      <c r="Q424" s="80"/>
      <c r="R424" s="80"/>
      <c r="S424" s="80"/>
      <c r="T424" s="80"/>
      <c r="U424" s="80"/>
      <c r="V424" s="80"/>
      <c r="W424" s="80"/>
      <c r="X424" s="397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2"/>
      <c r="AM424" s="2"/>
      <c r="AN424" s="2"/>
      <c r="AO424" s="2"/>
      <c r="AP424" s="2"/>
      <c r="AQ424" s="2"/>
      <c r="AR424" s="2"/>
      <c r="AS424" s="2"/>
      <c r="AT424" s="98"/>
      <c r="AU424" s="98"/>
      <c r="AV424" s="386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386"/>
      <c r="BX424" s="386"/>
      <c r="BY424" s="386"/>
      <c r="BZ424" s="2"/>
      <c r="CA424" s="2"/>
      <c r="CB424" s="2"/>
      <c r="CC424" s="2"/>
      <c r="CD424" s="2"/>
      <c r="CE424" s="2"/>
      <c r="CF424" s="386"/>
      <c r="CG424" s="386"/>
      <c r="CH424" s="10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386"/>
      <c r="DT424" s="386"/>
      <c r="DU424" s="386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</row>
    <row r="425" customFormat="false" ht="11.25" hidden="false" customHeight="false" outlineLevel="0" collapsed="false">
      <c r="A425" s="2"/>
      <c r="B425" s="2"/>
      <c r="C425" s="2"/>
      <c r="D425" s="276"/>
      <c r="E425" s="80"/>
      <c r="F425" s="2"/>
      <c r="G425" s="2"/>
      <c r="H425" s="2"/>
      <c r="I425" s="2"/>
      <c r="J425" s="2"/>
      <c r="K425" s="2"/>
      <c r="L425" s="80"/>
      <c r="M425" s="80"/>
      <c r="N425" s="80"/>
      <c r="O425" s="80"/>
      <c r="P425" s="2"/>
      <c r="Q425" s="80"/>
      <c r="R425" s="80"/>
      <c r="S425" s="80"/>
      <c r="T425" s="80"/>
      <c r="U425" s="80"/>
      <c r="V425" s="80"/>
      <c r="W425" s="80"/>
      <c r="X425" s="397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2"/>
      <c r="AM425" s="2"/>
      <c r="AN425" s="2"/>
      <c r="AO425" s="2"/>
      <c r="AP425" s="2"/>
      <c r="AQ425" s="2"/>
      <c r="AR425" s="2"/>
      <c r="AS425" s="2"/>
      <c r="AT425" s="98"/>
      <c r="AU425" s="98"/>
      <c r="AV425" s="386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386"/>
      <c r="BX425" s="386"/>
      <c r="BY425" s="386"/>
      <c r="BZ425" s="2"/>
      <c r="CA425" s="2"/>
      <c r="CB425" s="2"/>
      <c r="CC425" s="2"/>
      <c r="CD425" s="2"/>
      <c r="CE425" s="2"/>
      <c r="CF425" s="386"/>
      <c r="CG425" s="386"/>
      <c r="CH425" s="10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386"/>
      <c r="DT425" s="386"/>
      <c r="DU425" s="386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</row>
    <row r="426" customFormat="false" ht="11.25" hidden="false" customHeight="false" outlineLevel="0" collapsed="false">
      <c r="A426" s="2"/>
      <c r="B426" s="2"/>
      <c r="C426" s="2"/>
      <c r="D426" s="276"/>
      <c r="E426" s="80"/>
      <c r="F426" s="2"/>
      <c r="G426" s="2"/>
      <c r="H426" s="2"/>
      <c r="I426" s="2"/>
      <c r="J426" s="2"/>
      <c r="K426" s="2"/>
      <c r="L426" s="80"/>
      <c r="M426" s="80"/>
      <c r="N426" s="80"/>
      <c r="O426" s="80"/>
      <c r="P426" s="2"/>
      <c r="Q426" s="80"/>
      <c r="R426" s="80"/>
      <c r="S426" s="80"/>
      <c r="T426" s="80"/>
      <c r="U426" s="80"/>
      <c r="V426" s="80"/>
      <c r="W426" s="80"/>
      <c r="X426" s="397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2"/>
      <c r="AM426" s="2"/>
      <c r="AN426" s="2"/>
      <c r="AO426" s="2"/>
      <c r="AP426" s="2"/>
      <c r="AQ426" s="2"/>
      <c r="AR426" s="2"/>
      <c r="AS426" s="2"/>
      <c r="AT426" s="98"/>
      <c r="AU426" s="98"/>
      <c r="AV426" s="386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386"/>
      <c r="BX426" s="386"/>
      <c r="BY426" s="386"/>
      <c r="BZ426" s="2"/>
      <c r="CA426" s="2"/>
      <c r="CB426" s="2"/>
      <c r="CC426" s="2"/>
      <c r="CD426" s="2"/>
      <c r="CE426" s="2"/>
      <c r="CF426" s="386"/>
      <c r="CG426" s="386"/>
      <c r="CH426" s="10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386"/>
      <c r="DT426" s="386"/>
      <c r="DU426" s="386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</row>
    <row r="427" customFormat="false" ht="11.25" hidden="false" customHeight="false" outlineLevel="0" collapsed="false">
      <c r="A427" s="2"/>
      <c r="B427" s="2"/>
      <c r="C427" s="2"/>
      <c r="D427" s="276"/>
      <c r="E427" s="80"/>
      <c r="F427" s="2"/>
      <c r="G427" s="2"/>
      <c r="H427" s="2"/>
      <c r="I427" s="2"/>
      <c r="J427" s="2"/>
      <c r="K427" s="2"/>
      <c r="L427" s="80"/>
      <c r="M427" s="80"/>
      <c r="N427" s="80"/>
      <c r="O427" s="80"/>
      <c r="P427" s="2"/>
      <c r="Q427" s="80"/>
      <c r="R427" s="80"/>
      <c r="S427" s="80"/>
      <c r="T427" s="80"/>
      <c r="U427" s="80"/>
      <c r="V427" s="80"/>
      <c r="W427" s="80"/>
      <c r="X427" s="397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2"/>
      <c r="AM427" s="2"/>
      <c r="AN427" s="2"/>
      <c r="AO427" s="2"/>
      <c r="AP427" s="2"/>
      <c r="AQ427" s="2"/>
      <c r="AR427" s="2"/>
      <c r="AS427" s="2"/>
      <c r="AT427" s="98"/>
      <c r="AU427" s="98"/>
      <c r="AV427" s="386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386"/>
      <c r="BX427" s="386"/>
      <c r="BY427" s="386"/>
      <c r="BZ427" s="2"/>
      <c r="CA427" s="2"/>
      <c r="CB427" s="2"/>
      <c r="CC427" s="2"/>
      <c r="CD427" s="2"/>
      <c r="CE427" s="2"/>
      <c r="CF427" s="386"/>
      <c r="CG427" s="386"/>
      <c r="CH427" s="10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386"/>
      <c r="DT427" s="386"/>
      <c r="DU427" s="386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</row>
    <row r="428" customFormat="false" ht="11.25" hidden="false" customHeight="false" outlineLevel="0" collapsed="false">
      <c r="A428" s="2"/>
      <c r="B428" s="2"/>
      <c r="C428" s="2"/>
      <c r="D428" s="276"/>
      <c r="E428" s="80"/>
      <c r="F428" s="2"/>
      <c r="G428" s="2"/>
      <c r="H428" s="2"/>
      <c r="I428" s="2"/>
      <c r="J428" s="2"/>
      <c r="K428" s="2"/>
      <c r="L428" s="80"/>
      <c r="M428" s="80"/>
      <c r="N428" s="80"/>
      <c r="O428" s="80"/>
      <c r="P428" s="2"/>
      <c r="Q428" s="80"/>
      <c r="R428" s="80"/>
      <c r="S428" s="80"/>
      <c r="T428" s="80"/>
      <c r="U428" s="80"/>
      <c r="V428" s="80"/>
      <c r="W428" s="80"/>
      <c r="X428" s="397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2"/>
      <c r="AM428" s="2"/>
      <c r="AN428" s="2"/>
      <c r="AO428" s="2"/>
      <c r="AP428" s="2"/>
      <c r="AQ428" s="2"/>
      <c r="AR428" s="2"/>
      <c r="AS428" s="2"/>
      <c r="AT428" s="98"/>
      <c r="AU428" s="98"/>
      <c r="AV428" s="386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386"/>
      <c r="BX428" s="386"/>
      <c r="BY428" s="386"/>
      <c r="BZ428" s="2"/>
      <c r="CA428" s="2"/>
      <c r="CB428" s="2"/>
      <c r="CC428" s="2"/>
      <c r="CD428" s="2"/>
      <c r="CE428" s="2"/>
      <c r="CF428" s="386"/>
      <c r="CG428" s="386"/>
      <c r="CH428" s="10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386"/>
      <c r="DT428" s="386"/>
      <c r="DU428" s="386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</row>
    <row r="429" customFormat="false" ht="11.25" hidden="false" customHeight="false" outlineLevel="0" collapsed="false">
      <c r="A429" s="2"/>
      <c r="B429" s="2"/>
      <c r="C429" s="2"/>
      <c r="D429" s="276"/>
      <c r="E429" s="80"/>
      <c r="F429" s="2"/>
      <c r="G429" s="2"/>
      <c r="H429" s="2"/>
      <c r="I429" s="2"/>
      <c r="J429" s="2"/>
      <c r="K429" s="2"/>
      <c r="L429" s="80"/>
      <c r="M429" s="80"/>
      <c r="N429" s="80"/>
      <c r="O429" s="80"/>
      <c r="P429" s="2"/>
      <c r="Q429" s="80"/>
      <c r="R429" s="80"/>
      <c r="S429" s="80"/>
      <c r="T429" s="80"/>
      <c r="U429" s="80"/>
      <c r="V429" s="80"/>
      <c r="W429" s="80"/>
      <c r="X429" s="397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2"/>
      <c r="AM429" s="2"/>
      <c r="AN429" s="2"/>
      <c r="AO429" s="2"/>
      <c r="AP429" s="2"/>
      <c r="AQ429" s="2"/>
      <c r="AR429" s="2"/>
      <c r="AS429" s="2"/>
      <c r="AT429" s="98"/>
      <c r="AU429" s="98"/>
      <c r="AV429" s="386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386"/>
      <c r="BX429" s="386"/>
      <c r="BY429" s="386"/>
      <c r="BZ429" s="2"/>
      <c r="CA429" s="2"/>
      <c r="CB429" s="2"/>
      <c r="CC429" s="2"/>
      <c r="CD429" s="2"/>
      <c r="CE429" s="2"/>
      <c r="CF429" s="386"/>
      <c r="CG429" s="386"/>
      <c r="CH429" s="10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386"/>
      <c r="DT429" s="386"/>
      <c r="DU429" s="386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</row>
    <row r="430" customFormat="false" ht="11.25" hidden="false" customHeight="false" outlineLevel="0" collapsed="false">
      <c r="A430" s="2"/>
      <c r="B430" s="2"/>
      <c r="C430" s="2"/>
      <c r="D430" s="276"/>
      <c r="E430" s="80"/>
      <c r="F430" s="2"/>
      <c r="G430" s="2"/>
      <c r="H430" s="2"/>
      <c r="I430" s="2"/>
      <c r="J430" s="2"/>
      <c r="K430" s="2"/>
      <c r="L430" s="80"/>
      <c r="M430" s="80"/>
      <c r="N430" s="80"/>
      <c r="O430" s="80"/>
      <c r="P430" s="2"/>
      <c r="Q430" s="80"/>
      <c r="R430" s="80"/>
      <c r="S430" s="80"/>
      <c r="T430" s="80"/>
      <c r="U430" s="80"/>
      <c r="V430" s="80"/>
      <c r="W430" s="80"/>
      <c r="X430" s="397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2"/>
      <c r="AM430" s="2"/>
      <c r="AN430" s="2"/>
      <c r="AO430" s="2"/>
      <c r="AP430" s="2"/>
      <c r="AQ430" s="2"/>
      <c r="AR430" s="2"/>
      <c r="AS430" s="2"/>
      <c r="AT430" s="98"/>
      <c r="AU430" s="98"/>
      <c r="AV430" s="386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386"/>
      <c r="BX430" s="386"/>
      <c r="BY430" s="386"/>
      <c r="BZ430" s="2"/>
      <c r="CA430" s="2"/>
      <c r="CB430" s="2"/>
      <c r="CC430" s="2"/>
      <c r="CD430" s="2"/>
      <c r="CE430" s="2"/>
      <c r="CF430" s="386"/>
      <c r="CG430" s="386"/>
      <c r="CH430" s="10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386"/>
      <c r="DT430" s="386"/>
      <c r="DU430" s="386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</row>
    <row r="431" customFormat="false" ht="11.25" hidden="false" customHeight="false" outlineLevel="0" collapsed="false">
      <c r="A431" s="2"/>
      <c r="B431" s="2"/>
      <c r="C431" s="2"/>
      <c r="D431" s="276"/>
      <c r="E431" s="80"/>
      <c r="F431" s="2"/>
      <c r="G431" s="2"/>
      <c r="H431" s="2"/>
      <c r="I431" s="2"/>
      <c r="J431" s="2"/>
      <c r="K431" s="2"/>
      <c r="L431" s="80"/>
      <c r="M431" s="80"/>
      <c r="N431" s="80"/>
      <c r="O431" s="80"/>
      <c r="P431" s="2"/>
      <c r="Q431" s="80"/>
      <c r="R431" s="80"/>
      <c r="S431" s="80"/>
      <c r="T431" s="80"/>
      <c r="U431" s="80"/>
      <c r="V431" s="80"/>
      <c r="W431" s="80"/>
      <c r="X431" s="397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2"/>
      <c r="AM431" s="2"/>
      <c r="AN431" s="2"/>
      <c r="AO431" s="2"/>
      <c r="AP431" s="2"/>
      <c r="AQ431" s="2"/>
      <c r="AR431" s="2"/>
      <c r="AS431" s="2"/>
      <c r="AT431" s="98"/>
      <c r="AU431" s="98"/>
      <c r="AV431" s="386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386"/>
      <c r="BX431" s="386"/>
      <c r="BY431" s="386"/>
      <c r="BZ431" s="2"/>
      <c r="CA431" s="2"/>
      <c r="CB431" s="2"/>
      <c r="CC431" s="2"/>
      <c r="CD431" s="2"/>
      <c r="CE431" s="2"/>
      <c r="CF431" s="386"/>
      <c r="CG431" s="386"/>
      <c r="CH431" s="10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386"/>
      <c r="DT431" s="386"/>
      <c r="DU431" s="386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</row>
    <row r="432" customFormat="false" ht="11.25" hidden="false" customHeight="false" outlineLevel="0" collapsed="false">
      <c r="A432" s="2"/>
      <c r="B432" s="2"/>
      <c r="C432" s="2"/>
      <c r="D432" s="276"/>
      <c r="E432" s="80"/>
      <c r="F432" s="2"/>
      <c r="G432" s="2"/>
      <c r="H432" s="2"/>
      <c r="I432" s="2"/>
      <c r="J432" s="2"/>
      <c r="K432" s="2"/>
      <c r="L432" s="80"/>
      <c r="M432" s="80"/>
      <c r="N432" s="80"/>
      <c r="O432" s="80"/>
      <c r="P432" s="2"/>
      <c r="Q432" s="80"/>
      <c r="R432" s="80"/>
      <c r="S432" s="80"/>
      <c r="T432" s="80"/>
      <c r="U432" s="80"/>
      <c r="V432" s="80"/>
      <c r="W432" s="80"/>
      <c r="X432" s="397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2"/>
      <c r="AM432" s="2"/>
      <c r="AN432" s="2"/>
      <c r="AO432" s="2"/>
      <c r="AP432" s="2"/>
      <c r="AQ432" s="2"/>
      <c r="AR432" s="2"/>
      <c r="AS432" s="2"/>
      <c r="AT432" s="98"/>
      <c r="AU432" s="98"/>
      <c r="AV432" s="386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386"/>
      <c r="BX432" s="386"/>
      <c r="BY432" s="386"/>
      <c r="BZ432" s="2"/>
      <c r="CA432" s="2"/>
      <c r="CB432" s="2"/>
      <c r="CC432" s="2"/>
      <c r="CD432" s="2"/>
      <c r="CE432" s="2"/>
      <c r="CF432" s="386"/>
      <c r="CG432" s="386"/>
      <c r="CH432" s="10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386"/>
      <c r="DT432" s="386"/>
      <c r="DU432" s="386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</row>
    <row r="433" customFormat="false" ht="11.25" hidden="false" customHeight="false" outlineLevel="0" collapsed="false">
      <c r="A433" s="2"/>
      <c r="B433" s="2"/>
      <c r="C433" s="2"/>
      <c r="D433" s="276"/>
      <c r="E433" s="80"/>
      <c r="F433" s="2"/>
      <c r="G433" s="2"/>
      <c r="H433" s="2"/>
      <c r="I433" s="2"/>
      <c r="J433" s="2"/>
      <c r="K433" s="2"/>
      <c r="L433" s="80"/>
      <c r="M433" s="80"/>
      <c r="N433" s="80"/>
      <c r="O433" s="80"/>
      <c r="P433" s="2"/>
      <c r="Q433" s="80"/>
      <c r="R433" s="80"/>
      <c r="S433" s="80"/>
      <c r="T433" s="80"/>
      <c r="U433" s="80"/>
      <c r="V433" s="80"/>
      <c r="W433" s="80"/>
      <c r="X433" s="397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2"/>
      <c r="AM433" s="2"/>
      <c r="AN433" s="2"/>
      <c r="AO433" s="2"/>
      <c r="AP433" s="2"/>
      <c r="AQ433" s="2"/>
      <c r="AR433" s="2"/>
      <c r="AS433" s="2"/>
      <c r="AT433" s="98"/>
      <c r="AU433" s="98"/>
      <c r="AV433" s="386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386"/>
      <c r="BX433" s="386"/>
      <c r="BY433" s="386"/>
      <c r="BZ433" s="2"/>
      <c r="CA433" s="2"/>
      <c r="CB433" s="2"/>
      <c r="CC433" s="2"/>
      <c r="CD433" s="2"/>
      <c r="CE433" s="2"/>
      <c r="CF433" s="386"/>
      <c r="CG433" s="386"/>
      <c r="CH433" s="10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386"/>
      <c r="DT433" s="386"/>
      <c r="DU433" s="386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</row>
    <row r="434" customFormat="false" ht="11.25" hidden="false" customHeight="false" outlineLevel="0" collapsed="false">
      <c r="A434" s="2"/>
      <c r="B434" s="2"/>
      <c r="C434" s="2"/>
      <c r="D434" s="276"/>
      <c r="E434" s="80"/>
      <c r="F434" s="2"/>
      <c r="G434" s="2"/>
      <c r="H434" s="2"/>
      <c r="I434" s="2"/>
      <c r="J434" s="2"/>
      <c r="K434" s="2"/>
      <c r="L434" s="80"/>
      <c r="M434" s="80"/>
      <c r="N434" s="80"/>
      <c r="O434" s="80"/>
      <c r="P434" s="2"/>
      <c r="Q434" s="80"/>
      <c r="R434" s="80"/>
      <c r="S434" s="80"/>
      <c r="T434" s="80"/>
      <c r="U434" s="80"/>
      <c r="V434" s="80"/>
      <c r="W434" s="80"/>
      <c r="X434" s="397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2"/>
      <c r="AM434" s="2"/>
      <c r="AN434" s="2"/>
      <c r="AO434" s="2"/>
      <c r="AP434" s="2"/>
      <c r="AQ434" s="2"/>
      <c r="AR434" s="2"/>
      <c r="AS434" s="2"/>
      <c r="AT434" s="98"/>
      <c r="AU434" s="98"/>
      <c r="AV434" s="386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386"/>
      <c r="BX434" s="386"/>
      <c r="BY434" s="386"/>
      <c r="BZ434" s="2"/>
      <c r="CA434" s="2"/>
      <c r="CB434" s="2"/>
      <c r="CC434" s="2"/>
      <c r="CD434" s="2"/>
      <c r="CE434" s="2"/>
      <c r="CF434" s="386"/>
      <c r="CG434" s="386"/>
      <c r="CH434" s="10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386"/>
      <c r="DT434" s="386"/>
      <c r="DU434" s="386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</row>
    <row r="435" customFormat="false" ht="11.25" hidden="false" customHeight="false" outlineLevel="0" collapsed="false">
      <c r="A435" s="2"/>
      <c r="B435" s="2"/>
      <c r="C435" s="2"/>
      <c r="D435" s="276"/>
      <c r="E435" s="80"/>
      <c r="F435" s="2"/>
      <c r="G435" s="2"/>
      <c r="H435" s="2"/>
      <c r="I435" s="2"/>
      <c r="J435" s="2"/>
      <c r="K435" s="2"/>
      <c r="L435" s="80"/>
      <c r="M435" s="80"/>
      <c r="N435" s="80"/>
      <c r="O435" s="80"/>
      <c r="P435" s="2"/>
      <c r="Q435" s="80"/>
      <c r="R435" s="80"/>
      <c r="S435" s="80"/>
      <c r="T435" s="80"/>
      <c r="U435" s="80"/>
      <c r="V435" s="80"/>
      <c r="W435" s="80"/>
      <c r="X435" s="397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2"/>
      <c r="AM435" s="2"/>
      <c r="AN435" s="2"/>
      <c r="AO435" s="2"/>
      <c r="AP435" s="2"/>
      <c r="AQ435" s="2"/>
      <c r="AR435" s="2"/>
      <c r="AS435" s="2"/>
      <c r="AT435" s="98"/>
      <c r="AU435" s="98"/>
      <c r="AV435" s="386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386"/>
      <c r="BX435" s="386"/>
      <c r="BY435" s="386"/>
      <c r="BZ435" s="2"/>
      <c r="CA435" s="2"/>
      <c r="CB435" s="2"/>
      <c r="CC435" s="2"/>
      <c r="CD435" s="2"/>
      <c r="CE435" s="2"/>
      <c r="CF435" s="386"/>
      <c r="CG435" s="386"/>
      <c r="CH435" s="10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386"/>
      <c r="DT435" s="386"/>
      <c r="DU435" s="386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</row>
    <row r="436" customFormat="false" ht="11.25" hidden="false" customHeight="false" outlineLevel="0" collapsed="false">
      <c r="A436" s="2"/>
      <c r="B436" s="2"/>
      <c r="C436" s="2"/>
      <c r="D436" s="276"/>
      <c r="E436" s="80"/>
      <c r="F436" s="2"/>
      <c r="G436" s="2"/>
      <c r="H436" s="2"/>
      <c r="I436" s="2"/>
      <c r="J436" s="2"/>
      <c r="K436" s="2"/>
      <c r="L436" s="80"/>
      <c r="M436" s="80"/>
      <c r="N436" s="80"/>
      <c r="O436" s="80"/>
      <c r="P436" s="2"/>
      <c r="Q436" s="80"/>
      <c r="R436" s="80"/>
      <c r="S436" s="80"/>
      <c r="T436" s="80"/>
      <c r="U436" s="80"/>
      <c r="V436" s="80"/>
      <c r="W436" s="80"/>
      <c r="X436" s="397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2"/>
      <c r="AM436" s="2"/>
      <c r="AN436" s="2"/>
      <c r="AO436" s="2"/>
      <c r="AP436" s="2"/>
      <c r="AQ436" s="2"/>
      <c r="AR436" s="2"/>
      <c r="AS436" s="2"/>
      <c r="AT436" s="98"/>
      <c r="AU436" s="98"/>
      <c r="AV436" s="386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386"/>
      <c r="BX436" s="386"/>
      <c r="BY436" s="386"/>
      <c r="BZ436" s="2"/>
      <c r="CA436" s="2"/>
      <c r="CB436" s="2"/>
      <c r="CC436" s="2"/>
      <c r="CD436" s="2"/>
      <c r="CE436" s="2"/>
      <c r="CF436" s="386"/>
      <c r="CG436" s="386"/>
      <c r="CH436" s="10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386"/>
      <c r="DT436" s="386"/>
      <c r="DU436" s="386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</row>
    <row r="437" customFormat="false" ht="11.25" hidden="false" customHeight="false" outlineLevel="0" collapsed="false">
      <c r="A437" s="2"/>
      <c r="B437" s="2"/>
      <c r="C437" s="2"/>
      <c r="D437" s="276"/>
      <c r="E437" s="80"/>
      <c r="F437" s="2"/>
      <c r="G437" s="2"/>
      <c r="H437" s="2"/>
      <c r="I437" s="2"/>
      <c r="J437" s="2"/>
      <c r="K437" s="2"/>
      <c r="L437" s="80"/>
      <c r="M437" s="80"/>
      <c r="N437" s="80"/>
      <c r="O437" s="80"/>
      <c r="P437" s="2"/>
      <c r="Q437" s="80"/>
      <c r="R437" s="80"/>
      <c r="S437" s="80"/>
      <c r="T437" s="80"/>
      <c r="U437" s="80"/>
      <c r="V437" s="80"/>
      <c r="W437" s="80"/>
      <c r="X437" s="397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2"/>
      <c r="AM437" s="2"/>
      <c r="AN437" s="2"/>
      <c r="AO437" s="2"/>
      <c r="AP437" s="2"/>
      <c r="AQ437" s="2"/>
      <c r="AR437" s="2"/>
      <c r="AS437" s="2"/>
      <c r="AT437" s="98"/>
      <c r="AU437" s="98"/>
      <c r="AV437" s="386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386"/>
      <c r="BX437" s="386"/>
      <c r="BY437" s="386"/>
      <c r="BZ437" s="2"/>
      <c r="CA437" s="2"/>
      <c r="CB437" s="2"/>
      <c r="CC437" s="2"/>
      <c r="CD437" s="2"/>
      <c r="CE437" s="2"/>
      <c r="CF437" s="386"/>
      <c r="CG437" s="386"/>
      <c r="CH437" s="10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386"/>
      <c r="DT437" s="386"/>
      <c r="DU437" s="386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</row>
    <row r="438" customFormat="false" ht="11.25" hidden="false" customHeight="false" outlineLevel="0" collapsed="false">
      <c r="A438" s="2"/>
      <c r="B438" s="2"/>
      <c r="C438" s="2"/>
      <c r="D438" s="276"/>
      <c r="E438" s="80"/>
      <c r="F438" s="2"/>
      <c r="G438" s="2"/>
      <c r="H438" s="2"/>
      <c r="I438" s="2"/>
      <c r="J438" s="2"/>
      <c r="K438" s="2"/>
      <c r="L438" s="80"/>
      <c r="M438" s="80"/>
      <c r="N438" s="80"/>
      <c r="O438" s="80"/>
      <c r="P438" s="2"/>
      <c r="Q438" s="80"/>
      <c r="R438" s="80"/>
      <c r="S438" s="80"/>
      <c r="T438" s="80"/>
      <c r="U438" s="80"/>
      <c r="V438" s="80"/>
      <c r="W438" s="80"/>
      <c r="X438" s="397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2"/>
      <c r="AM438" s="2"/>
      <c r="AN438" s="2"/>
      <c r="AO438" s="2"/>
      <c r="AP438" s="2"/>
      <c r="AQ438" s="2"/>
      <c r="AR438" s="2"/>
      <c r="AS438" s="2"/>
      <c r="AT438" s="98"/>
      <c r="AU438" s="98"/>
      <c r="AV438" s="386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386"/>
      <c r="BX438" s="386"/>
      <c r="BY438" s="386"/>
      <c r="BZ438" s="2"/>
      <c r="CA438" s="2"/>
      <c r="CB438" s="2"/>
      <c r="CC438" s="2"/>
      <c r="CD438" s="2"/>
      <c r="CE438" s="2"/>
      <c r="CF438" s="386"/>
      <c r="CG438" s="386"/>
      <c r="CH438" s="10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386"/>
      <c r="DT438" s="386"/>
      <c r="DU438" s="386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</row>
    <row r="439" customFormat="false" ht="11.25" hidden="false" customHeight="false" outlineLevel="0" collapsed="false">
      <c r="A439" s="2"/>
      <c r="B439" s="2"/>
      <c r="C439" s="2"/>
      <c r="D439" s="276"/>
      <c r="E439" s="80"/>
      <c r="F439" s="2"/>
      <c r="G439" s="2"/>
      <c r="H439" s="2"/>
      <c r="I439" s="2"/>
      <c r="J439" s="2"/>
      <c r="K439" s="2"/>
      <c r="L439" s="80"/>
      <c r="M439" s="80"/>
      <c r="N439" s="80"/>
      <c r="O439" s="80"/>
      <c r="P439" s="2"/>
      <c r="Q439" s="80"/>
      <c r="R439" s="80"/>
      <c r="S439" s="80"/>
      <c r="T439" s="80"/>
      <c r="U439" s="80"/>
      <c r="V439" s="80"/>
      <c r="W439" s="80"/>
      <c r="X439" s="397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2"/>
      <c r="AM439" s="2"/>
      <c r="AN439" s="2"/>
      <c r="AO439" s="2"/>
      <c r="AP439" s="2"/>
      <c r="AQ439" s="2"/>
      <c r="AR439" s="2"/>
      <c r="AS439" s="2"/>
      <c r="AT439" s="98"/>
      <c r="AU439" s="98"/>
      <c r="AV439" s="386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386"/>
      <c r="BX439" s="386"/>
      <c r="BY439" s="386"/>
      <c r="BZ439" s="2"/>
      <c r="CA439" s="2"/>
      <c r="CB439" s="2"/>
      <c r="CC439" s="2"/>
      <c r="CD439" s="2"/>
      <c r="CE439" s="2"/>
      <c r="CF439" s="386"/>
      <c r="CG439" s="386"/>
      <c r="CH439" s="10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386"/>
      <c r="DT439" s="386"/>
      <c r="DU439" s="386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</row>
    <row r="440" customFormat="false" ht="11.25" hidden="false" customHeight="false" outlineLevel="0" collapsed="false">
      <c r="A440" s="2"/>
      <c r="B440" s="2"/>
      <c r="C440" s="2"/>
      <c r="D440" s="276"/>
      <c r="E440" s="80"/>
      <c r="F440" s="2"/>
      <c r="G440" s="2"/>
      <c r="H440" s="2"/>
      <c r="I440" s="2"/>
      <c r="J440" s="2"/>
      <c r="K440" s="2"/>
      <c r="L440" s="80"/>
      <c r="M440" s="80"/>
      <c r="N440" s="80"/>
      <c r="O440" s="80"/>
      <c r="P440" s="2"/>
      <c r="Q440" s="80"/>
      <c r="R440" s="80"/>
      <c r="S440" s="80"/>
      <c r="T440" s="80"/>
      <c r="U440" s="80"/>
      <c r="V440" s="80"/>
      <c r="W440" s="80"/>
      <c r="X440" s="397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2"/>
      <c r="AM440" s="2"/>
      <c r="AN440" s="2"/>
      <c r="AO440" s="2"/>
      <c r="AP440" s="2"/>
      <c r="AQ440" s="2"/>
      <c r="AR440" s="2"/>
      <c r="AS440" s="2"/>
      <c r="AT440" s="98"/>
      <c r="AU440" s="98"/>
      <c r="AV440" s="386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386"/>
      <c r="BX440" s="386"/>
      <c r="BY440" s="386"/>
      <c r="BZ440" s="2"/>
      <c r="CA440" s="2"/>
      <c r="CB440" s="2"/>
      <c r="CC440" s="2"/>
      <c r="CD440" s="2"/>
      <c r="CE440" s="2"/>
      <c r="CF440" s="386"/>
      <c r="CG440" s="386"/>
      <c r="CH440" s="10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386"/>
      <c r="DT440" s="386"/>
      <c r="DU440" s="386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</row>
    <row r="441" customFormat="false" ht="11.25" hidden="false" customHeight="false" outlineLevel="0" collapsed="false">
      <c r="A441" s="2"/>
      <c r="B441" s="2"/>
      <c r="C441" s="2"/>
      <c r="D441" s="276"/>
      <c r="E441" s="80"/>
      <c r="F441" s="2"/>
      <c r="G441" s="2"/>
      <c r="H441" s="2"/>
      <c r="I441" s="2"/>
      <c r="J441" s="2"/>
      <c r="K441" s="2"/>
      <c r="L441" s="80"/>
      <c r="M441" s="80"/>
      <c r="N441" s="80"/>
      <c r="O441" s="80"/>
      <c r="P441" s="2"/>
      <c r="Q441" s="80"/>
      <c r="R441" s="80"/>
      <c r="S441" s="80"/>
      <c r="T441" s="80"/>
      <c r="U441" s="80"/>
      <c r="V441" s="80"/>
      <c r="W441" s="80"/>
      <c r="X441" s="397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2"/>
      <c r="AM441" s="2"/>
      <c r="AN441" s="2"/>
      <c r="AO441" s="2"/>
      <c r="AP441" s="2"/>
      <c r="AQ441" s="2"/>
      <c r="AR441" s="2"/>
      <c r="AS441" s="2"/>
      <c r="AT441" s="98"/>
      <c r="AU441" s="98"/>
      <c r="AV441" s="386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386"/>
      <c r="BX441" s="386"/>
      <c r="BY441" s="386"/>
      <c r="BZ441" s="2"/>
      <c r="CA441" s="2"/>
      <c r="CB441" s="2"/>
      <c r="CC441" s="2"/>
      <c r="CD441" s="2"/>
      <c r="CE441" s="2"/>
      <c r="CF441" s="386"/>
      <c r="CG441" s="386"/>
      <c r="CH441" s="10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386"/>
      <c r="DT441" s="386"/>
      <c r="DU441" s="386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</row>
    <row r="442" customFormat="false" ht="11.25" hidden="false" customHeight="false" outlineLevel="0" collapsed="false">
      <c r="A442" s="2"/>
      <c r="B442" s="2"/>
      <c r="C442" s="2"/>
      <c r="D442" s="276"/>
      <c r="E442" s="80"/>
      <c r="F442" s="2"/>
      <c r="G442" s="2"/>
      <c r="H442" s="2"/>
      <c r="I442" s="2"/>
      <c r="J442" s="2"/>
      <c r="K442" s="2"/>
      <c r="L442" s="80"/>
      <c r="M442" s="80"/>
      <c r="N442" s="80"/>
      <c r="O442" s="80"/>
      <c r="P442" s="2"/>
      <c r="Q442" s="80"/>
      <c r="R442" s="80"/>
      <c r="S442" s="80"/>
      <c r="T442" s="80"/>
      <c r="U442" s="80"/>
      <c r="V442" s="80"/>
      <c r="W442" s="80"/>
      <c r="X442" s="397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2"/>
      <c r="AM442" s="2"/>
      <c r="AN442" s="2"/>
      <c r="AO442" s="2"/>
      <c r="AP442" s="2"/>
      <c r="AQ442" s="2"/>
      <c r="AR442" s="2"/>
      <c r="AS442" s="2"/>
      <c r="AT442" s="98"/>
      <c r="AU442" s="98"/>
      <c r="AV442" s="386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386"/>
      <c r="BX442" s="386"/>
      <c r="BY442" s="386"/>
      <c r="BZ442" s="2"/>
      <c r="CA442" s="2"/>
      <c r="CB442" s="2"/>
      <c r="CC442" s="2"/>
      <c r="CD442" s="2"/>
      <c r="CE442" s="2"/>
      <c r="CF442" s="386"/>
      <c r="CG442" s="386"/>
      <c r="CH442" s="10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386"/>
      <c r="DT442" s="386"/>
      <c r="DU442" s="386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</row>
    <row r="443" customFormat="false" ht="11.25" hidden="false" customHeight="false" outlineLevel="0" collapsed="false">
      <c r="A443" s="2"/>
      <c r="B443" s="2"/>
      <c r="C443" s="2"/>
      <c r="D443" s="276"/>
      <c r="E443" s="80"/>
      <c r="F443" s="2"/>
      <c r="G443" s="2"/>
      <c r="H443" s="2"/>
      <c r="I443" s="2"/>
      <c r="J443" s="2"/>
      <c r="K443" s="2"/>
      <c r="L443" s="80"/>
      <c r="M443" s="80"/>
      <c r="N443" s="80"/>
      <c r="O443" s="80"/>
      <c r="P443" s="2"/>
      <c r="Q443" s="80"/>
      <c r="R443" s="80"/>
      <c r="S443" s="80"/>
      <c r="T443" s="80"/>
      <c r="U443" s="80"/>
      <c r="V443" s="80"/>
      <c r="W443" s="80"/>
      <c r="X443" s="397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2"/>
      <c r="AM443" s="2"/>
      <c r="AN443" s="2"/>
      <c r="AO443" s="2"/>
      <c r="AP443" s="2"/>
      <c r="AQ443" s="2"/>
      <c r="AR443" s="2"/>
      <c r="AS443" s="2"/>
      <c r="AT443" s="98"/>
      <c r="AU443" s="98"/>
      <c r="AV443" s="386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386"/>
      <c r="BX443" s="386"/>
      <c r="BY443" s="386"/>
      <c r="BZ443" s="2"/>
      <c r="CA443" s="2"/>
      <c r="CB443" s="2"/>
      <c r="CC443" s="2"/>
      <c r="CD443" s="2"/>
      <c r="CE443" s="2"/>
      <c r="CF443" s="386"/>
      <c r="CG443" s="386"/>
      <c r="CH443" s="10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386"/>
      <c r="DT443" s="386"/>
      <c r="DU443" s="386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</row>
    <row r="444" customFormat="false" ht="11.25" hidden="false" customHeight="false" outlineLevel="0" collapsed="false">
      <c r="A444" s="2"/>
      <c r="B444" s="2"/>
      <c r="C444" s="2"/>
      <c r="D444" s="276"/>
      <c r="E444" s="80"/>
      <c r="F444" s="2"/>
      <c r="G444" s="2"/>
      <c r="H444" s="2"/>
      <c r="I444" s="2"/>
      <c r="J444" s="2"/>
      <c r="K444" s="2"/>
      <c r="L444" s="80"/>
      <c r="M444" s="80"/>
      <c r="N444" s="80"/>
      <c r="O444" s="80"/>
      <c r="P444" s="2"/>
      <c r="Q444" s="80"/>
      <c r="R444" s="80"/>
      <c r="S444" s="80"/>
      <c r="T444" s="80"/>
      <c r="U444" s="80"/>
      <c r="V444" s="80"/>
      <c r="W444" s="80"/>
      <c r="X444" s="397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2"/>
      <c r="AM444" s="2"/>
      <c r="AN444" s="2"/>
      <c r="AO444" s="2"/>
      <c r="AP444" s="2"/>
      <c r="AQ444" s="2"/>
      <c r="AR444" s="2"/>
      <c r="AS444" s="2"/>
      <c r="AT444" s="98"/>
      <c r="AU444" s="98"/>
      <c r="AV444" s="386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386"/>
      <c r="BX444" s="386"/>
      <c r="BY444" s="386"/>
      <c r="BZ444" s="2"/>
      <c r="CA444" s="2"/>
      <c r="CB444" s="2"/>
      <c r="CC444" s="2"/>
      <c r="CD444" s="2"/>
      <c r="CE444" s="2"/>
      <c r="CF444" s="386"/>
      <c r="CG444" s="386"/>
      <c r="CH444" s="10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386"/>
      <c r="DT444" s="386"/>
      <c r="DU444" s="386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</row>
    <row r="445" customFormat="false" ht="11.25" hidden="false" customHeight="false" outlineLevel="0" collapsed="false">
      <c r="A445" s="2"/>
      <c r="B445" s="2"/>
      <c r="C445" s="2"/>
      <c r="D445" s="276"/>
      <c r="E445" s="80"/>
      <c r="F445" s="2"/>
      <c r="G445" s="2"/>
      <c r="H445" s="2"/>
      <c r="I445" s="2"/>
      <c r="J445" s="2"/>
      <c r="K445" s="2"/>
      <c r="L445" s="80"/>
      <c r="M445" s="80"/>
      <c r="N445" s="80"/>
      <c r="O445" s="80"/>
      <c r="P445" s="2"/>
      <c r="Q445" s="80"/>
      <c r="R445" s="80"/>
      <c r="S445" s="80"/>
      <c r="T445" s="80"/>
      <c r="U445" s="80"/>
      <c r="V445" s="80"/>
      <c r="W445" s="80"/>
      <c r="X445" s="397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2"/>
      <c r="AM445" s="2"/>
      <c r="AN445" s="2"/>
      <c r="AO445" s="2"/>
      <c r="AP445" s="2"/>
      <c r="AQ445" s="2"/>
      <c r="AR445" s="2"/>
      <c r="AS445" s="2"/>
      <c r="AT445" s="98"/>
      <c r="AU445" s="98"/>
      <c r="AV445" s="386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386"/>
      <c r="BX445" s="386"/>
      <c r="BY445" s="386"/>
      <c r="BZ445" s="2"/>
      <c r="CA445" s="2"/>
      <c r="CB445" s="2"/>
      <c r="CC445" s="2"/>
      <c r="CD445" s="2"/>
      <c r="CE445" s="2"/>
      <c r="CF445" s="386"/>
      <c r="CG445" s="386"/>
      <c r="CH445" s="10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386"/>
      <c r="DT445" s="386"/>
      <c r="DU445" s="386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</row>
    <row r="446" customFormat="false" ht="11.25" hidden="false" customHeight="false" outlineLevel="0" collapsed="false">
      <c r="A446" s="2"/>
      <c r="B446" s="2"/>
      <c r="C446" s="2"/>
      <c r="D446" s="276"/>
      <c r="E446" s="80"/>
      <c r="F446" s="2"/>
      <c r="G446" s="2"/>
      <c r="H446" s="2"/>
      <c r="I446" s="2"/>
      <c r="J446" s="2"/>
      <c r="K446" s="2"/>
      <c r="L446" s="80"/>
      <c r="M446" s="80"/>
      <c r="N446" s="80"/>
      <c r="O446" s="80"/>
      <c r="P446" s="2"/>
      <c r="Q446" s="80"/>
      <c r="R446" s="80"/>
      <c r="S446" s="80"/>
      <c r="T446" s="80"/>
      <c r="U446" s="80"/>
      <c r="V446" s="80"/>
      <c r="W446" s="80"/>
      <c r="X446" s="397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2"/>
      <c r="AM446" s="2"/>
      <c r="AN446" s="2"/>
      <c r="AO446" s="2"/>
      <c r="AP446" s="2"/>
      <c r="AQ446" s="2"/>
      <c r="AR446" s="2"/>
      <c r="AS446" s="2"/>
      <c r="AT446" s="98"/>
      <c r="AU446" s="98"/>
      <c r="AV446" s="386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386"/>
      <c r="BX446" s="386"/>
      <c r="BY446" s="386"/>
      <c r="BZ446" s="2"/>
      <c r="CA446" s="2"/>
      <c r="CB446" s="2"/>
      <c r="CC446" s="2"/>
      <c r="CD446" s="2"/>
      <c r="CE446" s="2"/>
      <c r="CF446" s="386"/>
      <c r="CG446" s="386"/>
      <c r="CH446" s="10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386"/>
      <c r="DT446" s="386"/>
      <c r="DU446" s="386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</row>
    <row r="447" customFormat="false" ht="11.25" hidden="false" customHeight="false" outlineLevel="0" collapsed="false">
      <c r="A447" s="2"/>
      <c r="B447" s="2"/>
      <c r="C447" s="2"/>
      <c r="D447" s="276"/>
      <c r="E447" s="80"/>
      <c r="F447" s="2"/>
      <c r="G447" s="2"/>
      <c r="H447" s="2"/>
      <c r="I447" s="2"/>
      <c r="J447" s="2"/>
      <c r="K447" s="2"/>
      <c r="L447" s="80"/>
      <c r="M447" s="80"/>
      <c r="N447" s="80"/>
      <c r="O447" s="80"/>
      <c r="P447" s="2"/>
      <c r="Q447" s="80"/>
      <c r="R447" s="80"/>
      <c r="S447" s="80"/>
      <c r="T447" s="80"/>
      <c r="U447" s="80"/>
      <c r="V447" s="80"/>
      <c r="W447" s="80"/>
      <c r="X447" s="397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2"/>
      <c r="AM447" s="2"/>
      <c r="AN447" s="2"/>
      <c r="AO447" s="2"/>
      <c r="AP447" s="2"/>
      <c r="AQ447" s="2"/>
      <c r="AR447" s="2"/>
      <c r="AS447" s="2"/>
      <c r="AT447" s="98"/>
      <c r="AU447" s="98"/>
      <c r="AV447" s="386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386"/>
      <c r="BX447" s="386"/>
      <c r="BY447" s="386"/>
      <c r="BZ447" s="2"/>
      <c r="CA447" s="2"/>
      <c r="CB447" s="2"/>
      <c r="CC447" s="2"/>
      <c r="CD447" s="2"/>
      <c r="CE447" s="2"/>
      <c r="CF447" s="386"/>
      <c r="CG447" s="386"/>
      <c r="CH447" s="10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386"/>
      <c r="DT447" s="386"/>
      <c r="DU447" s="386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</row>
    <row r="448" customFormat="false" ht="11.25" hidden="false" customHeight="false" outlineLevel="0" collapsed="false">
      <c r="A448" s="2"/>
      <c r="B448" s="2"/>
      <c r="C448" s="2"/>
      <c r="D448" s="276"/>
      <c r="E448" s="80"/>
      <c r="F448" s="2"/>
      <c r="G448" s="2"/>
      <c r="H448" s="2"/>
      <c r="I448" s="2"/>
      <c r="J448" s="2"/>
      <c r="K448" s="2"/>
      <c r="L448" s="80"/>
      <c r="M448" s="80"/>
      <c r="N448" s="80"/>
      <c r="O448" s="80"/>
      <c r="P448" s="2"/>
      <c r="Q448" s="80"/>
      <c r="R448" s="80"/>
      <c r="S448" s="80"/>
      <c r="T448" s="80"/>
      <c r="U448" s="80"/>
      <c r="V448" s="80"/>
      <c r="W448" s="80"/>
      <c r="X448" s="397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2"/>
      <c r="AM448" s="2"/>
      <c r="AN448" s="2"/>
      <c r="AO448" s="2"/>
      <c r="AP448" s="2"/>
      <c r="AQ448" s="2"/>
      <c r="AR448" s="2"/>
      <c r="AS448" s="2"/>
      <c r="AT448" s="98"/>
      <c r="AU448" s="98"/>
      <c r="AV448" s="386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386"/>
      <c r="BX448" s="386"/>
      <c r="BY448" s="386"/>
      <c r="BZ448" s="2"/>
      <c r="CA448" s="2"/>
      <c r="CB448" s="2"/>
      <c r="CC448" s="2"/>
      <c r="CD448" s="2"/>
      <c r="CE448" s="2"/>
      <c r="CF448" s="386"/>
      <c r="CG448" s="386"/>
      <c r="CH448" s="10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386"/>
      <c r="DT448" s="386"/>
      <c r="DU448" s="386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</row>
    <row r="449" customFormat="false" ht="11.25" hidden="false" customHeight="false" outlineLevel="0" collapsed="false">
      <c r="A449" s="2"/>
      <c r="B449" s="2"/>
      <c r="C449" s="2"/>
      <c r="D449" s="276"/>
      <c r="E449" s="80"/>
      <c r="F449" s="2"/>
      <c r="G449" s="2"/>
      <c r="H449" s="2"/>
      <c r="I449" s="2"/>
      <c r="J449" s="2"/>
      <c r="K449" s="2"/>
      <c r="L449" s="80"/>
      <c r="M449" s="80"/>
      <c r="N449" s="80"/>
      <c r="O449" s="80"/>
      <c r="P449" s="2"/>
      <c r="Q449" s="80"/>
      <c r="R449" s="80"/>
      <c r="S449" s="80"/>
      <c r="T449" s="80"/>
      <c r="U449" s="80"/>
      <c r="V449" s="80"/>
      <c r="W449" s="80"/>
      <c r="X449" s="397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2"/>
      <c r="AM449" s="2"/>
      <c r="AN449" s="2"/>
      <c r="AO449" s="2"/>
      <c r="AP449" s="2"/>
      <c r="AQ449" s="2"/>
      <c r="AR449" s="2"/>
      <c r="AS449" s="2"/>
      <c r="AT449" s="98"/>
      <c r="AU449" s="98"/>
      <c r="AV449" s="386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386"/>
      <c r="BX449" s="386"/>
      <c r="BY449" s="386"/>
      <c r="BZ449" s="2"/>
      <c r="CA449" s="2"/>
      <c r="CB449" s="2"/>
      <c r="CC449" s="2"/>
      <c r="CD449" s="2"/>
      <c r="CE449" s="2"/>
      <c r="CF449" s="386"/>
      <c r="CG449" s="386"/>
      <c r="CH449" s="10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386"/>
      <c r="DT449" s="386"/>
      <c r="DU449" s="386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</row>
    <row r="450" customFormat="false" ht="11.25" hidden="false" customHeight="false" outlineLevel="0" collapsed="false">
      <c r="A450" s="2"/>
      <c r="B450" s="2"/>
      <c r="C450" s="2"/>
      <c r="D450" s="276"/>
      <c r="E450" s="80"/>
      <c r="F450" s="2"/>
      <c r="G450" s="2"/>
      <c r="H450" s="2"/>
      <c r="I450" s="2"/>
      <c r="J450" s="2"/>
      <c r="K450" s="2"/>
      <c r="L450" s="80"/>
      <c r="M450" s="80"/>
      <c r="N450" s="80"/>
      <c r="O450" s="80"/>
      <c r="P450" s="2"/>
      <c r="Q450" s="80"/>
      <c r="R450" s="80"/>
      <c r="S450" s="80"/>
      <c r="T450" s="80"/>
      <c r="U450" s="80"/>
      <c r="V450" s="80"/>
      <c r="W450" s="80"/>
      <c r="X450" s="397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2"/>
      <c r="AM450" s="2"/>
      <c r="AN450" s="2"/>
      <c r="AO450" s="2"/>
      <c r="AP450" s="2"/>
      <c r="AQ450" s="2"/>
      <c r="AR450" s="2"/>
      <c r="AS450" s="2"/>
      <c r="AT450" s="98"/>
      <c r="AU450" s="98"/>
      <c r="AV450" s="386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386"/>
      <c r="BX450" s="386"/>
      <c r="BY450" s="386"/>
      <c r="BZ450" s="2"/>
      <c r="CA450" s="2"/>
      <c r="CB450" s="2"/>
      <c r="CC450" s="2"/>
      <c r="CD450" s="2"/>
      <c r="CE450" s="2"/>
      <c r="CF450" s="386"/>
      <c r="CG450" s="386"/>
      <c r="CH450" s="10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386"/>
      <c r="DT450" s="386"/>
      <c r="DU450" s="386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</row>
    <row r="451" customFormat="false" ht="11.25" hidden="false" customHeight="false" outlineLevel="0" collapsed="false">
      <c r="A451" s="2"/>
      <c r="B451" s="2"/>
      <c r="C451" s="2"/>
      <c r="D451" s="276"/>
      <c r="E451" s="80"/>
      <c r="F451" s="2"/>
      <c r="G451" s="2"/>
      <c r="H451" s="2"/>
      <c r="I451" s="2"/>
      <c r="J451" s="2"/>
      <c r="K451" s="2"/>
      <c r="L451" s="80"/>
      <c r="M451" s="80"/>
      <c r="N451" s="80"/>
      <c r="O451" s="80"/>
      <c r="P451" s="2"/>
      <c r="Q451" s="80"/>
      <c r="R451" s="80"/>
      <c r="S451" s="80"/>
      <c r="T451" s="80"/>
      <c r="U451" s="80"/>
      <c r="V451" s="80"/>
      <c r="W451" s="80"/>
      <c r="X451" s="397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2"/>
      <c r="AM451" s="2"/>
      <c r="AN451" s="2"/>
      <c r="AO451" s="2"/>
      <c r="AP451" s="2"/>
      <c r="AQ451" s="2"/>
      <c r="AR451" s="2"/>
      <c r="AS451" s="2"/>
      <c r="AT451" s="98"/>
      <c r="AU451" s="98"/>
      <c r="AV451" s="386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386"/>
      <c r="BX451" s="386"/>
      <c r="BY451" s="386"/>
      <c r="BZ451" s="2"/>
      <c r="CA451" s="2"/>
      <c r="CB451" s="2"/>
      <c r="CC451" s="2"/>
      <c r="CD451" s="2"/>
      <c r="CE451" s="2"/>
      <c r="CF451" s="386"/>
      <c r="CG451" s="386"/>
      <c r="CH451" s="10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386"/>
      <c r="DT451" s="386"/>
      <c r="DU451" s="386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</row>
    <row r="452" customFormat="false" ht="11.25" hidden="false" customHeight="false" outlineLevel="0" collapsed="false">
      <c r="A452" s="2"/>
      <c r="B452" s="2"/>
      <c r="C452" s="2"/>
      <c r="D452" s="276"/>
      <c r="E452" s="80"/>
      <c r="F452" s="2"/>
      <c r="G452" s="2"/>
      <c r="H452" s="2"/>
      <c r="I452" s="2"/>
      <c r="J452" s="2"/>
      <c r="K452" s="2"/>
      <c r="L452" s="80"/>
      <c r="M452" s="80"/>
      <c r="N452" s="80"/>
      <c r="O452" s="80"/>
      <c r="P452" s="2"/>
      <c r="Q452" s="80"/>
      <c r="R452" s="80"/>
      <c r="S452" s="80"/>
      <c r="T452" s="80"/>
      <c r="U452" s="80"/>
      <c r="V452" s="80"/>
      <c r="W452" s="80"/>
      <c r="X452" s="397"/>
      <c r="Y452" s="80"/>
      <c r="Z452" s="80"/>
      <c r="AA452" s="80"/>
      <c r="AB452" s="80"/>
      <c r="AC452" s="80"/>
      <c r="AD452" s="80"/>
      <c r="AE452" s="80"/>
      <c r="AF452" s="80"/>
      <c r="AG452" s="80"/>
      <c r="AH452" s="80"/>
      <c r="AI452" s="80"/>
      <c r="AJ452" s="80"/>
      <c r="AK452" s="80"/>
      <c r="AL452" s="2"/>
      <c r="AM452" s="2"/>
      <c r="AN452" s="2"/>
      <c r="AO452" s="2"/>
      <c r="AP452" s="2"/>
      <c r="AQ452" s="2"/>
      <c r="AR452" s="2"/>
      <c r="AS452" s="2"/>
      <c r="AT452" s="98"/>
      <c r="AU452" s="98"/>
      <c r="AV452" s="386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386"/>
      <c r="BX452" s="386"/>
      <c r="BY452" s="386"/>
      <c r="BZ452" s="2"/>
      <c r="CA452" s="2"/>
      <c r="CB452" s="2"/>
      <c r="CC452" s="2"/>
      <c r="CD452" s="2"/>
      <c r="CE452" s="2"/>
      <c r="CF452" s="386"/>
      <c r="CG452" s="386"/>
      <c r="CH452" s="10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386"/>
      <c r="DT452" s="386"/>
      <c r="DU452" s="386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</row>
    <row r="453" customFormat="false" ht="11.25" hidden="false" customHeight="false" outlineLevel="0" collapsed="false">
      <c r="A453" s="2"/>
      <c r="B453" s="2"/>
      <c r="C453" s="2"/>
      <c r="D453" s="276"/>
      <c r="E453" s="80"/>
      <c r="F453" s="2"/>
      <c r="G453" s="2"/>
      <c r="H453" s="2"/>
      <c r="I453" s="2"/>
      <c r="J453" s="2"/>
      <c r="K453" s="2"/>
      <c r="L453" s="80"/>
      <c r="M453" s="80"/>
      <c r="N453" s="80"/>
      <c r="O453" s="80"/>
      <c r="P453" s="2"/>
      <c r="Q453" s="80"/>
      <c r="R453" s="80"/>
      <c r="S453" s="80"/>
      <c r="T453" s="80"/>
      <c r="U453" s="80"/>
      <c r="V453" s="80"/>
      <c r="W453" s="80"/>
      <c r="X453" s="397"/>
      <c r="Y453" s="80"/>
      <c r="Z453" s="80"/>
      <c r="AA453" s="80"/>
      <c r="AB453" s="80"/>
      <c r="AC453" s="80"/>
      <c r="AD453" s="80"/>
      <c r="AE453" s="80"/>
      <c r="AF453" s="80"/>
      <c r="AG453" s="80"/>
      <c r="AH453" s="80"/>
      <c r="AI453" s="80"/>
      <c r="AJ453" s="80"/>
      <c r="AK453" s="80"/>
      <c r="AL453" s="2"/>
      <c r="AM453" s="2"/>
      <c r="AN453" s="2"/>
      <c r="AO453" s="2"/>
      <c r="AP453" s="2"/>
      <c r="AQ453" s="2"/>
      <c r="AR453" s="2"/>
      <c r="AS453" s="2"/>
      <c r="AT453" s="98"/>
      <c r="AU453" s="98"/>
      <c r="AV453" s="386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386"/>
      <c r="BX453" s="386"/>
      <c r="BY453" s="386"/>
      <c r="BZ453" s="2"/>
      <c r="CA453" s="2"/>
      <c r="CB453" s="2"/>
      <c r="CC453" s="2"/>
      <c r="CD453" s="2"/>
      <c r="CE453" s="2"/>
      <c r="CF453" s="386"/>
      <c r="CG453" s="386"/>
      <c r="CH453" s="10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386"/>
      <c r="DT453" s="386"/>
      <c r="DU453" s="386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</row>
    <row r="454" customFormat="false" ht="11.25" hidden="false" customHeight="false" outlineLevel="0" collapsed="false">
      <c r="A454" s="2"/>
      <c r="B454" s="2"/>
      <c r="C454" s="2"/>
      <c r="D454" s="276"/>
      <c r="E454" s="80"/>
      <c r="F454" s="2"/>
      <c r="G454" s="2"/>
      <c r="H454" s="2"/>
      <c r="I454" s="2"/>
      <c r="J454" s="2"/>
      <c r="K454" s="2"/>
      <c r="L454" s="80"/>
      <c r="M454" s="80"/>
      <c r="N454" s="80"/>
      <c r="O454" s="80"/>
      <c r="P454" s="2"/>
      <c r="Q454" s="80"/>
      <c r="R454" s="80"/>
      <c r="S454" s="80"/>
      <c r="T454" s="80"/>
      <c r="U454" s="80"/>
      <c r="V454" s="80"/>
      <c r="W454" s="80"/>
      <c r="X454" s="397"/>
      <c r="Y454" s="80"/>
      <c r="Z454" s="80"/>
      <c r="AA454" s="80"/>
      <c r="AB454" s="80"/>
      <c r="AC454" s="80"/>
      <c r="AD454" s="80"/>
      <c r="AE454" s="80"/>
      <c r="AF454" s="80"/>
      <c r="AG454" s="80"/>
      <c r="AH454" s="80"/>
      <c r="AI454" s="80"/>
      <c r="AJ454" s="80"/>
      <c r="AK454" s="80"/>
      <c r="AL454" s="2"/>
      <c r="AM454" s="2"/>
      <c r="AN454" s="2"/>
      <c r="AO454" s="2"/>
      <c r="AP454" s="2"/>
      <c r="AQ454" s="2"/>
      <c r="AR454" s="2"/>
      <c r="AS454" s="2"/>
      <c r="AT454" s="98"/>
      <c r="AU454" s="98"/>
      <c r="AV454" s="386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386"/>
      <c r="BX454" s="386"/>
      <c r="BY454" s="386"/>
      <c r="BZ454" s="2"/>
      <c r="CA454" s="2"/>
      <c r="CB454" s="2"/>
      <c r="CC454" s="2"/>
      <c r="CD454" s="2"/>
      <c r="CE454" s="2"/>
      <c r="CF454" s="386"/>
      <c r="CG454" s="386"/>
      <c r="CH454" s="10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386"/>
      <c r="DT454" s="386"/>
      <c r="DU454" s="386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</row>
    <row r="455" customFormat="false" ht="11.25" hidden="false" customHeight="false" outlineLevel="0" collapsed="false">
      <c r="A455" s="2"/>
      <c r="B455" s="2"/>
      <c r="C455" s="2"/>
      <c r="D455" s="276"/>
      <c r="E455" s="80"/>
      <c r="F455" s="2"/>
      <c r="G455" s="2"/>
      <c r="H455" s="2"/>
      <c r="I455" s="2"/>
      <c r="J455" s="2"/>
      <c r="K455" s="2"/>
      <c r="L455" s="80"/>
      <c r="M455" s="80"/>
      <c r="N455" s="80"/>
      <c r="O455" s="80"/>
      <c r="P455" s="2"/>
      <c r="Q455" s="80"/>
      <c r="R455" s="80"/>
      <c r="S455" s="80"/>
      <c r="T455" s="80"/>
      <c r="U455" s="80"/>
      <c r="V455" s="80"/>
      <c r="W455" s="80"/>
      <c r="X455" s="397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2"/>
      <c r="AM455" s="2"/>
      <c r="AN455" s="2"/>
      <c r="AO455" s="2"/>
      <c r="AP455" s="2"/>
      <c r="AQ455" s="2"/>
      <c r="AR455" s="2"/>
      <c r="AS455" s="2"/>
      <c r="AT455" s="98"/>
      <c r="AU455" s="98"/>
      <c r="AV455" s="386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386"/>
      <c r="BX455" s="386"/>
      <c r="BY455" s="386"/>
      <c r="BZ455" s="2"/>
      <c r="CA455" s="2"/>
      <c r="CB455" s="2"/>
      <c r="CC455" s="2"/>
      <c r="CD455" s="2"/>
      <c r="CE455" s="2"/>
      <c r="CF455" s="386"/>
      <c r="CG455" s="386"/>
      <c r="CH455" s="10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386"/>
      <c r="DT455" s="386"/>
      <c r="DU455" s="386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</row>
    <row r="456" customFormat="false" ht="11.25" hidden="false" customHeight="false" outlineLevel="0" collapsed="false">
      <c r="A456" s="2"/>
      <c r="B456" s="2"/>
      <c r="C456" s="2"/>
      <c r="D456" s="276"/>
      <c r="E456" s="80"/>
      <c r="F456" s="2"/>
      <c r="G456" s="2"/>
      <c r="H456" s="2"/>
      <c r="I456" s="2"/>
      <c r="J456" s="2"/>
      <c r="K456" s="2"/>
      <c r="L456" s="80"/>
      <c r="M456" s="80"/>
      <c r="N456" s="80"/>
      <c r="O456" s="80"/>
      <c r="P456" s="2"/>
      <c r="Q456" s="80"/>
      <c r="R456" s="80"/>
      <c r="S456" s="80"/>
      <c r="T456" s="80"/>
      <c r="U456" s="80"/>
      <c r="V456" s="80"/>
      <c r="W456" s="80"/>
      <c r="X456" s="397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2"/>
      <c r="AM456" s="2"/>
      <c r="AN456" s="2"/>
      <c r="AO456" s="2"/>
      <c r="AP456" s="2"/>
      <c r="AQ456" s="2"/>
      <c r="AR456" s="2"/>
      <c r="AS456" s="2"/>
      <c r="AT456" s="98"/>
      <c r="AU456" s="98"/>
      <c r="AV456" s="386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386"/>
      <c r="BX456" s="386"/>
      <c r="BY456" s="386"/>
      <c r="BZ456" s="2"/>
      <c r="CA456" s="2"/>
      <c r="CB456" s="2"/>
      <c r="CC456" s="2"/>
      <c r="CD456" s="2"/>
      <c r="CE456" s="2"/>
      <c r="CF456" s="386"/>
      <c r="CG456" s="386"/>
      <c r="CH456" s="10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386"/>
      <c r="DT456" s="386"/>
      <c r="DU456" s="386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</row>
    <row r="457" customFormat="false" ht="11.25" hidden="false" customHeight="false" outlineLevel="0" collapsed="false">
      <c r="A457" s="2"/>
      <c r="B457" s="2"/>
      <c r="C457" s="2"/>
      <c r="D457" s="276"/>
      <c r="E457" s="80"/>
      <c r="F457" s="2"/>
      <c r="G457" s="2"/>
      <c r="H457" s="2"/>
      <c r="I457" s="2"/>
      <c r="J457" s="2"/>
      <c r="K457" s="2"/>
      <c r="L457" s="80"/>
      <c r="M457" s="80"/>
      <c r="N457" s="80"/>
      <c r="O457" s="80"/>
      <c r="P457" s="2"/>
      <c r="Q457" s="80"/>
      <c r="R457" s="80"/>
      <c r="S457" s="80"/>
      <c r="T457" s="80"/>
      <c r="U457" s="80"/>
      <c r="V457" s="80"/>
      <c r="W457" s="80"/>
      <c r="X457" s="397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  <c r="AK457" s="80"/>
      <c r="AL457" s="2"/>
      <c r="AM457" s="2"/>
      <c r="AN457" s="2"/>
      <c r="AO457" s="2"/>
      <c r="AP457" s="2"/>
      <c r="AQ457" s="2"/>
      <c r="AR457" s="2"/>
      <c r="AS457" s="2"/>
      <c r="AT457" s="98"/>
      <c r="AU457" s="98"/>
      <c r="AV457" s="386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386"/>
      <c r="BX457" s="386"/>
      <c r="BY457" s="386"/>
      <c r="BZ457" s="2"/>
      <c r="CA457" s="2"/>
      <c r="CB457" s="2"/>
      <c r="CC457" s="2"/>
      <c r="CD457" s="2"/>
      <c r="CE457" s="2"/>
      <c r="CF457" s="386"/>
      <c r="CG457" s="386"/>
      <c r="CH457" s="10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386"/>
      <c r="DT457" s="386"/>
      <c r="DU457" s="386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</row>
    <row r="458" customFormat="false" ht="11.25" hidden="false" customHeight="false" outlineLevel="0" collapsed="false">
      <c r="A458" s="2"/>
      <c r="B458" s="2"/>
      <c r="C458" s="2"/>
      <c r="D458" s="276"/>
      <c r="E458" s="80"/>
      <c r="F458" s="2"/>
      <c r="G458" s="2"/>
      <c r="H458" s="2"/>
      <c r="I458" s="2"/>
      <c r="J458" s="2"/>
      <c r="K458" s="2"/>
      <c r="L458" s="80"/>
      <c r="M458" s="80"/>
      <c r="N458" s="80"/>
      <c r="O458" s="80"/>
      <c r="P458" s="2"/>
      <c r="Q458" s="80"/>
      <c r="R458" s="80"/>
      <c r="S458" s="80"/>
      <c r="T458" s="80"/>
      <c r="U458" s="80"/>
      <c r="V458" s="80"/>
      <c r="W458" s="80"/>
      <c r="X458" s="397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  <c r="AK458" s="80"/>
      <c r="AL458" s="2"/>
      <c r="AM458" s="2"/>
      <c r="AN458" s="2"/>
      <c r="AO458" s="2"/>
      <c r="AP458" s="2"/>
      <c r="AQ458" s="2"/>
      <c r="AR458" s="2"/>
      <c r="AS458" s="2"/>
      <c r="AT458" s="98"/>
      <c r="AU458" s="98"/>
      <c r="AV458" s="386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386"/>
      <c r="BX458" s="386"/>
      <c r="BY458" s="386"/>
      <c r="BZ458" s="2"/>
      <c r="CA458" s="2"/>
      <c r="CB458" s="2"/>
      <c r="CC458" s="2"/>
      <c r="CD458" s="2"/>
      <c r="CE458" s="2"/>
      <c r="CF458" s="386"/>
      <c r="CG458" s="386"/>
      <c r="CH458" s="10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386"/>
      <c r="DT458" s="386"/>
      <c r="DU458" s="386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</row>
    <row r="459" customFormat="false" ht="11.25" hidden="false" customHeight="false" outlineLevel="0" collapsed="false">
      <c r="A459" s="2"/>
      <c r="B459" s="2"/>
      <c r="C459" s="2"/>
      <c r="D459" s="276"/>
      <c r="E459" s="80"/>
      <c r="F459" s="2"/>
      <c r="G459" s="2"/>
      <c r="H459" s="2"/>
      <c r="I459" s="2"/>
      <c r="J459" s="2"/>
      <c r="K459" s="2"/>
      <c r="L459" s="80"/>
      <c r="M459" s="80"/>
      <c r="N459" s="80"/>
      <c r="O459" s="80"/>
      <c r="P459" s="2"/>
      <c r="Q459" s="80"/>
      <c r="R459" s="80"/>
      <c r="S459" s="80"/>
      <c r="T459" s="80"/>
      <c r="U459" s="80"/>
      <c r="V459" s="80"/>
      <c r="W459" s="80"/>
      <c r="X459" s="397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  <c r="AK459" s="80"/>
      <c r="AL459" s="2"/>
      <c r="AM459" s="2"/>
      <c r="AN459" s="2"/>
      <c r="AO459" s="2"/>
      <c r="AP459" s="2"/>
      <c r="AQ459" s="2"/>
      <c r="AR459" s="2"/>
      <c r="AS459" s="2"/>
      <c r="AT459" s="98"/>
      <c r="AU459" s="98"/>
      <c r="AV459" s="386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386"/>
      <c r="BX459" s="386"/>
      <c r="BY459" s="386"/>
      <c r="BZ459" s="2"/>
      <c r="CA459" s="2"/>
      <c r="CB459" s="2"/>
      <c r="CC459" s="2"/>
      <c r="CD459" s="2"/>
      <c r="CE459" s="2"/>
      <c r="CF459" s="386"/>
      <c r="CG459" s="386"/>
      <c r="CH459" s="10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386"/>
      <c r="DT459" s="386"/>
      <c r="DU459" s="386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</row>
    <row r="460" customFormat="false" ht="11.25" hidden="false" customHeight="false" outlineLevel="0" collapsed="false">
      <c r="A460" s="2"/>
      <c r="B460" s="2"/>
      <c r="C460" s="2"/>
      <c r="D460" s="276"/>
      <c r="E460" s="80"/>
      <c r="F460" s="2"/>
      <c r="G460" s="2"/>
      <c r="H460" s="2"/>
      <c r="I460" s="2"/>
      <c r="J460" s="2"/>
      <c r="K460" s="2"/>
      <c r="L460" s="80"/>
      <c r="M460" s="80"/>
      <c r="N460" s="80"/>
      <c r="O460" s="80"/>
      <c r="P460" s="2"/>
      <c r="Q460" s="80"/>
      <c r="R460" s="80"/>
      <c r="S460" s="80"/>
      <c r="T460" s="80"/>
      <c r="U460" s="80"/>
      <c r="V460" s="80"/>
      <c r="W460" s="80"/>
      <c r="X460" s="397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  <c r="AK460" s="80"/>
      <c r="AL460" s="2"/>
      <c r="AM460" s="2"/>
      <c r="AN460" s="2"/>
      <c r="AO460" s="2"/>
      <c r="AP460" s="2"/>
      <c r="AQ460" s="2"/>
      <c r="AR460" s="2"/>
      <c r="AS460" s="2"/>
      <c r="AT460" s="98"/>
      <c r="AU460" s="98"/>
      <c r="AV460" s="386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386"/>
      <c r="BX460" s="386"/>
      <c r="BY460" s="386"/>
      <c r="BZ460" s="2"/>
      <c r="CA460" s="2"/>
      <c r="CB460" s="2"/>
      <c r="CC460" s="2"/>
      <c r="CD460" s="2"/>
      <c r="CE460" s="2"/>
      <c r="CF460" s="386"/>
      <c r="CG460" s="386"/>
      <c r="CH460" s="10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386"/>
      <c r="DT460" s="386"/>
      <c r="DU460" s="386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</row>
    <row r="461" customFormat="false" ht="11.25" hidden="false" customHeight="false" outlineLevel="0" collapsed="false">
      <c r="A461" s="2"/>
      <c r="B461" s="2"/>
      <c r="C461" s="2"/>
      <c r="D461" s="276"/>
      <c r="E461" s="80"/>
      <c r="F461" s="2"/>
      <c r="G461" s="2"/>
      <c r="H461" s="2"/>
      <c r="I461" s="2"/>
      <c r="J461" s="2"/>
      <c r="K461" s="2"/>
      <c r="L461" s="80"/>
      <c r="M461" s="80"/>
      <c r="N461" s="80"/>
      <c r="O461" s="80"/>
      <c r="P461" s="2"/>
      <c r="Q461" s="80"/>
      <c r="R461" s="80"/>
      <c r="S461" s="80"/>
      <c r="T461" s="80"/>
      <c r="U461" s="80"/>
      <c r="V461" s="80"/>
      <c r="W461" s="80"/>
      <c r="X461" s="397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2"/>
      <c r="AM461" s="2"/>
      <c r="AN461" s="2"/>
      <c r="AO461" s="2"/>
      <c r="AP461" s="2"/>
      <c r="AQ461" s="2"/>
      <c r="AR461" s="2"/>
      <c r="AS461" s="2"/>
      <c r="AT461" s="98"/>
      <c r="AU461" s="98"/>
      <c r="AV461" s="386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386"/>
      <c r="BX461" s="386"/>
      <c r="BY461" s="386"/>
      <c r="BZ461" s="2"/>
      <c r="CA461" s="2"/>
      <c r="CB461" s="2"/>
      <c r="CC461" s="2"/>
      <c r="CD461" s="2"/>
      <c r="CE461" s="2"/>
      <c r="CF461" s="386"/>
      <c r="CG461" s="386"/>
      <c r="CH461" s="10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386"/>
      <c r="DT461" s="386"/>
      <c r="DU461" s="386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</row>
    <row r="462" customFormat="false" ht="11.25" hidden="false" customHeight="false" outlineLevel="0" collapsed="false">
      <c r="A462" s="2"/>
      <c r="B462" s="2"/>
      <c r="C462" s="2"/>
      <c r="D462" s="276"/>
      <c r="E462" s="80"/>
      <c r="F462" s="2"/>
      <c r="G462" s="2"/>
      <c r="H462" s="2"/>
      <c r="I462" s="2"/>
      <c r="J462" s="2"/>
      <c r="K462" s="2"/>
      <c r="L462" s="80"/>
      <c r="M462" s="80"/>
      <c r="N462" s="80"/>
      <c r="O462" s="80"/>
      <c r="P462" s="2"/>
      <c r="Q462" s="80"/>
      <c r="R462" s="80"/>
      <c r="S462" s="80"/>
      <c r="T462" s="80"/>
      <c r="U462" s="80"/>
      <c r="V462" s="80"/>
      <c r="W462" s="80"/>
      <c r="X462" s="397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2"/>
      <c r="AM462" s="2"/>
      <c r="AN462" s="2"/>
      <c r="AO462" s="2"/>
      <c r="AP462" s="2"/>
      <c r="AQ462" s="2"/>
      <c r="AR462" s="2"/>
      <c r="AS462" s="2"/>
      <c r="AT462" s="98"/>
      <c r="AU462" s="98"/>
      <c r="AV462" s="386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386"/>
      <c r="BX462" s="386"/>
      <c r="BY462" s="386"/>
      <c r="BZ462" s="2"/>
      <c r="CA462" s="2"/>
      <c r="CB462" s="2"/>
      <c r="CC462" s="2"/>
      <c r="CD462" s="2"/>
      <c r="CE462" s="2"/>
      <c r="CF462" s="386"/>
      <c r="CG462" s="386"/>
      <c r="CH462" s="10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386"/>
      <c r="DT462" s="386"/>
      <c r="DU462" s="386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</row>
    <row r="463" customFormat="false" ht="11.25" hidden="false" customHeight="false" outlineLevel="0" collapsed="false">
      <c r="A463" s="2"/>
      <c r="B463" s="2"/>
      <c r="C463" s="2"/>
      <c r="D463" s="276"/>
      <c r="E463" s="80"/>
      <c r="F463" s="2"/>
      <c r="G463" s="2"/>
      <c r="H463" s="2"/>
      <c r="I463" s="2"/>
      <c r="J463" s="2"/>
      <c r="K463" s="2"/>
      <c r="L463" s="80"/>
      <c r="M463" s="80"/>
      <c r="N463" s="80"/>
      <c r="O463" s="80"/>
      <c r="P463" s="2"/>
      <c r="Q463" s="80"/>
      <c r="R463" s="80"/>
      <c r="S463" s="80"/>
      <c r="T463" s="80"/>
      <c r="U463" s="80"/>
      <c r="V463" s="80"/>
      <c r="W463" s="80"/>
      <c r="X463" s="397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2"/>
      <c r="AM463" s="2"/>
      <c r="AN463" s="2"/>
      <c r="AO463" s="2"/>
      <c r="AP463" s="2"/>
      <c r="AQ463" s="2"/>
      <c r="AR463" s="2"/>
      <c r="AS463" s="2"/>
      <c r="AT463" s="98"/>
      <c r="AU463" s="98"/>
      <c r="AV463" s="386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386"/>
      <c r="BX463" s="386"/>
      <c r="BY463" s="386"/>
      <c r="BZ463" s="2"/>
      <c r="CA463" s="2"/>
      <c r="CB463" s="2"/>
      <c r="CC463" s="2"/>
      <c r="CD463" s="2"/>
      <c r="CE463" s="2"/>
      <c r="CF463" s="386"/>
      <c r="CG463" s="386"/>
      <c r="CH463" s="10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386"/>
      <c r="DT463" s="386"/>
      <c r="DU463" s="386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</row>
    <row r="464" customFormat="false" ht="11.25" hidden="false" customHeight="false" outlineLevel="0" collapsed="false">
      <c r="A464" s="2"/>
      <c r="B464" s="2"/>
      <c r="C464" s="2"/>
      <c r="D464" s="276"/>
      <c r="E464" s="80"/>
      <c r="F464" s="2"/>
      <c r="G464" s="2"/>
      <c r="H464" s="2"/>
      <c r="I464" s="2"/>
      <c r="J464" s="2"/>
      <c r="K464" s="2"/>
      <c r="L464" s="80"/>
      <c r="M464" s="80"/>
      <c r="N464" s="80"/>
      <c r="O464" s="80"/>
      <c r="P464" s="2"/>
      <c r="Q464" s="80"/>
      <c r="R464" s="80"/>
      <c r="S464" s="80"/>
      <c r="T464" s="80"/>
      <c r="U464" s="80"/>
      <c r="V464" s="80"/>
      <c r="W464" s="80"/>
      <c r="X464" s="397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2"/>
      <c r="AM464" s="2"/>
      <c r="AN464" s="2"/>
      <c r="AO464" s="2"/>
      <c r="AP464" s="2"/>
      <c r="AQ464" s="2"/>
      <c r="AR464" s="2"/>
      <c r="AS464" s="2"/>
      <c r="AT464" s="98"/>
      <c r="AU464" s="98"/>
      <c r="AV464" s="386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386"/>
      <c r="BX464" s="386"/>
      <c r="BY464" s="386"/>
      <c r="BZ464" s="2"/>
      <c r="CA464" s="2"/>
      <c r="CB464" s="2"/>
      <c r="CC464" s="2"/>
      <c r="CD464" s="2"/>
      <c r="CE464" s="2"/>
      <c r="CF464" s="386"/>
      <c r="CG464" s="386"/>
      <c r="CH464" s="10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386"/>
      <c r="DT464" s="386"/>
      <c r="DU464" s="386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</row>
    <row r="465" customFormat="false" ht="11.25" hidden="false" customHeight="false" outlineLevel="0" collapsed="false">
      <c r="A465" s="2"/>
      <c r="B465" s="2"/>
      <c r="C465" s="2"/>
      <c r="D465" s="276"/>
      <c r="E465" s="80"/>
      <c r="F465" s="2"/>
      <c r="G465" s="2"/>
      <c r="H465" s="2"/>
      <c r="I465" s="2"/>
      <c r="J465" s="2"/>
      <c r="K465" s="2"/>
      <c r="L465" s="80"/>
      <c r="M465" s="80"/>
      <c r="N465" s="80"/>
      <c r="O465" s="80"/>
      <c r="P465" s="2"/>
      <c r="Q465" s="80"/>
      <c r="R465" s="80"/>
      <c r="S465" s="80"/>
      <c r="T465" s="80"/>
      <c r="U465" s="80"/>
      <c r="V465" s="80"/>
      <c r="W465" s="80"/>
      <c r="X465" s="397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2"/>
      <c r="AM465" s="2"/>
      <c r="AN465" s="2"/>
      <c r="AO465" s="2"/>
      <c r="AP465" s="2"/>
      <c r="AQ465" s="2"/>
      <c r="AR465" s="2"/>
      <c r="AS465" s="2"/>
      <c r="AT465" s="98"/>
      <c r="AU465" s="98"/>
      <c r="AV465" s="386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386"/>
      <c r="BX465" s="386"/>
      <c r="BY465" s="386"/>
      <c r="BZ465" s="2"/>
      <c r="CA465" s="2"/>
      <c r="CB465" s="2"/>
      <c r="CC465" s="2"/>
      <c r="CD465" s="2"/>
      <c r="CE465" s="2"/>
      <c r="CF465" s="386"/>
      <c r="CG465" s="386"/>
      <c r="CH465" s="10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386"/>
      <c r="DT465" s="386"/>
      <c r="DU465" s="386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</row>
    <row r="466" customFormat="false" ht="11.25" hidden="false" customHeight="false" outlineLevel="0" collapsed="false">
      <c r="A466" s="2"/>
      <c r="B466" s="2"/>
      <c r="C466" s="2"/>
      <c r="D466" s="276"/>
      <c r="E466" s="80"/>
      <c r="F466" s="2"/>
      <c r="G466" s="2"/>
      <c r="H466" s="2"/>
      <c r="I466" s="2"/>
      <c r="J466" s="2"/>
      <c r="K466" s="2"/>
      <c r="L466" s="80"/>
      <c r="M466" s="80"/>
      <c r="N466" s="80"/>
      <c r="O466" s="80"/>
      <c r="P466" s="2"/>
      <c r="Q466" s="80"/>
      <c r="R466" s="80"/>
      <c r="S466" s="80"/>
      <c r="T466" s="80"/>
      <c r="U466" s="80"/>
      <c r="V466" s="80"/>
      <c r="W466" s="80"/>
      <c r="X466" s="397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2"/>
      <c r="AM466" s="2"/>
      <c r="AN466" s="2"/>
      <c r="AO466" s="2"/>
      <c r="AP466" s="2"/>
      <c r="AQ466" s="2"/>
      <c r="AR466" s="2"/>
      <c r="AS466" s="2"/>
      <c r="AT466" s="98"/>
      <c r="AU466" s="98"/>
      <c r="AV466" s="386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386"/>
      <c r="BX466" s="386"/>
      <c r="BY466" s="386"/>
      <c r="BZ466" s="2"/>
      <c r="CA466" s="2"/>
      <c r="CB466" s="2"/>
      <c r="CC466" s="2"/>
      <c r="CD466" s="2"/>
      <c r="CE466" s="2"/>
      <c r="CF466" s="386"/>
      <c r="CG466" s="386"/>
      <c r="CH466" s="10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386"/>
      <c r="DT466" s="386"/>
      <c r="DU466" s="386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</row>
    <row r="467" customFormat="false" ht="11.25" hidden="false" customHeight="false" outlineLevel="0" collapsed="false">
      <c r="A467" s="2"/>
      <c r="B467" s="2"/>
      <c r="C467" s="2"/>
      <c r="D467" s="276"/>
      <c r="E467" s="80"/>
      <c r="F467" s="2"/>
      <c r="G467" s="2"/>
      <c r="H467" s="2"/>
      <c r="I467" s="2"/>
      <c r="J467" s="2"/>
      <c r="K467" s="2"/>
      <c r="L467" s="80"/>
      <c r="M467" s="80"/>
      <c r="N467" s="80"/>
      <c r="O467" s="80"/>
      <c r="P467" s="2"/>
      <c r="Q467" s="80"/>
      <c r="R467" s="80"/>
      <c r="S467" s="80"/>
      <c r="T467" s="80"/>
      <c r="U467" s="80"/>
      <c r="V467" s="80"/>
      <c r="W467" s="80"/>
      <c r="X467" s="397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2"/>
      <c r="AM467" s="2"/>
      <c r="AN467" s="2"/>
      <c r="AO467" s="2"/>
      <c r="AP467" s="2"/>
      <c r="AQ467" s="2"/>
      <c r="AR467" s="2"/>
      <c r="AS467" s="2"/>
      <c r="AT467" s="98"/>
      <c r="AU467" s="98"/>
      <c r="AV467" s="386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386"/>
      <c r="BX467" s="386"/>
      <c r="BY467" s="386"/>
      <c r="BZ467" s="2"/>
      <c r="CA467" s="2"/>
      <c r="CB467" s="2"/>
      <c r="CC467" s="2"/>
      <c r="CD467" s="2"/>
      <c r="CE467" s="2"/>
      <c r="CF467" s="386"/>
      <c r="CG467" s="386"/>
      <c r="CH467" s="10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386"/>
      <c r="DT467" s="386"/>
      <c r="DU467" s="386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</row>
    <row r="468" customFormat="false" ht="11.25" hidden="false" customHeight="false" outlineLevel="0" collapsed="false">
      <c r="A468" s="2"/>
      <c r="B468" s="2"/>
      <c r="C468" s="2"/>
      <c r="D468" s="276"/>
      <c r="E468" s="80"/>
      <c r="F468" s="2"/>
      <c r="G468" s="2"/>
      <c r="H468" s="2"/>
      <c r="I468" s="2"/>
      <c r="J468" s="2"/>
      <c r="K468" s="2"/>
      <c r="L468" s="80"/>
      <c r="M468" s="80"/>
      <c r="N468" s="80"/>
      <c r="O468" s="80"/>
      <c r="P468" s="2"/>
      <c r="Q468" s="80"/>
      <c r="R468" s="80"/>
      <c r="S468" s="80"/>
      <c r="T468" s="80"/>
      <c r="U468" s="80"/>
      <c r="V468" s="80"/>
      <c r="W468" s="80"/>
      <c r="X468" s="397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2"/>
      <c r="AM468" s="2"/>
      <c r="AN468" s="2"/>
      <c r="AO468" s="2"/>
      <c r="AP468" s="2"/>
      <c r="AQ468" s="2"/>
      <c r="AR468" s="2"/>
      <c r="AS468" s="2"/>
      <c r="AT468" s="98"/>
      <c r="AU468" s="98"/>
      <c r="AV468" s="386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386"/>
      <c r="BX468" s="386"/>
      <c r="BY468" s="386"/>
      <c r="BZ468" s="2"/>
      <c r="CA468" s="2"/>
      <c r="CB468" s="2"/>
      <c r="CC468" s="2"/>
      <c r="CD468" s="2"/>
      <c r="CE468" s="2"/>
      <c r="CF468" s="386"/>
      <c r="CG468" s="386"/>
      <c r="CH468" s="10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386"/>
      <c r="DT468" s="386"/>
      <c r="DU468" s="386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</row>
    <row r="469" customFormat="false" ht="11.25" hidden="false" customHeight="false" outlineLevel="0" collapsed="false">
      <c r="A469" s="2"/>
      <c r="B469" s="2"/>
      <c r="C469" s="2"/>
      <c r="D469" s="398"/>
      <c r="F469" s="2"/>
      <c r="G469" s="2"/>
      <c r="H469" s="2"/>
      <c r="I469" s="2"/>
      <c r="J469" s="2"/>
      <c r="K469" s="2"/>
      <c r="L469" s="2"/>
      <c r="M469" s="2"/>
      <c r="P469" s="2"/>
      <c r="Q469" s="2"/>
      <c r="R469" s="2"/>
      <c r="X469" s="273"/>
      <c r="Y469" s="2"/>
      <c r="AL469" s="2"/>
      <c r="AM469" s="2"/>
      <c r="AN469" s="2"/>
      <c r="AO469" s="2"/>
      <c r="AP469" s="2"/>
      <c r="AQ469" s="2"/>
      <c r="AR469" s="2"/>
      <c r="AS469" s="2"/>
      <c r="AT469" s="98"/>
      <c r="AU469" s="98"/>
      <c r="AV469" s="386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386"/>
      <c r="BX469" s="386"/>
      <c r="BY469" s="386"/>
      <c r="BZ469" s="2"/>
      <c r="CA469" s="2"/>
      <c r="CB469" s="2"/>
      <c r="CC469" s="2"/>
      <c r="CD469" s="2"/>
      <c r="CE469" s="2"/>
      <c r="CF469" s="386"/>
      <c r="CG469" s="386"/>
      <c r="CH469" s="10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386"/>
      <c r="DT469" s="386"/>
      <c r="DU469" s="386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</row>
    <row r="470" customFormat="false" ht="11.25" hidden="false" customHeight="false" outlineLevel="0" collapsed="false">
      <c r="A470" s="2"/>
      <c r="B470" s="2"/>
      <c r="C470" s="2"/>
      <c r="D470" s="398"/>
      <c r="F470" s="2"/>
      <c r="G470" s="2"/>
      <c r="H470" s="2"/>
      <c r="I470" s="2"/>
      <c r="J470" s="2"/>
      <c r="K470" s="2"/>
      <c r="L470" s="2"/>
      <c r="M470" s="2"/>
      <c r="P470" s="2"/>
      <c r="Q470" s="2"/>
      <c r="R470" s="2"/>
      <c r="X470" s="273"/>
      <c r="Y470" s="2"/>
      <c r="AL470" s="2"/>
      <c r="AM470" s="2"/>
      <c r="AN470" s="2"/>
      <c r="AO470" s="2"/>
      <c r="AP470" s="2"/>
      <c r="AQ470" s="2"/>
      <c r="AR470" s="2"/>
      <c r="AS470" s="2"/>
      <c r="AT470" s="98"/>
      <c r="AU470" s="98"/>
      <c r="AV470" s="386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386"/>
      <c r="BX470" s="386"/>
      <c r="BY470" s="386"/>
      <c r="BZ470" s="2"/>
      <c r="CA470" s="2"/>
      <c r="CB470" s="2"/>
      <c r="CC470" s="2"/>
      <c r="CD470" s="2"/>
      <c r="CE470" s="2"/>
      <c r="CF470" s="386"/>
      <c r="CG470" s="386"/>
      <c r="CH470" s="10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386"/>
      <c r="DT470" s="386"/>
      <c r="DU470" s="386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</row>
    <row r="471" customFormat="false" ht="11.25" hidden="false" customHeight="false" outlineLevel="0" collapsed="false">
      <c r="A471" s="2"/>
      <c r="B471" s="2"/>
      <c r="C471" s="2"/>
      <c r="D471" s="398"/>
      <c r="F471" s="2"/>
      <c r="G471" s="2"/>
      <c r="H471" s="2"/>
      <c r="I471" s="2"/>
      <c r="J471" s="2"/>
      <c r="K471" s="2"/>
      <c r="L471" s="2"/>
      <c r="M471" s="2"/>
      <c r="P471" s="2"/>
      <c r="Q471" s="2"/>
      <c r="R471" s="2"/>
      <c r="X471" s="273"/>
      <c r="Y471" s="2"/>
      <c r="AL471" s="2"/>
      <c r="AM471" s="2"/>
      <c r="AN471" s="2"/>
      <c r="AO471" s="2"/>
      <c r="AP471" s="2"/>
      <c r="AQ471" s="2"/>
      <c r="AR471" s="2"/>
      <c r="AS471" s="2"/>
      <c r="AT471" s="98"/>
      <c r="AU471" s="98"/>
      <c r="AV471" s="386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386"/>
      <c r="BX471" s="386"/>
      <c r="BY471" s="386"/>
      <c r="BZ471" s="2"/>
      <c r="CA471" s="2"/>
      <c r="CB471" s="2"/>
      <c r="CC471" s="2"/>
      <c r="CD471" s="2"/>
      <c r="CE471" s="2"/>
      <c r="CF471" s="386"/>
      <c r="CG471" s="386"/>
      <c r="CH471" s="10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386"/>
      <c r="DT471" s="386"/>
      <c r="DU471" s="386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</row>
    <row r="472" customFormat="false" ht="11.25" hidden="false" customHeight="false" outlineLevel="0" collapsed="false">
      <c r="A472" s="2"/>
      <c r="B472" s="2"/>
      <c r="C472" s="2"/>
      <c r="D472" s="398"/>
      <c r="F472" s="2"/>
      <c r="G472" s="2"/>
      <c r="H472" s="2"/>
      <c r="I472" s="2"/>
      <c r="J472" s="2"/>
      <c r="K472" s="2"/>
      <c r="L472" s="2"/>
      <c r="M472" s="2"/>
      <c r="P472" s="2"/>
      <c r="Q472" s="2"/>
      <c r="R472" s="2"/>
      <c r="X472" s="273"/>
      <c r="Y472" s="2"/>
      <c r="AL472" s="2"/>
      <c r="AM472" s="2"/>
      <c r="AN472" s="2"/>
      <c r="AO472" s="2"/>
      <c r="AP472" s="2"/>
      <c r="AQ472" s="2"/>
      <c r="AR472" s="2"/>
      <c r="AS472" s="2"/>
      <c r="AT472" s="98"/>
      <c r="AU472" s="98"/>
      <c r="AV472" s="386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386"/>
      <c r="BX472" s="386"/>
      <c r="BY472" s="386"/>
      <c r="BZ472" s="2"/>
      <c r="CA472" s="2"/>
      <c r="CB472" s="2"/>
      <c r="CC472" s="2"/>
      <c r="CD472" s="2"/>
      <c r="CE472" s="2"/>
      <c r="CF472" s="386"/>
      <c r="CG472" s="386"/>
      <c r="CH472" s="10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386"/>
      <c r="DT472" s="386"/>
      <c r="DU472" s="386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</row>
    <row r="473" customFormat="false" ht="11.25" hidden="false" customHeight="false" outlineLevel="0" collapsed="false">
      <c r="A473" s="2"/>
      <c r="B473" s="2"/>
      <c r="C473" s="2"/>
      <c r="D473" s="398"/>
      <c r="F473" s="2"/>
      <c r="G473" s="2"/>
      <c r="H473" s="2"/>
      <c r="I473" s="2"/>
      <c r="J473" s="2"/>
      <c r="K473" s="2"/>
      <c r="L473" s="2"/>
      <c r="M473" s="2"/>
      <c r="P473" s="2"/>
      <c r="Q473" s="2"/>
      <c r="R473" s="2"/>
      <c r="X473" s="273"/>
      <c r="Y473" s="2"/>
      <c r="AL473" s="2"/>
      <c r="AM473" s="2"/>
      <c r="AN473" s="2"/>
      <c r="AO473" s="2"/>
      <c r="AP473" s="2"/>
      <c r="AQ473" s="2"/>
      <c r="AR473" s="2"/>
      <c r="AS473" s="2"/>
      <c r="AT473" s="98"/>
      <c r="AU473" s="98"/>
      <c r="AV473" s="386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386"/>
      <c r="BX473" s="386"/>
      <c r="BY473" s="386"/>
      <c r="BZ473" s="2"/>
      <c r="CA473" s="2"/>
      <c r="CB473" s="2"/>
      <c r="CC473" s="2"/>
      <c r="CD473" s="2"/>
      <c r="CE473" s="2"/>
      <c r="CF473" s="386"/>
      <c r="CG473" s="386"/>
      <c r="CH473" s="10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386"/>
      <c r="DT473" s="386"/>
      <c r="DU473" s="386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</row>
    <row r="474" customFormat="false" ht="11.25" hidden="false" customHeight="false" outlineLevel="0" collapsed="false">
      <c r="A474" s="2"/>
      <c r="B474" s="2"/>
      <c r="C474" s="2"/>
      <c r="D474" s="398"/>
      <c r="F474" s="2"/>
      <c r="G474" s="2"/>
      <c r="H474" s="2"/>
      <c r="I474" s="2"/>
      <c r="J474" s="2"/>
      <c r="K474" s="2"/>
      <c r="L474" s="2"/>
      <c r="M474" s="2"/>
      <c r="P474" s="2"/>
      <c r="Q474" s="2"/>
      <c r="R474" s="2"/>
      <c r="X474" s="273"/>
      <c r="Y474" s="2"/>
      <c r="AL474" s="2"/>
      <c r="AM474" s="2"/>
      <c r="AN474" s="2"/>
      <c r="AO474" s="2"/>
      <c r="AP474" s="2"/>
      <c r="AQ474" s="2"/>
      <c r="AR474" s="2"/>
      <c r="AS474" s="2"/>
      <c r="AT474" s="98"/>
      <c r="AU474" s="98"/>
      <c r="AV474" s="386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386"/>
      <c r="BX474" s="386"/>
      <c r="BY474" s="386"/>
      <c r="BZ474" s="2"/>
      <c r="CA474" s="2"/>
      <c r="CB474" s="2"/>
      <c r="CC474" s="2"/>
      <c r="CD474" s="2"/>
      <c r="CE474" s="2"/>
      <c r="CF474" s="386"/>
      <c r="CG474" s="386"/>
      <c r="CH474" s="10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386"/>
      <c r="DT474" s="386"/>
      <c r="DU474" s="386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</row>
    <row r="475" customFormat="false" ht="11.25" hidden="false" customHeight="false" outlineLevel="0" collapsed="false">
      <c r="A475" s="2"/>
      <c r="B475" s="2"/>
      <c r="C475" s="2"/>
      <c r="D475" s="398"/>
      <c r="F475" s="2"/>
      <c r="G475" s="2"/>
      <c r="H475" s="2"/>
      <c r="I475" s="2"/>
      <c r="J475" s="2"/>
      <c r="K475" s="2"/>
      <c r="L475" s="2"/>
      <c r="M475" s="2"/>
      <c r="P475" s="2"/>
      <c r="Q475" s="2"/>
      <c r="R475" s="2"/>
      <c r="X475" s="273"/>
      <c r="Y475" s="2"/>
      <c r="AL475" s="2"/>
      <c r="AM475" s="2"/>
      <c r="AN475" s="2"/>
      <c r="AO475" s="2"/>
      <c r="AP475" s="2"/>
      <c r="AQ475" s="2"/>
      <c r="AR475" s="2"/>
      <c r="AS475" s="2"/>
      <c r="AT475" s="98"/>
      <c r="AU475" s="98"/>
      <c r="AV475" s="386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386"/>
      <c r="BX475" s="386"/>
      <c r="BY475" s="386"/>
      <c r="BZ475" s="2"/>
      <c r="CA475" s="2"/>
      <c r="CB475" s="2"/>
      <c r="CC475" s="2"/>
      <c r="CD475" s="2"/>
      <c r="CE475" s="2"/>
      <c r="CF475" s="386"/>
      <c r="CG475" s="386"/>
      <c r="CH475" s="10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386"/>
      <c r="DT475" s="386"/>
      <c r="DU475" s="386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</row>
    <row r="476" customFormat="false" ht="11.25" hidden="false" customHeight="false" outlineLevel="0" collapsed="false">
      <c r="A476" s="2"/>
      <c r="B476" s="2"/>
      <c r="C476" s="2"/>
      <c r="D476" s="398"/>
      <c r="F476" s="2"/>
      <c r="G476" s="2"/>
      <c r="H476" s="2"/>
      <c r="I476" s="2"/>
      <c r="J476" s="2"/>
      <c r="K476" s="2"/>
      <c r="L476" s="2"/>
      <c r="M476" s="2"/>
      <c r="P476" s="2"/>
      <c r="Q476" s="2"/>
      <c r="R476" s="2"/>
      <c r="X476" s="273"/>
      <c r="Y476" s="2"/>
      <c r="AL476" s="2"/>
      <c r="AM476" s="2"/>
      <c r="AN476" s="2"/>
      <c r="AO476" s="2"/>
      <c r="AP476" s="2"/>
      <c r="AQ476" s="2"/>
      <c r="AR476" s="2"/>
      <c r="AS476" s="2"/>
      <c r="AT476" s="98"/>
      <c r="AU476" s="98"/>
      <c r="AV476" s="386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386"/>
      <c r="BX476" s="386"/>
      <c r="BY476" s="386"/>
      <c r="BZ476" s="2"/>
      <c r="CA476" s="2"/>
      <c r="CB476" s="2"/>
      <c r="CC476" s="2"/>
      <c r="CD476" s="2"/>
      <c r="CE476" s="2"/>
      <c r="CF476" s="386"/>
      <c r="CG476" s="386"/>
      <c r="CH476" s="10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386"/>
      <c r="DT476" s="386"/>
      <c r="DU476" s="386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</row>
    <row r="477" customFormat="false" ht="11.25" hidden="false" customHeight="false" outlineLevel="0" collapsed="false">
      <c r="A477" s="2"/>
      <c r="B477" s="2"/>
      <c r="C477" s="2"/>
      <c r="D477" s="398"/>
      <c r="F477" s="2"/>
      <c r="G477" s="2"/>
      <c r="H477" s="2"/>
      <c r="I477" s="2"/>
      <c r="J477" s="2"/>
      <c r="K477" s="2"/>
      <c r="L477" s="2"/>
      <c r="M477" s="2"/>
      <c r="P477" s="2"/>
      <c r="Q477" s="2"/>
      <c r="R477" s="2"/>
      <c r="X477" s="273"/>
      <c r="Y477" s="2"/>
      <c r="AL477" s="2"/>
      <c r="AM477" s="2"/>
      <c r="AN477" s="2"/>
      <c r="AO477" s="2"/>
      <c r="AP477" s="2"/>
      <c r="AQ477" s="2"/>
      <c r="AR477" s="2"/>
      <c r="AS477" s="2"/>
      <c r="AT477" s="98"/>
      <c r="AU477" s="98"/>
      <c r="AV477" s="386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386"/>
      <c r="BX477" s="386"/>
      <c r="BY477" s="386"/>
      <c r="BZ477" s="2"/>
      <c r="CA477" s="2"/>
      <c r="CB477" s="2"/>
      <c r="CC477" s="2"/>
      <c r="CD477" s="2"/>
      <c r="CE477" s="2"/>
      <c r="CF477" s="386"/>
      <c r="CG477" s="386"/>
      <c r="CH477" s="10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386"/>
      <c r="DT477" s="386"/>
      <c r="DU477" s="386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</row>
    <row r="478" customFormat="false" ht="11.25" hidden="false" customHeight="false" outlineLevel="0" collapsed="false">
      <c r="A478" s="2"/>
      <c r="B478" s="2"/>
      <c r="C478" s="2"/>
      <c r="D478" s="398"/>
      <c r="F478" s="2"/>
      <c r="G478" s="2"/>
      <c r="H478" s="2"/>
      <c r="I478" s="2"/>
      <c r="J478" s="2"/>
      <c r="K478" s="2"/>
      <c r="L478" s="2"/>
      <c r="M478" s="2"/>
      <c r="P478" s="2"/>
      <c r="Q478" s="2"/>
      <c r="R478" s="2"/>
      <c r="X478" s="273"/>
      <c r="Y478" s="2"/>
      <c r="AL478" s="2"/>
      <c r="AM478" s="2"/>
      <c r="AN478" s="2"/>
      <c r="AO478" s="2"/>
      <c r="AP478" s="2"/>
      <c r="AQ478" s="2"/>
      <c r="AR478" s="2"/>
      <c r="AS478" s="2"/>
      <c r="AT478" s="98"/>
      <c r="AU478" s="98"/>
      <c r="AV478" s="386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386"/>
      <c r="BX478" s="386"/>
      <c r="BY478" s="386"/>
      <c r="BZ478" s="2"/>
      <c r="CA478" s="2"/>
      <c r="CB478" s="2"/>
      <c r="CC478" s="2"/>
      <c r="CD478" s="2"/>
      <c r="CE478" s="2"/>
      <c r="CF478" s="386"/>
      <c r="CG478" s="386"/>
      <c r="CH478" s="10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386"/>
      <c r="DT478" s="386"/>
      <c r="DU478" s="386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</row>
    <row r="479" customFormat="false" ht="11.25" hidden="false" customHeight="false" outlineLevel="0" collapsed="false">
      <c r="A479" s="2"/>
      <c r="B479" s="2"/>
      <c r="C479" s="2"/>
      <c r="D479" s="398"/>
      <c r="F479" s="2"/>
      <c r="G479" s="2"/>
      <c r="H479" s="2"/>
      <c r="I479" s="2"/>
      <c r="J479" s="2"/>
      <c r="K479" s="2"/>
      <c r="L479" s="2"/>
      <c r="M479" s="2"/>
      <c r="P479" s="2"/>
      <c r="Q479" s="2"/>
      <c r="R479" s="2"/>
      <c r="X479" s="273"/>
      <c r="Y479" s="2"/>
      <c r="AL479" s="2"/>
      <c r="AM479" s="2"/>
      <c r="AN479" s="2"/>
      <c r="AO479" s="2"/>
      <c r="AP479" s="2"/>
      <c r="AQ479" s="2"/>
      <c r="AR479" s="2"/>
      <c r="AS479" s="2"/>
      <c r="AT479" s="98"/>
      <c r="AU479" s="98"/>
      <c r="AV479" s="386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386"/>
      <c r="BX479" s="386"/>
      <c r="BY479" s="386"/>
      <c r="BZ479" s="2"/>
      <c r="CA479" s="2"/>
      <c r="CB479" s="2"/>
      <c r="CC479" s="2"/>
      <c r="CD479" s="2"/>
      <c r="CE479" s="2"/>
      <c r="CF479" s="386"/>
      <c r="CG479" s="386"/>
      <c r="CH479" s="10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386"/>
      <c r="DT479" s="386"/>
      <c r="DU479" s="386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</row>
    <row r="480" customFormat="false" ht="11.25" hidden="false" customHeight="false" outlineLevel="0" collapsed="false">
      <c r="A480" s="2"/>
      <c r="B480" s="2"/>
      <c r="C480" s="2"/>
      <c r="D480" s="398"/>
      <c r="F480" s="2"/>
      <c r="G480" s="2"/>
      <c r="H480" s="2"/>
      <c r="I480" s="2"/>
      <c r="J480" s="2"/>
      <c r="K480" s="2"/>
      <c r="L480" s="2"/>
      <c r="M480" s="2"/>
      <c r="P480" s="2"/>
      <c r="Q480" s="2"/>
      <c r="R480" s="2"/>
      <c r="X480" s="273"/>
      <c r="Y480" s="2"/>
      <c r="AL480" s="2"/>
      <c r="AM480" s="2"/>
      <c r="AN480" s="2"/>
      <c r="AO480" s="2"/>
      <c r="AP480" s="2"/>
      <c r="AQ480" s="2"/>
      <c r="AR480" s="2"/>
      <c r="AS480" s="2"/>
      <c r="AT480" s="98"/>
      <c r="AU480" s="98"/>
      <c r="AV480" s="386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386"/>
      <c r="BX480" s="386"/>
      <c r="BY480" s="386"/>
      <c r="BZ480" s="2"/>
      <c r="CA480" s="2"/>
      <c r="CB480" s="2"/>
      <c r="CC480" s="2"/>
      <c r="CD480" s="2"/>
      <c r="CE480" s="2"/>
      <c r="CF480" s="386"/>
      <c r="CG480" s="386"/>
      <c r="CH480" s="10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386"/>
      <c r="DT480" s="386"/>
      <c r="DU480" s="386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</row>
    <row r="481" customFormat="false" ht="11.25" hidden="false" customHeight="false" outlineLevel="0" collapsed="false">
      <c r="A481" s="2"/>
      <c r="B481" s="2"/>
      <c r="C481" s="2"/>
      <c r="D481" s="398"/>
      <c r="F481" s="2"/>
      <c r="G481" s="2"/>
      <c r="H481" s="2"/>
      <c r="I481" s="2"/>
      <c r="J481" s="2"/>
      <c r="K481" s="2"/>
      <c r="L481" s="2"/>
      <c r="M481" s="2"/>
      <c r="P481" s="2"/>
      <c r="Q481" s="2"/>
      <c r="R481" s="2"/>
      <c r="X481" s="273"/>
      <c r="Y481" s="2"/>
      <c r="AL481" s="2"/>
      <c r="AM481" s="2"/>
      <c r="AN481" s="2"/>
      <c r="AO481" s="2"/>
      <c r="AP481" s="2"/>
      <c r="AQ481" s="2"/>
      <c r="AR481" s="2"/>
      <c r="AS481" s="2"/>
      <c r="AT481" s="98"/>
      <c r="AU481" s="98"/>
      <c r="AV481" s="386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386"/>
      <c r="BX481" s="386"/>
      <c r="BY481" s="386"/>
      <c r="BZ481" s="2"/>
      <c r="CA481" s="2"/>
      <c r="CB481" s="2"/>
      <c r="CC481" s="2"/>
      <c r="CD481" s="2"/>
      <c r="CE481" s="2"/>
      <c r="CF481" s="386"/>
      <c r="CG481" s="386"/>
      <c r="CH481" s="10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386"/>
      <c r="DT481" s="386"/>
      <c r="DU481" s="386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</row>
    <row r="482" customFormat="false" ht="11.25" hidden="false" customHeight="false" outlineLevel="0" collapsed="false">
      <c r="A482" s="2"/>
      <c r="B482" s="2"/>
      <c r="C482" s="2"/>
      <c r="D482" s="398"/>
      <c r="F482" s="2"/>
      <c r="G482" s="2"/>
      <c r="H482" s="2"/>
      <c r="I482" s="2"/>
      <c r="J482" s="2"/>
      <c r="K482" s="2"/>
      <c r="L482" s="2"/>
      <c r="M482" s="2"/>
      <c r="P482" s="2"/>
      <c r="Q482" s="2"/>
      <c r="R482" s="2"/>
      <c r="X482" s="273"/>
      <c r="Y482" s="2"/>
      <c r="AL482" s="2"/>
      <c r="AM482" s="2"/>
      <c r="AN482" s="2"/>
      <c r="AO482" s="2"/>
      <c r="AP482" s="2"/>
      <c r="AQ482" s="2"/>
      <c r="AR482" s="2"/>
      <c r="AS482" s="2"/>
      <c r="AT482" s="98"/>
      <c r="AU482" s="98"/>
      <c r="AV482" s="386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386"/>
      <c r="BX482" s="386"/>
      <c r="BY482" s="386"/>
      <c r="BZ482" s="2"/>
      <c r="CA482" s="2"/>
      <c r="CB482" s="2"/>
      <c r="CC482" s="2"/>
      <c r="CD482" s="2"/>
      <c r="CE482" s="2"/>
      <c r="CF482" s="386"/>
      <c r="CG482" s="386"/>
      <c r="CH482" s="10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386"/>
      <c r="DT482" s="386"/>
      <c r="DU482" s="386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</row>
    <row r="483" customFormat="false" ht="11.25" hidden="false" customHeight="false" outlineLevel="0" collapsed="false">
      <c r="A483" s="2"/>
      <c r="B483" s="2"/>
      <c r="C483" s="2"/>
      <c r="D483" s="398"/>
      <c r="F483" s="2"/>
      <c r="G483" s="2"/>
      <c r="H483" s="2"/>
      <c r="I483" s="2"/>
      <c r="J483" s="2"/>
      <c r="K483" s="2"/>
      <c r="L483" s="2"/>
      <c r="M483" s="2"/>
      <c r="P483" s="2"/>
      <c r="Q483" s="2"/>
      <c r="R483" s="2"/>
      <c r="X483" s="273"/>
      <c r="Y483" s="2"/>
      <c r="AL483" s="2"/>
      <c r="AM483" s="2"/>
      <c r="AN483" s="2"/>
      <c r="AO483" s="2"/>
      <c r="AP483" s="2"/>
      <c r="AQ483" s="2"/>
      <c r="AR483" s="2"/>
      <c r="AS483" s="2"/>
      <c r="AT483" s="98"/>
      <c r="AU483" s="98"/>
      <c r="AV483" s="386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386"/>
      <c r="BX483" s="386"/>
      <c r="BY483" s="386"/>
      <c r="BZ483" s="2"/>
      <c r="CA483" s="2"/>
      <c r="CB483" s="2"/>
      <c r="CC483" s="2"/>
      <c r="CD483" s="2"/>
      <c r="CE483" s="2"/>
      <c r="CF483" s="386"/>
      <c r="CG483" s="386"/>
      <c r="CH483" s="10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386"/>
      <c r="DT483" s="386"/>
      <c r="DU483" s="386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</row>
    <row r="484" customFormat="false" ht="11.25" hidden="false" customHeight="false" outlineLevel="0" collapsed="false">
      <c r="A484" s="2"/>
      <c r="B484" s="2"/>
      <c r="C484" s="2"/>
      <c r="D484" s="398"/>
      <c r="F484" s="2"/>
      <c r="G484" s="2"/>
      <c r="H484" s="2"/>
      <c r="I484" s="2"/>
      <c r="J484" s="2"/>
      <c r="K484" s="2"/>
      <c r="L484" s="2"/>
      <c r="M484" s="2"/>
      <c r="P484" s="2"/>
      <c r="Q484" s="2"/>
      <c r="R484" s="2"/>
      <c r="X484" s="273"/>
      <c r="Y484" s="2"/>
      <c r="AL484" s="2"/>
      <c r="AM484" s="2"/>
      <c r="AN484" s="2"/>
      <c r="AO484" s="2"/>
      <c r="AP484" s="2"/>
      <c r="AQ484" s="2"/>
      <c r="AR484" s="2"/>
      <c r="AS484" s="2"/>
      <c r="AT484" s="98"/>
      <c r="AU484" s="98"/>
      <c r="AV484" s="386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386"/>
      <c r="BX484" s="386"/>
      <c r="BY484" s="386"/>
      <c r="BZ484" s="2"/>
      <c r="CA484" s="2"/>
      <c r="CB484" s="2"/>
      <c r="CC484" s="2"/>
      <c r="CD484" s="2"/>
      <c r="CE484" s="2"/>
      <c r="CF484" s="386"/>
      <c r="CG484" s="386"/>
      <c r="CH484" s="10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386"/>
      <c r="DT484" s="386"/>
      <c r="DU484" s="386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</row>
    <row r="485" customFormat="false" ht="11.25" hidden="false" customHeight="false" outlineLevel="0" collapsed="false">
      <c r="A485" s="2"/>
      <c r="B485" s="2"/>
      <c r="C485" s="2"/>
      <c r="D485" s="398"/>
      <c r="F485" s="2"/>
      <c r="G485" s="2"/>
      <c r="H485" s="2"/>
      <c r="I485" s="2"/>
      <c r="J485" s="2"/>
      <c r="K485" s="2"/>
      <c r="L485" s="2"/>
      <c r="M485" s="2"/>
      <c r="P485" s="2"/>
      <c r="Q485" s="2"/>
      <c r="R485" s="2"/>
      <c r="X485" s="273"/>
      <c r="Y485" s="2"/>
      <c r="AL485" s="2"/>
      <c r="AM485" s="2"/>
      <c r="AN485" s="2"/>
      <c r="AO485" s="2"/>
      <c r="AP485" s="2"/>
      <c r="AQ485" s="2"/>
      <c r="AR485" s="2"/>
      <c r="AS485" s="2"/>
      <c r="AT485" s="98"/>
      <c r="AU485" s="98"/>
      <c r="AV485" s="386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386"/>
      <c r="BX485" s="386"/>
      <c r="BY485" s="386"/>
      <c r="BZ485" s="2"/>
      <c r="CA485" s="2"/>
      <c r="CB485" s="2"/>
      <c r="CC485" s="2"/>
      <c r="CD485" s="2"/>
      <c r="CE485" s="2"/>
      <c r="CF485" s="386"/>
      <c r="CG485" s="386"/>
      <c r="CH485" s="10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386"/>
      <c r="DT485" s="386"/>
      <c r="DU485" s="386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</row>
    <row r="486" customFormat="false" ht="11.25" hidden="false" customHeight="false" outlineLevel="0" collapsed="false">
      <c r="A486" s="2"/>
      <c r="B486" s="2"/>
      <c r="C486" s="2"/>
      <c r="D486" s="398"/>
      <c r="F486" s="2"/>
      <c r="G486" s="2"/>
      <c r="H486" s="2"/>
      <c r="I486" s="2"/>
      <c r="J486" s="2"/>
      <c r="K486" s="2"/>
      <c r="L486" s="2"/>
      <c r="M486" s="2"/>
      <c r="P486" s="2"/>
      <c r="Q486" s="2"/>
      <c r="R486" s="2"/>
      <c r="X486" s="273"/>
      <c r="Y486" s="2"/>
      <c r="AL486" s="2"/>
      <c r="AM486" s="2"/>
      <c r="AN486" s="2"/>
      <c r="AO486" s="2"/>
      <c r="AP486" s="2"/>
      <c r="AQ486" s="2"/>
      <c r="AR486" s="2"/>
      <c r="AS486" s="2"/>
      <c r="AT486" s="98"/>
      <c r="AU486" s="98"/>
      <c r="AV486" s="386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386"/>
      <c r="BX486" s="386"/>
      <c r="BY486" s="386"/>
      <c r="BZ486" s="2"/>
      <c r="CA486" s="2"/>
      <c r="CB486" s="2"/>
      <c r="CC486" s="2"/>
      <c r="CD486" s="2"/>
      <c r="CE486" s="2"/>
      <c r="CF486" s="386"/>
      <c r="CG486" s="386"/>
      <c r="CH486" s="10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386"/>
      <c r="DT486" s="386"/>
      <c r="DU486" s="386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</row>
    <row r="487" customFormat="false" ht="11.25" hidden="false" customHeight="false" outlineLevel="0" collapsed="false">
      <c r="A487" s="2"/>
      <c r="B487" s="2"/>
      <c r="C487" s="2"/>
      <c r="D487" s="398"/>
      <c r="F487" s="2"/>
      <c r="G487" s="2"/>
      <c r="H487" s="2"/>
      <c r="I487" s="2"/>
      <c r="J487" s="2"/>
      <c r="K487" s="2"/>
      <c r="L487" s="2"/>
      <c r="M487" s="2"/>
      <c r="P487" s="2"/>
      <c r="Q487" s="2"/>
      <c r="R487" s="2"/>
      <c r="X487" s="273"/>
      <c r="Y487" s="2"/>
      <c r="AL487" s="2"/>
      <c r="AM487" s="2"/>
      <c r="AN487" s="2"/>
      <c r="AO487" s="2"/>
      <c r="AP487" s="2"/>
      <c r="AQ487" s="2"/>
      <c r="AR487" s="2"/>
      <c r="AS487" s="2"/>
      <c r="AT487" s="98"/>
      <c r="AU487" s="98"/>
      <c r="AV487" s="386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386"/>
      <c r="BX487" s="386"/>
      <c r="BY487" s="386"/>
      <c r="BZ487" s="2"/>
      <c r="CA487" s="2"/>
      <c r="CB487" s="2"/>
      <c r="CC487" s="2"/>
      <c r="CD487" s="2"/>
      <c r="CE487" s="2"/>
      <c r="CF487" s="386"/>
      <c r="CG487" s="386"/>
      <c r="CH487" s="10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386"/>
      <c r="DT487" s="386"/>
      <c r="DU487" s="386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</row>
    <row r="488" customFormat="false" ht="11.25" hidden="false" customHeight="false" outlineLevel="0" collapsed="false">
      <c r="A488" s="2"/>
      <c r="B488" s="2"/>
      <c r="C488" s="2"/>
      <c r="D488" s="398"/>
      <c r="F488" s="2"/>
      <c r="G488" s="2"/>
      <c r="H488" s="2"/>
      <c r="I488" s="2"/>
      <c r="J488" s="2"/>
      <c r="K488" s="2"/>
      <c r="L488" s="2"/>
      <c r="M488" s="2"/>
      <c r="P488" s="2"/>
      <c r="Q488" s="2"/>
      <c r="R488" s="2"/>
      <c r="X488" s="273"/>
      <c r="Y488" s="2"/>
      <c r="AL488" s="2"/>
      <c r="AM488" s="2"/>
      <c r="AN488" s="2"/>
      <c r="AO488" s="2"/>
      <c r="AP488" s="2"/>
      <c r="AQ488" s="2"/>
      <c r="AR488" s="2"/>
      <c r="AS488" s="2"/>
      <c r="AT488" s="98"/>
      <c r="AU488" s="98"/>
      <c r="AV488" s="386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386"/>
      <c r="BX488" s="386"/>
      <c r="BY488" s="386"/>
      <c r="BZ488" s="2"/>
      <c r="CA488" s="2"/>
      <c r="CB488" s="2"/>
      <c r="CC488" s="2"/>
      <c r="CD488" s="2"/>
      <c r="CE488" s="2"/>
      <c r="CF488" s="386"/>
      <c r="CG488" s="386"/>
      <c r="CH488" s="10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386"/>
      <c r="DT488" s="386"/>
      <c r="DU488" s="386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</row>
    <row r="489" customFormat="false" ht="11.25" hidden="false" customHeight="false" outlineLevel="0" collapsed="false">
      <c r="A489" s="2"/>
      <c r="B489" s="2"/>
      <c r="C489" s="2"/>
      <c r="D489" s="398"/>
      <c r="F489" s="2"/>
      <c r="G489" s="2"/>
      <c r="H489" s="2"/>
      <c r="I489" s="2"/>
      <c r="J489" s="2"/>
      <c r="K489" s="2"/>
      <c r="L489" s="2"/>
      <c r="M489" s="2"/>
      <c r="P489" s="2"/>
      <c r="Q489" s="2"/>
      <c r="R489" s="2"/>
      <c r="X489" s="273"/>
      <c r="Y489" s="2"/>
      <c r="AL489" s="2"/>
      <c r="AM489" s="2"/>
      <c r="AN489" s="2"/>
      <c r="AO489" s="2"/>
      <c r="AP489" s="2"/>
      <c r="AQ489" s="2"/>
      <c r="AR489" s="2"/>
      <c r="AS489" s="2"/>
      <c r="AT489" s="98"/>
      <c r="AU489" s="98"/>
      <c r="AV489" s="386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386"/>
      <c r="BX489" s="386"/>
      <c r="BY489" s="386"/>
      <c r="BZ489" s="2"/>
      <c r="CA489" s="2"/>
      <c r="CB489" s="2"/>
      <c r="CC489" s="2"/>
      <c r="CD489" s="2"/>
      <c r="CE489" s="2"/>
      <c r="CF489" s="386"/>
      <c r="CG489" s="386"/>
      <c r="CH489" s="10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386"/>
      <c r="DT489" s="386"/>
      <c r="DU489" s="386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</row>
    <row r="490" customFormat="false" ht="11.25" hidden="false" customHeight="false" outlineLevel="0" collapsed="false">
      <c r="A490" s="2"/>
      <c r="B490" s="2"/>
      <c r="C490" s="2"/>
      <c r="D490" s="398"/>
      <c r="F490" s="2"/>
      <c r="G490" s="2"/>
      <c r="H490" s="2"/>
      <c r="I490" s="2"/>
      <c r="J490" s="2"/>
      <c r="K490" s="2"/>
      <c r="L490" s="2"/>
      <c r="M490" s="2"/>
      <c r="P490" s="2"/>
      <c r="Q490" s="2"/>
      <c r="R490" s="2"/>
      <c r="X490" s="273"/>
      <c r="Y490" s="2"/>
      <c r="AL490" s="2"/>
      <c r="AM490" s="2"/>
      <c r="AN490" s="2"/>
      <c r="AO490" s="2"/>
      <c r="AP490" s="2"/>
      <c r="AQ490" s="2"/>
      <c r="AR490" s="2"/>
      <c r="AS490" s="2"/>
      <c r="AT490" s="98"/>
      <c r="AU490" s="98"/>
      <c r="AV490" s="386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386"/>
      <c r="BX490" s="386"/>
      <c r="BY490" s="386"/>
      <c r="BZ490" s="2"/>
      <c r="CA490" s="2"/>
      <c r="CB490" s="2"/>
      <c r="CC490" s="2"/>
      <c r="CD490" s="2"/>
      <c r="CE490" s="2"/>
      <c r="CF490" s="386"/>
      <c r="CG490" s="386"/>
      <c r="CH490" s="10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386"/>
      <c r="DT490" s="386"/>
      <c r="DU490" s="386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</row>
    <row r="491" customFormat="false" ht="11.25" hidden="false" customHeight="false" outlineLevel="0" collapsed="false">
      <c r="A491" s="2"/>
      <c r="B491" s="2"/>
      <c r="C491" s="2"/>
      <c r="D491" s="398"/>
      <c r="F491" s="2"/>
      <c r="G491" s="2"/>
      <c r="H491" s="2"/>
      <c r="I491" s="2"/>
      <c r="J491" s="2"/>
      <c r="K491" s="2"/>
      <c r="L491" s="2"/>
      <c r="M491" s="2"/>
      <c r="P491" s="2"/>
      <c r="Q491" s="2"/>
      <c r="R491" s="2"/>
      <c r="X491" s="273"/>
      <c r="Y491" s="2"/>
      <c r="AL491" s="2"/>
      <c r="AM491" s="2"/>
      <c r="AN491" s="2"/>
      <c r="AO491" s="2"/>
      <c r="AP491" s="2"/>
      <c r="AQ491" s="2"/>
      <c r="AR491" s="2"/>
      <c r="AS491" s="2"/>
      <c r="AT491" s="98"/>
      <c r="AU491" s="98"/>
      <c r="AV491" s="386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386"/>
      <c r="BX491" s="386"/>
      <c r="BY491" s="386"/>
      <c r="BZ491" s="2"/>
      <c r="CA491" s="2"/>
      <c r="CB491" s="2"/>
      <c r="CC491" s="2"/>
      <c r="CD491" s="2"/>
      <c r="CE491" s="2"/>
      <c r="CF491" s="386"/>
      <c r="CG491" s="386"/>
      <c r="CH491" s="10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386"/>
      <c r="DT491" s="386"/>
      <c r="DU491" s="386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</row>
    <row r="492" customFormat="false" ht="11.25" hidden="false" customHeight="false" outlineLevel="0" collapsed="false">
      <c r="A492" s="2"/>
      <c r="B492" s="2"/>
      <c r="C492" s="2"/>
      <c r="D492" s="398"/>
      <c r="F492" s="2"/>
      <c r="G492" s="2"/>
      <c r="H492" s="2"/>
      <c r="I492" s="2"/>
      <c r="J492" s="2"/>
      <c r="K492" s="2"/>
      <c r="L492" s="2"/>
      <c r="M492" s="2"/>
      <c r="P492" s="2"/>
      <c r="Q492" s="2"/>
      <c r="R492" s="2"/>
      <c r="X492" s="273"/>
      <c r="Y492" s="2"/>
      <c r="AL492" s="2"/>
      <c r="AM492" s="2"/>
      <c r="AN492" s="2"/>
      <c r="AO492" s="2"/>
      <c r="AP492" s="2"/>
      <c r="AQ492" s="2"/>
      <c r="AR492" s="2"/>
      <c r="AS492" s="2"/>
      <c r="AT492" s="98"/>
      <c r="AU492" s="98"/>
      <c r="AV492" s="386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386"/>
      <c r="BX492" s="386"/>
      <c r="BY492" s="386"/>
      <c r="BZ492" s="2"/>
      <c r="CA492" s="2"/>
      <c r="CB492" s="2"/>
      <c r="CC492" s="2"/>
      <c r="CD492" s="2"/>
      <c r="CE492" s="2"/>
      <c r="CF492" s="386"/>
      <c r="CG492" s="386"/>
      <c r="CH492" s="10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386"/>
      <c r="DT492" s="386"/>
      <c r="DU492" s="386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</row>
    <row r="493" customFormat="false" ht="11.25" hidden="false" customHeight="false" outlineLevel="0" collapsed="false">
      <c r="A493" s="2"/>
      <c r="B493" s="2"/>
      <c r="C493" s="2"/>
      <c r="D493" s="398"/>
      <c r="F493" s="2"/>
      <c r="G493" s="2"/>
      <c r="H493" s="2"/>
      <c r="I493" s="2"/>
      <c r="J493" s="2"/>
      <c r="K493" s="2"/>
      <c r="L493" s="2"/>
      <c r="M493" s="2"/>
      <c r="P493" s="2"/>
      <c r="Q493" s="2"/>
      <c r="R493" s="2"/>
      <c r="X493" s="273"/>
      <c r="Y493" s="2"/>
      <c r="AL493" s="2"/>
      <c r="AM493" s="2"/>
      <c r="AN493" s="2"/>
      <c r="AO493" s="2"/>
      <c r="AP493" s="2"/>
      <c r="AQ493" s="2"/>
      <c r="AR493" s="2"/>
      <c r="AS493" s="2"/>
      <c r="AT493" s="98"/>
      <c r="AU493" s="98"/>
      <c r="AV493" s="386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386"/>
      <c r="BX493" s="386"/>
      <c r="BY493" s="386"/>
      <c r="BZ493" s="2"/>
      <c r="CA493" s="2"/>
      <c r="CB493" s="2"/>
      <c r="CC493" s="2"/>
      <c r="CD493" s="2"/>
      <c r="CE493" s="2"/>
      <c r="CF493" s="386"/>
      <c r="CG493" s="386"/>
      <c r="CH493" s="10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386"/>
      <c r="DT493" s="386"/>
      <c r="DU493" s="386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</row>
    <row r="494" customFormat="false" ht="11.25" hidden="false" customHeight="false" outlineLevel="0" collapsed="false">
      <c r="A494" s="2"/>
      <c r="B494" s="2"/>
      <c r="C494" s="2"/>
      <c r="D494" s="398"/>
      <c r="F494" s="2"/>
      <c r="G494" s="2"/>
      <c r="H494" s="2"/>
      <c r="I494" s="2"/>
      <c r="J494" s="2"/>
      <c r="K494" s="2"/>
      <c r="L494" s="2"/>
      <c r="M494" s="2"/>
      <c r="P494" s="2"/>
      <c r="Q494" s="2"/>
      <c r="R494" s="2"/>
      <c r="X494" s="273"/>
      <c r="Y494" s="2"/>
      <c r="AL494" s="2"/>
      <c r="AM494" s="2"/>
      <c r="AN494" s="2"/>
      <c r="AO494" s="2"/>
      <c r="AP494" s="2"/>
      <c r="AQ494" s="2"/>
      <c r="AR494" s="2"/>
      <c r="AS494" s="2"/>
      <c r="AT494" s="98"/>
      <c r="AU494" s="98"/>
      <c r="AV494" s="386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386"/>
      <c r="BX494" s="386"/>
      <c r="BY494" s="386"/>
      <c r="BZ494" s="2"/>
      <c r="CA494" s="2"/>
      <c r="CB494" s="2"/>
      <c r="CC494" s="2"/>
      <c r="CD494" s="2"/>
      <c r="CE494" s="2"/>
      <c r="CF494" s="386"/>
      <c r="CG494" s="386"/>
      <c r="CH494" s="10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386"/>
      <c r="DT494" s="386"/>
      <c r="DU494" s="386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</row>
    <row r="495" customFormat="false" ht="11.25" hidden="false" customHeight="false" outlineLevel="0" collapsed="false">
      <c r="A495" s="2"/>
      <c r="B495" s="2"/>
      <c r="C495" s="2"/>
      <c r="D495" s="398"/>
      <c r="F495" s="2"/>
      <c r="G495" s="2"/>
      <c r="H495" s="2"/>
      <c r="I495" s="2"/>
      <c r="J495" s="2"/>
      <c r="K495" s="2"/>
      <c r="L495" s="2"/>
      <c r="M495" s="2"/>
      <c r="P495" s="2"/>
      <c r="Q495" s="2"/>
      <c r="R495" s="2"/>
      <c r="X495" s="273"/>
      <c r="Y495" s="2"/>
      <c r="AL495" s="2"/>
      <c r="AM495" s="2"/>
      <c r="AN495" s="2"/>
      <c r="AO495" s="2"/>
      <c r="AP495" s="2"/>
      <c r="AQ495" s="2"/>
      <c r="AR495" s="2"/>
      <c r="AS495" s="2"/>
      <c r="AT495" s="98"/>
      <c r="AU495" s="98"/>
      <c r="AV495" s="386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386"/>
      <c r="BX495" s="386"/>
      <c r="BY495" s="386"/>
      <c r="BZ495" s="2"/>
      <c r="CA495" s="2"/>
      <c r="CB495" s="2"/>
      <c r="CC495" s="2"/>
      <c r="CD495" s="2"/>
      <c r="CE495" s="2"/>
      <c r="CF495" s="386"/>
      <c r="CG495" s="386"/>
      <c r="CH495" s="10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386"/>
      <c r="DT495" s="386"/>
      <c r="DU495" s="386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</row>
    <row r="496" customFormat="false" ht="11.25" hidden="false" customHeight="false" outlineLevel="0" collapsed="false">
      <c r="A496" s="2"/>
      <c r="B496" s="2"/>
      <c r="C496" s="2"/>
      <c r="D496" s="398"/>
      <c r="F496" s="2"/>
      <c r="G496" s="2"/>
      <c r="H496" s="2"/>
      <c r="I496" s="2"/>
      <c r="J496" s="2"/>
      <c r="K496" s="2"/>
      <c r="L496" s="2"/>
      <c r="M496" s="2"/>
      <c r="P496" s="2"/>
      <c r="Q496" s="2"/>
      <c r="R496" s="2"/>
      <c r="X496" s="273"/>
      <c r="Y496" s="2"/>
      <c r="AL496" s="2"/>
      <c r="AM496" s="2"/>
      <c r="AN496" s="2"/>
      <c r="AO496" s="2"/>
      <c r="AP496" s="2"/>
      <c r="AQ496" s="2"/>
      <c r="AR496" s="2"/>
      <c r="AS496" s="2"/>
      <c r="AT496" s="98"/>
      <c r="AU496" s="98"/>
      <c r="AV496" s="386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386"/>
      <c r="BX496" s="386"/>
      <c r="BY496" s="386"/>
      <c r="BZ496" s="2"/>
      <c r="CA496" s="2"/>
      <c r="CB496" s="2"/>
      <c r="CC496" s="2"/>
      <c r="CD496" s="2"/>
      <c r="CE496" s="2"/>
      <c r="CF496" s="386"/>
      <c r="CG496" s="386"/>
      <c r="CH496" s="10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386"/>
      <c r="DT496" s="386"/>
      <c r="DU496" s="386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</row>
    <row r="497" customFormat="false" ht="11.25" hidden="false" customHeight="false" outlineLevel="0" collapsed="false">
      <c r="A497" s="2"/>
      <c r="B497" s="2"/>
      <c r="C497" s="2"/>
      <c r="D497" s="398"/>
      <c r="F497" s="2"/>
      <c r="G497" s="2"/>
      <c r="H497" s="2"/>
      <c r="I497" s="2"/>
      <c r="J497" s="2"/>
      <c r="K497" s="2"/>
      <c r="L497" s="2"/>
      <c r="M497" s="2"/>
      <c r="P497" s="2"/>
      <c r="Q497" s="2"/>
      <c r="R497" s="2"/>
      <c r="X497" s="273"/>
      <c r="Y497" s="2"/>
      <c r="AL497" s="2"/>
      <c r="AM497" s="2"/>
      <c r="AN497" s="2"/>
      <c r="AO497" s="2"/>
      <c r="AP497" s="2"/>
      <c r="AQ497" s="2"/>
      <c r="AR497" s="2"/>
      <c r="AS497" s="2"/>
      <c r="AT497" s="98"/>
      <c r="AU497" s="98"/>
      <c r="AV497" s="386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386"/>
      <c r="BX497" s="386"/>
      <c r="BY497" s="386"/>
      <c r="BZ497" s="2"/>
      <c r="CA497" s="2"/>
      <c r="CB497" s="2"/>
      <c r="CC497" s="2"/>
      <c r="CD497" s="2"/>
      <c r="CE497" s="2"/>
      <c r="CF497" s="386"/>
      <c r="CG497" s="386"/>
      <c r="CH497" s="10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386"/>
      <c r="DT497" s="386"/>
      <c r="DU497" s="386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</row>
    <row r="498" customFormat="false" ht="11.25" hidden="false" customHeight="false" outlineLevel="0" collapsed="false">
      <c r="A498" s="2"/>
      <c r="B498" s="2"/>
      <c r="C498" s="2"/>
      <c r="D498" s="398"/>
      <c r="F498" s="2"/>
      <c r="G498" s="2"/>
      <c r="H498" s="2"/>
      <c r="I498" s="2"/>
      <c r="J498" s="2"/>
      <c r="K498" s="2"/>
      <c r="L498" s="2"/>
      <c r="M498" s="2"/>
      <c r="P498" s="2"/>
      <c r="Q498" s="2"/>
      <c r="R498" s="2"/>
      <c r="X498" s="273"/>
      <c r="Y498" s="2"/>
      <c r="AL498" s="2"/>
      <c r="AM498" s="2"/>
      <c r="AN498" s="2"/>
      <c r="AO498" s="2"/>
      <c r="AP498" s="2"/>
      <c r="AQ498" s="2"/>
      <c r="AR498" s="2"/>
      <c r="AS498" s="2"/>
      <c r="AT498" s="98"/>
      <c r="AU498" s="98"/>
      <c r="AV498" s="386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386"/>
      <c r="BX498" s="386"/>
      <c r="BY498" s="386"/>
      <c r="BZ498" s="2"/>
      <c r="CA498" s="2"/>
      <c r="CB498" s="2"/>
      <c r="CC498" s="2"/>
      <c r="CD498" s="2"/>
      <c r="CE498" s="2"/>
      <c r="CF498" s="386"/>
      <c r="CG498" s="386"/>
      <c r="CH498" s="10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386"/>
      <c r="DT498" s="386"/>
      <c r="DU498" s="386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</row>
    <row r="499" customFormat="false" ht="11.25" hidden="false" customHeight="false" outlineLevel="0" collapsed="false">
      <c r="A499" s="2"/>
      <c r="B499" s="2"/>
      <c r="C499" s="2"/>
      <c r="D499" s="398"/>
      <c r="F499" s="2"/>
      <c r="G499" s="2"/>
      <c r="H499" s="2"/>
      <c r="I499" s="2"/>
      <c r="J499" s="2"/>
      <c r="K499" s="2"/>
      <c r="L499" s="2"/>
      <c r="M499" s="2"/>
      <c r="P499" s="2"/>
      <c r="Q499" s="2"/>
      <c r="R499" s="2"/>
      <c r="X499" s="273"/>
      <c r="Y499" s="2"/>
      <c r="AL499" s="2"/>
      <c r="AM499" s="2"/>
      <c r="AN499" s="2"/>
      <c r="AO499" s="2"/>
      <c r="AP499" s="2"/>
      <c r="AQ499" s="2"/>
      <c r="AR499" s="2"/>
      <c r="AS499" s="2"/>
      <c r="AT499" s="98"/>
      <c r="AU499" s="98"/>
      <c r="AV499" s="386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386"/>
      <c r="BX499" s="386"/>
      <c r="BY499" s="386"/>
      <c r="BZ499" s="2"/>
      <c r="CA499" s="2"/>
      <c r="CB499" s="2"/>
      <c r="CC499" s="2"/>
      <c r="CD499" s="2"/>
      <c r="CE499" s="2"/>
      <c r="CF499" s="386"/>
      <c r="CG499" s="386"/>
      <c r="CH499" s="10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386"/>
      <c r="DT499" s="386"/>
      <c r="DU499" s="386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</row>
    <row r="500" customFormat="false" ht="11.25" hidden="false" customHeight="false" outlineLevel="0" collapsed="false">
      <c r="A500" s="2"/>
      <c r="B500" s="2"/>
      <c r="C500" s="2"/>
      <c r="D500" s="398"/>
      <c r="F500" s="2"/>
      <c r="G500" s="2"/>
      <c r="H500" s="2"/>
      <c r="I500" s="2"/>
      <c r="J500" s="2"/>
      <c r="K500" s="2"/>
      <c r="L500" s="2"/>
      <c r="M500" s="2"/>
      <c r="P500" s="2"/>
      <c r="Q500" s="2"/>
      <c r="R500" s="2"/>
      <c r="X500" s="273"/>
      <c r="Y500" s="2"/>
      <c r="AL500" s="2"/>
      <c r="AM500" s="2"/>
      <c r="AN500" s="2"/>
      <c r="AO500" s="2"/>
      <c r="AP500" s="2"/>
      <c r="AQ500" s="2"/>
      <c r="AR500" s="2"/>
      <c r="AS500" s="2"/>
      <c r="AT500" s="98"/>
      <c r="AU500" s="98"/>
      <c r="AV500" s="386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386"/>
      <c r="BX500" s="386"/>
      <c r="BY500" s="386"/>
      <c r="BZ500" s="2"/>
      <c r="CA500" s="2"/>
      <c r="CB500" s="2"/>
      <c r="CC500" s="2"/>
      <c r="CD500" s="2"/>
      <c r="CE500" s="2"/>
      <c r="CF500" s="386"/>
      <c r="CG500" s="386"/>
      <c r="CH500" s="10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386"/>
      <c r="DT500" s="386"/>
      <c r="DU500" s="386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</row>
    <row r="501" customFormat="false" ht="11.25" hidden="false" customHeight="false" outlineLevel="0" collapsed="false">
      <c r="A501" s="2"/>
      <c r="B501" s="2"/>
      <c r="C501" s="2"/>
      <c r="D501" s="398"/>
      <c r="F501" s="2"/>
      <c r="G501" s="2"/>
      <c r="H501" s="2"/>
      <c r="I501" s="2"/>
      <c r="J501" s="2"/>
      <c r="K501" s="2"/>
      <c r="L501" s="2"/>
      <c r="M501" s="2"/>
      <c r="P501" s="2"/>
      <c r="Q501" s="2"/>
      <c r="R501" s="2"/>
      <c r="X501" s="273"/>
      <c r="Y501" s="2"/>
      <c r="AL501" s="2"/>
      <c r="AM501" s="2"/>
      <c r="AN501" s="2"/>
      <c r="AO501" s="2"/>
      <c r="AP501" s="2"/>
      <c r="AQ501" s="2"/>
      <c r="AR501" s="2"/>
      <c r="AS501" s="2"/>
      <c r="AT501" s="98"/>
      <c r="AU501" s="98"/>
      <c r="AV501" s="386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386"/>
      <c r="BX501" s="386"/>
      <c r="BY501" s="386"/>
      <c r="BZ501" s="2"/>
      <c r="CA501" s="2"/>
      <c r="CB501" s="2"/>
      <c r="CC501" s="2"/>
      <c r="CD501" s="2"/>
      <c r="CE501" s="2"/>
      <c r="CF501" s="386"/>
      <c r="CG501" s="386"/>
      <c r="CH501" s="10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386"/>
      <c r="DT501" s="386"/>
      <c r="DU501" s="386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</row>
    <row r="502" customFormat="false" ht="11.25" hidden="false" customHeight="false" outlineLevel="0" collapsed="false">
      <c r="A502" s="2"/>
      <c r="B502" s="2"/>
      <c r="C502" s="2"/>
      <c r="D502" s="398"/>
      <c r="F502" s="2"/>
      <c r="G502" s="2"/>
      <c r="H502" s="2"/>
      <c r="I502" s="2"/>
      <c r="J502" s="2"/>
      <c r="K502" s="2"/>
      <c r="L502" s="2"/>
      <c r="M502" s="2"/>
      <c r="P502" s="2"/>
      <c r="Q502" s="2"/>
      <c r="R502" s="2"/>
      <c r="X502" s="273"/>
      <c r="Y502" s="2"/>
      <c r="AL502" s="2"/>
      <c r="AM502" s="2"/>
      <c r="AN502" s="2"/>
      <c r="AO502" s="2"/>
      <c r="AP502" s="2"/>
      <c r="AQ502" s="2"/>
      <c r="AR502" s="2"/>
      <c r="AS502" s="2"/>
      <c r="AT502" s="98"/>
      <c r="AU502" s="98"/>
      <c r="AV502" s="386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386"/>
      <c r="BX502" s="386"/>
      <c r="BY502" s="386"/>
      <c r="BZ502" s="2"/>
      <c r="CA502" s="2"/>
      <c r="CB502" s="2"/>
      <c r="CC502" s="2"/>
      <c r="CD502" s="2"/>
      <c r="CE502" s="2"/>
      <c r="CF502" s="386"/>
      <c r="CG502" s="386"/>
      <c r="CH502" s="10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386"/>
      <c r="DT502" s="386"/>
      <c r="DU502" s="386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</row>
    <row r="503" customFormat="false" ht="11.25" hidden="false" customHeight="false" outlineLevel="0" collapsed="false">
      <c r="A503" s="2"/>
      <c r="B503" s="2"/>
      <c r="C503" s="2"/>
      <c r="D503" s="398"/>
      <c r="F503" s="2"/>
      <c r="G503" s="2"/>
      <c r="H503" s="2"/>
      <c r="I503" s="2"/>
      <c r="J503" s="2"/>
      <c r="K503" s="2"/>
      <c r="L503" s="2"/>
      <c r="M503" s="2"/>
      <c r="P503" s="2"/>
      <c r="Q503" s="2"/>
      <c r="R503" s="2"/>
      <c r="X503" s="273"/>
      <c r="Y503" s="2"/>
      <c r="AL503" s="2"/>
      <c r="AM503" s="2"/>
      <c r="AN503" s="2"/>
      <c r="AO503" s="2"/>
      <c r="AP503" s="2"/>
      <c r="AQ503" s="2"/>
      <c r="AR503" s="2"/>
      <c r="AS503" s="2"/>
      <c r="AT503" s="98"/>
      <c r="AU503" s="98"/>
      <c r="AV503" s="386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386"/>
      <c r="BX503" s="386"/>
      <c r="BY503" s="386"/>
      <c r="BZ503" s="2"/>
      <c r="CA503" s="2"/>
      <c r="CB503" s="2"/>
      <c r="CC503" s="2"/>
      <c r="CD503" s="2"/>
      <c r="CE503" s="2"/>
      <c r="CF503" s="386"/>
      <c r="CG503" s="386"/>
      <c r="CH503" s="10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386"/>
      <c r="DT503" s="386"/>
      <c r="DU503" s="386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</row>
    <row r="504" customFormat="false" ht="11.25" hidden="false" customHeight="false" outlineLevel="0" collapsed="false">
      <c r="A504" s="2"/>
      <c r="B504" s="2"/>
      <c r="C504" s="2"/>
      <c r="D504" s="398"/>
      <c r="F504" s="2"/>
      <c r="G504" s="2"/>
      <c r="H504" s="2"/>
      <c r="I504" s="2"/>
      <c r="J504" s="2"/>
      <c r="K504" s="2"/>
      <c r="L504" s="2"/>
      <c r="M504" s="2"/>
      <c r="P504" s="2"/>
      <c r="Q504" s="2"/>
      <c r="R504" s="2"/>
      <c r="X504" s="273"/>
      <c r="Y504" s="2"/>
      <c r="AL504" s="2"/>
      <c r="AM504" s="2"/>
      <c r="AN504" s="2"/>
      <c r="AO504" s="2"/>
      <c r="AP504" s="2"/>
      <c r="AQ504" s="2"/>
      <c r="AR504" s="2"/>
      <c r="AS504" s="2"/>
      <c r="AT504" s="98"/>
      <c r="AU504" s="98"/>
      <c r="AV504" s="386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386"/>
      <c r="BX504" s="386"/>
      <c r="BY504" s="386"/>
      <c r="BZ504" s="2"/>
      <c r="CA504" s="2"/>
      <c r="CB504" s="2"/>
      <c r="CC504" s="2"/>
      <c r="CD504" s="2"/>
      <c r="CE504" s="2"/>
      <c r="CF504" s="386"/>
      <c r="CG504" s="386"/>
      <c r="CH504" s="10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386"/>
      <c r="DT504" s="386"/>
      <c r="DU504" s="386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</row>
    <row r="505" customFormat="false" ht="11.25" hidden="false" customHeight="false" outlineLevel="0" collapsed="false">
      <c r="A505" s="2"/>
      <c r="B505" s="2"/>
      <c r="C505" s="2"/>
      <c r="D505" s="398"/>
      <c r="F505" s="2"/>
      <c r="G505" s="2"/>
      <c r="H505" s="2"/>
      <c r="I505" s="2"/>
      <c r="J505" s="2"/>
      <c r="K505" s="2"/>
      <c r="L505" s="2"/>
      <c r="M505" s="2"/>
      <c r="P505" s="2"/>
      <c r="Q505" s="2"/>
      <c r="R505" s="2"/>
      <c r="X505" s="273"/>
      <c r="Y505" s="2"/>
      <c r="AL505" s="2"/>
      <c r="AM505" s="2"/>
      <c r="AN505" s="2"/>
      <c r="AO505" s="2"/>
      <c r="AP505" s="2"/>
      <c r="AQ505" s="2"/>
      <c r="AR505" s="2"/>
      <c r="AS505" s="2"/>
      <c r="AT505" s="98"/>
      <c r="AU505" s="98"/>
      <c r="AV505" s="386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386"/>
      <c r="BX505" s="386"/>
      <c r="BY505" s="386"/>
      <c r="BZ505" s="2"/>
      <c r="CA505" s="2"/>
      <c r="CB505" s="2"/>
      <c r="CC505" s="2"/>
      <c r="CD505" s="2"/>
      <c r="CE505" s="2"/>
      <c r="CF505" s="386"/>
      <c r="CG505" s="386"/>
      <c r="CH505" s="10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386"/>
      <c r="DT505" s="386"/>
      <c r="DU505" s="386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</row>
    <row r="506" customFormat="false" ht="11.25" hidden="false" customHeight="false" outlineLevel="0" collapsed="false">
      <c r="A506" s="2"/>
      <c r="B506" s="2"/>
      <c r="C506" s="2"/>
      <c r="D506" s="398"/>
      <c r="F506" s="2"/>
      <c r="G506" s="2"/>
      <c r="H506" s="2"/>
      <c r="I506" s="2"/>
      <c r="J506" s="2"/>
      <c r="K506" s="2"/>
      <c r="L506" s="2"/>
      <c r="M506" s="2"/>
      <c r="P506" s="2"/>
      <c r="Q506" s="2"/>
      <c r="R506" s="2"/>
      <c r="X506" s="273"/>
      <c r="Y506" s="2"/>
      <c r="AL506" s="2"/>
      <c r="AM506" s="2"/>
      <c r="AN506" s="2"/>
      <c r="AO506" s="2"/>
      <c r="AP506" s="2"/>
      <c r="AQ506" s="2"/>
      <c r="AR506" s="2"/>
      <c r="AS506" s="2"/>
      <c r="AT506" s="98"/>
      <c r="AU506" s="98"/>
      <c r="AV506" s="386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386"/>
      <c r="BX506" s="386"/>
      <c r="BY506" s="386"/>
      <c r="BZ506" s="2"/>
      <c r="CA506" s="2"/>
      <c r="CB506" s="2"/>
      <c r="CC506" s="2"/>
      <c r="CD506" s="2"/>
      <c r="CE506" s="2"/>
      <c r="CF506" s="386"/>
      <c r="CG506" s="386"/>
      <c r="CH506" s="10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386"/>
      <c r="DT506" s="386"/>
      <c r="DU506" s="386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</row>
    <row r="507" customFormat="false" ht="11.25" hidden="false" customHeight="false" outlineLevel="0" collapsed="false">
      <c r="A507" s="2"/>
      <c r="B507" s="2"/>
      <c r="C507" s="2"/>
      <c r="D507" s="398"/>
      <c r="F507" s="2"/>
      <c r="G507" s="2"/>
      <c r="H507" s="2"/>
      <c r="I507" s="2"/>
      <c r="J507" s="2"/>
      <c r="K507" s="2"/>
      <c r="L507" s="2"/>
      <c r="M507" s="2"/>
      <c r="P507" s="2"/>
      <c r="Q507" s="2"/>
      <c r="R507" s="2"/>
      <c r="X507" s="273"/>
      <c r="Y507" s="2"/>
      <c r="AL507" s="2"/>
      <c r="AM507" s="2"/>
      <c r="AN507" s="2"/>
      <c r="AO507" s="2"/>
      <c r="AP507" s="2"/>
      <c r="AQ507" s="2"/>
      <c r="AR507" s="2"/>
      <c r="AS507" s="2"/>
      <c r="AT507" s="98"/>
      <c r="AU507" s="98"/>
      <c r="AV507" s="386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386"/>
      <c r="BX507" s="386"/>
      <c r="BY507" s="386"/>
      <c r="BZ507" s="2"/>
      <c r="CA507" s="2"/>
      <c r="CB507" s="2"/>
      <c r="CC507" s="2"/>
      <c r="CD507" s="2"/>
      <c r="CE507" s="2"/>
      <c r="CF507" s="386"/>
      <c r="CG507" s="386"/>
      <c r="CH507" s="10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386"/>
      <c r="DT507" s="386"/>
      <c r="DU507" s="386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</row>
    <row r="508" customFormat="false" ht="11.25" hidden="false" customHeight="false" outlineLevel="0" collapsed="false">
      <c r="A508" s="2"/>
      <c r="B508" s="2"/>
      <c r="C508" s="2"/>
      <c r="D508" s="398"/>
      <c r="F508" s="2"/>
      <c r="G508" s="2"/>
      <c r="H508" s="2"/>
      <c r="I508" s="2"/>
      <c r="J508" s="2"/>
      <c r="K508" s="2"/>
      <c r="L508" s="2"/>
      <c r="M508" s="2"/>
      <c r="P508" s="2"/>
      <c r="Q508" s="2"/>
      <c r="R508" s="2"/>
      <c r="X508" s="273"/>
      <c r="Y508" s="2"/>
      <c r="AL508" s="2"/>
      <c r="AM508" s="2"/>
      <c r="AN508" s="2"/>
      <c r="AO508" s="2"/>
      <c r="AP508" s="2"/>
      <c r="AQ508" s="2"/>
      <c r="AR508" s="2"/>
      <c r="AS508" s="2"/>
      <c r="AT508" s="98"/>
      <c r="AU508" s="98"/>
      <c r="AV508" s="386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386"/>
      <c r="BX508" s="386"/>
      <c r="BY508" s="386"/>
      <c r="BZ508" s="2"/>
      <c r="CA508" s="2"/>
      <c r="CB508" s="2"/>
      <c r="CC508" s="2"/>
      <c r="CD508" s="2"/>
      <c r="CE508" s="2"/>
      <c r="CF508" s="386"/>
      <c r="CG508" s="386"/>
      <c r="CH508" s="10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386"/>
      <c r="DT508" s="386"/>
      <c r="DU508" s="386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</row>
    <row r="509" customFormat="false" ht="11.25" hidden="false" customHeight="false" outlineLevel="0" collapsed="false">
      <c r="A509" s="2"/>
      <c r="B509" s="2"/>
      <c r="C509" s="2"/>
      <c r="D509" s="398"/>
      <c r="F509" s="2"/>
      <c r="G509" s="2"/>
      <c r="H509" s="2"/>
      <c r="I509" s="2"/>
      <c r="J509" s="2"/>
      <c r="K509" s="2"/>
      <c r="L509" s="2"/>
      <c r="M509" s="2"/>
      <c r="P509" s="2"/>
      <c r="Q509" s="2"/>
      <c r="R509" s="2"/>
      <c r="X509" s="273"/>
      <c r="Y509" s="2"/>
      <c r="AL509" s="2"/>
      <c r="AM509" s="2"/>
      <c r="AN509" s="2"/>
      <c r="AO509" s="2"/>
      <c r="AP509" s="2"/>
      <c r="AQ509" s="2"/>
      <c r="AR509" s="2"/>
      <c r="AS509" s="2"/>
      <c r="AT509" s="98"/>
      <c r="AU509" s="98"/>
      <c r="AV509" s="386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386"/>
      <c r="BX509" s="386"/>
      <c r="BY509" s="386"/>
      <c r="BZ509" s="2"/>
      <c r="CA509" s="2"/>
      <c r="CB509" s="2"/>
      <c r="CC509" s="2"/>
      <c r="CD509" s="2"/>
      <c r="CE509" s="2"/>
      <c r="CF509" s="386"/>
      <c r="CG509" s="386"/>
      <c r="CH509" s="10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386"/>
      <c r="DT509" s="386"/>
      <c r="DU509" s="386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</row>
    <row r="510" customFormat="false" ht="11.25" hidden="false" customHeight="false" outlineLevel="0" collapsed="false">
      <c r="A510" s="2"/>
      <c r="B510" s="2"/>
      <c r="C510" s="2"/>
      <c r="D510" s="398"/>
      <c r="F510" s="2"/>
      <c r="G510" s="2"/>
      <c r="H510" s="2"/>
      <c r="I510" s="2"/>
      <c r="J510" s="2"/>
      <c r="K510" s="2"/>
      <c r="L510" s="2"/>
      <c r="M510" s="2"/>
      <c r="P510" s="2"/>
      <c r="Q510" s="2"/>
      <c r="R510" s="2"/>
      <c r="X510" s="273"/>
      <c r="Y510" s="2"/>
      <c r="AL510" s="2"/>
      <c r="AM510" s="2"/>
      <c r="AN510" s="2"/>
      <c r="AO510" s="2"/>
      <c r="AP510" s="2"/>
      <c r="AQ510" s="2"/>
      <c r="AR510" s="2"/>
      <c r="AS510" s="2"/>
      <c r="AT510" s="98"/>
      <c r="AU510" s="98"/>
      <c r="AV510" s="386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386"/>
      <c r="BX510" s="386"/>
      <c r="BY510" s="386"/>
      <c r="BZ510" s="2"/>
      <c r="CA510" s="2"/>
      <c r="CB510" s="2"/>
      <c r="CC510" s="2"/>
      <c r="CD510" s="2"/>
      <c r="CE510" s="2"/>
      <c r="CF510" s="386"/>
      <c r="CG510" s="386"/>
      <c r="CH510" s="10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386"/>
      <c r="DT510" s="386"/>
      <c r="DU510" s="386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</row>
    <row r="511" customFormat="false" ht="11.25" hidden="false" customHeight="false" outlineLevel="0" collapsed="false">
      <c r="A511" s="2"/>
      <c r="B511" s="2"/>
      <c r="C511" s="2"/>
      <c r="D511" s="398"/>
      <c r="F511" s="2"/>
      <c r="G511" s="2"/>
      <c r="H511" s="2"/>
      <c r="I511" s="2"/>
      <c r="J511" s="2"/>
      <c r="K511" s="2"/>
      <c r="L511" s="2"/>
      <c r="M511" s="2"/>
      <c r="P511" s="2"/>
      <c r="Q511" s="2"/>
      <c r="R511" s="2"/>
      <c r="X511" s="273"/>
      <c r="Y511" s="2"/>
      <c r="AL511" s="2"/>
      <c r="AM511" s="2"/>
      <c r="AN511" s="2"/>
      <c r="AO511" s="2"/>
      <c r="AP511" s="2"/>
      <c r="AQ511" s="2"/>
      <c r="AR511" s="2"/>
      <c r="AS511" s="2"/>
      <c r="AT511" s="98"/>
      <c r="AU511" s="98"/>
      <c r="AV511" s="386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386"/>
      <c r="BX511" s="386"/>
      <c r="BY511" s="386"/>
      <c r="BZ511" s="2"/>
      <c r="CA511" s="2"/>
      <c r="CB511" s="2"/>
      <c r="CC511" s="2"/>
      <c r="CD511" s="2"/>
      <c r="CE511" s="2"/>
      <c r="CF511" s="386"/>
      <c r="CG511" s="386"/>
      <c r="CH511" s="10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386"/>
      <c r="DT511" s="386"/>
      <c r="DU511" s="386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</row>
    <row r="512" customFormat="false" ht="11.25" hidden="false" customHeight="false" outlineLevel="0" collapsed="false">
      <c r="A512" s="2"/>
      <c r="B512" s="2"/>
      <c r="C512" s="2"/>
      <c r="D512" s="398"/>
      <c r="F512" s="2"/>
      <c r="G512" s="2"/>
      <c r="H512" s="2"/>
      <c r="I512" s="2"/>
      <c r="J512" s="2"/>
      <c r="K512" s="2"/>
      <c r="L512" s="2"/>
      <c r="M512" s="2"/>
      <c r="P512" s="2"/>
      <c r="Q512" s="2"/>
      <c r="R512" s="2"/>
      <c r="X512" s="273"/>
      <c r="Y512" s="2"/>
      <c r="AL512" s="2"/>
      <c r="AM512" s="2"/>
      <c r="AN512" s="2"/>
      <c r="AO512" s="2"/>
      <c r="AP512" s="2"/>
      <c r="AQ512" s="2"/>
      <c r="AR512" s="2"/>
      <c r="AS512" s="2"/>
      <c r="AT512" s="98"/>
      <c r="AU512" s="98"/>
      <c r="AV512" s="386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386"/>
      <c r="BX512" s="386"/>
      <c r="BY512" s="386"/>
      <c r="BZ512" s="2"/>
      <c r="CA512" s="2"/>
      <c r="CB512" s="2"/>
      <c r="CC512" s="2"/>
      <c r="CD512" s="2"/>
      <c r="CE512" s="2"/>
      <c r="CF512" s="386"/>
      <c r="CG512" s="386"/>
      <c r="CH512" s="10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386"/>
      <c r="DT512" s="386"/>
      <c r="DU512" s="386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</row>
    <row r="513" customFormat="false" ht="11.25" hidden="false" customHeight="false" outlineLevel="0" collapsed="false">
      <c r="A513" s="2"/>
      <c r="B513" s="2"/>
      <c r="C513" s="2"/>
      <c r="D513" s="398"/>
      <c r="F513" s="2"/>
      <c r="G513" s="2"/>
      <c r="H513" s="2"/>
      <c r="I513" s="2"/>
      <c r="J513" s="2"/>
      <c r="K513" s="2"/>
      <c r="L513" s="2"/>
      <c r="M513" s="2"/>
      <c r="P513" s="2"/>
      <c r="Q513" s="2"/>
      <c r="R513" s="2"/>
      <c r="X513" s="273"/>
      <c r="Y513" s="2"/>
      <c r="AL513" s="2"/>
      <c r="AM513" s="2"/>
      <c r="AN513" s="2"/>
      <c r="AO513" s="2"/>
      <c r="AP513" s="2"/>
      <c r="AQ513" s="2"/>
      <c r="AR513" s="2"/>
      <c r="AS513" s="2"/>
      <c r="AT513" s="98"/>
      <c r="AU513" s="98"/>
      <c r="AV513" s="386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386"/>
      <c r="BX513" s="386"/>
      <c r="BY513" s="386"/>
      <c r="BZ513" s="2"/>
      <c r="CA513" s="2"/>
      <c r="CB513" s="2"/>
      <c r="CC513" s="2"/>
      <c r="CD513" s="2"/>
      <c r="CE513" s="2"/>
      <c r="CF513" s="386"/>
      <c r="CG513" s="386"/>
      <c r="CH513" s="10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386"/>
      <c r="DT513" s="386"/>
      <c r="DU513" s="386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</row>
    <row r="514" customFormat="false" ht="11.25" hidden="false" customHeight="false" outlineLevel="0" collapsed="false">
      <c r="A514" s="2"/>
      <c r="B514" s="2"/>
      <c r="C514" s="2"/>
      <c r="D514" s="398"/>
      <c r="F514" s="2"/>
      <c r="G514" s="2"/>
      <c r="H514" s="2"/>
      <c r="I514" s="2"/>
      <c r="J514" s="2"/>
      <c r="K514" s="2"/>
      <c r="L514" s="2"/>
      <c r="M514" s="2"/>
      <c r="P514" s="2"/>
      <c r="Q514" s="2"/>
      <c r="R514" s="2"/>
      <c r="X514" s="273"/>
      <c r="Y514" s="2"/>
      <c r="AL514" s="2"/>
      <c r="AM514" s="2"/>
      <c r="AN514" s="2"/>
      <c r="AO514" s="2"/>
      <c r="AP514" s="2"/>
      <c r="AQ514" s="2"/>
      <c r="AR514" s="2"/>
      <c r="AS514" s="2"/>
      <c r="AT514" s="98"/>
      <c r="AU514" s="98"/>
      <c r="AV514" s="386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386"/>
      <c r="BX514" s="386"/>
      <c r="BY514" s="386"/>
      <c r="BZ514" s="2"/>
      <c r="CA514" s="2"/>
      <c r="CB514" s="2"/>
      <c r="CC514" s="2"/>
      <c r="CD514" s="2"/>
      <c r="CE514" s="2"/>
      <c r="CF514" s="386"/>
      <c r="CG514" s="386"/>
      <c r="CH514" s="10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386"/>
      <c r="DT514" s="386"/>
      <c r="DU514" s="386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</row>
    <row r="515" customFormat="false" ht="11.25" hidden="false" customHeight="false" outlineLevel="0" collapsed="false">
      <c r="A515" s="2"/>
      <c r="B515" s="2"/>
      <c r="C515" s="2"/>
      <c r="D515" s="398"/>
      <c r="F515" s="2"/>
      <c r="G515" s="2"/>
      <c r="H515" s="2"/>
      <c r="I515" s="2"/>
      <c r="J515" s="2"/>
      <c r="K515" s="2"/>
      <c r="L515" s="2"/>
      <c r="M515" s="2"/>
      <c r="P515" s="2"/>
      <c r="Q515" s="2"/>
      <c r="R515" s="2"/>
      <c r="X515" s="273"/>
      <c r="Y515" s="2"/>
      <c r="AL515" s="2"/>
      <c r="AM515" s="2"/>
      <c r="AN515" s="2"/>
      <c r="AO515" s="2"/>
      <c r="AP515" s="2"/>
      <c r="AQ515" s="2"/>
      <c r="AR515" s="2"/>
      <c r="AS515" s="2"/>
      <c r="AT515" s="98"/>
      <c r="AU515" s="98"/>
      <c r="AV515" s="386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386"/>
      <c r="BX515" s="386"/>
      <c r="BY515" s="386"/>
      <c r="BZ515" s="2"/>
      <c r="CA515" s="2"/>
      <c r="CB515" s="2"/>
      <c r="CC515" s="2"/>
      <c r="CD515" s="2"/>
      <c r="CE515" s="2"/>
      <c r="CF515" s="386"/>
      <c r="CG515" s="386"/>
      <c r="CH515" s="10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386"/>
      <c r="DT515" s="386"/>
      <c r="DU515" s="386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</row>
    <row r="516" customFormat="false" ht="11.25" hidden="false" customHeight="false" outlineLevel="0" collapsed="false">
      <c r="A516" s="2"/>
      <c r="B516" s="2"/>
      <c r="C516" s="2"/>
      <c r="D516" s="398"/>
      <c r="F516" s="2"/>
      <c r="G516" s="2"/>
      <c r="H516" s="2"/>
      <c r="I516" s="2"/>
      <c r="J516" s="2"/>
      <c r="K516" s="2"/>
      <c r="L516" s="2"/>
      <c r="M516" s="2"/>
      <c r="P516" s="2"/>
      <c r="Q516" s="2"/>
      <c r="R516" s="2"/>
      <c r="X516" s="273"/>
      <c r="Y516" s="2"/>
      <c r="AL516" s="2"/>
      <c r="AM516" s="2"/>
      <c r="AN516" s="2"/>
      <c r="AO516" s="2"/>
      <c r="AP516" s="2"/>
      <c r="AQ516" s="2"/>
      <c r="AR516" s="2"/>
      <c r="AS516" s="2"/>
      <c r="AT516" s="98"/>
      <c r="AU516" s="98"/>
      <c r="AV516" s="386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386"/>
      <c r="BX516" s="386"/>
      <c r="BY516" s="386"/>
      <c r="BZ516" s="2"/>
      <c r="CA516" s="2"/>
      <c r="CB516" s="2"/>
      <c r="CC516" s="2"/>
      <c r="CD516" s="2"/>
      <c r="CE516" s="2"/>
      <c r="CF516" s="386"/>
      <c r="CG516" s="386"/>
      <c r="CH516" s="10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386"/>
      <c r="DT516" s="386"/>
      <c r="DU516" s="386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</row>
    <row r="517" customFormat="false" ht="11.25" hidden="false" customHeight="false" outlineLevel="0" collapsed="false">
      <c r="A517" s="2"/>
      <c r="B517" s="2"/>
      <c r="C517" s="2"/>
      <c r="D517" s="398"/>
      <c r="F517" s="2"/>
      <c r="G517" s="2"/>
      <c r="H517" s="2"/>
      <c r="I517" s="2"/>
      <c r="J517" s="2"/>
      <c r="K517" s="2"/>
      <c r="L517" s="2"/>
      <c r="M517" s="2"/>
      <c r="P517" s="2"/>
      <c r="Q517" s="2"/>
      <c r="R517" s="2"/>
      <c r="X517" s="273"/>
      <c r="Y517" s="2"/>
      <c r="AL517" s="2"/>
      <c r="AM517" s="2"/>
      <c r="AN517" s="2"/>
      <c r="AO517" s="2"/>
      <c r="AP517" s="2"/>
      <c r="AQ517" s="2"/>
      <c r="AR517" s="2"/>
      <c r="AS517" s="2"/>
      <c r="AT517" s="98"/>
      <c r="AU517" s="98"/>
      <c r="AV517" s="386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386"/>
      <c r="BX517" s="386"/>
      <c r="BY517" s="386"/>
      <c r="BZ517" s="2"/>
      <c r="CA517" s="2"/>
      <c r="CB517" s="2"/>
      <c r="CC517" s="2"/>
      <c r="CD517" s="2"/>
      <c r="CE517" s="2"/>
      <c r="CF517" s="386"/>
      <c r="CG517" s="386"/>
      <c r="CH517" s="10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386"/>
      <c r="DT517" s="386"/>
      <c r="DU517" s="386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</row>
    <row r="518" customFormat="false" ht="11.25" hidden="false" customHeight="false" outlineLevel="0" collapsed="false">
      <c r="A518" s="2"/>
      <c r="B518" s="2"/>
      <c r="C518" s="2"/>
      <c r="D518" s="398"/>
      <c r="F518" s="2"/>
      <c r="G518" s="2"/>
      <c r="H518" s="2"/>
      <c r="I518" s="2"/>
      <c r="J518" s="2"/>
      <c r="K518" s="2"/>
      <c r="L518" s="2"/>
      <c r="M518" s="2"/>
      <c r="P518" s="2"/>
      <c r="Q518" s="2"/>
      <c r="R518" s="2"/>
      <c r="X518" s="273"/>
      <c r="Y518" s="2"/>
      <c r="AL518" s="2"/>
      <c r="AM518" s="2"/>
      <c r="AN518" s="2"/>
      <c r="AO518" s="2"/>
      <c r="AP518" s="2"/>
      <c r="AQ518" s="2"/>
      <c r="AR518" s="2"/>
      <c r="AS518" s="2"/>
      <c r="AT518" s="98"/>
      <c r="AU518" s="98"/>
      <c r="AV518" s="386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386"/>
      <c r="BX518" s="386"/>
      <c r="BY518" s="386"/>
      <c r="BZ518" s="2"/>
      <c r="CA518" s="2"/>
      <c r="CB518" s="2"/>
      <c r="CC518" s="2"/>
      <c r="CD518" s="2"/>
      <c r="CE518" s="2"/>
      <c r="CF518" s="386"/>
      <c r="CG518" s="386"/>
      <c r="CH518" s="10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386"/>
      <c r="DT518" s="386"/>
      <c r="DU518" s="386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</row>
    <row r="519" customFormat="false" ht="11.25" hidden="false" customHeight="false" outlineLevel="0" collapsed="false">
      <c r="A519" s="2"/>
      <c r="B519" s="2"/>
      <c r="C519" s="2"/>
      <c r="D519" s="398"/>
      <c r="F519" s="2"/>
      <c r="G519" s="2"/>
      <c r="H519" s="2"/>
      <c r="I519" s="2"/>
      <c r="J519" s="2"/>
      <c r="K519" s="2"/>
      <c r="L519" s="2"/>
      <c r="M519" s="2"/>
      <c r="P519" s="2"/>
      <c r="Q519" s="2"/>
      <c r="R519" s="2"/>
      <c r="X519" s="273"/>
      <c r="Y519" s="2"/>
      <c r="AL519" s="2"/>
      <c r="AM519" s="2"/>
      <c r="AN519" s="2"/>
      <c r="AO519" s="2"/>
      <c r="AP519" s="2"/>
      <c r="AQ519" s="2"/>
      <c r="AR519" s="2"/>
      <c r="AS519" s="2"/>
      <c r="AT519" s="98"/>
      <c r="AU519" s="98"/>
      <c r="AV519" s="386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386"/>
      <c r="BX519" s="386"/>
      <c r="BY519" s="386"/>
      <c r="BZ519" s="2"/>
      <c r="CA519" s="2"/>
      <c r="CB519" s="2"/>
      <c r="CC519" s="2"/>
      <c r="CD519" s="2"/>
      <c r="CE519" s="2"/>
      <c r="CF519" s="386"/>
      <c r="CG519" s="386"/>
      <c r="CH519" s="10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386"/>
      <c r="DT519" s="386"/>
      <c r="DU519" s="386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</row>
    <row r="520" customFormat="false" ht="11.25" hidden="false" customHeight="false" outlineLevel="0" collapsed="false">
      <c r="A520" s="2"/>
      <c r="B520" s="2"/>
      <c r="C520" s="2"/>
      <c r="D520" s="398"/>
      <c r="F520" s="2"/>
      <c r="G520" s="2"/>
      <c r="H520" s="2"/>
      <c r="I520" s="2"/>
      <c r="J520" s="2"/>
      <c r="K520" s="2"/>
      <c r="L520" s="2"/>
      <c r="M520" s="2"/>
      <c r="P520" s="2"/>
      <c r="Q520" s="2"/>
      <c r="R520" s="2"/>
      <c r="X520" s="273"/>
      <c r="Y520" s="2"/>
      <c r="AL520" s="2"/>
      <c r="AM520" s="2"/>
      <c r="AN520" s="2"/>
      <c r="AO520" s="2"/>
      <c r="AP520" s="2"/>
      <c r="AQ520" s="2"/>
      <c r="AR520" s="2"/>
      <c r="AS520" s="2"/>
      <c r="AT520" s="98"/>
      <c r="AU520" s="98"/>
      <c r="AV520" s="386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386"/>
      <c r="BX520" s="386"/>
      <c r="BY520" s="386"/>
      <c r="BZ520" s="2"/>
      <c r="CA520" s="2"/>
      <c r="CB520" s="2"/>
      <c r="CC520" s="2"/>
      <c r="CD520" s="2"/>
      <c r="CE520" s="2"/>
      <c r="CF520" s="386"/>
      <c r="CG520" s="386"/>
      <c r="CH520" s="10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386"/>
      <c r="DT520" s="386"/>
      <c r="DU520" s="386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</row>
    <row r="521" customFormat="false" ht="11.25" hidden="false" customHeight="false" outlineLevel="0" collapsed="false">
      <c r="A521" s="2"/>
      <c r="B521" s="2"/>
      <c r="C521" s="2"/>
      <c r="D521" s="398"/>
      <c r="F521" s="2"/>
      <c r="G521" s="2"/>
      <c r="H521" s="2"/>
      <c r="I521" s="2"/>
      <c r="J521" s="2"/>
      <c r="K521" s="2"/>
      <c r="L521" s="2"/>
      <c r="M521" s="2"/>
      <c r="P521" s="2"/>
      <c r="Q521" s="2"/>
      <c r="R521" s="2"/>
      <c r="X521" s="273"/>
      <c r="Y521" s="2"/>
      <c r="AL521" s="2"/>
      <c r="AM521" s="2"/>
      <c r="AN521" s="2"/>
      <c r="AO521" s="2"/>
      <c r="AP521" s="2"/>
      <c r="AQ521" s="2"/>
      <c r="AR521" s="2"/>
      <c r="AS521" s="2"/>
      <c r="AT521" s="98"/>
      <c r="AU521" s="98"/>
      <c r="AV521" s="386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386"/>
      <c r="BX521" s="386"/>
      <c r="BY521" s="386"/>
      <c r="BZ521" s="2"/>
      <c r="CA521" s="2"/>
      <c r="CB521" s="2"/>
      <c r="CC521" s="2"/>
      <c r="CD521" s="2"/>
      <c r="CE521" s="2"/>
      <c r="CF521" s="386"/>
      <c r="CG521" s="386"/>
      <c r="CH521" s="10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386"/>
      <c r="DT521" s="386"/>
      <c r="DU521" s="386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</row>
    <row r="522" customFormat="false" ht="11.25" hidden="false" customHeight="false" outlineLevel="0" collapsed="false">
      <c r="A522" s="2"/>
      <c r="B522" s="2"/>
      <c r="C522" s="2"/>
      <c r="D522" s="398"/>
      <c r="F522" s="2"/>
      <c r="G522" s="2"/>
      <c r="H522" s="2"/>
      <c r="I522" s="2"/>
      <c r="J522" s="2"/>
      <c r="K522" s="2"/>
      <c r="L522" s="2"/>
      <c r="M522" s="2"/>
      <c r="P522" s="2"/>
      <c r="Q522" s="2"/>
      <c r="R522" s="2"/>
      <c r="X522" s="273"/>
      <c r="Y522" s="2"/>
      <c r="AL522" s="2"/>
      <c r="AM522" s="2"/>
      <c r="AN522" s="2"/>
      <c r="AO522" s="2"/>
      <c r="AP522" s="2"/>
      <c r="AQ522" s="2"/>
      <c r="AR522" s="2"/>
      <c r="AS522" s="2"/>
      <c r="AT522" s="98"/>
      <c r="AU522" s="98"/>
      <c r="AV522" s="386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386"/>
      <c r="BX522" s="386"/>
      <c r="BY522" s="386"/>
      <c r="BZ522" s="2"/>
      <c r="CA522" s="2"/>
      <c r="CB522" s="2"/>
      <c r="CC522" s="2"/>
      <c r="CD522" s="2"/>
      <c r="CE522" s="2"/>
      <c r="CF522" s="386"/>
      <c r="CG522" s="386"/>
      <c r="CH522" s="10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386"/>
      <c r="DT522" s="386"/>
      <c r="DU522" s="386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</row>
    <row r="523" customFormat="false" ht="11.25" hidden="false" customHeight="false" outlineLevel="0" collapsed="false">
      <c r="A523" s="2"/>
      <c r="B523" s="2"/>
      <c r="C523" s="2"/>
      <c r="D523" s="398"/>
      <c r="F523" s="2"/>
      <c r="G523" s="2"/>
      <c r="H523" s="2"/>
      <c r="I523" s="2"/>
      <c r="J523" s="2"/>
      <c r="K523" s="2"/>
      <c r="L523" s="2"/>
      <c r="M523" s="2"/>
      <c r="P523" s="2"/>
      <c r="Q523" s="2"/>
      <c r="R523" s="2"/>
      <c r="X523" s="273"/>
      <c r="Y523" s="2"/>
      <c r="AL523" s="2"/>
      <c r="AM523" s="2"/>
      <c r="AN523" s="2"/>
      <c r="AO523" s="2"/>
      <c r="AP523" s="2"/>
      <c r="AQ523" s="2"/>
      <c r="AR523" s="2"/>
      <c r="AS523" s="2"/>
      <c r="AT523" s="98"/>
      <c r="AU523" s="98"/>
      <c r="AV523" s="386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386"/>
      <c r="BX523" s="386"/>
      <c r="BY523" s="386"/>
      <c r="BZ523" s="2"/>
      <c r="CA523" s="2"/>
      <c r="CB523" s="2"/>
      <c r="CC523" s="2"/>
      <c r="CD523" s="2"/>
      <c r="CE523" s="2"/>
      <c r="CF523" s="386"/>
      <c r="CG523" s="386"/>
      <c r="CH523" s="10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386"/>
      <c r="DT523" s="386"/>
      <c r="DU523" s="386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</row>
    <row r="524" customFormat="false" ht="11.25" hidden="false" customHeight="false" outlineLevel="0" collapsed="false">
      <c r="A524" s="2"/>
      <c r="B524" s="2"/>
      <c r="C524" s="2"/>
      <c r="D524" s="398"/>
      <c r="F524" s="2"/>
      <c r="G524" s="2"/>
      <c r="H524" s="2"/>
      <c r="I524" s="2"/>
      <c r="J524" s="2"/>
      <c r="K524" s="2"/>
      <c r="L524" s="2"/>
      <c r="M524" s="2"/>
      <c r="P524" s="2"/>
      <c r="Q524" s="2"/>
      <c r="R524" s="2"/>
      <c r="X524" s="273"/>
      <c r="Y524" s="2"/>
      <c r="AL524" s="2"/>
      <c r="AM524" s="2"/>
      <c r="AN524" s="2"/>
      <c r="AO524" s="2"/>
      <c r="AP524" s="2"/>
      <c r="AQ524" s="2"/>
      <c r="AR524" s="2"/>
      <c r="AS524" s="2"/>
      <c r="AT524" s="98"/>
      <c r="AU524" s="98"/>
      <c r="AV524" s="386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386"/>
      <c r="BX524" s="386"/>
      <c r="BY524" s="386"/>
      <c r="BZ524" s="2"/>
      <c r="CA524" s="2"/>
      <c r="CB524" s="2"/>
      <c r="CC524" s="2"/>
      <c r="CD524" s="2"/>
      <c r="CE524" s="2"/>
      <c r="CF524" s="386"/>
      <c r="CG524" s="386"/>
      <c r="CH524" s="10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386"/>
      <c r="DT524" s="386"/>
      <c r="DU524" s="386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</row>
    <row r="525" customFormat="false" ht="11.25" hidden="false" customHeight="false" outlineLevel="0" collapsed="false">
      <c r="A525" s="2"/>
      <c r="B525" s="2"/>
      <c r="C525" s="2"/>
      <c r="D525" s="398"/>
      <c r="F525" s="2"/>
      <c r="G525" s="2"/>
      <c r="H525" s="2"/>
      <c r="I525" s="2"/>
      <c r="J525" s="2"/>
      <c r="K525" s="2"/>
      <c r="L525" s="2"/>
      <c r="M525" s="2"/>
      <c r="P525" s="2"/>
      <c r="Q525" s="2"/>
      <c r="R525" s="2"/>
      <c r="X525" s="273"/>
      <c r="Y525" s="2"/>
      <c r="AL525" s="2"/>
      <c r="AM525" s="2"/>
      <c r="AN525" s="2"/>
      <c r="AO525" s="2"/>
      <c r="AP525" s="2"/>
      <c r="AQ525" s="2"/>
      <c r="AR525" s="2"/>
      <c r="AS525" s="2"/>
      <c r="AT525" s="98"/>
      <c r="AU525" s="98"/>
      <c r="AV525" s="386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386"/>
      <c r="BX525" s="386"/>
      <c r="BY525" s="386"/>
      <c r="BZ525" s="2"/>
      <c r="CA525" s="2"/>
      <c r="CB525" s="2"/>
      <c r="CC525" s="2"/>
      <c r="CD525" s="2"/>
      <c r="CE525" s="2"/>
      <c r="CF525" s="386"/>
      <c r="CG525" s="386"/>
      <c r="CH525" s="10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386"/>
      <c r="DT525" s="386"/>
      <c r="DU525" s="386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</row>
    <row r="526" customFormat="false" ht="11.25" hidden="false" customHeight="false" outlineLevel="0" collapsed="false">
      <c r="A526" s="2"/>
      <c r="B526" s="2"/>
      <c r="C526" s="2"/>
      <c r="D526" s="398"/>
      <c r="F526" s="2"/>
      <c r="G526" s="2"/>
      <c r="H526" s="2"/>
      <c r="I526" s="2"/>
      <c r="J526" s="2"/>
      <c r="K526" s="2"/>
      <c r="L526" s="2"/>
      <c r="M526" s="2"/>
      <c r="P526" s="2"/>
      <c r="Q526" s="2"/>
      <c r="R526" s="2"/>
      <c r="X526" s="273"/>
      <c r="Y526" s="2"/>
      <c r="AL526" s="2"/>
      <c r="AM526" s="2"/>
      <c r="AN526" s="2"/>
      <c r="AO526" s="2"/>
      <c r="AP526" s="2"/>
      <c r="AQ526" s="2"/>
      <c r="AR526" s="2"/>
      <c r="AS526" s="2"/>
      <c r="AT526" s="98"/>
      <c r="AU526" s="98"/>
      <c r="AV526" s="386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386"/>
      <c r="BX526" s="386"/>
      <c r="BY526" s="386"/>
      <c r="BZ526" s="2"/>
      <c r="CA526" s="2"/>
      <c r="CB526" s="2"/>
      <c r="CC526" s="2"/>
      <c r="CD526" s="2"/>
      <c r="CE526" s="2"/>
      <c r="CF526" s="386"/>
      <c r="CG526" s="386"/>
      <c r="CH526" s="10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386"/>
      <c r="DT526" s="386"/>
      <c r="DU526" s="386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</row>
    <row r="527" customFormat="false" ht="11.25" hidden="false" customHeight="false" outlineLevel="0" collapsed="false">
      <c r="A527" s="2"/>
      <c r="B527" s="2"/>
      <c r="C527" s="2"/>
      <c r="D527" s="398"/>
      <c r="F527" s="2"/>
      <c r="G527" s="2"/>
      <c r="H527" s="2"/>
      <c r="I527" s="2"/>
      <c r="J527" s="2"/>
      <c r="K527" s="2"/>
      <c r="L527" s="2"/>
      <c r="M527" s="2"/>
      <c r="P527" s="2"/>
      <c r="Q527" s="2"/>
      <c r="R527" s="2"/>
      <c r="X527" s="273"/>
      <c r="Y527" s="2"/>
      <c r="AL527" s="2"/>
      <c r="AM527" s="2"/>
      <c r="AN527" s="2"/>
      <c r="AO527" s="2"/>
      <c r="AP527" s="2"/>
      <c r="AQ527" s="2"/>
      <c r="AR527" s="2"/>
      <c r="AS527" s="2"/>
      <c r="AT527" s="98"/>
      <c r="AU527" s="98"/>
      <c r="AV527" s="386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386"/>
      <c r="BX527" s="386"/>
      <c r="BY527" s="386"/>
      <c r="BZ527" s="2"/>
      <c r="CA527" s="2"/>
      <c r="CB527" s="2"/>
      <c r="CC527" s="2"/>
      <c r="CD527" s="2"/>
      <c r="CE527" s="2"/>
      <c r="CF527" s="386"/>
      <c r="CG527" s="386"/>
      <c r="CH527" s="10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386"/>
      <c r="DT527" s="386"/>
      <c r="DU527" s="386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</row>
    <row r="528" customFormat="false" ht="11.25" hidden="false" customHeight="false" outlineLevel="0" collapsed="false">
      <c r="A528" s="2"/>
      <c r="B528" s="2"/>
      <c r="C528" s="2"/>
      <c r="D528" s="398"/>
      <c r="F528" s="2"/>
      <c r="G528" s="2"/>
      <c r="H528" s="2"/>
      <c r="I528" s="2"/>
      <c r="J528" s="2"/>
      <c r="K528" s="2"/>
      <c r="L528" s="2"/>
      <c r="M528" s="2"/>
      <c r="P528" s="2"/>
      <c r="Q528" s="2"/>
      <c r="R528" s="2"/>
      <c r="X528" s="273"/>
      <c r="Y528" s="2"/>
      <c r="AL528" s="2"/>
      <c r="AM528" s="2"/>
      <c r="AN528" s="2"/>
      <c r="AO528" s="2"/>
      <c r="AP528" s="2"/>
      <c r="AQ528" s="2"/>
      <c r="AR528" s="2"/>
      <c r="AS528" s="2"/>
      <c r="AT528" s="98"/>
      <c r="AU528" s="98"/>
      <c r="AV528" s="386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386"/>
      <c r="BX528" s="386"/>
      <c r="BY528" s="386"/>
      <c r="BZ528" s="2"/>
      <c r="CA528" s="2"/>
      <c r="CB528" s="2"/>
      <c r="CC528" s="2"/>
      <c r="CD528" s="2"/>
      <c r="CE528" s="2"/>
      <c r="CF528" s="386"/>
      <c r="CG528" s="386"/>
      <c r="CH528" s="10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386"/>
      <c r="DT528" s="386"/>
      <c r="DU528" s="386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</row>
    <row r="529" customFormat="false" ht="11.25" hidden="false" customHeight="false" outlineLevel="0" collapsed="false">
      <c r="A529" s="2"/>
      <c r="B529" s="2"/>
      <c r="C529" s="2"/>
      <c r="D529" s="398"/>
      <c r="F529" s="2"/>
      <c r="G529" s="2"/>
      <c r="H529" s="2"/>
      <c r="I529" s="2"/>
      <c r="J529" s="2"/>
      <c r="K529" s="2"/>
      <c r="L529" s="2"/>
      <c r="M529" s="2"/>
      <c r="P529" s="2"/>
      <c r="Q529" s="2"/>
      <c r="R529" s="2"/>
      <c r="X529" s="273"/>
      <c r="Y529" s="2"/>
      <c r="AL529" s="2"/>
      <c r="AM529" s="2"/>
      <c r="AN529" s="2"/>
      <c r="AO529" s="2"/>
      <c r="AP529" s="2"/>
      <c r="AQ529" s="2"/>
      <c r="AR529" s="2"/>
      <c r="AS529" s="2"/>
      <c r="AT529" s="98"/>
      <c r="AU529" s="98"/>
      <c r="AV529" s="386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386"/>
      <c r="BX529" s="386"/>
      <c r="BY529" s="386"/>
      <c r="BZ529" s="2"/>
      <c r="CA529" s="2"/>
      <c r="CB529" s="2"/>
      <c r="CC529" s="2"/>
      <c r="CD529" s="2"/>
      <c r="CE529" s="2"/>
      <c r="CF529" s="386"/>
      <c r="CG529" s="386"/>
      <c r="CH529" s="10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386"/>
      <c r="DT529" s="386"/>
      <c r="DU529" s="386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</row>
    <row r="530" customFormat="false" ht="11.25" hidden="false" customHeight="false" outlineLevel="0" collapsed="false">
      <c r="A530" s="2"/>
      <c r="B530" s="2"/>
      <c r="C530" s="2"/>
      <c r="D530" s="398"/>
      <c r="F530" s="2"/>
      <c r="G530" s="2"/>
      <c r="H530" s="2"/>
      <c r="I530" s="2"/>
      <c r="J530" s="2"/>
      <c r="K530" s="2"/>
      <c r="L530" s="2"/>
      <c r="M530" s="2"/>
      <c r="P530" s="2"/>
      <c r="Q530" s="2"/>
      <c r="R530" s="2"/>
      <c r="X530" s="273"/>
      <c r="Y530" s="2"/>
      <c r="AL530" s="2"/>
      <c r="AM530" s="2"/>
      <c r="AN530" s="2"/>
      <c r="AO530" s="2"/>
      <c r="AP530" s="2"/>
      <c r="AQ530" s="2"/>
      <c r="AR530" s="2"/>
      <c r="AS530" s="2"/>
      <c r="AT530" s="98"/>
      <c r="AU530" s="98"/>
      <c r="AV530" s="386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386"/>
      <c r="BX530" s="386"/>
      <c r="BY530" s="386"/>
      <c r="BZ530" s="2"/>
      <c r="CA530" s="2"/>
      <c r="CB530" s="2"/>
      <c r="CC530" s="2"/>
      <c r="CD530" s="2"/>
      <c r="CE530" s="2"/>
      <c r="CF530" s="386"/>
      <c r="CG530" s="386"/>
      <c r="CH530" s="10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386"/>
      <c r="DT530" s="386"/>
      <c r="DU530" s="386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</row>
    <row r="531" customFormat="false" ht="11.25" hidden="false" customHeight="false" outlineLevel="0" collapsed="false">
      <c r="A531" s="2"/>
      <c r="B531" s="2"/>
      <c r="C531" s="2"/>
      <c r="D531" s="398"/>
      <c r="F531" s="2"/>
      <c r="G531" s="2"/>
      <c r="H531" s="2"/>
      <c r="I531" s="2"/>
      <c r="J531" s="2"/>
      <c r="K531" s="2"/>
      <c r="L531" s="2"/>
      <c r="M531" s="2"/>
      <c r="P531" s="2"/>
      <c r="Q531" s="2"/>
      <c r="R531" s="2"/>
      <c r="X531" s="273"/>
      <c r="Y531" s="2"/>
      <c r="AL531" s="2"/>
      <c r="AM531" s="2"/>
      <c r="AN531" s="2"/>
      <c r="AO531" s="2"/>
      <c r="AP531" s="2"/>
      <c r="AQ531" s="2"/>
      <c r="AR531" s="2"/>
      <c r="AS531" s="2"/>
      <c r="AT531" s="98"/>
      <c r="AU531" s="98"/>
      <c r="AV531" s="386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386"/>
      <c r="BX531" s="386"/>
      <c r="BY531" s="386"/>
      <c r="BZ531" s="2"/>
      <c r="CA531" s="2"/>
      <c r="CB531" s="2"/>
      <c r="CC531" s="2"/>
      <c r="CD531" s="2"/>
      <c r="CE531" s="2"/>
      <c r="CF531" s="386"/>
      <c r="CG531" s="386"/>
      <c r="CH531" s="10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386"/>
      <c r="DT531" s="386"/>
      <c r="DU531" s="386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</row>
    <row r="532" customFormat="false" ht="11.25" hidden="false" customHeight="false" outlineLevel="0" collapsed="false">
      <c r="A532" s="2"/>
      <c r="B532" s="2"/>
      <c r="C532" s="2"/>
      <c r="D532" s="398"/>
      <c r="F532" s="2"/>
      <c r="G532" s="2"/>
      <c r="H532" s="2"/>
      <c r="I532" s="2"/>
      <c r="J532" s="2"/>
      <c r="K532" s="2"/>
      <c r="L532" s="2"/>
      <c r="M532" s="2"/>
      <c r="P532" s="2"/>
      <c r="Q532" s="2"/>
      <c r="R532" s="2"/>
      <c r="X532" s="273"/>
      <c r="Y532" s="2"/>
      <c r="AL532" s="2"/>
      <c r="AM532" s="2"/>
      <c r="AN532" s="2"/>
      <c r="AO532" s="2"/>
      <c r="AP532" s="2"/>
      <c r="AQ532" s="2"/>
      <c r="AR532" s="2"/>
      <c r="AS532" s="2"/>
      <c r="AT532" s="98"/>
      <c r="AU532" s="98"/>
      <c r="AV532" s="386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386"/>
      <c r="BX532" s="386"/>
      <c r="BY532" s="386"/>
      <c r="BZ532" s="2"/>
      <c r="CA532" s="2"/>
      <c r="CB532" s="2"/>
      <c r="CC532" s="2"/>
      <c r="CD532" s="2"/>
      <c r="CE532" s="2"/>
      <c r="CF532" s="386"/>
      <c r="CG532" s="386"/>
      <c r="CH532" s="10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386"/>
      <c r="DT532" s="386"/>
      <c r="DU532" s="386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</row>
    <row r="533" customFormat="false" ht="11.25" hidden="false" customHeight="false" outlineLevel="0" collapsed="false">
      <c r="A533" s="2"/>
      <c r="B533" s="2"/>
      <c r="C533" s="2"/>
      <c r="D533" s="398"/>
      <c r="F533" s="2"/>
      <c r="G533" s="2"/>
      <c r="H533" s="2"/>
      <c r="I533" s="2"/>
      <c r="J533" s="2"/>
      <c r="K533" s="2"/>
      <c r="L533" s="2"/>
      <c r="M533" s="2"/>
      <c r="P533" s="2"/>
      <c r="Q533" s="2"/>
      <c r="R533" s="2"/>
      <c r="X533" s="273"/>
      <c r="Y533" s="2"/>
      <c r="AL533" s="2"/>
      <c r="AM533" s="2"/>
      <c r="AN533" s="2"/>
      <c r="AO533" s="2"/>
      <c r="AP533" s="2"/>
      <c r="AQ533" s="2"/>
      <c r="AR533" s="2"/>
      <c r="AS533" s="2"/>
      <c r="AT533" s="98"/>
      <c r="AU533" s="98"/>
      <c r="AV533" s="386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386"/>
      <c r="BX533" s="386"/>
      <c r="BY533" s="386"/>
      <c r="BZ533" s="2"/>
      <c r="CA533" s="2"/>
      <c r="CB533" s="2"/>
      <c r="CC533" s="2"/>
      <c r="CD533" s="2"/>
      <c r="CE533" s="2"/>
      <c r="CF533" s="386"/>
      <c r="CG533" s="386"/>
      <c r="CH533" s="10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386"/>
      <c r="DT533" s="386"/>
      <c r="DU533" s="386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</row>
    <row r="534" customFormat="false" ht="11.25" hidden="false" customHeight="false" outlineLevel="0" collapsed="false">
      <c r="A534" s="2"/>
      <c r="B534" s="2"/>
      <c r="C534" s="2"/>
      <c r="D534" s="398"/>
      <c r="F534" s="2"/>
      <c r="G534" s="2"/>
      <c r="H534" s="2"/>
      <c r="I534" s="2"/>
      <c r="J534" s="2"/>
      <c r="K534" s="2"/>
      <c r="L534" s="2"/>
      <c r="M534" s="2"/>
      <c r="P534" s="2"/>
      <c r="Q534" s="2"/>
      <c r="R534" s="2"/>
      <c r="X534" s="273"/>
      <c r="Y534" s="2"/>
      <c r="AL534" s="2"/>
      <c r="AM534" s="2"/>
      <c r="AN534" s="2"/>
      <c r="AO534" s="2"/>
      <c r="AP534" s="2"/>
      <c r="AQ534" s="2"/>
      <c r="AR534" s="2"/>
      <c r="AS534" s="2"/>
      <c r="AT534" s="98"/>
      <c r="AU534" s="98"/>
      <c r="AV534" s="386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386"/>
      <c r="BX534" s="386"/>
      <c r="BY534" s="386"/>
      <c r="BZ534" s="2"/>
      <c r="CA534" s="2"/>
      <c r="CB534" s="2"/>
      <c r="CC534" s="2"/>
      <c r="CD534" s="2"/>
      <c r="CE534" s="2"/>
      <c r="CF534" s="386"/>
      <c r="CG534" s="386"/>
      <c r="CH534" s="10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386"/>
      <c r="DT534" s="386"/>
      <c r="DU534" s="386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</row>
    <row r="535" customFormat="false" ht="11.25" hidden="false" customHeight="false" outlineLevel="0" collapsed="false">
      <c r="A535" s="2"/>
      <c r="B535" s="2"/>
      <c r="C535" s="2"/>
      <c r="D535" s="398"/>
      <c r="F535" s="2"/>
      <c r="G535" s="2"/>
      <c r="H535" s="2"/>
      <c r="I535" s="2"/>
      <c r="J535" s="2"/>
      <c r="K535" s="2"/>
      <c r="L535" s="2"/>
      <c r="M535" s="2"/>
      <c r="P535" s="2"/>
      <c r="Q535" s="2"/>
      <c r="R535" s="2"/>
      <c r="X535" s="273"/>
      <c r="Y535" s="2"/>
      <c r="AL535" s="2"/>
      <c r="AM535" s="2"/>
      <c r="AN535" s="2"/>
      <c r="AO535" s="2"/>
      <c r="AP535" s="2"/>
      <c r="AQ535" s="2"/>
      <c r="AR535" s="2"/>
      <c r="AS535" s="2"/>
      <c r="AT535" s="98"/>
      <c r="AU535" s="98"/>
      <c r="AV535" s="386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386"/>
      <c r="BX535" s="386"/>
      <c r="BY535" s="386"/>
      <c r="BZ535" s="2"/>
      <c r="CA535" s="2"/>
      <c r="CB535" s="2"/>
      <c r="CC535" s="2"/>
      <c r="CD535" s="2"/>
      <c r="CE535" s="2"/>
      <c r="CF535" s="386"/>
      <c r="CG535" s="386"/>
      <c r="CH535" s="10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386"/>
      <c r="DT535" s="386"/>
      <c r="DU535" s="386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</row>
    <row r="536" customFormat="false" ht="11.25" hidden="false" customHeight="false" outlineLevel="0" collapsed="false">
      <c r="A536" s="2"/>
      <c r="B536" s="2"/>
      <c r="C536" s="2"/>
      <c r="D536" s="398"/>
      <c r="F536" s="2"/>
      <c r="G536" s="2"/>
      <c r="H536" s="2"/>
      <c r="I536" s="2"/>
      <c r="J536" s="2"/>
      <c r="K536" s="2"/>
      <c r="L536" s="2"/>
      <c r="M536" s="2"/>
      <c r="P536" s="2"/>
      <c r="Q536" s="2"/>
      <c r="R536" s="2"/>
      <c r="X536" s="273"/>
      <c r="Y536" s="2"/>
      <c r="AL536" s="2"/>
      <c r="AM536" s="2"/>
      <c r="AN536" s="2"/>
      <c r="AO536" s="2"/>
      <c r="AP536" s="2"/>
      <c r="AQ536" s="2"/>
      <c r="AR536" s="2"/>
      <c r="AS536" s="2"/>
      <c r="AT536" s="98"/>
      <c r="AU536" s="98"/>
      <c r="AV536" s="386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386"/>
      <c r="BX536" s="386"/>
      <c r="BY536" s="386"/>
      <c r="BZ536" s="2"/>
      <c r="CA536" s="2"/>
      <c r="CB536" s="2"/>
      <c r="CC536" s="2"/>
      <c r="CD536" s="2"/>
      <c r="CE536" s="2"/>
      <c r="CF536" s="386"/>
      <c r="CG536" s="386"/>
      <c r="CH536" s="10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386"/>
      <c r="DT536" s="386"/>
      <c r="DU536" s="386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</row>
    <row r="537" customFormat="false" ht="11.25" hidden="false" customHeight="false" outlineLevel="0" collapsed="false">
      <c r="A537" s="2"/>
      <c r="B537" s="2"/>
      <c r="C537" s="2"/>
      <c r="D537" s="398"/>
      <c r="F537" s="2"/>
      <c r="G537" s="2"/>
      <c r="H537" s="2"/>
      <c r="I537" s="2"/>
      <c r="J537" s="2"/>
      <c r="K537" s="2"/>
      <c r="L537" s="2"/>
      <c r="M537" s="2"/>
      <c r="P537" s="2"/>
      <c r="Q537" s="2"/>
      <c r="R537" s="2"/>
      <c r="X537" s="273"/>
      <c r="Y537" s="2"/>
      <c r="AL537" s="2"/>
      <c r="AM537" s="2"/>
      <c r="AN537" s="2"/>
      <c r="AO537" s="2"/>
      <c r="AP537" s="2"/>
      <c r="AQ537" s="2"/>
      <c r="AR537" s="2"/>
      <c r="AS537" s="2"/>
      <c r="AT537" s="98"/>
      <c r="AU537" s="98"/>
      <c r="AV537" s="386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386"/>
      <c r="BX537" s="386"/>
      <c r="BY537" s="386"/>
      <c r="BZ537" s="2"/>
      <c r="CA537" s="2"/>
      <c r="CB537" s="2"/>
      <c r="CC537" s="2"/>
      <c r="CD537" s="2"/>
      <c r="CE537" s="2"/>
      <c r="CF537" s="386"/>
      <c r="CG537" s="386"/>
      <c r="CH537" s="10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386"/>
      <c r="DT537" s="386"/>
      <c r="DU537" s="386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</row>
    <row r="538" customFormat="false" ht="11.25" hidden="false" customHeight="false" outlineLevel="0" collapsed="false">
      <c r="A538" s="2"/>
      <c r="B538" s="2"/>
      <c r="C538" s="2"/>
      <c r="D538" s="398"/>
      <c r="F538" s="2"/>
      <c r="G538" s="2"/>
      <c r="H538" s="2"/>
      <c r="I538" s="2"/>
      <c r="J538" s="2"/>
      <c r="K538" s="2"/>
      <c r="L538" s="2"/>
      <c r="M538" s="2"/>
      <c r="P538" s="2"/>
      <c r="Q538" s="2"/>
      <c r="R538" s="2"/>
      <c r="X538" s="273"/>
      <c r="Y538" s="2"/>
      <c r="AL538" s="2"/>
      <c r="AM538" s="2"/>
      <c r="AN538" s="2"/>
      <c r="AO538" s="2"/>
      <c r="AP538" s="2"/>
      <c r="AQ538" s="2"/>
      <c r="AR538" s="2"/>
      <c r="AS538" s="2"/>
      <c r="AT538" s="98"/>
      <c r="AU538" s="98"/>
      <c r="AV538" s="386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386"/>
      <c r="BX538" s="386"/>
      <c r="BY538" s="386"/>
      <c r="BZ538" s="2"/>
      <c r="CA538" s="2"/>
      <c r="CB538" s="2"/>
      <c r="CC538" s="2"/>
      <c r="CD538" s="2"/>
      <c r="CE538" s="2"/>
      <c r="CF538" s="386"/>
      <c r="CG538" s="386"/>
      <c r="CH538" s="10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386"/>
      <c r="DT538" s="386"/>
      <c r="DU538" s="386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</row>
    <row r="539" customFormat="false" ht="11.25" hidden="false" customHeight="false" outlineLevel="0" collapsed="false">
      <c r="A539" s="2"/>
      <c r="B539" s="2"/>
      <c r="C539" s="2"/>
      <c r="D539" s="398"/>
      <c r="F539" s="2"/>
      <c r="G539" s="2"/>
      <c r="H539" s="2"/>
      <c r="I539" s="2"/>
      <c r="J539" s="2"/>
      <c r="K539" s="2"/>
      <c r="L539" s="2"/>
      <c r="M539" s="2"/>
      <c r="P539" s="2"/>
      <c r="Q539" s="2"/>
      <c r="R539" s="2"/>
      <c r="X539" s="273"/>
      <c r="Y539" s="2"/>
      <c r="AL539" s="2"/>
      <c r="AM539" s="2"/>
      <c r="AN539" s="2"/>
      <c r="AO539" s="2"/>
      <c r="AP539" s="2"/>
      <c r="AQ539" s="2"/>
      <c r="AR539" s="2"/>
      <c r="AS539" s="2"/>
      <c r="AT539" s="98"/>
      <c r="AU539" s="98"/>
      <c r="AV539" s="386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386"/>
      <c r="BX539" s="386"/>
      <c r="BY539" s="386"/>
      <c r="BZ539" s="2"/>
      <c r="CA539" s="2"/>
      <c r="CB539" s="2"/>
      <c r="CC539" s="2"/>
      <c r="CD539" s="2"/>
      <c r="CE539" s="2"/>
      <c r="CF539" s="386"/>
      <c r="CG539" s="386"/>
      <c r="CH539" s="10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386"/>
      <c r="DT539" s="386"/>
      <c r="DU539" s="386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</row>
    <row r="540" customFormat="false" ht="11.25" hidden="false" customHeight="false" outlineLevel="0" collapsed="false">
      <c r="A540" s="2"/>
      <c r="B540" s="2"/>
      <c r="C540" s="2"/>
      <c r="D540" s="398"/>
      <c r="F540" s="2"/>
      <c r="G540" s="2"/>
      <c r="H540" s="2"/>
      <c r="I540" s="2"/>
      <c r="J540" s="2"/>
      <c r="K540" s="2"/>
      <c r="L540" s="2"/>
      <c r="M540" s="2"/>
      <c r="P540" s="2"/>
      <c r="Q540" s="2"/>
      <c r="R540" s="2"/>
      <c r="X540" s="273"/>
      <c r="Y540" s="2"/>
      <c r="AL540" s="2"/>
      <c r="AM540" s="2"/>
      <c r="AN540" s="2"/>
      <c r="AO540" s="2"/>
      <c r="AP540" s="2"/>
      <c r="AQ540" s="2"/>
      <c r="AR540" s="2"/>
      <c r="AS540" s="2"/>
      <c r="AT540" s="98"/>
      <c r="AU540" s="98"/>
      <c r="AV540" s="386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386"/>
      <c r="BX540" s="386"/>
      <c r="BY540" s="386"/>
      <c r="BZ540" s="2"/>
      <c r="CA540" s="2"/>
      <c r="CB540" s="2"/>
      <c r="CC540" s="2"/>
      <c r="CD540" s="2"/>
      <c r="CE540" s="2"/>
      <c r="CF540" s="386"/>
      <c r="CG540" s="386"/>
      <c r="CH540" s="10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386"/>
      <c r="DT540" s="386"/>
      <c r="DU540" s="386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</row>
    <row r="541" customFormat="false" ht="11.25" hidden="false" customHeight="false" outlineLevel="0" collapsed="false">
      <c r="A541" s="2"/>
      <c r="B541" s="2"/>
      <c r="C541" s="2"/>
      <c r="D541" s="398"/>
      <c r="F541" s="2"/>
      <c r="G541" s="2"/>
      <c r="H541" s="2"/>
      <c r="I541" s="2"/>
      <c r="J541" s="2"/>
      <c r="K541" s="2"/>
      <c r="L541" s="2"/>
      <c r="M541" s="2"/>
      <c r="P541" s="2"/>
      <c r="Q541" s="2"/>
      <c r="R541" s="2"/>
      <c r="X541" s="273"/>
      <c r="Y541" s="2"/>
      <c r="AL541" s="2"/>
      <c r="AM541" s="2"/>
      <c r="AN541" s="2"/>
      <c r="AO541" s="2"/>
      <c r="AP541" s="2"/>
      <c r="AQ541" s="2"/>
      <c r="AR541" s="2"/>
      <c r="AS541" s="2"/>
      <c r="AT541" s="98"/>
      <c r="AU541" s="98"/>
      <c r="AV541" s="386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386"/>
      <c r="BX541" s="386"/>
      <c r="BY541" s="386"/>
      <c r="BZ541" s="2"/>
      <c r="CA541" s="2"/>
      <c r="CB541" s="2"/>
      <c r="CC541" s="2"/>
      <c r="CD541" s="2"/>
      <c r="CE541" s="2"/>
      <c r="CF541" s="386"/>
      <c r="CG541" s="386"/>
      <c r="CH541" s="10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386"/>
      <c r="DT541" s="386"/>
      <c r="DU541" s="386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</row>
    <row r="542" customFormat="false" ht="11.25" hidden="false" customHeight="false" outlineLevel="0" collapsed="false">
      <c r="A542" s="2"/>
      <c r="B542" s="2"/>
      <c r="C542" s="2"/>
      <c r="D542" s="398"/>
      <c r="F542" s="2"/>
      <c r="G542" s="2"/>
      <c r="H542" s="2"/>
      <c r="I542" s="2"/>
      <c r="J542" s="2"/>
      <c r="K542" s="2"/>
      <c r="L542" s="2"/>
      <c r="M542" s="2"/>
      <c r="P542" s="2"/>
      <c r="Q542" s="2"/>
      <c r="R542" s="2"/>
      <c r="X542" s="273"/>
      <c r="Y542" s="2"/>
      <c r="AL542" s="2"/>
      <c r="AM542" s="2"/>
      <c r="AN542" s="2"/>
      <c r="AO542" s="2"/>
      <c r="AP542" s="2"/>
      <c r="AQ542" s="2"/>
      <c r="AR542" s="2"/>
      <c r="AS542" s="2"/>
      <c r="AT542" s="98"/>
      <c r="AU542" s="98"/>
      <c r="AV542" s="386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386"/>
      <c r="BX542" s="386"/>
      <c r="BY542" s="386"/>
      <c r="BZ542" s="2"/>
      <c r="CA542" s="2"/>
      <c r="CB542" s="2"/>
      <c r="CC542" s="2"/>
      <c r="CD542" s="2"/>
      <c r="CE542" s="2"/>
      <c r="CF542" s="386"/>
      <c r="CG542" s="386"/>
      <c r="CH542" s="10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386"/>
      <c r="DT542" s="386"/>
      <c r="DU542" s="386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</row>
    <row r="543" customFormat="false" ht="11.25" hidden="false" customHeight="false" outlineLevel="0" collapsed="false">
      <c r="A543" s="2"/>
      <c r="B543" s="2"/>
      <c r="C543" s="2"/>
      <c r="D543" s="398"/>
      <c r="F543" s="2"/>
      <c r="G543" s="2"/>
      <c r="H543" s="2"/>
      <c r="I543" s="2"/>
      <c r="J543" s="2"/>
      <c r="K543" s="2"/>
      <c r="L543" s="2"/>
      <c r="M543" s="2"/>
      <c r="P543" s="2"/>
      <c r="Q543" s="2"/>
      <c r="R543" s="2"/>
      <c r="X543" s="273"/>
      <c r="Y543" s="2"/>
      <c r="AL543" s="2"/>
      <c r="AM543" s="2"/>
      <c r="AN543" s="2"/>
      <c r="AO543" s="2"/>
      <c r="AP543" s="2"/>
      <c r="AQ543" s="2"/>
      <c r="AR543" s="2"/>
      <c r="AS543" s="2"/>
      <c r="AT543" s="98"/>
      <c r="AU543" s="98"/>
      <c r="AV543" s="386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386"/>
      <c r="BX543" s="386"/>
      <c r="BY543" s="386"/>
      <c r="BZ543" s="2"/>
      <c r="CA543" s="2"/>
      <c r="CB543" s="2"/>
      <c r="CC543" s="2"/>
      <c r="CD543" s="2"/>
      <c r="CE543" s="2"/>
      <c r="CF543" s="386"/>
      <c r="CG543" s="386"/>
      <c r="CH543" s="10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386"/>
      <c r="DT543" s="386"/>
      <c r="DU543" s="386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</row>
    <row r="544" customFormat="false" ht="11.25" hidden="false" customHeight="false" outlineLevel="0" collapsed="false">
      <c r="A544" s="2"/>
      <c r="B544" s="2"/>
      <c r="C544" s="2"/>
      <c r="D544" s="398"/>
      <c r="F544" s="2"/>
      <c r="G544" s="2"/>
      <c r="H544" s="2"/>
      <c r="I544" s="2"/>
      <c r="J544" s="2"/>
      <c r="K544" s="2"/>
      <c r="L544" s="2"/>
      <c r="M544" s="2"/>
      <c r="P544" s="2"/>
      <c r="Q544" s="2"/>
      <c r="R544" s="2"/>
      <c r="X544" s="273"/>
      <c r="Y544" s="2"/>
      <c r="AL544" s="2"/>
      <c r="AM544" s="2"/>
      <c r="AN544" s="2"/>
      <c r="AO544" s="2"/>
      <c r="AP544" s="2"/>
      <c r="AQ544" s="2"/>
      <c r="AR544" s="2"/>
      <c r="AS544" s="2"/>
      <c r="AT544" s="98"/>
      <c r="AU544" s="98"/>
      <c r="AV544" s="386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386"/>
      <c r="BX544" s="386"/>
      <c r="BY544" s="386"/>
      <c r="BZ544" s="2"/>
      <c r="CA544" s="2"/>
      <c r="CB544" s="2"/>
      <c r="CC544" s="2"/>
      <c r="CD544" s="2"/>
      <c r="CE544" s="2"/>
      <c r="CF544" s="386"/>
      <c r="CG544" s="386"/>
      <c r="CH544" s="10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386"/>
      <c r="DT544" s="386"/>
      <c r="DU544" s="386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</row>
    <row r="545" customFormat="false" ht="11.25" hidden="false" customHeight="false" outlineLevel="0" collapsed="false">
      <c r="A545" s="2"/>
      <c r="B545" s="2"/>
      <c r="C545" s="2"/>
      <c r="D545" s="398"/>
      <c r="F545" s="2"/>
      <c r="G545" s="2"/>
      <c r="H545" s="2"/>
      <c r="I545" s="2"/>
      <c r="J545" s="2"/>
      <c r="K545" s="2"/>
      <c r="L545" s="2"/>
      <c r="M545" s="2"/>
      <c r="P545" s="2"/>
      <c r="Q545" s="2"/>
      <c r="R545" s="2"/>
      <c r="X545" s="273"/>
      <c r="Y545" s="2"/>
      <c r="AL545" s="2"/>
      <c r="AM545" s="2"/>
      <c r="AN545" s="2"/>
      <c r="AO545" s="2"/>
      <c r="AP545" s="2"/>
      <c r="AQ545" s="2"/>
      <c r="AR545" s="2"/>
      <c r="AS545" s="2"/>
      <c r="AT545" s="98"/>
      <c r="AU545" s="98"/>
      <c r="AV545" s="386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386"/>
      <c r="BX545" s="386"/>
      <c r="BY545" s="386"/>
      <c r="BZ545" s="2"/>
      <c r="CA545" s="2"/>
      <c r="CB545" s="2"/>
      <c r="CC545" s="2"/>
      <c r="CD545" s="2"/>
      <c r="CE545" s="2"/>
      <c r="CF545" s="386"/>
      <c r="CG545" s="386"/>
      <c r="CH545" s="10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386"/>
      <c r="DT545" s="386"/>
      <c r="DU545" s="386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</row>
    <row r="546" customFormat="false" ht="11.25" hidden="false" customHeight="false" outlineLevel="0" collapsed="false">
      <c r="A546" s="2"/>
      <c r="B546" s="2"/>
      <c r="C546" s="2"/>
      <c r="D546" s="398"/>
      <c r="F546" s="2"/>
      <c r="G546" s="2"/>
      <c r="H546" s="2"/>
      <c r="I546" s="2"/>
      <c r="J546" s="2"/>
      <c r="K546" s="2"/>
      <c r="L546" s="2"/>
      <c r="M546" s="2"/>
      <c r="P546" s="2"/>
      <c r="Q546" s="2"/>
      <c r="R546" s="2"/>
      <c r="X546" s="273"/>
      <c r="Y546" s="2"/>
      <c r="AL546" s="2"/>
      <c r="AM546" s="2"/>
      <c r="AN546" s="2"/>
      <c r="AO546" s="2"/>
      <c r="AP546" s="2"/>
      <c r="AQ546" s="2"/>
      <c r="AR546" s="2"/>
      <c r="AS546" s="2"/>
      <c r="AT546" s="98"/>
      <c r="AU546" s="98"/>
      <c r="AV546" s="386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386"/>
      <c r="BX546" s="386"/>
      <c r="BY546" s="386"/>
      <c r="BZ546" s="2"/>
      <c r="CA546" s="2"/>
      <c r="CB546" s="2"/>
      <c r="CC546" s="2"/>
      <c r="CD546" s="2"/>
      <c r="CE546" s="2"/>
      <c r="CF546" s="386"/>
      <c r="CG546" s="386"/>
      <c r="CH546" s="10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386"/>
      <c r="DT546" s="386"/>
      <c r="DU546" s="386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</row>
    <row r="547" customFormat="false" ht="11.25" hidden="false" customHeight="false" outlineLevel="0" collapsed="false">
      <c r="A547" s="2"/>
      <c r="B547" s="2"/>
      <c r="C547" s="2"/>
      <c r="D547" s="398"/>
      <c r="F547" s="2"/>
      <c r="G547" s="2"/>
      <c r="H547" s="2"/>
      <c r="I547" s="2"/>
      <c r="J547" s="2"/>
      <c r="K547" s="2"/>
      <c r="L547" s="2"/>
      <c r="M547" s="2"/>
      <c r="P547" s="2"/>
      <c r="Q547" s="2"/>
      <c r="R547" s="2"/>
      <c r="X547" s="273"/>
      <c r="Y547" s="2"/>
      <c r="AL547" s="2"/>
      <c r="AM547" s="2"/>
      <c r="AN547" s="2"/>
      <c r="AO547" s="2"/>
      <c r="AP547" s="2"/>
      <c r="AQ547" s="2"/>
      <c r="AR547" s="2"/>
      <c r="AS547" s="2"/>
      <c r="AT547" s="98"/>
      <c r="AU547" s="98"/>
      <c r="AV547" s="386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386"/>
      <c r="BX547" s="386"/>
      <c r="BY547" s="386"/>
      <c r="BZ547" s="2"/>
      <c r="CA547" s="2"/>
      <c r="CB547" s="2"/>
      <c r="CC547" s="2"/>
      <c r="CD547" s="2"/>
      <c r="CE547" s="2"/>
      <c r="CF547" s="386"/>
      <c r="CG547" s="386"/>
      <c r="CH547" s="10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386"/>
      <c r="DT547" s="386"/>
      <c r="DU547" s="386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</row>
    <row r="548" customFormat="false" ht="11.25" hidden="false" customHeight="false" outlineLevel="0" collapsed="false">
      <c r="A548" s="2"/>
      <c r="B548" s="2"/>
      <c r="C548" s="2"/>
      <c r="D548" s="398"/>
      <c r="F548" s="2"/>
      <c r="G548" s="2"/>
      <c r="H548" s="2"/>
      <c r="I548" s="2"/>
      <c r="J548" s="2"/>
      <c r="K548" s="2"/>
      <c r="L548" s="2"/>
      <c r="M548" s="2"/>
      <c r="P548" s="2"/>
      <c r="Q548" s="2"/>
      <c r="R548" s="2"/>
      <c r="X548" s="273"/>
      <c r="Y548" s="2"/>
      <c r="AL548" s="2"/>
      <c r="AM548" s="2"/>
      <c r="AN548" s="2"/>
      <c r="AO548" s="2"/>
      <c r="AP548" s="2"/>
      <c r="AQ548" s="2"/>
      <c r="AR548" s="2"/>
      <c r="AS548" s="2"/>
      <c r="AT548" s="98"/>
      <c r="AU548" s="98"/>
      <c r="AV548" s="386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386"/>
      <c r="BX548" s="386"/>
      <c r="BY548" s="386"/>
      <c r="BZ548" s="2"/>
      <c r="CA548" s="2"/>
      <c r="CB548" s="2"/>
      <c r="CC548" s="2"/>
      <c r="CD548" s="2"/>
      <c r="CE548" s="2"/>
      <c r="CF548" s="386"/>
      <c r="CG548" s="386"/>
      <c r="CH548" s="10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386"/>
      <c r="DT548" s="386"/>
      <c r="DU548" s="386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</row>
    <row r="549" customFormat="false" ht="11.25" hidden="false" customHeight="false" outlineLevel="0" collapsed="false">
      <c r="A549" s="2"/>
      <c r="B549" s="2"/>
      <c r="C549" s="2"/>
      <c r="D549" s="398"/>
      <c r="F549" s="2"/>
      <c r="G549" s="2"/>
      <c r="H549" s="2"/>
      <c r="I549" s="2"/>
      <c r="J549" s="2"/>
      <c r="K549" s="2"/>
      <c r="L549" s="2"/>
      <c r="M549" s="2"/>
      <c r="P549" s="2"/>
      <c r="Q549" s="2"/>
      <c r="R549" s="2"/>
      <c r="X549" s="273"/>
      <c r="Y549" s="2"/>
      <c r="AL549" s="2"/>
      <c r="AM549" s="2"/>
      <c r="AN549" s="2"/>
      <c r="AO549" s="2"/>
      <c r="AP549" s="2"/>
      <c r="AQ549" s="2"/>
      <c r="AR549" s="2"/>
      <c r="AS549" s="2"/>
      <c r="AT549" s="98"/>
      <c r="AU549" s="98"/>
      <c r="AV549" s="386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386"/>
      <c r="BX549" s="386"/>
      <c r="BY549" s="386"/>
      <c r="BZ549" s="2"/>
      <c r="CA549" s="2"/>
      <c r="CB549" s="2"/>
      <c r="CC549" s="2"/>
      <c r="CD549" s="2"/>
      <c r="CE549" s="2"/>
      <c r="CF549" s="386"/>
      <c r="CG549" s="386"/>
      <c r="CH549" s="10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386"/>
      <c r="DT549" s="386"/>
      <c r="DU549" s="386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</row>
    <row r="550" customFormat="false" ht="11.25" hidden="false" customHeight="false" outlineLevel="0" collapsed="false">
      <c r="A550" s="2"/>
      <c r="B550" s="2"/>
      <c r="C550" s="2"/>
      <c r="D550" s="398"/>
      <c r="F550" s="2"/>
      <c r="G550" s="2"/>
      <c r="H550" s="2"/>
      <c r="I550" s="2"/>
      <c r="J550" s="2"/>
      <c r="K550" s="2"/>
      <c r="L550" s="2"/>
      <c r="M550" s="2"/>
      <c r="P550" s="2"/>
      <c r="Q550" s="2"/>
      <c r="R550" s="2"/>
      <c r="X550" s="273"/>
      <c r="Y550" s="2"/>
      <c r="AL550" s="2"/>
      <c r="AM550" s="2"/>
      <c r="AN550" s="2"/>
      <c r="AO550" s="2"/>
      <c r="AP550" s="2"/>
      <c r="AQ550" s="2"/>
      <c r="AR550" s="2"/>
      <c r="AS550" s="2"/>
      <c r="AT550" s="98"/>
      <c r="AU550" s="98"/>
      <c r="AV550" s="386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386"/>
      <c r="BX550" s="386"/>
      <c r="BY550" s="386"/>
      <c r="BZ550" s="2"/>
      <c r="CA550" s="2"/>
      <c r="CB550" s="2"/>
      <c r="CC550" s="2"/>
      <c r="CD550" s="2"/>
      <c r="CE550" s="2"/>
      <c r="CF550" s="386"/>
      <c r="CG550" s="386"/>
      <c r="CH550" s="10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386"/>
      <c r="DT550" s="386"/>
      <c r="DU550" s="386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</row>
    <row r="551" customFormat="false" ht="11.25" hidden="false" customHeight="false" outlineLevel="0" collapsed="false">
      <c r="A551" s="2"/>
      <c r="B551" s="2"/>
      <c r="C551" s="2"/>
      <c r="D551" s="398"/>
      <c r="F551" s="2"/>
      <c r="G551" s="2"/>
      <c r="H551" s="2"/>
      <c r="I551" s="2"/>
      <c r="J551" s="2"/>
      <c r="K551" s="2"/>
      <c r="L551" s="2"/>
      <c r="M551" s="2"/>
      <c r="P551" s="2"/>
      <c r="Q551" s="2"/>
      <c r="R551" s="2"/>
      <c r="X551" s="273"/>
      <c r="Y551" s="2"/>
      <c r="AL551" s="2"/>
      <c r="AM551" s="2"/>
      <c r="AN551" s="2"/>
      <c r="AO551" s="2"/>
      <c r="AP551" s="2"/>
      <c r="AQ551" s="2"/>
      <c r="AR551" s="2"/>
      <c r="AS551" s="2"/>
      <c r="AT551" s="98"/>
      <c r="AU551" s="98"/>
      <c r="AV551" s="386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386"/>
      <c r="BX551" s="386"/>
      <c r="BY551" s="386"/>
      <c r="BZ551" s="2"/>
      <c r="CA551" s="2"/>
      <c r="CB551" s="2"/>
      <c r="CC551" s="2"/>
      <c r="CD551" s="2"/>
      <c r="CE551" s="2"/>
      <c r="CF551" s="386"/>
      <c r="CG551" s="386"/>
      <c r="CH551" s="10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386"/>
      <c r="DT551" s="386"/>
      <c r="DU551" s="386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</row>
    <row r="552" customFormat="false" ht="11.25" hidden="false" customHeight="false" outlineLevel="0" collapsed="false">
      <c r="A552" s="2"/>
      <c r="B552" s="2"/>
      <c r="C552" s="2"/>
      <c r="D552" s="398"/>
      <c r="F552" s="2"/>
      <c r="G552" s="2"/>
      <c r="H552" s="2"/>
      <c r="I552" s="2"/>
      <c r="J552" s="2"/>
      <c r="K552" s="2"/>
      <c r="L552" s="2"/>
      <c r="M552" s="2"/>
      <c r="P552" s="2"/>
      <c r="Q552" s="2"/>
      <c r="R552" s="2"/>
      <c r="X552" s="273"/>
      <c r="Y552" s="2"/>
      <c r="AL552" s="2"/>
      <c r="AM552" s="2"/>
      <c r="AN552" s="2"/>
      <c r="AO552" s="2"/>
      <c r="AP552" s="2"/>
      <c r="AQ552" s="2"/>
      <c r="AR552" s="2"/>
      <c r="AS552" s="2"/>
      <c r="AT552" s="98"/>
      <c r="AU552" s="98"/>
      <c r="AV552" s="386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386"/>
      <c r="BX552" s="386"/>
      <c r="BY552" s="386"/>
      <c r="BZ552" s="2"/>
      <c r="CA552" s="2"/>
      <c r="CB552" s="2"/>
      <c r="CC552" s="2"/>
      <c r="CD552" s="2"/>
      <c r="CE552" s="2"/>
      <c r="CF552" s="386"/>
      <c r="CG552" s="386"/>
      <c r="CH552" s="10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386"/>
      <c r="DT552" s="386"/>
      <c r="DU552" s="386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</row>
    <row r="553" customFormat="false" ht="11.25" hidden="false" customHeight="false" outlineLevel="0" collapsed="false">
      <c r="A553" s="2"/>
      <c r="B553" s="2"/>
      <c r="C553" s="2"/>
      <c r="D553" s="398"/>
      <c r="F553" s="2"/>
      <c r="G553" s="2"/>
      <c r="H553" s="2"/>
      <c r="I553" s="2"/>
      <c r="J553" s="2"/>
      <c r="K553" s="2"/>
      <c r="L553" s="2"/>
      <c r="M553" s="2"/>
      <c r="P553" s="2"/>
      <c r="Q553" s="2"/>
      <c r="R553" s="2"/>
      <c r="X553" s="273"/>
      <c r="Y553" s="2"/>
      <c r="AL553" s="2"/>
      <c r="AM553" s="2"/>
      <c r="AN553" s="2"/>
      <c r="AO553" s="2"/>
      <c r="AP553" s="2"/>
      <c r="AQ553" s="2"/>
      <c r="AR553" s="2"/>
      <c r="AS553" s="2"/>
      <c r="AT553" s="98"/>
      <c r="AU553" s="98"/>
      <c r="AV553" s="386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386"/>
      <c r="BX553" s="386"/>
      <c r="BY553" s="386"/>
      <c r="BZ553" s="2"/>
      <c r="CA553" s="2"/>
      <c r="CB553" s="2"/>
      <c r="CC553" s="2"/>
      <c r="CD553" s="2"/>
      <c r="CE553" s="2"/>
      <c r="CF553" s="386"/>
      <c r="CG553" s="386"/>
      <c r="CH553" s="10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386"/>
      <c r="DT553" s="386"/>
      <c r="DU553" s="386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</row>
    <row r="554" customFormat="false" ht="11.25" hidden="false" customHeight="false" outlineLevel="0" collapsed="false">
      <c r="A554" s="2"/>
      <c r="B554" s="2"/>
      <c r="C554" s="2"/>
      <c r="D554" s="398"/>
      <c r="F554" s="2"/>
      <c r="G554" s="2"/>
      <c r="H554" s="2"/>
      <c r="I554" s="2"/>
      <c r="J554" s="2"/>
      <c r="K554" s="2"/>
      <c r="L554" s="2"/>
      <c r="M554" s="2"/>
      <c r="P554" s="2"/>
      <c r="Q554" s="2"/>
      <c r="R554" s="2"/>
      <c r="X554" s="273"/>
      <c r="Y554" s="2"/>
      <c r="AL554" s="2"/>
      <c r="AM554" s="2"/>
      <c r="AN554" s="2"/>
      <c r="AO554" s="2"/>
      <c r="AP554" s="2"/>
      <c r="AQ554" s="2"/>
      <c r="AR554" s="2"/>
      <c r="AS554" s="2"/>
      <c r="AT554" s="98"/>
      <c r="AU554" s="98"/>
      <c r="AV554" s="386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386"/>
      <c r="BX554" s="386"/>
      <c r="BY554" s="386"/>
      <c r="BZ554" s="2"/>
      <c r="CA554" s="2"/>
      <c r="CB554" s="2"/>
      <c r="CC554" s="2"/>
      <c r="CD554" s="2"/>
      <c r="CE554" s="2"/>
      <c r="CF554" s="386"/>
      <c r="CG554" s="386"/>
      <c r="CH554" s="10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386"/>
      <c r="DT554" s="386"/>
      <c r="DU554" s="386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</row>
    <row r="555" customFormat="false" ht="11.25" hidden="false" customHeight="false" outlineLevel="0" collapsed="false">
      <c r="A555" s="2"/>
      <c r="B555" s="2"/>
      <c r="C555" s="2"/>
      <c r="D555" s="398"/>
      <c r="F555" s="2"/>
      <c r="G555" s="2"/>
      <c r="H555" s="2"/>
      <c r="I555" s="2"/>
      <c r="J555" s="2"/>
      <c r="K555" s="2"/>
      <c r="L555" s="2"/>
      <c r="M555" s="2"/>
      <c r="P555" s="2"/>
      <c r="Q555" s="2"/>
      <c r="R555" s="2"/>
      <c r="X555" s="273"/>
      <c r="Y555" s="2"/>
      <c r="AL555" s="2"/>
      <c r="AM555" s="2"/>
      <c r="AN555" s="2"/>
      <c r="AO555" s="2"/>
      <c r="AP555" s="2"/>
      <c r="AQ555" s="2"/>
      <c r="AR555" s="2"/>
      <c r="AS555" s="2"/>
      <c r="AT555" s="98"/>
      <c r="AU555" s="98"/>
      <c r="AV555" s="386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386"/>
      <c r="BX555" s="386"/>
      <c r="BY555" s="386"/>
      <c r="BZ555" s="2"/>
      <c r="CA555" s="2"/>
      <c r="CB555" s="2"/>
      <c r="CC555" s="2"/>
      <c r="CD555" s="2"/>
      <c r="CE555" s="2"/>
      <c r="CF555" s="386"/>
      <c r="CG555" s="386"/>
      <c r="CH555" s="10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386"/>
      <c r="DT555" s="386"/>
      <c r="DU555" s="386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</row>
    <row r="556" customFormat="false" ht="11.25" hidden="false" customHeight="false" outlineLevel="0" collapsed="false">
      <c r="A556" s="2"/>
      <c r="B556" s="2"/>
      <c r="C556" s="2"/>
      <c r="D556" s="398"/>
      <c r="F556" s="2"/>
      <c r="G556" s="2"/>
      <c r="H556" s="2"/>
      <c r="I556" s="2"/>
      <c r="J556" s="2"/>
      <c r="K556" s="2"/>
      <c r="L556" s="2"/>
      <c r="M556" s="2"/>
      <c r="P556" s="2"/>
      <c r="Q556" s="2"/>
      <c r="R556" s="2"/>
      <c r="X556" s="273"/>
      <c r="Y556" s="2"/>
      <c r="AL556" s="2"/>
      <c r="AM556" s="2"/>
      <c r="AN556" s="2"/>
      <c r="AO556" s="2"/>
      <c r="AP556" s="2"/>
      <c r="AQ556" s="2"/>
      <c r="AR556" s="2"/>
      <c r="AS556" s="2"/>
      <c r="AT556" s="98"/>
      <c r="AU556" s="98"/>
      <c r="AV556" s="386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386"/>
      <c r="BX556" s="386"/>
      <c r="BY556" s="386"/>
      <c r="BZ556" s="2"/>
      <c r="CA556" s="2"/>
      <c r="CB556" s="2"/>
      <c r="CC556" s="2"/>
      <c r="CD556" s="2"/>
      <c r="CE556" s="2"/>
      <c r="CF556" s="386"/>
      <c r="CG556" s="386"/>
      <c r="CH556" s="10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386"/>
      <c r="DT556" s="386"/>
      <c r="DU556" s="386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</row>
    <row r="557" customFormat="false" ht="11.25" hidden="false" customHeight="false" outlineLevel="0" collapsed="false">
      <c r="A557" s="2"/>
      <c r="B557" s="2"/>
      <c r="C557" s="2"/>
      <c r="D557" s="398"/>
      <c r="F557" s="2"/>
      <c r="G557" s="2"/>
      <c r="H557" s="2"/>
      <c r="I557" s="2"/>
      <c r="J557" s="2"/>
      <c r="K557" s="2"/>
      <c r="L557" s="2"/>
      <c r="M557" s="2"/>
      <c r="P557" s="2"/>
      <c r="Q557" s="2"/>
      <c r="R557" s="2"/>
      <c r="X557" s="273"/>
      <c r="Y557" s="2"/>
      <c r="AL557" s="2"/>
      <c r="AM557" s="2"/>
      <c r="AN557" s="2"/>
      <c r="AO557" s="2"/>
      <c r="AP557" s="2"/>
      <c r="AQ557" s="2"/>
      <c r="AR557" s="2"/>
      <c r="AS557" s="2"/>
      <c r="AT557" s="98"/>
      <c r="AU557" s="98"/>
      <c r="AV557" s="386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386"/>
      <c r="BX557" s="386"/>
      <c r="BY557" s="386"/>
      <c r="BZ557" s="2"/>
      <c r="CA557" s="2"/>
      <c r="CB557" s="2"/>
      <c r="CC557" s="2"/>
      <c r="CD557" s="2"/>
      <c r="CE557" s="2"/>
      <c r="CF557" s="386"/>
      <c r="CG557" s="386"/>
      <c r="CH557" s="10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386"/>
      <c r="DT557" s="386"/>
      <c r="DU557" s="386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</row>
    <row r="558" customFormat="false" ht="11.25" hidden="false" customHeight="false" outlineLevel="0" collapsed="false">
      <c r="A558" s="2"/>
      <c r="B558" s="2"/>
      <c r="C558" s="2"/>
      <c r="D558" s="398"/>
      <c r="F558" s="2"/>
      <c r="G558" s="2"/>
      <c r="H558" s="2"/>
      <c r="I558" s="2"/>
      <c r="J558" s="2"/>
      <c r="K558" s="2"/>
      <c r="L558" s="2"/>
      <c r="M558" s="2"/>
      <c r="P558" s="2"/>
      <c r="Q558" s="2"/>
      <c r="R558" s="2"/>
      <c r="X558" s="273"/>
      <c r="Y558" s="2"/>
      <c r="AL558" s="2"/>
      <c r="AM558" s="2"/>
      <c r="AN558" s="2"/>
      <c r="AO558" s="2"/>
      <c r="AP558" s="2"/>
      <c r="AQ558" s="2"/>
      <c r="AR558" s="2"/>
      <c r="AS558" s="2"/>
      <c r="AT558" s="98"/>
      <c r="AU558" s="98"/>
      <c r="AV558" s="386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386"/>
      <c r="BX558" s="386"/>
      <c r="BY558" s="386"/>
      <c r="BZ558" s="2"/>
      <c r="CA558" s="2"/>
      <c r="CB558" s="2"/>
      <c r="CC558" s="2"/>
      <c r="CD558" s="2"/>
      <c r="CE558" s="2"/>
      <c r="CF558" s="386"/>
      <c r="CG558" s="386"/>
      <c r="CH558" s="10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386"/>
      <c r="DT558" s="386"/>
      <c r="DU558" s="386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</row>
    <row r="559" customFormat="false" ht="11.25" hidden="false" customHeight="false" outlineLevel="0" collapsed="false">
      <c r="A559" s="2"/>
      <c r="B559" s="2"/>
      <c r="C559" s="2"/>
      <c r="D559" s="398"/>
      <c r="F559" s="2"/>
      <c r="G559" s="2"/>
      <c r="H559" s="2"/>
      <c r="I559" s="2"/>
      <c r="J559" s="2"/>
      <c r="K559" s="2"/>
      <c r="L559" s="2"/>
      <c r="M559" s="2"/>
      <c r="P559" s="2"/>
      <c r="Q559" s="2"/>
      <c r="R559" s="2"/>
      <c r="X559" s="273"/>
      <c r="Y559" s="2"/>
      <c r="AL559" s="2"/>
      <c r="AM559" s="2"/>
      <c r="AN559" s="2"/>
      <c r="AO559" s="2"/>
      <c r="AP559" s="2"/>
      <c r="AQ559" s="2"/>
      <c r="AR559" s="2"/>
      <c r="AS559" s="2"/>
      <c r="AT559" s="98"/>
      <c r="AU559" s="98"/>
      <c r="AV559" s="386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386"/>
      <c r="BX559" s="386"/>
      <c r="BY559" s="386"/>
      <c r="BZ559" s="2"/>
      <c r="CA559" s="2"/>
      <c r="CB559" s="2"/>
      <c r="CC559" s="2"/>
      <c r="CD559" s="2"/>
      <c r="CE559" s="2"/>
      <c r="CF559" s="386"/>
      <c r="CG559" s="386"/>
      <c r="CH559" s="10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386"/>
      <c r="DT559" s="386"/>
      <c r="DU559" s="386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</row>
    <row r="560" customFormat="false" ht="11.25" hidden="false" customHeight="false" outlineLevel="0" collapsed="false">
      <c r="A560" s="2"/>
      <c r="B560" s="2"/>
      <c r="C560" s="2"/>
      <c r="D560" s="398"/>
      <c r="F560" s="2"/>
      <c r="G560" s="2"/>
      <c r="H560" s="2"/>
      <c r="I560" s="2"/>
      <c r="J560" s="2"/>
      <c r="K560" s="2"/>
      <c r="L560" s="2"/>
      <c r="M560" s="2"/>
      <c r="P560" s="2"/>
      <c r="Q560" s="2"/>
      <c r="R560" s="2"/>
      <c r="X560" s="273"/>
      <c r="Y560" s="2"/>
      <c r="AL560" s="2"/>
      <c r="AM560" s="2"/>
      <c r="AN560" s="2"/>
      <c r="AO560" s="2"/>
      <c r="AP560" s="2"/>
      <c r="AQ560" s="2"/>
      <c r="AR560" s="2"/>
      <c r="AS560" s="2"/>
      <c r="AT560" s="98"/>
      <c r="AU560" s="98"/>
      <c r="AV560" s="386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386"/>
      <c r="BX560" s="386"/>
      <c r="BY560" s="386"/>
      <c r="BZ560" s="2"/>
      <c r="CA560" s="2"/>
      <c r="CB560" s="2"/>
      <c r="CC560" s="2"/>
      <c r="CD560" s="2"/>
      <c r="CE560" s="2"/>
      <c r="CF560" s="386"/>
      <c r="CG560" s="386"/>
      <c r="CH560" s="10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386"/>
      <c r="DT560" s="386"/>
      <c r="DU560" s="386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</row>
    <row r="561" customFormat="false" ht="11.25" hidden="false" customHeight="false" outlineLevel="0" collapsed="false">
      <c r="A561" s="2"/>
      <c r="B561" s="2"/>
      <c r="C561" s="2"/>
      <c r="D561" s="398"/>
      <c r="F561" s="2"/>
      <c r="G561" s="2"/>
      <c r="H561" s="2"/>
      <c r="I561" s="2"/>
      <c r="J561" s="2"/>
      <c r="K561" s="2"/>
      <c r="L561" s="2"/>
      <c r="M561" s="2"/>
      <c r="P561" s="2"/>
      <c r="Q561" s="2"/>
      <c r="R561" s="2"/>
      <c r="X561" s="273"/>
      <c r="Y561" s="2"/>
      <c r="AL561" s="2"/>
      <c r="AM561" s="2"/>
      <c r="AN561" s="2"/>
      <c r="AO561" s="2"/>
      <c r="AP561" s="2"/>
      <c r="AQ561" s="2"/>
      <c r="AR561" s="2"/>
      <c r="AS561" s="2"/>
      <c r="AT561" s="98"/>
      <c r="AU561" s="98"/>
      <c r="AV561" s="386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386"/>
      <c r="BX561" s="386"/>
      <c r="BY561" s="386"/>
      <c r="BZ561" s="2"/>
      <c r="CA561" s="2"/>
      <c r="CB561" s="2"/>
      <c r="CC561" s="2"/>
      <c r="CD561" s="2"/>
      <c r="CE561" s="2"/>
      <c r="CF561" s="386"/>
      <c r="CG561" s="386"/>
      <c r="CH561" s="10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386"/>
      <c r="DT561" s="386"/>
      <c r="DU561" s="386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</row>
    <row r="562" customFormat="false" ht="11.25" hidden="false" customHeight="false" outlineLevel="0" collapsed="false">
      <c r="A562" s="2"/>
      <c r="B562" s="2"/>
      <c r="C562" s="2"/>
      <c r="D562" s="398"/>
      <c r="F562" s="2"/>
      <c r="G562" s="2"/>
      <c r="H562" s="2"/>
      <c r="I562" s="2"/>
      <c r="J562" s="2"/>
      <c r="K562" s="2"/>
      <c r="L562" s="2"/>
      <c r="M562" s="2"/>
      <c r="P562" s="2"/>
      <c r="Q562" s="2"/>
      <c r="R562" s="2"/>
      <c r="X562" s="273"/>
      <c r="Y562" s="2"/>
      <c r="AL562" s="2"/>
      <c r="AM562" s="2"/>
      <c r="AN562" s="2"/>
      <c r="AO562" s="2"/>
      <c r="AP562" s="2"/>
      <c r="AQ562" s="2"/>
      <c r="AR562" s="2"/>
      <c r="AS562" s="2"/>
      <c r="AT562" s="98"/>
      <c r="AU562" s="98"/>
      <c r="AV562" s="386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386"/>
      <c r="BX562" s="386"/>
      <c r="BY562" s="386"/>
      <c r="BZ562" s="2"/>
      <c r="CA562" s="2"/>
      <c r="CB562" s="2"/>
      <c r="CC562" s="2"/>
      <c r="CD562" s="2"/>
      <c r="CE562" s="2"/>
      <c r="CF562" s="386"/>
      <c r="CG562" s="386"/>
      <c r="CH562" s="10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386"/>
      <c r="DT562" s="386"/>
      <c r="DU562" s="386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</row>
    <row r="563" customFormat="false" ht="11.25" hidden="false" customHeight="false" outlineLevel="0" collapsed="false">
      <c r="A563" s="2"/>
      <c r="B563" s="2"/>
      <c r="C563" s="2"/>
      <c r="D563" s="398"/>
      <c r="F563" s="2"/>
      <c r="G563" s="2"/>
      <c r="H563" s="2"/>
      <c r="I563" s="2"/>
      <c r="J563" s="2"/>
      <c r="K563" s="2"/>
      <c r="L563" s="2"/>
      <c r="M563" s="2"/>
      <c r="P563" s="2"/>
      <c r="Q563" s="2"/>
      <c r="R563" s="2"/>
      <c r="X563" s="273"/>
      <c r="Y563" s="2"/>
      <c r="AL563" s="2"/>
      <c r="AM563" s="2"/>
      <c r="AN563" s="2"/>
      <c r="AO563" s="2"/>
      <c r="AP563" s="2"/>
      <c r="AQ563" s="2"/>
      <c r="AR563" s="2"/>
      <c r="AS563" s="2"/>
      <c r="AT563" s="98"/>
      <c r="AU563" s="98"/>
      <c r="AV563" s="386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386"/>
      <c r="BX563" s="386"/>
      <c r="BY563" s="386"/>
      <c r="BZ563" s="2"/>
      <c r="CA563" s="2"/>
      <c r="CB563" s="2"/>
      <c r="CC563" s="2"/>
      <c r="CD563" s="2"/>
      <c r="CE563" s="2"/>
      <c r="CF563" s="386"/>
      <c r="CG563" s="386"/>
      <c r="CH563" s="10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386"/>
      <c r="DT563" s="386"/>
      <c r="DU563" s="386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</row>
    <row r="564" customFormat="false" ht="11.25" hidden="false" customHeight="false" outlineLevel="0" collapsed="false">
      <c r="A564" s="2"/>
      <c r="B564" s="2"/>
      <c r="C564" s="2"/>
      <c r="D564" s="398"/>
      <c r="F564" s="2"/>
      <c r="G564" s="2"/>
      <c r="H564" s="2"/>
      <c r="I564" s="2"/>
      <c r="J564" s="2"/>
      <c r="K564" s="2"/>
      <c r="L564" s="2"/>
      <c r="M564" s="2"/>
      <c r="P564" s="2"/>
      <c r="Q564" s="2"/>
      <c r="R564" s="2"/>
      <c r="X564" s="273"/>
      <c r="Y564" s="2"/>
      <c r="AL564" s="2"/>
      <c r="AM564" s="2"/>
      <c r="AN564" s="2"/>
      <c r="AO564" s="2"/>
      <c r="AP564" s="2"/>
      <c r="AQ564" s="2"/>
      <c r="AR564" s="2"/>
      <c r="AS564" s="2"/>
      <c r="AT564" s="98"/>
      <c r="AU564" s="98"/>
      <c r="AV564" s="386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386"/>
      <c r="BX564" s="386"/>
      <c r="BY564" s="386"/>
      <c r="BZ564" s="2"/>
      <c r="CA564" s="2"/>
      <c r="CB564" s="2"/>
      <c r="CC564" s="2"/>
      <c r="CD564" s="2"/>
      <c r="CE564" s="2"/>
      <c r="CF564" s="386"/>
      <c r="CG564" s="386"/>
      <c r="CH564" s="10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386"/>
      <c r="DT564" s="386"/>
      <c r="DU564" s="386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</row>
    <row r="565" customFormat="false" ht="11.25" hidden="false" customHeight="false" outlineLevel="0" collapsed="false">
      <c r="A565" s="2"/>
      <c r="B565" s="2"/>
      <c r="C565" s="2"/>
      <c r="D565" s="398"/>
      <c r="F565" s="2"/>
      <c r="G565" s="2"/>
      <c r="H565" s="2"/>
      <c r="I565" s="2"/>
      <c r="J565" s="2"/>
      <c r="K565" s="2"/>
      <c r="L565" s="2"/>
      <c r="M565" s="2"/>
      <c r="P565" s="2"/>
      <c r="Q565" s="2"/>
      <c r="R565" s="2"/>
      <c r="X565" s="273"/>
      <c r="Y565" s="2"/>
      <c r="AL565" s="2"/>
      <c r="AM565" s="2"/>
      <c r="AN565" s="2"/>
      <c r="AO565" s="2"/>
      <c r="AP565" s="2"/>
      <c r="AQ565" s="2"/>
      <c r="AR565" s="2"/>
      <c r="AS565" s="2"/>
      <c r="AT565" s="98"/>
      <c r="AU565" s="98"/>
      <c r="AV565" s="386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386"/>
      <c r="BX565" s="386"/>
      <c r="BY565" s="386"/>
      <c r="BZ565" s="2"/>
      <c r="CA565" s="2"/>
      <c r="CB565" s="2"/>
      <c r="CC565" s="2"/>
      <c r="CD565" s="2"/>
      <c r="CE565" s="2"/>
      <c r="CF565" s="386"/>
      <c r="CG565" s="386"/>
      <c r="CH565" s="10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386"/>
      <c r="DT565" s="386"/>
      <c r="DU565" s="386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</row>
    <row r="566" customFormat="false" ht="11.25" hidden="false" customHeight="false" outlineLevel="0" collapsed="false">
      <c r="A566" s="2"/>
      <c r="B566" s="2"/>
      <c r="C566" s="2"/>
      <c r="D566" s="398"/>
      <c r="F566" s="2"/>
      <c r="G566" s="2"/>
      <c r="H566" s="2"/>
      <c r="I566" s="2"/>
      <c r="J566" s="2"/>
      <c r="K566" s="2"/>
      <c r="L566" s="2"/>
      <c r="M566" s="2"/>
      <c r="P566" s="2"/>
      <c r="Q566" s="2"/>
      <c r="R566" s="2"/>
      <c r="X566" s="273"/>
      <c r="Y566" s="2"/>
      <c r="AL566" s="2"/>
      <c r="AM566" s="2"/>
      <c r="AN566" s="2"/>
      <c r="AO566" s="2"/>
      <c r="AP566" s="2"/>
      <c r="AQ566" s="2"/>
      <c r="AR566" s="2"/>
      <c r="AS566" s="2"/>
      <c r="AT566" s="98"/>
      <c r="AU566" s="98"/>
      <c r="AV566" s="386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386"/>
      <c r="BX566" s="386"/>
      <c r="BY566" s="386"/>
      <c r="BZ566" s="2"/>
      <c r="CA566" s="2"/>
      <c r="CB566" s="2"/>
      <c r="CC566" s="2"/>
      <c r="CD566" s="2"/>
      <c r="CE566" s="2"/>
      <c r="CF566" s="386"/>
      <c r="CG566" s="386"/>
      <c r="CH566" s="10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386"/>
      <c r="DT566" s="386"/>
      <c r="DU566" s="386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</row>
    <row r="567" customFormat="false" ht="11.25" hidden="false" customHeight="false" outlineLevel="0" collapsed="false">
      <c r="A567" s="2"/>
      <c r="B567" s="2"/>
      <c r="C567" s="2"/>
      <c r="D567" s="398"/>
      <c r="F567" s="2"/>
      <c r="G567" s="2"/>
      <c r="H567" s="2"/>
      <c r="I567" s="2"/>
      <c r="J567" s="2"/>
      <c r="K567" s="2"/>
      <c r="L567" s="2"/>
      <c r="M567" s="2"/>
      <c r="P567" s="2"/>
      <c r="Q567" s="2"/>
      <c r="R567" s="2"/>
      <c r="X567" s="273"/>
      <c r="Y567" s="2"/>
      <c r="AL567" s="2"/>
      <c r="AM567" s="2"/>
      <c r="AN567" s="2"/>
      <c r="AO567" s="2"/>
      <c r="AP567" s="2"/>
      <c r="AQ567" s="2"/>
      <c r="AR567" s="2"/>
      <c r="AS567" s="2"/>
      <c r="AT567" s="98"/>
      <c r="AU567" s="98"/>
      <c r="AV567" s="386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386"/>
      <c r="BX567" s="386"/>
      <c r="BY567" s="386"/>
      <c r="BZ567" s="2"/>
      <c r="CA567" s="2"/>
      <c r="CB567" s="2"/>
      <c r="CC567" s="2"/>
      <c r="CD567" s="2"/>
      <c r="CE567" s="2"/>
      <c r="CF567" s="386"/>
      <c r="CG567" s="386"/>
      <c r="CH567" s="10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386"/>
      <c r="DT567" s="386"/>
      <c r="DU567" s="386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</row>
    <row r="568" customFormat="false" ht="11.25" hidden="false" customHeight="false" outlineLevel="0" collapsed="false">
      <c r="A568" s="2"/>
      <c r="B568" s="2"/>
      <c r="C568" s="2"/>
      <c r="D568" s="398"/>
      <c r="F568" s="2"/>
      <c r="G568" s="2"/>
      <c r="H568" s="2"/>
      <c r="I568" s="2"/>
      <c r="J568" s="2"/>
      <c r="K568" s="2"/>
      <c r="L568" s="2"/>
      <c r="M568" s="2"/>
      <c r="P568" s="2"/>
      <c r="Q568" s="2"/>
      <c r="R568" s="2"/>
      <c r="X568" s="273"/>
      <c r="Y568" s="2"/>
      <c r="AL568" s="2"/>
      <c r="AM568" s="2"/>
      <c r="AN568" s="2"/>
      <c r="AO568" s="2"/>
      <c r="AP568" s="2"/>
      <c r="AQ568" s="2"/>
      <c r="AR568" s="2"/>
      <c r="AS568" s="2"/>
      <c r="AT568" s="98"/>
      <c r="AU568" s="98"/>
      <c r="AV568" s="386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386"/>
      <c r="BX568" s="386"/>
      <c r="BY568" s="386"/>
      <c r="BZ568" s="2"/>
      <c r="CA568" s="2"/>
      <c r="CB568" s="2"/>
      <c r="CC568" s="2"/>
      <c r="CD568" s="2"/>
      <c r="CE568" s="2"/>
      <c r="CF568" s="386"/>
      <c r="CG568" s="386"/>
      <c r="CH568" s="10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386"/>
      <c r="DT568" s="386"/>
      <c r="DU568" s="386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</row>
    <row r="569" customFormat="false" ht="11.25" hidden="false" customHeight="false" outlineLevel="0" collapsed="false">
      <c r="A569" s="2"/>
      <c r="B569" s="2"/>
      <c r="C569" s="2"/>
      <c r="D569" s="398"/>
      <c r="F569" s="2"/>
      <c r="G569" s="2"/>
      <c r="H569" s="2"/>
      <c r="I569" s="2"/>
      <c r="J569" s="2"/>
      <c r="K569" s="2"/>
      <c r="L569" s="2"/>
      <c r="M569" s="2"/>
      <c r="P569" s="2"/>
      <c r="Q569" s="2"/>
      <c r="R569" s="2"/>
      <c r="X569" s="273"/>
      <c r="Y569" s="2"/>
      <c r="AL569" s="2"/>
      <c r="AM569" s="2"/>
      <c r="AN569" s="2"/>
      <c r="AO569" s="2"/>
      <c r="AP569" s="2"/>
      <c r="AQ569" s="2"/>
      <c r="AR569" s="2"/>
      <c r="AS569" s="2"/>
      <c r="AT569" s="98"/>
      <c r="AU569" s="98"/>
      <c r="AV569" s="386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386"/>
      <c r="BX569" s="386"/>
      <c r="BY569" s="386"/>
      <c r="BZ569" s="2"/>
      <c r="CA569" s="2"/>
      <c r="CB569" s="2"/>
      <c r="CC569" s="2"/>
      <c r="CD569" s="2"/>
      <c r="CE569" s="2"/>
      <c r="CF569" s="386"/>
      <c r="CG569" s="386"/>
      <c r="CH569" s="10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386"/>
      <c r="DT569" s="386"/>
      <c r="DU569" s="386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</row>
    <row r="570" customFormat="false" ht="11.25" hidden="false" customHeight="false" outlineLevel="0" collapsed="false">
      <c r="A570" s="2"/>
      <c r="B570" s="2"/>
      <c r="C570" s="2"/>
      <c r="D570" s="398"/>
      <c r="F570" s="2"/>
      <c r="G570" s="2"/>
      <c r="H570" s="2"/>
      <c r="I570" s="2"/>
      <c r="J570" s="2"/>
      <c r="K570" s="2"/>
      <c r="L570" s="2"/>
      <c r="M570" s="2"/>
      <c r="P570" s="2"/>
      <c r="Q570" s="2"/>
      <c r="R570" s="2"/>
      <c r="X570" s="273"/>
      <c r="Y570" s="2"/>
      <c r="AL570" s="2"/>
      <c r="AM570" s="2"/>
      <c r="AN570" s="2"/>
      <c r="AO570" s="2"/>
      <c r="AP570" s="2"/>
      <c r="AQ570" s="2"/>
      <c r="AR570" s="2"/>
      <c r="AS570" s="2"/>
      <c r="AT570" s="98"/>
      <c r="AU570" s="98"/>
      <c r="AV570" s="386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386"/>
      <c r="BX570" s="386"/>
      <c r="BY570" s="386"/>
      <c r="BZ570" s="2"/>
      <c r="CA570" s="2"/>
      <c r="CB570" s="2"/>
      <c r="CC570" s="2"/>
      <c r="CD570" s="2"/>
      <c r="CE570" s="2"/>
      <c r="CF570" s="386"/>
      <c r="CG570" s="386"/>
      <c r="CH570" s="10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386"/>
      <c r="DT570" s="386"/>
      <c r="DU570" s="386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</row>
    <row r="571" customFormat="false" ht="11.25" hidden="false" customHeight="false" outlineLevel="0" collapsed="false">
      <c r="A571" s="2"/>
      <c r="B571" s="2"/>
      <c r="C571" s="2"/>
      <c r="D571" s="398"/>
      <c r="F571" s="2"/>
      <c r="G571" s="2"/>
      <c r="H571" s="2"/>
      <c r="I571" s="2"/>
      <c r="J571" s="2"/>
      <c r="K571" s="2"/>
      <c r="L571" s="2"/>
      <c r="M571" s="2"/>
      <c r="P571" s="2"/>
      <c r="Q571" s="2"/>
      <c r="R571" s="2"/>
      <c r="X571" s="273"/>
      <c r="Y571" s="2"/>
      <c r="AL571" s="2"/>
      <c r="AM571" s="2"/>
      <c r="AN571" s="2"/>
      <c r="AO571" s="2"/>
      <c r="AP571" s="2"/>
      <c r="AQ571" s="2"/>
      <c r="AR571" s="2"/>
      <c r="AS571" s="2"/>
      <c r="AT571" s="98"/>
      <c r="AU571" s="98"/>
      <c r="AV571" s="386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386"/>
      <c r="BX571" s="386"/>
      <c r="BY571" s="386"/>
      <c r="BZ571" s="2"/>
      <c r="CA571" s="2"/>
      <c r="CB571" s="2"/>
      <c r="CC571" s="2"/>
      <c r="CD571" s="2"/>
      <c r="CE571" s="2"/>
      <c r="CF571" s="386"/>
      <c r="CG571" s="386"/>
      <c r="CH571" s="10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386"/>
      <c r="DT571" s="386"/>
      <c r="DU571" s="386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</row>
    <row r="572" customFormat="false" ht="11.25" hidden="false" customHeight="false" outlineLevel="0" collapsed="false">
      <c r="A572" s="2"/>
      <c r="B572" s="2"/>
      <c r="C572" s="2"/>
      <c r="D572" s="398"/>
      <c r="F572" s="2"/>
      <c r="G572" s="2"/>
      <c r="H572" s="2"/>
      <c r="I572" s="2"/>
      <c r="J572" s="2"/>
      <c r="K572" s="2"/>
      <c r="L572" s="2"/>
      <c r="M572" s="2"/>
      <c r="P572" s="2"/>
      <c r="Q572" s="2"/>
      <c r="R572" s="2"/>
      <c r="X572" s="273"/>
      <c r="Y572" s="2"/>
      <c r="AL572" s="2"/>
      <c r="AM572" s="2"/>
      <c r="AN572" s="2"/>
      <c r="AO572" s="2"/>
      <c r="AP572" s="2"/>
      <c r="AQ572" s="2"/>
      <c r="AR572" s="2"/>
      <c r="AS572" s="2"/>
      <c r="AT572" s="98"/>
      <c r="AU572" s="98"/>
      <c r="AV572" s="386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386"/>
      <c r="BX572" s="386"/>
      <c r="BY572" s="386"/>
      <c r="BZ572" s="2"/>
      <c r="CA572" s="2"/>
      <c r="CB572" s="2"/>
      <c r="CC572" s="2"/>
      <c r="CD572" s="2"/>
      <c r="CE572" s="2"/>
      <c r="CF572" s="386"/>
      <c r="CG572" s="386"/>
      <c r="CH572" s="10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386"/>
      <c r="DT572" s="386"/>
      <c r="DU572" s="386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</row>
    <row r="573" customFormat="false" ht="11.25" hidden="false" customHeight="false" outlineLevel="0" collapsed="false">
      <c r="A573" s="2"/>
      <c r="B573" s="2"/>
      <c r="C573" s="2"/>
      <c r="D573" s="398"/>
      <c r="F573" s="2"/>
      <c r="G573" s="2"/>
      <c r="H573" s="2"/>
      <c r="I573" s="2"/>
      <c r="J573" s="2"/>
      <c r="K573" s="2"/>
      <c r="L573" s="2"/>
      <c r="M573" s="2"/>
      <c r="P573" s="2"/>
      <c r="Q573" s="2"/>
      <c r="R573" s="2"/>
      <c r="X573" s="273"/>
      <c r="Y573" s="2"/>
      <c r="AL573" s="2"/>
      <c r="AM573" s="2"/>
      <c r="AN573" s="2"/>
      <c r="AO573" s="2"/>
      <c r="AP573" s="2"/>
      <c r="AQ573" s="2"/>
      <c r="AR573" s="2"/>
      <c r="AS573" s="2"/>
      <c r="AT573" s="98"/>
      <c r="AU573" s="98"/>
      <c r="AV573" s="386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386"/>
      <c r="BX573" s="386"/>
      <c r="BY573" s="386"/>
      <c r="BZ573" s="2"/>
      <c r="CA573" s="2"/>
      <c r="CB573" s="2"/>
      <c r="CC573" s="2"/>
      <c r="CD573" s="2"/>
      <c r="CE573" s="2"/>
      <c r="CF573" s="386"/>
      <c r="CG573" s="386"/>
      <c r="CH573" s="10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386"/>
      <c r="DT573" s="386"/>
      <c r="DU573" s="386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</row>
    <row r="574" customFormat="false" ht="11.25" hidden="false" customHeight="false" outlineLevel="0" collapsed="false">
      <c r="A574" s="2"/>
      <c r="B574" s="2"/>
      <c r="C574" s="2"/>
      <c r="D574" s="398"/>
      <c r="F574" s="2"/>
      <c r="G574" s="2"/>
      <c r="H574" s="2"/>
      <c r="I574" s="2"/>
      <c r="J574" s="2"/>
      <c r="K574" s="2"/>
      <c r="L574" s="2"/>
      <c r="M574" s="2"/>
      <c r="P574" s="2"/>
      <c r="Q574" s="2"/>
      <c r="R574" s="2"/>
      <c r="X574" s="273"/>
      <c r="Y574" s="2"/>
      <c r="AL574" s="2"/>
      <c r="AM574" s="2"/>
      <c r="AN574" s="2"/>
      <c r="AO574" s="2"/>
      <c r="AP574" s="2"/>
      <c r="AQ574" s="2"/>
      <c r="AR574" s="2"/>
      <c r="AS574" s="2"/>
      <c r="AT574" s="98"/>
      <c r="AU574" s="98"/>
      <c r="AV574" s="386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386"/>
      <c r="BX574" s="386"/>
      <c r="BY574" s="386"/>
      <c r="BZ574" s="2"/>
      <c r="CA574" s="2"/>
      <c r="CB574" s="2"/>
      <c r="CC574" s="2"/>
      <c r="CD574" s="2"/>
      <c r="CE574" s="2"/>
      <c r="CF574" s="386"/>
      <c r="CG574" s="386"/>
      <c r="CH574" s="10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386"/>
      <c r="DT574" s="386"/>
      <c r="DU574" s="386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</row>
    <row r="575" customFormat="false" ht="11.25" hidden="false" customHeight="false" outlineLevel="0" collapsed="false">
      <c r="A575" s="2"/>
      <c r="B575" s="2"/>
      <c r="C575" s="2"/>
      <c r="D575" s="398"/>
      <c r="F575" s="2"/>
      <c r="G575" s="2"/>
      <c r="H575" s="2"/>
      <c r="I575" s="2"/>
      <c r="J575" s="2"/>
      <c r="K575" s="2"/>
      <c r="L575" s="2"/>
      <c r="M575" s="2"/>
      <c r="P575" s="2"/>
      <c r="Q575" s="2"/>
      <c r="R575" s="2"/>
      <c r="X575" s="273"/>
      <c r="Y575" s="2"/>
      <c r="AL575" s="2"/>
      <c r="AM575" s="2"/>
      <c r="AN575" s="2"/>
      <c r="AO575" s="2"/>
      <c r="AP575" s="2"/>
      <c r="AQ575" s="2"/>
      <c r="AR575" s="2"/>
      <c r="AS575" s="2"/>
      <c r="AT575" s="98"/>
      <c r="AU575" s="98"/>
      <c r="AV575" s="386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386"/>
      <c r="BX575" s="386"/>
      <c r="BY575" s="386"/>
      <c r="BZ575" s="2"/>
      <c r="CA575" s="2"/>
      <c r="CB575" s="2"/>
      <c r="CC575" s="2"/>
      <c r="CD575" s="2"/>
      <c r="CE575" s="2"/>
      <c r="CF575" s="386"/>
      <c r="CG575" s="386"/>
      <c r="CH575" s="10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386"/>
      <c r="DT575" s="386"/>
      <c r="DU575" s="386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</row>
    <row r="576" customFormat="false" ht="11.25" hidden="false" customHeight="false" outlineLevel="0" collapsed="false">
      <c r="A576" s="2"/>
      <c r="B576" s="2"/>
      <c r="C576" s="2"/>
      <c r="D576" s="398"/>
      <c r="F576" s="2"/>
      <c r="G576" s="2"/>
      <c r="H576" s="2"/>
      <c r="I576" s="2"/>
      <c r="J576" s="2"/>
      <c r="K576" s="2"/>
      <c r="L576" s="2"/>
      <c r="M576" s="2"/>
      <c r="P576" s="2"/>
      <c r="Q576" s="2"/>
      <c r="R576" s="2"/>
      <c r="X576" s="273"/>
      <c r="Y576" s="2"/>
      <c r="AL576" s="2"/>
      <c r="AM576" s="2"/>
      <c r="AN576" s="2"/>
      <c r="AO576" s="2"/>
      <c r="AP576" s="2"/>
      <c r="AQ576" s="2"/>
      <c r="AR576" s="2"/>
      <c r="AS576" s="2"/>
      <c r="AT576" s="98"/>
      <c r="AU576" s="98"/>
      <c r="AV576" s="386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386"/>
      <c r="BX576" s="386"/>
      <c r="BY576" s="386"/>
      <c r="BZ576" s="2"/>
      <c r="CA576" s="2"/>
      <c r="CB576" s="2"/>
      <c r="CC576" s="2"/>
      <c r="CD576" s="2"/>
      <c r="CE576" s="2"/>
      <c r="CF576" s="386"/>
      <c r="CG576" s="386"/>
      <c r="CH576" s="10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386"/>
      <c r="DT576" s="386"/>
      <c r="DU576" s="386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</row>
    <row r="577" customFormat="false" ht="11.25" hidden="false" customHeight="false" outlineLevel="0" collapsed="false">
      <c r="A577" s="2"/>
      <c r="B577" s="2"/>
      <c r="C577" s="2"/>
      <c r="D577" s="398"/>
      <c r="F577" s="2"/>
      <c r="G577" s="2"/>
      <c r="H577" s="2"/>
      <c r="I577" s="2"/>
      <c r="J577" s="2"/>
      <c r="K577" s="2"/>
      <c r="L577" s="2"/>
      <c r="M577" s="2"/>
      <c r="P577" s="2"/>
      <c r="Q577" s="2"/>
      <c r="R577" s="2"/>
      <c r="X577" s="273"/>
      <c r="Y577" s="2"/>
      <c r="AL577" s="2"/>
      <c r="AM577" s="2"/>
      <c r="AN577" s="2"/>
      <c r="AO577" s="2"/>
      <c r="AP577" s="2"/>
      <c r="AQ577" s="2"/>
      <c r="AR577" s="2"/>
      <c r="AS577" s="2"/>
      <c r="AT577" s="98"/>
      <c r="AU577" s="98"/>
      <c r="AV577" s="386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386"/>
      <c r="BX577" s="386"/>
      <c r="BY577" s="386"/>
      <c r="BZ577" s="2"/>
      <c r="CA577" s="2"/>
      <c r="CB577" s="2"/>
      <c r="CC577" s="2"/>
      <c r="CD577" s="2"/>
      <c r="CE577" s="2"/>
      <c r="CF577" s="386"/>
      <c r="CG577" s="386"/>
      <c r="CH577" s="10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386"/>
      <c r="DT577" s="386"/>
      <c r="DU577" s="386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</row>
    <row r="578" customFormat="false" ht="11.25" hidden="false" customHeight="false" outlineLevel="0" collapsed="false">
      <c r="A578" s="2"/>
      <c r="B578" s="2"/>
      <c r="C578" s="2"/>
      <c r="D578" s="398"/>
      <c r="F578" s="2"/>
      <c r="G578" s="2"/>
      <c r="H578" s="2"/>
      <c r="I578" s="2"/>
      <c r="J578" s="2"/>
      <c r="K578" s="2"/>
      <c r="L578" s="2"/>
      <c r="M578" s="2"/>
      <c r="P578" s="2"/>
      <c r="Q578" s="2"/>
      <c r="R578" s="2"/>
      <c r="X578" s="273"/>
      <c r="Y578" s="2"/>
      <c r="AL578" s="2"/>
      <c r="AM578" s="2"/>
      <c r="AN578" s="2"/>
      <c r="AO578" s="2"/>
      <c r="AP578" s="2"/>
      <c r="AQ578" s="2"/>
      <c r="AR578" s="2"/>
      <c r="AS578" s="2"/>
      <c r="AT578" s="98"/>
      <c r="AU578" s="98"/>
      <c r="AV578" s="386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386"/>
      <c r="BX578" s="386"/>
      <c r="BY578" s="386"/>
      <c r="BZ578" s="2"/>
      <c r="CA578" s="2"/>
      <c r="CB578" s="2"/>
      <c r="CC578" s="2"/>
      <c r="CD578" s="2"/>
      <c r="CE578" s="2"/>
      <c r="CF578" s="386"/>
      <c r="CG578" s="386"/>
      <c r="CH578" s="10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386"/>
      <c r="DT578" s="386"/>
      <c r="DU578" s="386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</row>
    <row r="579" customFormat="false" ht="11.25" hidden="false" customHeight="false" outlineLevel="0" collapsed="false">
      <c r="A579" s="2"/>
      <c r="B579" s="2"/>
      <c r="C579" s="2"/>
      <c r="D579" s="398"/>
      <c r="F579" s="2"/>
      <c r="G579" s="2"/>
      <c r="H579" s="2"/>
      <c r="I579" s="2"/>
      <c r="J579" s="2"/>
      <c r="K579" s="2"/>
      <c r="L579" s="2"/>
      <c r="M579" s="2"/>
      <c r="P579" s="2"/>
      <c r="Q579" s="2"/>
      <c r="R579" s="2"/>
      <c r="X579" s="273"/>
      <c r="Y579" s="2"/>
      <c r="AL579" s="2"/>
      <c r="AM579" s="2"/>
      <c r="AN579" s="2"/>
      <c r="AO579" s="2"/>
      <c r="AP579" s="2"/>
      <c r="AQ579" s="2"/>
      <c r="AR579" s="2"/>
      <c r="AS579" s="2"/>
      <c r="AT579" s="98"/>
      <c r="AU579" s="98"/>
      <c r="AV579" s="386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386"/>
      <c r="BX579" s="386"/>
      <c r="BY579" s="386"/>
      <c r="BZ579" s="2"/>
      <c r="CA579" s="2"/>
      <c r="CB579" s="2"/>
      <c r="CC579" s="2"/>
      <c r="CD579" s="2"/>
      <c r="CE579" s="2"/>
      <c r="CF579" s="386"/>
      <c r="CG579" s="386"/>
      <c r="CH579" s="10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386"/>
      <c r="DT579" s="386"/>
      <c r="DU579" s="386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</row>
    <row r="580" customFormat="false" ht="11.25" hidden="false" customHeight="false" outlineLevel="0" collapsed="false">
      <c r="A580" s="2"/>
      <c r="B580" s="2"/>
      <c r="C580" s="2"/>
      <c r="D580" s="398"/>
      <c r="F580" s="2"/>
      <c r="G580" s="2"/>
      <c r="H580" s="2"/>
      <c r="I580" s="2"/>
      <c r="J580" s="2"/>
      <c r="K580" s="2"/>
      <c r="L580" s="2"/>
      <c r="M580" s="2"/>
      <c r="P580" s="2"/>
      <c r="Q580" s="2"/>
      <c r="R580" s="2"/>
      <c r="X580" s="273"/>
      <c r="Y580" s="2"/>
      <c r="AL580" s="2"/>
      <c r="AM580" s="2"/>
      <c r="AN580" s="2"/>
      <c r="AO580" s="2"/>
      <c r="AP580" s="2"/>
      <c r="AQ580" s="2"/>
      <c r="AR580" s="2"/>
      <c r="AS580" s="2"/>
      <c r="AT580" s="98"/>
      <c r="AU580" s="98"/>
      <c r="AV580" s="386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386"/>
      <c r="BX580" s="386"/>
      <c r="BY580" s="386"/>
      <c r="BZ580" s="2"/>
      <c r="CA580" s="2"/>
      <c r="CB580" s="2"/>
      <c r="CC580" s="2"/>
      <c r="CD580" s="2"/>
      <c r="CE580" s="2"/>
      <c r="CF580" s="386"/>
      <c r="CG580" s="386"/>
      <c r="CH580" s="10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386"/>
      <c r="DT580" s="386"/>
      <c r="DU580" s="386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</row>
    <row r="581" customFormat="false" ht="11.25" hidden="false" customHeight="false" outlineLevel="0" collapsed="false">
      <c r="A581" s="2"/>
      <c r="B581" s="2"/>
      <c r="C581" s="2"/>
      <c r="D581" s="398"/>
      <c r="F581" s="2"/>
      <c r="G581" s="2"/>
      <c r="H581" s="2"/>
      <c r="I581" s="2"/>
      <c r="J581" s="2"/>
      <c r="K581" s="2"/>
      <c r="L581" s="2"/>
      <c r="M581" s="2"/>
      <c r="P581" s="2"/>
      <c r="Q581" s="2"/>
      <c r="R581" s="2"/>
      <c r="X581" s="273"/>
      <c r="Y581" s="2"/>
      <c r="AL581" s="2"/>
      <c r="AM581" s="2"/>
      <c r="AN581" s="2"/>
      <c r="AO581" s="2"/>
      <c r="AP581" s="2"/>
      <c r="AQ581" s="2"/>
      <c r="AR581" s="2"/>
      <c r="AS581" s="2"/>
      <c r="AT581" s="98"/>
      <c r="AU581" s="98"/>
      <c r="AV581" s="386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386"/>
      <c r="BX581" s="386"/>
      <c r="BY581" s="386"/>
      <c r="BZ581" s="2"/>
      <c r="CA581" s="2"/>
      <c r="CB581" s="2"/>
      <c r="CC581" s="2"/>
      <c r="CD581" s="2"/>
      <c r="CE581" s="2"/>
      <c r="CF581" s="386"/>
      <c r="CG581" s="386"/>
      <c r="CH581" s="10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386"/>
      <c r="DT581" s="386"/>
      <c r="DU581" s="386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</row>
    <row r="582" customFormat="false" ht="11.25" hidden="false" customHeight="false" outlineLevel="0" collapsed="false">
      <c r="A582" s="2"/>
      <c r="B582" s="2"/>
      <c r="C582" s="2"/>
      <c r="D582" s="398"/>
      <c r="F582" s="2"/>
      <c r="G582" s="2"/>
      <c r="H582" s="2"/>
      <c r="I582" s="2"/>
      <c r="J582" s="2"/>
      <c r="K582" s="2"/>
      <c r="L582" s="2"/>
      <c r="M582" s="2"/>
      <c r="P582" s="2"/>
      <c r="Q582" s="2"/>
      <c r="R582" s="2"/>
      <c r="X582" s="273"/>
      <c r="Y582" s="2"/>
      <c r="AL582" s="2"/>
      <c r="AM582" s="2"/>
      <c r="AN582" s="2"/>
      <c r="AO582" s="2"/>
      <c r="AP582" s="2"/>
      <c r="AQ582" s="2"/>
      <c r="AR582" s="2"/>
      <c r="AS582" s="2"/>
      <c r="AT582" s="98"/>
      <c r="AU582" s="98"/>
      <c r="AV582" s="386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386"/>
      <c r="BX582" s="386"/>
      <c r="BY582" s="386"/>
      <c r="BZ582" s="2"/>
      <c r="CA582" s="2"/>
      <c r="CB582" s="2"/>
      <c r="CC582" s="2"/>
      <c r="CD582" s="2"/>
      <c r="CE582" s="2"/>
      <c r="CF582" s="386"/>
      <c r="CG582" s="386"/>
      <c r="CH582" s="10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386"/>
      <c r="DT582" s="386"/>
      <c r="DU582" s="386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</row>
    <row r="583" customFormat="false" ht="11.25" hidden="false" customHeight="false" outlineLevel="0" collapsed="false">
      <c r="A583" s="2"/>
      <c r="B583" s="2"/>
      <c r="C583" s="2"/>
      <c r="D583" s="398"/>
      <c r="F583" s="2"/>
      <c r="G583" s="2"/>
      <c r="H583" s="2"/>
      <c r="I583" s="2"/>
      <c r="J583" s="2"/>
      <c r="K583" s="2"/>
      <c r="L583" s="2"/>
      <c r="M583" s="2"/>
      <c r="P583" s="2"/>
      <c r="Q583" s="2"/>
      <c r="R583" s="2"/>
      <c r="X583" s="273"/>
      <c r="Y583" s="2"/>
      <c r="AL583" s="2"/>
      <c r="AM583" s="2"/>
      <c r="AN583" s="2"/>
      <c r="AO583" s="2"/>
      <c r="AP583" s="2"/>
      <c r="AQ583" s="2"/>
      <c r="AR583" s="2"/>
      <c r="AS583" s="2"/>
      <c r="AT583" s="98"/>
      <c r="AU583" s="98"/>
      <c r="AV583" s="386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386"/>
      <c r="BX583" s="386"/>
      <c r="BY583" s="386"/>
      <c r="BZ583" s="2"/>
      <c r="CA583" s="2"/>
      <c r="CB583" s="2"/>
      <c r="CC583" s="2"/>
      <c r="CD583" s="2"/>
      <c r="CE583" s="2"/>
      <c r="CF583" s="386"/>
      <c r="CG583" s="386"/>
      <c r="CH583" s="10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386"/>
      <c r="DT583" s="386"/>
      <c r="DU583" s="386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</row>
    <row r="584" customFormat="false" ht="11.25" hidden="false" customHeight="false" outlineLevel="0" collapsed="false">
      <c r="A584" s="2"/>
      <c r="B584" s="2"/>
      <c r="C584" s="2"/>
      <c r="D584" s="398"/>
      <c r="F584" s="2"/>
      <c r="G584" s="2"/>
      <c r="H584" s="2"/>
      <c r="I584" s="2"/>
      <c r="J584" s="2"/>
      <c r="K584" s="2"/>
      <c r="L584" s="2"/>
      <c r="M584" s="2"/>
      <c r="P584" s="2"/>
      <c r="Q584" s="2"/>
      <c r="R584" s="2"/>
      <c r="X584" s="273"/>
      <c r="Y584" s="2"/>
      <c r="AL584" s="2"/>
      <c r="AM584" s="2"/>
      <c r="AN584" s="2"/>
      <c r="AO584" s="2"/>
      <c r="AP584" s="2"/>
      <c r="AQ584" s="2"/>
      <c r="AR584" s="2"/>
      <c r="AS584" s="2"/>
      <c r="AT584" s="98"/>
      <c r="AU584" s="98"/>
      <c r="AV584" s="386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386"/>
      <c r="BX584" s="386"/>
      <c r="BY584" s="386"/>
      <c r="BZ584" s="2"/>
      <c r="CA584" s="2"/>
      <c r="CB584" s="2"/>
      <c r="CC584" s="2"/>
      <c r="CD584" s="2"/>
      <c r="CE584" s="2"/>
      <c r="CF584" s="386"/>
      <c r="CG584" s="386"/>
      <c r="CH584" s="10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386"/>
      <c r="DT584" s="386"/>
      <c r="DU584" s="386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</row>
    <row r="585" customFormat="false" ht="11.25" hidden="false" customHeight="false" outlineLevel="0" collapsed="false">
      <c r="A585" s="2"/>
      <c r="B585" s="2"/>
      <c r="C585" s="2"/>
      <c r="D585" s="398"/>
      <c r="F585" s="2"/>
      <c r="G585" s="2"/>
      <c r="H585" s="2"/>
      <c r="I585" s="2"/>
      <c r="J585" s="2"/>
      <c r="K585" s="2"/>
      <c r="L585" s="2"/>
      <c r="M585" s="2"/>
      <c r="P585" s="2"/>
      <c r="Q585" s="2"/>
      <c r="R585" s="2"/>
      <c r="X585" s="273"/>
      <c r="Y585" s="2"/>
      <c r="AL585" s="2"/>
      <c r="AM585" s="2"/>
      <c r="AN585" s="2"/>
      <c r="AO585" s="2"/>
      <c r="AP585" s="2"/>
      <c r="AQ585" s="2"/>
      <c r="AR585" s="2"/>
      <c r="AS585" s="2"/>
      <c r="AT585" s="98"/>
      <c r="AU585" s="98"/>
      <c r="AV585" s="386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386"/>
      <c r="BX585" s="386"/>
      <c r="BY585" s="386"/>
      <c r="BZ585" s="2"/>
      <c r="CA585" s="2"/>
      <c r="CB585" s="2"/>
      <c r="CC585" s="2"/>
      <c r="CD585" s="2"/>
      <c r="CE585" s="2"/>
      <c r="CF585" s="386"/>
      <c r="CG585" s="386"/>
      <c r="CH585" s="10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386"/>
      <c r="DT585" s="386"/>
      <c r="DU585" s="386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</row>
    <row r="586" customFormat="false" ht="11.25" hidden="false" customHeight="false" outlineLevel="0" collapsed="false">
      <c r="A586" s="2"/>
      <c r="B586" s="2"/>
      <c r="C586" s="2"/>
      <c r="D586" s="398"/>
      <c r="F586" s="2"/>
      <c r="G586" s="2"/>
      <c r="H586" s="2"/>
      <c r="I586" s="2"/>
      <c r="J586" s="2"/>
      <c r="K586" s="2"/>
      <c r="L586" s="2"/>
      <c r="M586" s="2"/>
      <c r="P586" s="2"/>
      <c r="Q586" s="2"/>
      <c r="R586" s="2"/>
      <c r="X586" s="273"/>
      <c r="Y586" s="2"/>
      <c r="AL586" s="2"/>
      <c r="AM586" s="2"/>
      <c r="AN586" s="2"/>
      <c r="AO586" s="2"/>
      <c r="AP586" s="2"/>
      <c r="AQ586" s="2"/>
      <c r="AR586" s="2"/>
      <c r="AS586" s="2"/>
      <c r="AT586" s="98"/>
      <c r="AU586" s="98"/>
      <c r="AV586" s="386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386"/>
      <c r="BX586" s="386"/>
      <c r="BY586" s="386"/>
      <c r="BZ586" s="2"/>
      <c r="CA586" s="2"/>
      <c r="CB586" s="2"/>
      <c r="CC586" s="2"/>
      <c r="CD586" s="2"/>
      <c r="CE586" s="2"/>
      <c r="CF586" s="386"/>
      <c r="CG586" s="386"/>
      <c r="CH586" s="10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386"/>
      <c r="DT586" s="386"/>
      <c r="DU586" s="386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</row>
    <row r="587" customFormat="false" ht="11.25" hidden="false" customHeight="false" outlineLevel="0" collapsed="false">
      <c r="A587" s="2"/>
      <c r="B587" s="2"/>
      <c r="C587" s="2"/>
      <c r="D587" s="398"/>
      <c r="F587" s="2"/>
      <c r="G587" s="2"/>
      <c r="H587" s="2"/>
      <c r="I587" s="2"/>
      <c r="J587" s="2"/>
      <c r="K587" s="2"/>
      <c r="L587" s="2"/>
      <c r="M587" s="2"/>
      <c r="P587" s="2"/>
      <c r="Q587" s="2"/>
      <c r="R587" s="2"/>
      <c r="X587" s="273"/>
      <c r="Y587" s="2"/>
      <c r="AL587" s="2"/>
      <c r="AM587" s="2"/>
      <c r="AN587" s="2"/>
      <c r="AO587" s="2"/>
      <c r="AP587" s="2"/>
      <c r="AQ587" s="2"/>
      <c r="AR587" s="2"/>
      <c r="AS587" s="2"/>
      <c r="AT587" s="98"/>
      <c r="AU587" s="98"/>
      <c r="AV587" s="386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386"/>
      <c r="BX587" s="386"/>
      <c r="BY587" s="386"/>
      <c r="BZ587" s="2"/>
      <c r="CA587" s="2"/>
      <c r="CB587" s="2"/>
      <c r="CC587" s="2"/>
      <c r="CD587" s="2"/>
      <c r="CE587" s="2"/>
      <c r="CF587" s="386"/>
      <c r="CG587" s="386"/>
      <c r="CH587" s="10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386"/>
      <c r="DT587" s="386"/>
      <c r="DU587" s="386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</row>
    <row r="588" customFormat="false" ht="11.25" hidden="false" customHeight="false" outlineLevel="0" collapsed="false">
      <c r="A588" s="2"/>
      <c r="B588" s="2"/>
      <c r="C588" s="2"/>
      <c r="D588" s="398"/>
      <c r="F588" s="2"/>
      <c r="G588" s="2"/>
      <c r="H588" s="2"/>
      <c r="I588" s="2"/>
      <c r="J588" s="2"/>
      <c r="K588" s="2"/>
      <c r="L588" s="2"/>
      <c r="M588" s="2"/>
      <c r="P588" s="2"/>
      <c r="Q588" s="2"/>
      <c r="R588" s="2"/>
      <c r="X588" s="273"/>
      <c r="Y588" s="2"/>
      <c r="AL588" s="2"/>
      <c r="AM588" s="2"/>
      <c r="AN588" s="2"/>
      <c r="AO588" s="2"/>
      <c r="AP588" s="2"/>
      <c r="AQ588" s="2"/>
      <c r="AR588" s="2"/>
      <c r="AS588" s="2"/>
      <c r="AT588" s="98"/>
      <c r="AU588" s="98"/>
      <c r="AV588" s="386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386"/>
      <c r="BX588" s="386"/>
      <c r="BY588" s="386"/>
      <c r="BZ588" s="2"/>
      <c r="CA588" s="2"/>
      <c r="CB588" s="2"/>
      <c r="CC588" s="2"/>
      <c r="CD588" s="2"/>
      <c r="CE588" s="2"/>
      <c r="CF588" s="386"/>
      <c r="CG588" s="386"/>
      <c r="CH588" s="10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386"/>
      <c r="DT588" s="386"/>
      <c r="DU588" s="386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</row>
    <row r="589" customFormat="false" ht="11.25" hidden="false" customHeight="false" outlineLevel="0" collapsed="false">
      <c r="A589" s="2"/>
      <c r="B589" s="2"/>
      <c r="C589" s="2"/>
      <c r="D589" s="398"/>
      <c r="F589" s="2"/>
      <c r="G589" s="2"/>
      <c r="H589" s="2"/>
      <c r="I589" s="2"/>
      <c r="J589" s="2"/>
      <c r="K589" s="2"/>
      <c r="L589" s="2"/>
      <c r="M589" s="2"/>
      <c r="P589" s="2"/>
      <c r="Q589" s="2"/>
      <c r="R589" s="2"/>
      <c r="X589" s="273"/>
      <c r="Y589" s="2"/>
      <c r="AL589" s="2"/>
      <c r="AM589" s="2"/>
      <c r="AN589" s="2"/>
      <c r="AO589" s="2"/>
      <c r="AP589" s="2"/>
      <c r="AQ589" s="2"/>
      <c r="AR589" s="2"/>
      <c r="AS589" s="2"/>
      <c r="AT589" s="98"/>
      <c r="AU589" s="98"/>
      <c r="AV589" s="386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386"/>
      <c r="BX589" s="386"/>
      <c r="BY589" s="386"/>
      <c r="BZ589" s="2"/>
      <c r="CA589" s="2"/>
      <c r="CB589" s="2"/>
      <c r="CC589" s="2"/>
      <c r="CD589" s="2"/>
      <c r="CE589" s="2"/>
      <c r="CF589" s="386"/>
      <c r="CG589" s="386"/>
      <c r="CH589" s="10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386"/>
      <c r="DT589" s="386"/>
      <c r="DU589" s="386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</row>
    <row r="590" customFormat="false" ht="11.25" hidden="false" customHeight="false" outlineLevel="0" collapsed="false">
      <c r="A590" s="2"/>
      <c r="B590" s="2"/>
      <c r="C590" s="2"/>
      <c r="D590" s="398"/>
      <c r="F590" s="2"/>
      <c r="G590" s="2"/>
      <c r="H590" s="2"/>
      <c r="I590" s="2"/>
      <c r="J590" s="2"/>
      <c r="K590" s="2"/>
      <c r="L590" s="2"/>
      <c r="M590" s="2"/>
      <c r="P590" s="2"/>
      <c r="Q590" s="2"/>
      <c r="R590" s="2"/>
      <c r="X590" s="273"/>
      <c r="Y590" s="2"/>
      <c r="AL590" s="2"/>
      <c r="AM590" s="2"/>
      <c r="AN590" s="2"/>
      <c r="AO590" s="2"/>
      <c r="AP590" s="2"/>
      <c r="AQ590" s="2"/>
      <c r="AR590" s="2"/>
      <c r="AS590" s="2"/>
      <c r="AT590" s="98"/>
      <c r="AU590" s="98"/>
      <c r="AV590" s="386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386"/>
      <c r="BX590" s="386"/>
      <c r="BY590" s="386"/>
      <c r="BZ590" s="2"/>
      <c r="CA590" s="2"/>
      <c r="CB590" s="2"/>
      <c r="CC590" s="2"/>
      <c r="CD590" s="2"/>
      <c r="CE590" s="2"/>
      <c r="CF590" s="386"/>
      <c r="CG590" s="386"/>
      <c r="CH590" s="10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386"/>
      <c r="DT590" s="386"/>
      <c r="DU590" s="386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</row>
    <row r="591" customFormat="false" ht="11.25" hidden="false" customHeight="false" outlineLevel="0" collapsed="false">
      <c r="A591" s="2"/>
      <c r="B591" s="2"/>
      <c r="C591" s="2"/>
      <c r="D591" s="398"/>
      <c r="F591" s="2"/>
      <c r="G591" s="2"/>
      <c r="H591" s="2"/>
      <c r="I591" s="2"/>
      <c r="J591" s="2"/>
      <c r="K591" s="2"/>
      <c r="L591" s="2"/>
      <c r="M591" s="2"/>
      <c r="P591" s="2"/>
      <c r="Q591" s="2"/>
      <c r="R591" s="2"/>
      <c r="X591" s="273"/>
      <c r="Y591" s="2"/>
      <c r="AL591" s="2"/>
      <c r="AM591" s="2"/>
      <c r="AN591" s="2"/>
      <c r="AO591" s="2"/>
      <c r="AP591" s="2"/>
      <c r="AQ591" s="2"/>
      <c r="AR591" s="2"/>
      <c r="AS591" s="2"/>
      <c r="AT591" s="98"/>
      <c r="AU591" s="98"/>
      <c r="AV591" s="386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386"/>
      <c r="BX591" s="386"/>
      <c r="BY591" s="386"/>
      <c r="BZ591" s="2"/>
      <c r="CA591" s="2"/>
      <c r="CB591" s="2"/>
      <c r="CC591" s="2"/>
      <c r="CD591" s="2"/>
      <c r="CE591" s="2"/>
      <c r="CF591" s="386"/>
      <c r="CG591" s="386"/>
      <c r="CH591" s="10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386"/>
      <c r="DT591" s="386"/>
      <c r="DU591" s="386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</row>
    <row r="592" customFormat="false" ht="11.25" hidden="false" customHeight="false" outlineLevel="0" collapsed="false">
      <c r="A592" s="2"/>
      <c r="B592" s="2"/>
      <c r="C592" s="2"/>
      <c r="D592" s="398"/>
      <c r="F592" s="2"/>
      <c r="G592" s="2"/>
      <c r="H592" s="2"/>
      <c r="I592" s="2"/>
      <c r="J592" s="2"/>
      <c r="K592" s="2"/>
      <c r="L592" s="2"/>
      <c r="M592" s="2"/>
      <c r="P592" s="2"/>
      <c r="Q592" s="2"/>
      <c r="R592" s="2"/>
      <c r="X592" s="273"/>
      <c r="Y592" s="2"/>
      <c r="AL592" s="2"/>
      <c r="AM592" s="2"/>
      <c r="AN592" s="2"/>
      <c r="AO592" s="2"/>
      <c r="AP592" s="2"/>
      <c r="AQ592" s="2"/>
      <c r="AR592" s="2"/>
      <c r="AS592" s="2"/>
      <c r="AT592" s="98"/>
      <c r="AU592" s="98"/>
      <c r="AV592" s="386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386"/>
      <c r="BX592" s="386"/>
      <c r="BY592" s="386"/>
      <c r="BZ592" s="2"/>
      <c r="CA592" s="2"/>
      <c r="CB592" s="2"/>
      <c r="CC592" s="2"/>
      <c r="CD592" s="2"/>
      <c r="CE592" s="2"/>
      <c r="CF592" s="386"/>
      <c r="CG592" s="386"/>
      <c r="CH592" s="10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386"/>
      <c r="DT592" s="386"/>
      <c r="DU592" s="386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</row>
    <row r="593" customFormat="false" ht="11.25" hidden="false" customHeight="false" outlineLevel="0" collapsed="false">
      <c r="A593" s="2"/>
      <c r="B593" s="2"/>
      <c r="C593" s="2"/>
      <c r="D593" s="398"/>
      <c r="F593" s="2"/>
      <c r="G593" s="2"/>
      <c r="H593" s="2"/>
      <c r="I593" s="2"/>
      <c r="J593" s="2"/>
      <c r="K593" s="2"/>
      <c r="L593" s="2"/>
      <c r="M593" s="2"/>
      <c r="P593" s="2"/>
      <c r="Q593" s="2"/>
      <c r="R593" s="2"/>
      <c r="X593" s="273"/>
      <c r="Y593" s="2"/>
      <c r="AL593" s="2"/>
      <c r="AM593" s="2"/>
      <c r="AN593" s="2"/>
      <c r="AO593" s="2"/>
      <c r="AP593" s="2"/>
      <c r="AQ593" s="2"/>
      <c r="AR593" s="2"/>
      <c r="AS593" s="2"/>
      <c r="AT593" s="98"/>
      <c r="AU593" s="98"/>
      <c r="AV593" s="386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386"/>
      <c r="BX593" s="386"/>
      <c r="BY593" s="386"/>
      <c r="BZ593" s="2"/>
      <c r="CA593" s="2"/>
      <c r="CB593" s="2"/>
      <c r="CC593" s="2"/>
      <c r="CD593" s="2"/>
      <c r="CE593" s="2"/>
      <c r="CF593" s="386"/>
      <c r="CG593" s="386"/>
      <c r="CH593" s="10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386"/>
      <c r="DT593" s="386"/>
      <c r="DU593" s="386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</row>
    <row r="594" customFormat="false" ht="11.25" hidden="false" customHeight="false" outlineLevel="0" collapsed="false">
      <c r="A594" s="2"/>
      <c r="B594" s="2"/>
      <c r="C594" s="2"/>
      <c r="D594" s="398"/>
      <c r="F594" s="2"/>
      <c r="G594" s="2"/>
      <c r="H594" s="2"/>
      <c r="I594" s="2"/>
      <c r="J594" s="2"/>
      <c r="K594" s="2"/>
      <c r="L594" s="2"/>
      <c r="M594" s="2"/>
      <c r="P594" s="2"/>
      <c r="Q594" s="2"/>
      <c r="R594" s="2"/>
      <c r="X594" s="273"/>
      <c r="Y594" s="2"/>
      <c r="AL594" s="2"/>
      <c r="AM594" s="2"/>
      <c r="AN594" s="2"/>
      <c r="AO594" s="2"/>
      <c r="AP594" s="2"/>
      <c r="AQ594" s="2"/>
      <c r="AR594" s="2"/>
      <c r="AS594" s="2"/>
      <c r="AT594" s="98"/>
      <c r="AU594" s="98"/>
      <c r="AV594" s="386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386"/>
      <c r="BX594" s="386"/>
      <c r="BY594" s="386"/>
      <c r="BZ594" s="2"/>
      <c r="CA594" s="2"/>
      <c r="CB594" s="2"/>
      <c r="CC594" s="2"/>
      <c r="CD594" s="2"/>
      <c r="CE594" s="2"/>
      <c r="CF594" s="386"/>
      <c r="CG594" s="386"/>
      <c r="CH594" s="10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386"/>
      <c r="DT594" s="386"/>
      <c r="DU594" s="386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</row>
    <row r="595" customFormat="false" ht="11.25" hidden="false" customHeight="false" outlineLevel="0" collapsed="false">
      <c r="A595" s="2"/>
      <c r="B595" s="2"/>
      <c r="C595" s="2"/>
      <c r="D595" s="398"/>
      <c r="F595" s="2"/>
      <c r="G595" s="2"/>
      <c r="H595" s="2"/>
      <c r="I595" s="2"/>
      <c r="J595" s="2"/>
      <c r="K595" s="2"/>
      <c r="L595" s="2"/>
      <c r="M595" s="2"/>
      <c r="P595" s="2"/>
      <c r="Q595" s="2"/>
      <c r="R595" s="2"/>
      <c r="X595" s="273"/>
      <c r="Y595" s="2"/>
      <c r="AL595" s="2"/>
      <c r="AM595" s="2"/>
      <c r="AN595" s="2"/>
      <c r="AO595" s="2"/>
      <c r="AP595" s="2"/>
      <c r="AQ595" s="2"/>
      <c r="AR595" s="2"/>
      <c r="AS595" s="2"/>
      <c r="AT595" s="98"/>
      <c r="AU595" s="98"/>
      <c r="AV595" s="386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386"/>
      <c r="BX595" s="386"/>
      <c r="BY595" s="386"/>
      <c r="BZ595" s="2"/>
      <c r="CA595" s="2"/>
      <c r="CB595" s="2"/>
      <c r="CC595" s="2"/>
      <c r="CD595" s="2"/>
      <c r="CE595" s="2"/>
      <c r="CF595" s="386"/>
      <c r="CG595" s="386"/>
      <c r="CH595" s="10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386"/>
      <c r="DT595" s="386"/>
      <c r="DU595" s="386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</row>
    <row r="596" customFormat="false" ht="11.25" hidden="false" customHeight="false" outlineLevel="0" collapsed="false">
      <c r="A596" s="2"/>
      <c r="B596" s="2"/>
      <c r="C596" s="2"/>
      <c r="D596" s="398"/>
      <c r="F596" s="2"/>
      <c r="G596" s="2"/>
      <c r="H596" s="2"/>
      <c r="I596" s="2"/>
      <c r="J596" s="2"/>
      <c r="K596" s="2"/>
      <c r="L596" s="2"/>
      <c r="M596" s="2"/>
      <c r="P596" s="2"/>
      <c r="Q596" s="2"/>
      <c r="R596" s="2"/>
      <c r="X596" s="273"/>
      <c r="Y596" s="2"/>
      <c r="AL596" s="2"/>
      <c r="AM596" s="2"/>
      <c r="AN596" s="2"/>
      <c r="AO596" s="2"/>
      <c r="AP596" s="2"/>
      <c r="AQ596" s="2"/>
      <c r="AR596" s="2"/>
      <c r="AS596" s="2"/>
      <c r="AT596" s="98"/>
      <c r="AU596" s="98"/>
      <c r="AV596" s="386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386"/>
      <c r="BX596" s="386"/>
      <c r="BY596" s="386"/>
      <c r="BZ596" s="2"/>
      <c r="CA596" s="2"/>
      <c r="CB596" s="2"/>
      <c r="CC596" s="2"/>
      <c r="CD596" s="2"/>
      <c r="CE596" s="2"/>
      <c r="CF596" s="386"/>
      <c r="CG596" s="386"/>
      <c r="CH596" s="10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386"/>
      <c r="DT596" s="386"/>
      <c r="DU596" s="386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</row>
    <row r="597" customFormat="false" ht="11.25" hidden="false" customHeight="false" outlineLevel="0" collapsed="false">
      <c r="A597" s="2"/>
      <c r="B597" s="2"/>
      <c r="C597" s="2"/>
      <c r="D597" s="398"/>
      <c r="F597" s="2"/>
      <c r="G597" s="2"/>
      <c r="H597" s="2"/>
      <c r="I597" s="2"/>
      <c r="J597" s="2"/>
      <c r="K597" s="2"/>
      <c r="L597" s="2"/>
      <c r="M597" s="2"/>
      <c r="P597" s="2"/>
      <c r="Q597" s="2"/>
      <c r="R597" s="2"/>
      <c r="X597" s="273"/>
      <c r="Y597" s="2"/>
      <c r="AL597" s="2"/>
      <c r="AM597" s="2"/>
      <c r="AN597" s="2"/>
      <c r="AO597" s="2"/>
      <c r="AP597" s="2"/>
      <c r="AQ597" s="2"/>
      <c r="AR597" s="2"/>
      <c r="AS597" s="2"/>
      <c r="AT597" s="98"/>
      <c r="AU597" s="98"/>
      <c r="AV597" s="386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386"/>
      <c r="BX597" s="386"/>
      <c r="BY597" s="386"/>
      <c r="BZ597" s="2"/>
      <c r="CA597" s="2"/>
      <c r="CB597" s="2"/>
      <c r="CC597" s="2"/>
      <c r="CD597" s="2"/>
      <c r="CE597" s="2"/>
      <c r="CF597" s="386"/>
      <c r="CG597" s="386"/>
      <c r="CH597" s="10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386"/>
      <c r="DT597" s="386"/>
      <c r="DU597" s="386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</row>
    <row r="598" customFormat="false" ht="11.25" hidden="false" customHeight="false" outlineLevel="0" collapsed="false">
      <c r="A598" s="2"/>
      <c r="B598" s="2"/>
      <c r="C598" s="2"/>
      <c r="D598" s="398"/>
      <c r="F598" s="2"/>
      <c r="G598" s="2"/>
      <c r="H598" s="2"/>
      <c r="I598" s="2"/>
      <c r="J598" s="2"/>
      <c r="K598" s="2"/>
      <c r="L598" s="2"/>
      <c r="M598" s="2"/>
      <c r="P598" s="2"/>
      <c r="Q598" s="2"/>
      <c r="R598" s="2"/>
      <c r="X598" s="273"/>
      <c r="Y598" s="2"/>
      <c r="AL598" s="2"/>
      <c r="AM598" s="2"/>
      <c r="AN598" s="2"/>
      <c r="AO598" s="2"/>
      <c r="AP598" s="2"/>
      <c r="AQ598" s="2"/>
      <c r="AR598" s="2"/>
      <c r="AS598" s="2"/>
      <c r="AT598" s="98"/>
      <c r="AU598" s="98"/>
      <c r="AV598" s="386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386"/>
      <c r="BX598" s="386"/>
      <c r="BY598" s="386"/>
      <c r="BZ598" s="2"/>
      <c r="CA598" s="2"/>
      <c r="CB598" s="2"/>
      <c r="CC598" s="2"/>
      <c r="CD598" s="2"/>
      <c r="CE598" s="2"/>
      <c r="CF598" s="386"/>
      <c r="CG598" s="386"/>
      <c r="CH598" s="10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386"/>
      <c r="DT598" s="386"/>
      <c r="DU598" s="386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</row>
    <row r="599" customFormat="false" ht="11.25" hidden="false" customHeight="false" outlineLevel="0" collapsed="false">
      <c r="A599" s="2"/>
      <c r="B599" s="2"/>
      <c r="C599" s="2"/>
      <c r="D599" s="398"/>
      <c r="F599" s="2"/>
      <c r="G599" s="2"/>
      <c r="H599" s="2"/>
      <c r="I599" s="2"/>
      <c r="J599" s="2"/>
      <c r="K599" s="2"/>
      <c r="L599" s="2"/>
      <c r="M599" s="2"/>
      <c r="P599" s="2"/>
      <c r="Q599" s="2"/>
      <c r="R599" s="2"/>
      <c r="X599" s="273"/>
      <c r="Y599" s="2"/>
      <c r="AL599" s="2"/>
      <c r="AM599" s="2"/>
      <c r="AN599" s="2"/>
      <c r="AO599" s="2"/>
      <c r="AP599" s="2"/>
      <c r="AQ599" s="2"/>
      <c r="AR599" s="2"/>
      <c r="AS599" s="2"/>
      <c r="AT599" s="98"/>
      <c r="AU599" s="98"/>
      <c r="AV599" s="386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386"/>
      <c r="BX599" s="386"/>
      <c r="BY599" s="386"/>
      <c r="BZ599" s="2"/>
      <c r="CA599" s="2"/>
      <c r="CB599" s="2"/>
      <c r="CC599" s="2"/>
      <c r="CD599" s="2"/>
      <c r="CE599" s="2"/>
      <c r="CF599" s="386"/>
      <c r="CG599" s="386"/>
      <c r="CH599" s="10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386"/>
      <c r="DT599" s="386"/>
      <c r="DU599" s="386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</row>
    <row r="600" customFormat="false" ht="11.25" hidden="false" customHeight="false" outlineLevel="0" collapsed="false">
      <c r="A600" s="2"/>
      <c r="B600" s="2"/>
      <c r="C600" s="2"/>
      <c r="D600" s="398"/>
      <c r="F600" s="2"/>
      <c r="G600" s="2"/>
      <c r="H600" s="2"/>
      <c r="I600" s="2"/>
      <c r="J600" s="2"/>
      <c r="K600" s="2"/>
      <c r="L600" s="2"/>
      <c r="M600" s="2"/>
      <c r="P600" s="2"/>
      <c r="Q600" s="2"/>
      <c r="R600" s="2"/>
      <c r="X600" s="273"/>
      <c r="Y600" s="2"/>
      <c r="AL600" s="2"/>
      <c r="AM600" s="2"/>
      <c r="AN600" s="2"/>
      <c r="AO600" s="2"/>
      <c r="AP600" s="2"/>
      <c r="AQ600" s="2"/>
      <c r="AR600" s="2"/>
      <c r="AS600" s="2"/>
      <c r="AT600" s="98"/>
      <c r="AU600" s="98"/>
      <c r="AV600" s="386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386"/>
      <c r="BX600" s="386"/>
      <c r="BY600" s="386"/>
      <c r="BZ600" s="2"/>
      <c r="CA600" s="2"/>
      <c r="CB600" s="2"/>
      <c r="CC600" s="2"/>
      <c r="CD600" s="2"/>
      <c r="CE600" s="2"/>
      <c r="CF600" s="386"/>
      <c r="CG600" s="386"/>
      <c r="CH600" s="10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386"/>
      <c r="DT600" s="386"/>
      <c r="DU600" s="386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</row>
    <row r="601" customFormat="false" ht="11.25" hidden="false" customHeight="false" outlineLevel="0" collapsed="false">
      <c r="A601" s="2"/>
      <c r="B601" s="2"/>
      <c r="C601" s="2"/>
      <c r="D601" s="398"/>
      <c r="F601" s="2"/>
      <c r="G601" s="2"/>
      <c r="H601" s="2"/>
      <c r="I601" s="2"/>
      <c r="J601" s="2"/>
      <c r="K601" s="2"/>
      <c r="L601" s="2"/>
      <c r="M601" s="2"/>
      <c r="P601" s="2"/>
      <c r="Q601" s="2"/>
      <c r="R601" s="2"/>
      <c r="X601" s="273"/>
      <c r="Y601" s="2"/>
      <c r="AL601" s="2"/>
      <c r="AM601" s="2"/>
      <c r="AN601" s="2"/>
      <c r="AO601" s="2"/>
      <c r="AP601" s="2"/>
      <c r="AQ601" s="2"/>
      <c r="AR601" s="2"/>
      <c r="AS601" s="2"/>
      <c r="AT601" s="98"/>
      <c r="AU601" s="98"/>
      <c r="AV601" s="386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386"/>
      <c r="BX601" s="386"/>
      <c r="BY601" s="386"/>
      <c r="BZ601" s="2"/>
      <c r="CA601" s="2"/>
      <c r="CB601" s="2"/>
      <c r="CC601" s="2"/>
      <c r="CD601" s="2"/>
      <c r="CE601" s="2"/>
      <c r="CF601" s="386"/>
      <c r="CG601" s="386"/>
      <c r="CH601" s="10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386"/>
      <c r="DT601" s="386"/>
      <c r="DU601" s="386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</row>
    <row r="602" customFormat="false" ht="11.25" hidden="false" customHeight="false" outlineLevel="0" collapsed="false">
      <c r="A602" s="2"/>
      <c r="B602" s="2"/>
      <c r="C602" s="2"/>
      <c r="D602" s="398"/>
      <c r="F602" s="2"/>
      <c r="G602" s="2"/>
      <c r="H602" s="2"/>
      <c r="I602" s="2"/>
      <c r="J602" s="2"/>
      <c r="K602" s="2"/>
      <c r="L602" s="2"/>
      <c r="M602" s="2"/>
      <c r="P602" s="2"/>
      <c r="Q602" s="2"/>
      <c r="R602" s="2"/>
      <c r="X602" s="273"/>
      <c r="Y602" s="2"/>
      <c r="AL602" s="2"/>
      <c r="AM602" s="2"/>
      <c r="AN602" s="2"/>
      <c r="AO602" s="2"/>
      <c r="AP602" s="2"/>
      <c r="AQ602" s="2"/>
      <c r="AR602" s="2"/>
      <c r="AS602" s="2"/>
      <c r="AT602" s="98"/>
      <c r="AU602" s="98"/>
      <c r="AV602" s="386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386"/>
      <c r="BX602" s="386"/>
      <c r="BY602" s="386"/>
      <c r="BZ602" s="2"/>
      <c r="CA602" s="2"/>
      <c r="CB602" s="2"/>
      <c r="CC602" s="2"/>
      <c r="CD602" s="2"/>
      <c r="CE602" s="2"/>
      <c r="CF602" s="386"/>
      <c r="CG602" s="386"/>
      <c r="CH602" s="10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386"/>
      <c r="DT602" s="386"/>
      <c r="DU602" s="386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</row>
    <row r="603" customFormat="false" ht="11.25" hidden="false" customHeight="false" outlineLevel="0" collapsed="false">
      <c r="A603" s="2"/>
      <c r="B603" s="2"/>
      <c r="C603" s="2"/>
      <c r="D603" s="398"/>
      <c r="F603" s="2"/>
      <c r="G603" s="2"/>
      <c r="H603" s="2"/>
      <c r="I603" s="2"/>
      <c r="J603" s="2"/>
      <c r="K603" s="2"/>
      <c r="L603" s="2"/>
      <c r="M603" s="2"/>
      <c r="P603" s="2"/>
      <c r="Q603" s="2"/>
      <c r="R603" s="2"/>
      <c r="X603" s="273"/>
      <c r="Y603" s="2"/>
      <c r="AL603" s="2"/>
      <c r="AM603" s="2"/>
      <c r="AN603" s="2"/>
      <c r="AO603" s="2"/>
      <c r="AP603" s="2"/>
      <c r="AQ603" s="2"/>
      <c r="AR603" s="2"/>
      <c r="AS603" s="2"/>
      <c r="AT603" s="98"/>
      <c r="AU603" s="98"/>
      <c r="AV603" s="386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386"/>
      <c r="BX603" s="386"/>
      <c r="BY603" s="386"/>
      <c r="BZ603" s="2"/>
      <c r="CA603" s="2"/>
      <c r="CB603" s="2"/>
      <c r="CC603" s="2"/>
      <c r="CD603" s="2"/>
      <c r="CE603" s="2"/>
      <c r="CF603" s="386"/>
      <c r="CG603" s="386"/>
      <c r="CH603" s="10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386"/>
      <c r="DT603" s="386"/>
      <c r="DU603" s="386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</row>
    <row r="604" customFormat="false" ht="11.25" hidden="false" customHeight="false" outlineLevel="0" collapsed="false">
      <c r="A604" s="2"/>
      <c r="B604" s="2"/>
      <c r="C604" s="2"/>
      <c r="D604" s="398"/>
      <c r="F604" s="2"/>
      <c r="G604" s="2"/>
      <c r="H604" s="2"/>
      <c r="I604" s="2"/>
      <c r="J604" s="2"/>
      <c r="K604" s="2"/>
      <c r="L604" s="2"/>
      <c r="M604" s="2"/>
      <c r="P604" s="2"/>
      <c r="Q604" s="2"/>
      <c r="R604" s="2"/>
      <c r="X604" s="273"/>
      <c r="Y604" s="2"/>
      <c r="AL604" s="2"/>
      <c r="AM604" s="2"/>
      <c r="AN604" s="2"/>
      <c r="AO604" s="2"/>
      <c r="AP604" s="2"/>
      <c r="AQ604" s="2"/>
      <c r="AR604" s="2"/>
      <c r="AS604" s="2"/>
      <c r="AT604" s="98"/>
      <c r="AU604" s="98"/>
      <c r="AV604" s="386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386"/>
      <c r="BX604" s="386"/>
      <c r="BY604" s="386"/>
      <c r="BZ604" s="2"/>
      <c r="CA604" s="2"/>
      <c r="CB604" s="2"/>
      <c r="CC604" s="2"/>
      <c r="CD604" s="2"/>
      <c r="CE604" s="2"/>
      <c r="CF604" s="386"/>
      <c r="CG604" s="386"/>
      <c r="CH604" s="10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386"/>
      <c r="DT604" s="386"/>
      <c r="DU604" s="386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</row>
    <row r="605" customFormat="false" ht="11.25" hidden="false" customHeight="false" outlineLevel="0" collapsed="false">
      <c r="A605" s="2"/>
      <c r="B605" s="2"/>
      <c r="C605" s="2"/>
      <c r="D605" s="398"/>
      <c r="F605" s="2"/>
      <c r="G605" s="2"/>
      <c r="H605" s="2"/>
      <c r="I605" s="2"/>
      <c r="J605" s="2"/>
      <c r="K605" s="2"/>
      <c r="L605" s="2"/>
      <c r="M605" s="2"/>
      <c r="P605" s="2"/>
      <c r="Q605" s="2"/>
      <c r="R605" s="2"/>
      <c r="X605" s="273"/>
      <c r="Y605" s="2"/>
      <c r="AL605" s="2"/>
      <c r="AM605" s="2"/>
      <c r="AN605" s="2"/>
      <c r="AO605" s="2"/>
      <c r="AP605" s="2"/>
      <c r="AQ605" s="2"/>
      <c r="AR605" s="2"/>
      <c r="AS605" s="2"/>
      <c r="AT605" s="98"/>
      <c r="AU605" s="98"/>
      <c r="AV605" s="386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386"/>
      <c r="BX605" s="386"/>
      <c r="BY605" s="386"/>
      <c r="BZ605" s="2"/>
      <c r="CA605" s="2"/>
      <c r="CB605" s="2"/>
      <c r="CC605" s="2"/>
      <c r="CD605" s="2"/>
      <c r="CE605" s="2"/>
      <c r="CF605" s="386"/>
      <c r="CG605" s="386"/>
      <c r="CH605" s="10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386"/>
      <c r="DT605" s="386"/>
      <c r="DU605" s="386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</row>
    <row r="606" customFormat="false" ht="11.25" hidden="false" customHeight="false" outlineLevel="0" collapsed="false">
      <c r="A606" s="2"/>
      <c r="B606" s="2"/>
      <c r="C606" s="2"/>
      <c r="D606" s="398"/>
      <c r="F606" s="2"/>
      <c r="G606" s="2"/>
      <c r="H606" s="2"/>
      <c r="I606" s="2"/>
      <c r="J606" s="2"/>
      <c r="K606" s="2"/>
      <c r="L606" s="2"/>
      <c r="M606" s="2"/>
      <c r="P606" s="2"/>
      <c r="Q606" s="2"/>
      <c r="R606" s="2"/>
      <c r="X606" s="273"/>
      <c r="Y606" s="2"/>
      <c r="AL606" s="2"/>
      <c r="AM606" s="2"/>
      <c r="AN606" s="2"/>
      <c r="AO606" s="2"/>
      <c r="AP606" s="2"/>
      <c r="AQ606" s="2"/>
      <c r="AR606" s="2"/>
      <c r="AS606" s="2"/>
      <c r="AT606" s="98"/>
      <c r="AU606" s="98"/>
      <c r="AV606" s="386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386"/>
      <c r="BX606" s="386"/>
      <c r="BY606" s="386"/>
      <c r="BZ606" s="2"/>
      <c r="CA606" s="2"/>
      <c r="CB606" s="2"/>
      <c r="CC606" s="2"/>
      <c r="CD606" s="2"/>
      <c r="CE606" s="2"/>
      <c r="CF606" s="386"/>
      <c r="CG606" s="386"/>
      <c r="CH606" s="10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386"/>
      <c r="DT606" s="386"/>
      <c r="DU606" s="386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</row>
    <row r="607" customFormat="false" ht="11.25" hidden="false" customHeight="false" outlineLevel="0" collapsed="false">
      <c r="A607" s="2"/>
      <c r="B607" s="2"/>
      <c r="C607" s="2"/>
      <c r="D607" s="398"/>
      <c r="F607" s="2"/>
      <c r="G607" s="2"/>
      <c r="H607" s="2"/>
      <c r="I607" s="2"/>
      <c r="J607" s="2"/>
      <c r="K607" s="2"/>
      <c r="L607" s="2"/>
      <c r="M607" s="2"/>
      <c r="P607" s="2"/>
      <c r="Q607" s="2"/>
      <c r="R607" s="2"/>
      <c r="X607" s="273"/>
      <c r="Y607" s="2"/>
      <c r="AL607" s="2"/>
      <c r="AM607" s="2"/>
      <c r="AN607" s="2"/>
      <c r="AO607" s="2"/>
      <c r="AP607" s="2"/>
      <c r="AQ607" s="2"/>
      <c r="AR607" s="2"/>
      <c r="AS607" s="2"/>
      <c r="AT607" s="98"/>
      <c r="AU607" s="98"/>
      <c r="AV607" s="386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386"/>
      <c r="BX607" s="386"/>
      <c r="BY607" s="386"/>
      <c r="BZ607" s="2"/>
      <c r="CA607" s="2"/>
      <c r="CB607" s="2"/>
      <c r="CC607" s="2"/>
      <c r="CD607" s="2"/>
      <c r="CE607" s="2"/>
      <c r="CF607" s="386"/>
      <c r="CG607" s="386"/>
      <c r="CH607" s="10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386"/>
      <c r="DT607" s="386"/>
      <c r="DU607" s="386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</row>
    <row r="608" customFormat="false" ht="11.25" hidden="false" customHeight="false" outlineLevel="0" collapsed="false">
      <c r="A608" s="2"/>
      <c r="B608" s="2"/>
      <c r="C608" s="2"/>
      <c r="D608" s="398"/>
      <c r="F608" s="2"/>
      <c r="G608" s="2"/>
      <c r="H608" s="2"/>
      <c r="I608" s="2"/>
      <c r="J608" s="2"/>
      <c r="K608" s="2"/>
      <c r="L608" s="2"/>
      <c r="M608" s="2"/>
      <c r="P608" s="2"/>
      <c r="Q608" s="2"/>
      <c r="R608" s="2"/>
      <c r="X608" s="273"/>
      <c r="Y608" s="2"/>
      <c r="AL608" s="2"/>
      <c r="AM608" s="2"/>
      <c r="AN608" s="2"/>
      <c r="AO608" s="2"/>
      <c r="AP608" s="2"/>
      <c r="AQ608" s="2"/>
      <c r="AR608" s="2"/>
      <c r="AS608" s="2"/>
      <c r="AT608" s="98"/>
      <c r="AU608" s="98"/>
      <c r="AV608" s="386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386"/>
      <c r="BX608" s="386"/>
      <c r="BY608" s="386"/>
      <c r="BZ608" s="2"/>
      <c r="CA608" s="2"/>
      <c r="CB608" s="2"/>
      <c r="CC608" s="2"/>
      <c r="CD608" s="2"/>
      <c r="CE608" s="2"/>
      <c r="CF608" s="386"/>
      <c r="CG608" s="386"/>
      <c r="CH608" s="10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386"/>
      <c r="DT608" s="386"/>
      <c r="DU608" s="386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</row>
    <row r="609" customFormat="false" ht="11.25" hidden="false" customHeight="false" outlineLevel="0" collapsed="false">
      <c r="A609" s="2"/>
      <c r="B609" s="2"/>
      <c r="C609" s="2"/>
      <c r="D609" s="398"/>
      <c r="F609" s="2"/>
      <c r="G609" s="2"/>
      <c r="H609" s="2"/>
      <c r="I609" s="2"/>
      <c r="J609" s="2"/>
      <c r="K609" s="2"/>
      <c r="L609" s="2"/>
      <c r="M609" s="2"/>
      <c r="P609" s="2"/>
      <c r="Q609" s="2"/>
      <c r="R609" s="2"/>
      <c r="X609" s="273"/>
      <c r="Y609" s="2"/>
      <c r="AL609" s="2"/>
      <c r="AM609" s="2"/>
      <c r="AN609" s="2"/>
      <c r="AO609" s="2"/>
      <c r="AP609" s="2"/>
      <c r="AQ609" s="2"/>
      <c r="AR609" s="2"/>
      <c r="AS609" s="2"/>
      <c r="AT609" s="98"/>
      <c r="AU609" s="98"/>
      <c r="AV609" s="386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386"/>
      <c r="BX609" s="386"/>
      <c r="BY609" s="386"/>
      <c r="BZ609" s="2"/>
      <c r="CA609" s="2"/>
      <c r="CB609" s="2"/>
      <c r="CC609" s="2"/>
      <c r="CD609" s="2"/>
      <c r="CE609" s="2"/>
      <c r="CF609" s="386"/>
      <c r="CG609" s="386"/>
      <c r="CH609" s="10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386"/>
      <c r="DT609" s="386"/>
      <c r="DU609" s="386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</row>
    <row r="610" customFormat="false" ht="11.25" hidden="false" customHeight="false" outlineLevel="0" collapsed="false">
      <c r="A610" s="2"/>
      <c r="B610" s="2"/>
      <c r="C610" s="2"/>
      <c r="D610" s="398"/>
      <c r="F610" s="2"/>
      <c r="G610" s="2"/>
      <c r="H610" s="2"/>
      <c r="I610" s="2"/>
      <c r="J610" s="2"/>
      <c r="K610" s="2"/>
      <c r="L610" s="2"/>
      <c r="M610" s="2"/>
      <c r="P610" s="2"/>
      <c r="Q610" s="2"/>
      <c r="R610" s="2"/>
      <c r="X610" s="273"/>
      <c r="Y610" s="2"/>
      <c r="AL610" s="2"/>
      <c r="AM610" s="2"/>
      <c r="AN610" s="2"/>
      <c r="AO610" s="2"/>
      <c r="AP610" s="2"/>
      <c r="AQ610" s="2"/>
      <c r="AR610" s="2"/>
      <c r="AS610" s="2"/>
      <c r="AT610" s="98"/>
      <c r="AU610" s="98"/>
      <c r="AV610" s="386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386"/>
      <c r="BX610" s="386"/>
      <c r="BY610" s="386"/>
      <c r="BZ610" s="2"/>
      <c r="CA610" s="2"/>
      <c r="CB610" s="2"/>
      <c r="CC610" s="2"/>
      <c r="CD610" s="2"/>
      <c r="CE610" s="2"/>
      <c r="CF610" s="386"/>
      <c r="CG610" s="386"/>
      <c r="CH610" s="10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386"/>
      <c r="DT610" s="386"/>
      <c r="DU610" s="386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</row>
    <row r="611" customFormat="false" ht="11.25" hidden="false" customHeight="false" outlineLevel="0" collapsed="false">
      <c r="A611" s="2"/>
      <c r="B611" s="2"/>
      <c r="C611" s="2"/>
      <c r="D611" s="398"/>
      <c r="F611" s="2"/>
      <c r="G611" s="2"/>
      <c r="H611" s="2"/>
      <c r="I611" s="2"/>
      <c r="J611" s="2"/>
      <c r="K611" s="2"/>
      <c r="L611" s="2"/>
      <c r="M611" s="2"/>
      <c r="P611" s="2"/>
      <c r="Q611" s="2"/>
      <c r="R611" s="2"/>
      <c r="X611" s="273"/>
      <c r="Y611" s="2"/>
      <c r="AL611" s="2"/>
      <c r="AM611" s="2"/>
      <c r="AN611" s="2"/>
      <c r="AO611" s="2"/>
      <c r="AP611" s="2"/>
      <c r="AQ611" s="2"/>
      <c r="AR611" s="2"/>
      <c r="AS611" s="2"/>
      <c r="AT611" s="98"/>
      <c r="AU611" s="98"/>
      <c r="AV611" s="386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386"/>
      <c r="BX611" s="386"/>
      <c r="BY611" s="386"/>
      <c r="BZ611" s="2"/>
      <c r="CA611" s="2"/>
      <c r="CB611" s="2"/>
      <c r="CC611" s="2"/>
      <c r="CD611" s="2"/>
      <c r="CE611" s="2"/>
      <c r="CF611" s="386"/>
      <c r="CG611" s="386"/>
      <c r="CH611" s="10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386"/>
      <c r="DT611" s="386"/>
      <c r="DU611" s="386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</row>
    <row r="612" customFormat="false" ht="11.25" hidden="false" customHeight="false" outlineLevel="0" collapsed="false">
      <c r="A612" s="2"/>
      <c r="B612" s="2"/>
      <c r="C612" s="2"/>
      <c r="D612" s="398"/>
      <c r="F612" s="2"/>
      <c r="G612" s="2"/>
      <c r="H612" s="2"/>
      <c r="I612" s="2"/>
      <c r="J612" s="2"/>
      <c r="K612" s="2"/>
      <c r="L612" s="2"/>
      <c r="M612" s="2"/>
      <c r="P612" s="2"/>
      <c r="Q612" s="2"/>
      <c r="R612" s="2"/>
      <c r="X612" s="273"/>
      <c r="Y612" s="2"/>
      <c r="AL612" s="2"/>
      <c r="AM612" s="2"/>
      <c r="AN612" s="2"/>
      <c r="AO612" s="2"/>
      <c r="AP612" s="2"/>
      <c r="AQ612" s="2"/>
      <c r="AR612" s="2"/>
      <c r="AS612" s="2"/>
      <c r="AT612" s="98"/>
      <c r="AU612" s="98"/>
      <c r="AV612" s="386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386"/>
      <c r="BX612" s="386"/>
      <c r="BY612" s="386"/>
      <c r="BZ612" s="2"/>
      <c r="CA612" s="2"/>
      <c r="CB612" s="2"/>
      <c r="CC612" s="2"/>
      <c r="CD612" s="2"/>
      <c r="CE612" s="2"/>
      <c r="CF612" s="386"/>
      <c r="CG612" s="386"/>
      <c r="CH612" s="10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386"/>
      <c r="DT612" s="386"/>
      <c r="DU612" s="386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</row>
    <row r="613" customFormat="false" ht="11.25" hidden="false" customHeight="false" outlineLevel="0" collapsed="false">
      <c r="A613" s="2"/>
      <c r="B613" s="2"/>
      <c r="C613" s="2"/>
      <c r="D613" s="398"/>
      <c r="F613" s="2"/>
      <c r="G613" s="2"/>
      <c r="H613" s="2"/>
      <c r="I613" s="2"/>
      <c r="J613" s="2"/>
      <c r="K613" s="2"/>
      <c r="L613" s="2"/>
      <c r="M613" s="2"/>
      <c r="P613" s="2"/>
      <c r="Q613" s="2"/>
      <c r="R613" s="2"/>
      <c r="X613" s="273"/>
      <c r="Y613" s="2"/>
      <c r="AL613" s="2"/>
      <c r="AM613" s="2"/>
      <c r="AN613" s="2"/>
      <c r="AO613" s="2"/>
      <c r="AP613" s="2"/>
      <c r="AQ613" s="2"/>
      <c r="AR613" s="2"/>
      <c r="AS613" s="2"/>
      <c r="AT613" s="98"/>
      <c r="AU613" s="98"/>
      <c r="AV613" s="386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386"/>
      <c r="BX613" s="386"/>
      <c r="BY613" s="386"/>
      <c r="BZ613" s="2"/>
      <c r="CA613" s="2"/>
      <c r="CB613" s="2"/>
      <c r="CC613" s="2"/>
      <c r="CD613" s="2"/>
      <c r="CE613" s="2"/>
      <c r="CF613" s="386"/>
      <c r="CG613" s="386"/>
      <c r="CH613" s="10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386"/>
      <c r="DT613" s="386"/>
      <c r="DU613" s="386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</row>
    <row r="614" customFormat="false" ht="11.25" hidden="false" customHeight="false" outlineLevel="0" collapsed="false">
      <c r="A614" s="2"/>
      <c r="B614" s="2"/>
      <c r="C614" s="2"/>
      <c r="D614" s="398"/>
      <c r="F614" s="2"/>
      <c r="G614" s="2"/>
      <c r="H614" s="2"/>
      <c r="I614" s="2"/>
      <c r="J614" s="2"/>
      <c r="K614" s="2"/>
      <c r="L614" s="2"/>
      <c r="M614" s="2"/>
      <c r="P614" s="2"/>
      <c r="Q614" s="2"/>
      <c r="R614" s="2"/>
      <c r="X614" s="273"/>
      <c r="Y614" s="2"/>
      <c r="AL614" s="2"/>
      <c r="AM614" s="2"/>
      <c r="AN614" s="2"/>
      <c r="AO614" s="2"/>
      <c r="AP614" s="2"/>
      <c r="AQ614" s="2"/>
      <c r="AR614" s="2"/>
      <c r="AS614" s="2"/>
      <c r="AT614" s="98"/>
      <c r="AU614" s="98"/>
      <c r="AV614" s="386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386"/>
      <c r="BX614" s="386"/>
      <c r="BY614" s="386"/>
      <c r="BZ614" s="2"/>
      <c r="CA614" s="2"/>
      <c r="CB614" s="2"/>
      <c r="CC614" s="2"/>
      <c r="CD614" s="2"/>
      <c r="CE614" s="2"/>
      <c r="CF614" s="386"/>
      <c r="CG614" s="386"/>
      <c r="CH614" s="10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386"/>
      <c r="DT614" s="386"/>
      <c r="DU614" s="386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</row>
    <row r="615" customFormat="false" ht="11.25" hidden="false" customHeight="false" outlineLevel="0" collapsed="false">
      <c r="A615" s="2"/>
      <c r="B615" s="2"/>
      <c r="C615" s="2"/>
      <c r="D615" s="398"/>
      <c r="F615" s="2"/>
      <c r="G615" s="2"/>
      <c r="H615" s="2"/>
      <c r="I615" s="2"/>
      <c r="J615" s="2"/>
      <c r="K615" s="2"/>
      <c r="L615" s="2"/>
      <c r="M615" s="2"/>
      <c r="P615" s="2"/>
      <c r="Q615" s="2"/>
      <c r="R615" s="2"/>
      <c r="X615" s="273"/>
      <c r="Y615" s="2"/>
      <c r="AL615" s="2"/>
      <c r="AM615" s="2"/>
      <c r="AN615" s="2"/>
      <c r="AO615" s="2"/>
      <c r="AP615" s="2"/>
      <c r="AQ615" s="2"/>
      <c r="AR615" s="2"/>
      <c r="AS615" s="2"/>
      <c r="AT615" s="98"/>
      <c r="AU615" s="98"/>
      <c r="AV615" s="386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386"/>
      <c r="BX615" s="386"/>
      <c r="BY615" s="386"/>
      <c r="BZ615" s="2"/>
      <c r="CA615" s="2"/>
      <c r="CB615" s="2"/>
      <c r="CC615" s="2"/>
      <c r="CD615" s="2"/>
      <c r="CE615" s="2"/>
      <c r="CF615" s="386"/>
      <c r="CG615" s="386"/>
      <c r="CH615" s="10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386"/>
      <c r="DT615" s="386"/>
      <c r="DU615" s="386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</row>
    <row r="616" customFormat="false" ht="11.25" hidden="false" customHeight="false" outlineLevel="0" collapsed="false">
      <c r="A616" s="2"/>
      <c r="B616" s="2"/>
      <c r="C616" s="2"/>
      <c r="D616" s="398"/>
      <c r="F616" s="2"/>
      <c r="G616" s="2"/>
      <c r="H616" s="2"/>
      <c r="I616" s="2"/>
      <c r="J616" s="2"/>
      <c r="K616" s="2"/>
      <c r="L616" s="2"/>
      <c r="M616" s="2"/>
      <c r="P616" s="2"/>
      <c r="Q616" s="2"/>
      <c r="R616" s="2"/>
      <c r="X616" s="273"/>
      <c r="Y616" s="2"/>
      <c r="AL616" s="2"/>
      <c r="AM616" s="2"/>
      <c r="AN616" s="2"/>
      <c r="AO616" s="2"/>
      <c r="AP616" s="2"/>
      <c r="AQ616" s="2"/>
      <c r="AR616" s="2"/>
      <c r="AS616" s="2"/>
      <c r="AT616" s="98"/>
      <c r="AU616" s="98"/>
      <c r="AV616" s="386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386"/>
      <c r="BX616" s="386"/>
      <c r="BY616" s="386"/>
      <c r="BZ616" s="2"/>
      <c r="CA616" s="2"/>
      <c r="CB616" s="2"/>
      <c r="CC616" s="2"/>
      <c r="CD616" s="2"/>
      <c r="CE616" s="2"/>
      <c r="CF616" s="386"/>
      <c r="CG616" s="386"/>
      <c r="CH616" s="10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386"/>
      <c r="DT616" s="386"/>
      <c r="DU616" s="386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</row>
    <row r="617" customFormat="false" ht="11.25" hidden="false" customHeight="false" outlineLevel="0" collapsed="false">
      <c r="A617" s="2"/>
      <c r="B617" s="2"/>
      <c r="C617" s="2"/>
      <c r="D617" s="398"/>
      <c r="F617" s="2"/>
      <c r="G617" s="2"/>
      <c r="H617" s="2"/>
      <c r="I617" s="2"/>
      <c r="J617" s="2"/>
      <c r="K617" s="2"/>
      <c r="L617" s="2"/>
      <c r="M617" s="2"/>
      <c r="P617" s="2"/>
      <c r="Q617" s="2"/>
      <c r="R617" s="2"/>
      <c r="X617" s="273"/>
      <c r="Y617" s="2"/>
      <c r="AL617" s="2"/>
      <c r="AM617" s="2"/>
      <c r="AN617" s="2"/>
      <c r="AO617" s="2"/>
      <c r="AP617" s="2"/>
      <c r="AQ617" s="2"/>
      <c r="AR617" s="2"/>
      <c r="AS617" s="2"/>
      <c r="AT617" s="98"/>
      <c r="AU617" s="98"/>
      <c r="AV617" s="386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386"/>
      <c r="BX617" s="386"/>
      <c r="BY617" s="386"/>
      <c r="BZ617" s="2"/>
      <c r="CA617" s="2"/>
      <c r="CB617" s="2"/>
      <c r="CC617" s="2"/>
      <c r="CD617" s="2"/>
      <c r="CE617" s="2"/>
      <c r="CF617" s="386"/>
      <c r="CG617" s="386"/>
      <c r="CH617" s="10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386"/>
      <c r="DT617" s="386"/>
      <c r="DU617" s="386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</row>
    <row r="618" customFormat="false" ht="11.25" hidden="false" customHeight="false" outlineLevel="0" collapsed="false">
      <c r="A618" s="2"/>
      <c r="B618" s="2"/>
      <c r="C618" s="2"/>
      <c r="D618" s="398"/>
      <c r="F618" s="2"/>
      <c r="G618" s="2"/>
      <c r="H618" s="2"/>
      <c r="I618" s="2"/>
      <c r="J618" s="2"/>
      <c r="K618" s="2"/>
      <c r="L618" s="2"/>
      <c r="M618" s="2"/>
      <c r="P618" s="2"/>
      <c r="Q618" s="2"/>
      <c r="R618" s="2"/>
      <c r="X618" s="273"/>
      <c r="Y618" s="2"/>
      <c r="AL618" s="2"/>
      <c r="AM618" s="2"/>
      <c r="AN618" s="2"/>
      <c r="AO618" s="2"/>
      <c r="AP618" s="2"/>
      <c r="AQ618" s="2"/>
      <c r="AR618" s="2"/>
      <c r="AS618" s="2"/>
      <c r="AT618" s="98"/>
      <c r="AU618" s="98"/>
      <c r="AV618" s="386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386"/>
      <c r="BX618" s="386"/>
      <c r="BY618" s="386"/>
      <c r="BZ618" s="2"/>
      <c r="CA618" s="2"/>
      <c r="CB618" s="2"/>
      <c r="CC618" s="2"/>
      <c r="CD618" s="2"/>
      <c r="CE618" s="2"/>
      <c r="CF618" s="386"/>
      <c r="CG618" s="386"/>
      <c r="CH618" s="10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386"/>
      <c r="DT618" s="386"/>
      <c r="DU618" s="386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</row>
    <row r="619" customFormat="false" ht="11.25" hidden="false" customHeight="false" outlineLevel="0" collapsed="false">
      <c r="A619" s="2"/>
      <c r="B619" s="2"/>
      <c r="C619" s="2"/>
      <c r="D619" s="398"/>
      <c r="F619" s="2"/>
      <c r="G619" s="2"/>
      <c r="H619" s="2"/>
      <c r="I619" s="2"/>
      <c r="J619" s="2"/>
      <c r="K619" s="2"/>
      <c r="L619" s="2"/>
      <c r="M619" s="2"/>
      <c r="P619" s="2"/>
      <c r="Q619" s="2"/>
      <c r="R619" s="2"/>
      <c r="X619" s="273"/>
      <c r="Y619" s="2"/>
      <c r="AL619" s="2"/>
      <c r="AM619" s="2"/>
      <c r="AN619" s="2"/>
      <c r="AO619" s="2"/>
      <c r="AP619" s="2"/>
      <c r="AQ619" s="2"/>
      <c r="AR619" s="2"/>
      <c r="AS619" s="2"/>
      <c r="AT619" s="98"/>
      <c r="AU619" s="98"/>
      <c r="AV619" s="386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386"/>
      <c r="BX619" s="386"/>
      <c r="BY619" s="386"/>
      <c r="BZ619" s="2"/>
      <c r="CA619" s="2"/>
      <c r="CB619" s="2"/>
      <c r="CC619" s="2"/>
      <c r="CD619" s="2"/>
      <c r="CE619" s="2"/>
      <c r="CF619" s="386"/>
      <c r="CG619" s="386"/>
      <c r="CH619" s="10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386"/>
      <c r="DT619" s="386"/>
      <c r="DU619" s="386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</row>
    <row r="620" customFormat="false" ht="11.25" hidden="false" customHeight="false" outlineLevel="0" collapsed="false">
      <c r="A620" s="2"/>
      <c r="B620" s="2"/>
      <c r="C620" s="2"/>
      <c r="D620" s="398"/>
      <c r="F620" s="2"/>
      <c r="G620" s="2"/>
      <c r="H620" s="2"/>
      <c r="I620" s="2"/>
      <c r="J620" s="2"/>
      <c r="K620" s="2"/>
      <c r="L620" s="2"/>
      <c r="M620" s="2"/>
      <c r="P620" s="2"/>
      <c r="Q620" s="2"/>
      <c r="R620" s="2"/>
      <c r="X620" s="273"/>
      <c r="Y620" s="2"/>
      <c r="AL620" s="2"/>
      <c r="AM620" s="2"/>
      <c r="AN620" s="2"/>
      <c r="AO620" s="2"/>
      <c r="AP620" s="2"/>
      <c r="AQ620" s="2"/>
      <c r="AR620" s="2"/>
      <c r="AS620" s="2"/>
      <c r="AT620" s="98"/>
      <c r="AU620" s="98"/>
      <c r="AV620" s="386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386"/>
      <c r="BX620" s="386"/>
      <c r="BY620" s="386"/>
      <c r="BZ620" s="2"/>
      <c r="CA620" s="2"/>
      <c r="CB620" s="2"/>
      <c r="CC620" s="2"/>
      <c r="CD620" s="2"/>
      <c r="CE620" s="2"/>
      <c r="CF620" s="386"/>
      <c r="CG620" s="386"/>
      <c r="CH620" s="10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386"/>
      <c r="DT620" s="386"/>
      <c r="DU620" s="386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</row>
    <row r="621" customFormat="false" ht="11.25" hidden="false" customHeight="false" outlineLevel="0" collapsed="false">
      <c r="A621" s="2"/>
      <c r="B621" s="2"/>
      <c r="C621" s="2"/>
      <c r="D621" s="398"/>
      <c r="F621" s="2"/>
      <c r="G621" s="2"/>
      <c r="H621" s="2"/>
      <c r="I621" s="2"/>
      <c r="J621" s="2"/>
      <c r="K621" s="2"/>
      <c r="L621" s="2"/>
      <c r="M621" s="2"/>
      <c r="P621" s="2"/>
      <c r="Q621" s="2"/>
      <c r="R621" s="2"/>
      <c r="X621" s="273"/>
      <c r="Y621" s="2"/>
      <c r="AL621" s="2"/>
      <c r="AM621" s="2"/>
      <c r="AN621" s="2"/>
      <c r="AO621" s="2"/>
      <c r="AP621" s="2"/>
      <c r="AQ621" s="2"/>
      <c r="AR621" s="2"/>
      <c r="AS621" s="2"/>
      <c r="AT621" s="98"/>
      <c r="AU621" s="98"/>
      <c r="AV621" s="386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386"/>
      <c r="BX621" s="386"/>
      <c r="BY621" s="386"/>
      <c r="BZ621" s="2"/>
      <c r="CA621" s="2"/>
      <c r="CB621" s="2"/>
      <c r="CC621" s="2"/>
      <c r="CD621" s="2"/>
      <c r="CE621" s="2"/>
      <c r="CF621" s="386"/>
      <c r="CG621" s="386"/>
      <c r="CH621" s="10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386"/>
      <c r="DT621" s="386"/>
      <c r="DU621" s="386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</row>
    <row r="622" customFormat="false" ht="11.25" hidden="false" customHeight="false" outlineLevel="0" collapsed="false">
      <c r="A622" s="2"/>
      <c r="B622" s="2"/>
      <c r="C622" s="2"/>
      <c r="D622" s="398"/>
      <c r="F622" s="2"/>
      <c r="G622" s="2"/>
      <c r="H622" s="2"/>
      <c r="I622" s="2"/>
      <c r="J622" s="2"/>
      <c r="K622" s="2"/>
      <c r="L622" s="2"/>
      <c r="M622" s="2"/>
      <c r="P622" s="2"/>
      <c r="Q622" s="2"/>
      <c r="R622" s="2"/>
      <c r="X622" s="273"/>
      <c r="Y622" s="2"/>
      <c r="AL622" s="2"/>
      <c r="AM622" s="2"/>
      <c r="AN622" s="2"/>
      <c r="AO622" s="2"/>
      <c r="AP622" s="2"/>
      <c r="AQ622" s="2"/>
      <c r="AR622" s="2"/>
      <c r="AS622" s="2"/>
      <c r="AT622" s="98"/>
      <c r="AU622" s="98"/>
      <c r="AV622" s="386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386"/>
      <c r="BX622" s="386"/>
      <c r="BY622" s="386"/>
      <c r="BZ622" s="2"/>
      <c r="CA622" s="2"/>
      <c r="CB622" s="2"/>
      <c r="CC622" s="2"/>
      <c r="CD622" s="2"/>
      <c r="CE622" s="2"/>
      <c r="CF622" s="386"/>
      <c r="CG622" s="386"/>
      <c r="CH622" s="10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386"/>
      <c r="DT622" s="386"/>
      <c r="DU622" s="386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</row>
    <row r="623" customFormat="false" ht="11.25" hidden="false" customHeight="false" outlineLevel="0" collapsed="false">
      <c r="A623" s="2"/>
      <c r="B623" s="2"/>
      <c r="C623" s="2"/>
      <c r="D623" s="398"/>
      <c r="F623" s="2"/>
      <c r="G623" s="2"/>
      <c r="H623" s="2"/>
      <c r="I623" s="2"/>
      <c r="J623" s="2"/>
      <c r="K623" s="2"/>
      <c r="L623" s="2"/>
      <c r="M623" s="2"/>
      <c r="P623" s="2"/>
      <c r="Q623" s="2"/>
      <c r="R623" s="2"/>
      <c r="X623" s="273"/>
      <c r="Y623" s="2"/>
      <c r="AL623" s="2"/>
      <c r="AM623" s="2"/>
      <c r="AN623" s="2"/>
      <c r="AO623" s="2"/>
      <c r="AP623" s="2"/>
      <c r="AQ623" s="2"/>
      <c r="AR623" s="2"/>
      <c r="AS623" s="2"/>
      <c r="AT623" s="98"/>
      <c r="AU623" s="98"/>
      <c r="AV623" s="386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386"/>
      <c r="BX623" s="386"/>
      <c r="BY623" s="386"/>
      <c r="BZ623" s="2"/>
      <c r="CA623" s="2"/>
      <c r="CB623" s="2"/>
      <c r="CC623" s="2"/>
      <c r="CD623" s="2"/>
      <c r="CE623" s="2"/>
      <c r="CF623" s="386"/>
      <c r="CG623" s="386"/>
      <c r="CH623" s="10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386"/>
      <c r="DT623" s="386"/>
      <c r="DU623" s="386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</row>
    <row r="624" customFormat="false" ht="11.25" hidden="false" customHeight="false" outlineLevel="0" collapsed="false">
      <c r="A624" s="2"/>
      <c r="B624" s="2"/>
      <c r="C624" s="2"/>
      <c r="D624" s="398"/>
      <c r="F624" s="2"/>
      <c r="G624" s="2"/>
      <c r="H624" s="2"/>
      <c r="I624" s="2"/>
      <c r="J624" s="2"/>
      <c r="K624" s="2"/>
      <c r="L624" s="2"/>
      <c r="M624" s="2"/>
      <c r="P624" s="2"/>
      <c r="Q624" s="2"/>
      <c r="R624" s="2"/>
      <c r="X624" s="273"/>
      <c r="Y624" s="2"/>
      <c r="AL624" s="2"/>
      <c r="AM624" s="2"/>
      <c r="AN624" s="2"/>
      <c r="AO624" s="2"/>
      <c r="AP624" s="2"/>
      <c r="AQ624" s="2"/>
      <c r="AR624" s="2"/>
      <c r="AS624" s="2"/>
      <c r="AT624" s="98"/>
      <c r="AU624" s="98"/>
      <c r="AV624" s="386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386"/>
      <c r="BX624" s="386"/>
      <c r="BY624" s="386"/>
      <c r="BZ624" s="2"/>
      <c r="CA624" s="2"/>
      <c r="CB624" s="2"/>
      <c r="CC624" s="2"/>
      <c r="CD624" s="2"/>
      <c r="CE624" s="2"/>
      <c r="CF624" s="386"/>
      <c r="CG624" s="386"/>
      <c r="CH624" s="10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386"/>
      <c r="DT624" s="386"/>
      <c r="DU624" s="386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</row>
    <row r="625" customFormat="false" ht="11.25" hidden="false" customHeight="false" outlineLevel="0" collapsed="false">
      <c r="A625" s="2"/>
      <c r="B625" s="2"/>
      <c r="C625" s="2"/>
      <c r="D625" s="398"/>
      <c r="F625" s="2"/>
      <c r="G625" s="2"/>
      <c r="H625" s="2"/>
      <c r="I625" s="2"/>
      <c r="J625" s="2"/>
      <c r="K625" s="2"/>
      <c r="L625" s="2"/>
      <c r="M625" s="2"/>
      <c r="P625" s="2"/>
      <c r="Q625" s="2"/>
      <c r="R625" s="2"/>
      <c r="X625" s="273"/>
      <c r="Y625" s="2"/>
      <c r="AL625" s="2"/>
      <c r="AM625" s="2"/>
      <c r="AN625" s="2"/>
      <c r="AO625" s="2"/>
      <c r="AP625" s="2"/>
      <c r="AQ625" s="2"/>
      <c r="AR625" s="2"/>
      <c r="AS625" s="2"/>
      <c r="AT625" s="98"/>
      <c r="AU625" s="98"/>
      <c r="AV625" s="386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386"/>
      <c r="BX625" s="386"/>
      <c r="BY625" s="386"/>
      <c r="BZ625" s="2"/>
      <c r="CA625" s="2"/>
      <c r="CB625" s="2"/>
      <c r="CC625" s="2"/>
      <c r="CD625" s="2"/>
      <c r="CE625" s="2"/>
      <c r="CF625" s="386"/>
      <c r="CG625" s="386"/>
      <c r="CH625" s="10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386"/>
      <c r="DT625" s="386"/>
      <c r="DU625" s="386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</row>
    <row r="626" customFormat="false" ht="11.25" hidden="false" customHeight="false" outlineLevel="0" collapsed="false">
      <c r="A626" s="2"/>
      <c r="B626" s="2"/>
      <c r="C626" s="2"/>
      <c r="D626" s="398"/>
      <c r="F626" s="2"/>
      <c r="G626" s="2"/>
      <c r="H626" s="2"/>
      <c r="I626" s="2"/>
      <c r="J626" s="2"/>
      <c r="K626" s="2"/>
      <c r="L626" s="2"/>
      <c r="M626" s="2"/>
      <c r="P626" s="2"/>
      <c r="Q626" s="2"/>
      <c r="R626" s="2"/>
      <c r="X626" s="273"/>
      <c r="Y626" s="2"/>
      <c r="AL626" s="2"/>
      <c r="AM626" s="2"/>
      <c r="AN626" s="2"/>
      <c r="AO626" s="2"/>
      <c r="AP626" s="2"/>
      <c r="AQ626" s="2"/>
      <c r="AR626" s="2"/>
      <c r="AS626" s="2"/>
      <c r="AT626" s="98"/>
      <c r="AU626" s="98"/>
      <c r="AV626" s="386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386"/>
      <c r="BX626" s="386"/>
      <c r="BY626" s="386"/>
      <c r="BZ626" s="2"/>
      <c r="CA626" s="2"/>
      <c r="CB626" s="2"/>
      <c r="CC626" s="2"/>
      <c r="CD626" s="2"/>
      <c r="CE626" s="2"/>
      <c r="CF626" s="386"/>
      <c r="CG626" s="386"/>
      <c r="CH626" s="10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386"/>
      <c r="DT626" s="386"/>
      <c r="DU626" s="386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</row>
    <row r="627" customFormat="false" ht="11.25" hidden="false" customHeight="false" outlineLevel="0" collapsed="false">
      <c r="A627" s="2"/>
      <c r="B627" s="2"/>
      <c r="C627" s="2"/>
      <c r="D627" s="398"/>
      <c r="F627" s="2"/>
      <c r="G627" s="2"/>
      <c r="H627" s="2"/>
      <c r="I627" s="2"/>
      <c r="J627" s="2"/>
      <c r="K627" s="2"/>
      <c r="L627" s="2"/>
      <c r="M627" s="2"/>
      <c r="P627" s="2"/>
      <c r="Q627" s="2"/>
      <c r="R627" s="2"/>
      <c r="X627" s="273"/>
      <c r="Y627" s="2"/>
      <c r="AL627" s="2"/>
      <c r="AM627" s="2"/>
      <c r="AN627" s="2"/>
      <c r="AO627" s="2"/>
      <c r="AP627" s="2"/>
      <c r="AQ627" s="2"/>
      <c r="AR627" s="2"/>
      <c r="AS627" s="2"/>
      <c r="AT627" s="98"/>
      <c r="AU627" s="98"/>
      <c r="AV627" s="386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386"/>
      <c r="BX627" s="386"/>
      <c r="BY627" s="386"/>
      <c r="BZ627" s="2"/>
      <c r="CA627" s="2"/>
      <c r="CB627" s="2"/>
      <c r="CC627" s="2"/>
      <c r="CD627" s="2"/>
      <c r="CE627" s="2"/>
      <c r="CF627" s="386"/>
      <c r="CG627" s="386"/>
      <c r="CH627" s="10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386"/>
      <c r="DT627" s="386"/>
      <c r="DU627" s="386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</row>
    <row r="628" customFormat="false" ht="11.25" hidden="false" customHeight="false" outlineLevel="0" collapsed="false">
      <c r="A628" s="2"/>
      <c r="B628" s="2"/>
      <c r="C628" s="2"/>
      <c r="D628" s="398"/>
      <c r="F628" s="2"/>
      <c r="G628" s="2"/>
      <c r="H628" s="2"/>
      <c r="I628" s="2"/>
      <c r="J628" s="2"/>
      <c r="K628" s="2"/>
      <c r="L628" s="2"/>
      <c r="M628" s="2"/>
      <c r="P628" s="2"/>
      <c r="Q628" s="2"/>
      <c r="R628" s="2"/>
      <c r="X628" s="273"/>
      <c r="Y628" s="2"/>
      <c r="AL628" s="2"/>
      <c r="AM628" s="2"/>
      <c r="AN628" s="2"/>
      <c r="AO628" s="2"/>
      <c r="AP628" s="2"/>
      <c r="AQ628" s="2"/>
      <c r="AR628" s="2"/>
      <c r="AS628" s="2"/>
      <c r="AT628" s="98"/>
      <c r="AU628" s="98"/>
      <c r="AV628" s="386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386"/>
      <c r="BX628" s="386"/>
      <c r="BY628" s="386"/>
      <c r="BZ628" s="2"/>
      <c r="CA628" s="2"/>
      <c r="CB628" s="2"/>
      <c r="CC628" s="2"/>
      <c r="CD628" s="2"/>
      <c r="CE628" s="2"/>
      <c r="CF628" s="386"/>
      <c r="CG628" s="386"/>
      <c r="CH628" s="10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386"/>
      <c r="DT628" s="386"/>
      <c r="DU628" s="386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</row>
    <row r="629" customFormat="false" ht="11.25" hidden="false" customHeight="false" outlineLevel="0" collapsed="false">
      <c r="A629" s="2"/>
      <c r="B629" s="2"/>
      <c r="C629" s="2"/>
      <c r="D629" s="398"/>
      <c r="F629" s="2"/>
      <c r="G629" s="2"/>
      <c r="H629" s="2"/>
      <c r="I629" s="2"/>
      <c r="J629" s="2"/>
      <c r="K629" s="2"/>
      <c r="L629" s="2"/>
      <c r="M629" s="2"/>
      <c r="P629" s="2"/>
      <c r="Q629" s="2"/>
      <c r="R629" s="2"/>
      <c r="X629" s="273"/>
      <c r="Y629" s="2"/>
      <c r="AL629" s="2"/>
      <c r="AM629" s="2"/>
      <c r="AN629" s="2"/>
      <c r="AO629" s="2"/>
      <c r="AP629" s="2"/>
      <c r="AQ629" s="2"/>
      <c r="AR629" s="2"/>
      <c r="AS629" s="2"/>
      <c r="AT629" s="98"/>
      <c r="AU629" s="98"/>
      <c r="AV629" s="386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386"/>
      <c r="BX629" s="386"/>
      <c r="BY629" s="386"/>
      <c r="BZ629" s="2"/>
      <c r="CA629" s="2"/>
      <c r="CB629" s="2"/>
      <c r="CC629" s="2"/>
      <c r="CD629" s="2"/>
      <c r="CE629" s="2"/>
      <c r="CF629" s="386"/>
      <c r="CG629" s="386"/>
      <c r="CH629" s="10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386"/>
      <c r="DT629" s="386"/>
      <c r="DU629" s="386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</row>
    <row r="630" customFormat="false" ht="11.25" hidden="false" customHeight="false" outlineLevel="0" collapsed="false">
      <c r="A630" s="2"/>
      <c r="B630" s="2"/>
      <c r="C630" s="2"/>
      <c r="D630" s="398"/>
      <c r="F630" s="2"/>
      <c r="G630" s="2"/>
      <c r="H630" s="2"/>
      <c r="I630" s="2"/>
      <c r="J630" s="2"/>
      <c r="K630" s="2"/>
      <c r="L630" s="2"/>
      <c r="M630" s="2"/>
      <c r="P630" s="2"/>
      <c r="Q630" s="2"/>
      <c r="R630" s="2"/>
      <c r="X630" s="273"/>
      <c r="Y630" s="2"/>
      <c r="AL630" s="2"/>
      <c r="AM630" s="2"/>
      <c r="AN630" s="2"/>
      <c r="AO630" s="2"/>
      <c r="AP630" s="2"/>
      <c r="AQ630" s="2"/>
      <c r="AR630" s="2"/>
      <c r="AS630" s="2"/>
      <c r="AT630" s="98"/>
      <c r="AU630" s="98"/>
      <c r="AV630" s="386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386"/>
      <c r="BX630" s="386"/>
      <c r="BY630" s="386"/>
      <c r="BZ630" s="2"/>
      <c r="CA630" s="2"/>
      <c r="CB630" s="2"/>
      <c r="CC630" s="2"/>
      <c r="CD630" s="2"/>
      <c r="CE630" s="2"/>
      <c r="CF630" s="386"/>
      <c r="CG630" s="386"/>
      <c r="CH630" s="10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386"/>
      <c r="DT630" s="386"/>
      <c r="DU630" s="386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</row>
    <row r="631" customFormat="false" ht="11.25" hidden="false" customHeight="false" outlineLevel="0" collapsed="false">
      <c r="A631" s="2"/>
      <c r="B631" s="2"/>
      <c r="C631" s="2"/>
      <c r="D631" s="398"/>
      <c r="F631" s="2"/>
      <c r="G631" s="2"/>
      <c r="H631" s="2"/>
      <c r="I631" s="2"/>
      <c r="J631" s="2"/>
      <c r="K631" s="2"/>
      <c r="L631" s="2"/>
      <c r="M631" s="2"/>
      <c r="P631" s="2"/>
      <c r="Q631" s="2"/>
      <c r="R631" s="2"/>
      <c r="X631" s="273"/>
      <c r="Y631" s="2"/>
      <c r="AL631" s="2"/>
      <c r="AM631" s="2"/>
      <c r="AN631" s="2"/>
      <c r="AO631" s="2"/>
      <c r="AP631" s="2"/>
      <c r="AQ631" s="2"/>
      <c r="AR631" s="2"/>
      <c r="AS631" s="2"/>
      <c r="AT631" s="98"/>
      <c r="AU631" s="98"/>
      <c r="AV631" s="386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386"/>
      <c r="BX631" s="386"/>
      <c r="BY631" s="386"/>
      <c r="BZ631" s="2"/>
      <c r="CA631" s="2"/>
      <c r="CB631" s="2"/>
      <c r="CC631" s="2"/>
      <c r="CD631" s="2"/>
      <c r="CE631" s="2"/>
      <c r="CF631" s="386"/>
      <c r="CG631" s="386"/>
      <c r="CH631" s="10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386"/>
      <c r="DT631" s="386"/>
      <c r="DU631" s="386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</row>
    <row r="632" customFormat="false" ht="11.25" hidden="false" customHeight="false" outlineLevel="0" collapsed="false">
      <c r="A632" s="2"/>
      <c r="B632" s="2"/>
      <c r="C632" s="2"/>
      <c r="D632" s="398"/>
      <c r="F632" s="2"/>
      <c r="G632" s="2"/>
      <c r="H632" s="2"/>
      <c r="I632" s="2"/>
      <c r="J632" s="2"/>
      <c r="K632" s="2"/>
      <c r="L632" s="2"/>
      <c r="M632" s="2"/>
      <c r="P632" s="2"/>
      <c r="Q632" s="2"/>
      <c r="R632" s="2"/>
      <c r="X632" s="273"/>
      <c r="Y632" s="2"/>
      <c r="AL632" s="2"/>
      <c r="AM632" s="2"/>
      <c r="AN632" s="2"/>
      <c r="AO632" s="2"/>
      <c r="AP632" s="2"/>
      <c r="AQ632" s="2"/>
      <c r="AR632" s="2"/>
      <c r="AS632" s="2"/>
      <c r="AT632" s="98"/>
      <c r="AU632" s="98"/>
      <c r="AV632" s="386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386"/>
      <c r="BX632" s="386"/>
      <c r="BY632" s="386"/>
      <c r="BZ632" s="2"/>
      <c r="CA632" s="2"/>
      <c r="CB632" s="2"/>
      <c r="CC632" s="2"/>
      <c r="CD632" s="2"/>
      <c r="CE632" s="2"/>
      <c r="CF632" s="386"/>
      <c r="CG632" s="386"/>
      <c r="CH632" s="10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386"/>
      <c r="DT632" s="386"/>
      <c r="DU632" s="386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</row>
    <row r="633" customFormat="false" ht="11.25" hidden="false" customHeight="false" outlineLevel="0" collapsed="false">
      <c r="A633" s="2"/>
      <c r="B633" s="2"/>
      <c r="C633" s="2"/>
      <c r="D633" s="398"/>
      <c r="F633" s="2"/>
      <c r="G633" s="2"/>
      <c r="H633" s="2"/>
      <c r="I633" s="2"/>
      <c r="J633" s="2"/>
      <c r="K633" s="2"/>
      <c r="L633" s="2"/>
      <c r="M633" s="2"/>
      <c r="P633" s="2"/>
      <c r="Q633" s="2"/>
      <c r="R633" s="2"/>
      <c r="X633" s="273"/>
      <c r="Y633" s="2"/>
      <c r="AL633" s="2"/>
      <c r="AM633" s="2"/>
      <c r="AN633" s="2"/>
      <c r="AO633" s="2"/>
      <c r="AP633" s="2"/>
      <c r="AQ633" s="2"/>
      <c r="AR633" s="2"/>
      <c r="AS633" s="2"/>
      <c r="AT633" s="98"/>
      <c r="AU633" s="98"/>
      <c r="AV633" s="386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386"/>
      <c r="BX633" s="386"/>
      <c r="BY633" s="386"/>
      <c r="BZ633" s="2"/>
      <c r="CA633" s="2"/>
      <c r="CB633" s="2"/>
      <c r="CC633" s="2"/>
      <c r="CD633" s="2"/>
      <c r="CE633" s="2"/>
      <c r="CF633" s="386"/>
      <c r="CG633" s="386"/>
      <c r="CH633" s="10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386"/>
      <c r="DT633" s="386"/>
      <c r="DU633" s="386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</row>
    <row r="634" customFormat="false" ht="11.25" hidden="false" customHeight="false" outlineLevel="0" collapsed="false">
      <c r="A634" s="2"/>
      <c r="B634" s="2"/>
      <c r="C634" s="2"/>
      <c r="D634" s="398"/>
      <c r="F634" s="2"/>
      <c r="G634" s="2"/>
      <c r="H634" s="2"/>
      <c r="I634" s="2"/>
      <c r="J634" s="2"/>
      <c r="K634" s="2"/>
      <c r="L634" s="2"/>
      <c r="M634" s="2"/>
      <c r="P634" s="2"/>
      <c r="Q634" s="2"/>
      <c r="R634" s="2"/>
      <c r="X634" s="273"/>
      <c r="Y634" s="2"/>
      <c r="AL634" s="2"/>
      <c r="AM634" s="2"/>
      <c r="AN634" s="2"/>
      <c r="AO634" s="2"/>
      <c r="AP634" s="2"/>
      <c r="AQ634" s="2"/>
      <c r="AR634" s="2"/>
      <c r="AS634" s="2"/>
      <c r="AT634" s="98"/>
      <c r="AU634" s="98"/>
      <c r="AV634" s="386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386"/>
      <c r="BX634" s="386"/>
      <c r="BY634" s="386"/>
      <c r="BZ634" s="2"/>
      <c r="CA634" s="2"/>
      <c r="CB634" s="2"/>
      <c r="CC634" s="2"/>
      <c r="CD634" s="2"/>
      <c r="CE634" s="2"/>
      <c r="CF634" s="386"/>
      <c r="CG634" s="386"/>
      <c r="CH634" s="10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386"/>
      <c r="DT634" s="386"/>
      <c r="DU634" s="386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</row>
    <row r="635" customFormat="false" ht="11.25" hidden="false" customHeight="false" outlineLevel="0" collapsed="false">
      <c r="A635" s="2"/>
      <c r="B635" s="2"/>
      <c r="C635" s="2"/>
      <c r="D635" s="398"/>
      <c r="F635" s="2"/>
      <c r="G635" s="2"/>
      <c r="H635" s="2"/>
      <c r="I635" s="2"/>
      <c r="J635" s="2"/>
      <c r="K635" s="2"/>
      <c r="L635" s="2"/>
      <c r="M635" s="2"/>
      <c r="P635" s="2"/>
      <c r="Q635" s="2"/>
      <c r="R635" s="2"/>
      <c r="X635" s="273"/>
      <c r="Y635" s="2"/>
      <c r="AL635" s="2"/>
      <c r="AM635" s="2"/>
      <c r="AN635" s="2"/>
      <c r="AO635" s="2"/>
      <c r="AP635" s="2"/>
      <c r="AQ635" s="2"/>
      <c r="AR635" s="2"/>
      <c r="AS635" s="2"/>
      <c r="AT635" s="98"/>
      <c r="AU635" s="98"/>
      <c r="AV635" s="386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386"/>
      <c r="BX635" s="386"/>
      <c r="BY635" s="386"/>
      <c r="BZ635" s="2"/>
      <c r="CA635" s="2"/>
      <c r="CB635" s="2"/>
      <c r="CC635" s="2"/>
      <c r="CD635" s="2"/>
      <c r="CE635" s="2"/>
      <c r="CF635" s="386"/>
      <c r="CG635" s="386"/>
      <c r="CH635" s="10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386"/>
      <c r="DT635" s="386"/>
      <c r="DU635" s="386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</row>
    <row r="636" customFormat="false" ht="11.25" hidden="false" customHeight="false" outlineLevel="0" collapsed="false">
      <c r="A636" s="2"/>
      <c r="B636" s="2"/>
      <c r="C636" s="2"/>
      <c r="D636" s="398"/>
      <c r="F636" s="2"/>
      <c r="G636" s="2"/>
      <c r="H636" s="2"/>
      <c r="I636" s="2"/>
      <c r="J636" s="2"/>
      <c r="K636" s="2"/>
      <c r="L636" s="2"/>
      <c r="M636" s="2"/>
      <c r="P636" s="2"/>
      <c r="Q636" s="2"/>
      <c r="R636" s="2"/>
      <c r="X636" s="273"/>
      <c r="Y636" s="2"/>
      <c r="AL636" s="2"/>
      <c r="AM636" s="2"/>
      <c r="AN636" s="2"/>
      <c r="AO636" s="2"/>
      <c r="AP636" s="2"/>
      <c r="AQ636" s="2"/>
      <c r="AR636" s="2"/>
      <c r="AS636" s="2"/>
      <c r="AT636" s="98"/>
      <c r="AU636" s="98"/>
      <c r="AV636" s="386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386"/>
      <c r="BX636" s="386"/>
      <c r="BY636" s="386"/>
      <c r="BZ636" s="2"/>
      <c r="CA636" s="2"/>
      <c r="CB636" s="2"/>
      <c r="CC636" s="2"/>
      <c r="CD636" s="2"/>
      <c r="CE636" s="2"/>
      <c r="CF636" s="386"/>
      <c r="CG636" s="386"/>
      <c r="CH636" s="10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386"/>
      <c r="DT636" s="386"/>
      <c r="DU636" s="386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</row>
    <row r="637" customFormat="false" ht="11.25" hidden="false" customHeight="false" outlineLevel="0" collapsed="false">
      <c r="A637" s="2"/>
      <c r="B637" s="2"/>
      <c r="C637" s="2"/>
      <c r="D637" s="398"/>
      <c r="F637" s="2"/>
      <c r="G637" s="2"/>
      <c r="H637" s="2"/>
      <c r="I637" s="2"/>
      <c r="J637" s="2"/>
      <c r="K637" s="2"/>
      <c r="L637" s="2"/>
      <c r="M637" s="2"/>
      <c r="P637" s="2"/>
      <c r="Q637" s="2"/>
      <c r="R637" s="2"/>
      <c r="X637" s="273"/>
      <c r="Y637" s="2"/>
      <c r="AL637" s="2"/>
      <c r="AM637" s="2"/>
      <c r="AN637" s="2"/>
      <c r="AO637" s="2"/>
      <c r="AP637" s="2"/>
      <c r="AQ637" s="2"/>
      <c r="AR637" s="2"/>
      <c r="AS637" s="2"/>
      <c r="AT637" s="98"/>
      <c r="AU637" s="98"/>
      <c r="AV637" s="386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386"/>
      <c r="BX637" s="386"/>
      <c r="BY637" s="386"/>
      <c r="BZ637" s="2"/>
      <c r="CA637" s="2"/>
      <c r="CB637" s="2"/>
      <c r="CC637" s="2"/>
      <c r="CD637" s="2"/>
      <c r="CE637" s="2"/>
      <c r="CF637" s="386"/>
      <c r="CG637" s="386"/>
      <c r="CH637" s="10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386"/>
      <c r="DT637" s="386"/>
      <c r="DU637" s="386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</row>
    <row r="638" customFormat="false" ht="11.25" hidden="false" customHeight="false" outlineLevel="0" collapsed="false">
      <c r="A638" s="2"/>
      <c r="B638" s="2"/>
      <c r="C638" s="2"/>
      <c r="D638" s="398"/>
      <c r="F638" s="2"/>
      <c r="G638" s="2"/>
      <c r="H638" s="2"/>
      <c r="I638" s="2"/>
      <c r="J638" s="2"/>
      <c r="K638" s="2"/>
      <c r="L638" s="2"/>
      <c r="M638" s="2"/>
      <c r="P638" s="2"/>
      <c r="Q638" s="2"/>
      <c r="R638" s="2"/>
      <c r="X638" s="273"/>
      <c r="Y638" s="2"/>
      <c r="AL638" s="2"/>
      <c r="AM638" s="2"/>
      <c r="AN638" s="2"/>
      <c r="AO638" s="2"/>
      <c r="AP638" s="2"/>
      <c r="AQ638" s="2"/>
      <c r="AR638" s="2"/>
      <c r="AS638" s="2"/>
      <c r="AT638" s="98"/>
      <c r="AU638" s="98"/>
      <c r="AV638" s="386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386"/>
      <c r="BX638" s="386"/>
      <c r="BY638" s="386"/>
      <c r="BZ638" s="2"/>
      <c r="CA638" s="2"/>
      <c r="CB638" s="2"/>
      <c r="CC638" s="2"/>
      <c r="CD638" s="2"/>
      <c r="CE638" s="2"/>
      <c r="CF638" s="386"/>
      <c r="CG638" s="386"/>
      <c r="CH638" s="10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386"/>
      <c r="DT638" s="386"/>
      <c r="DU638" s="386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</row>
    <row r="639" customFormat="false" ht="11.25" hidden="false" customHeight="false" outlineLevel="0" collapsed="false">
      <c r="A639" s="2"/>
      <c r="B639" s="2"/>
      <c r="C639" s="2"/>
      <c r="D639" s="398"/>
      <c r="F639" s="2"/>
      <c r="G639" s="2"/>
      <c r="H639" s="2"/>
      <c r="I639" s="2"/>
      <c r="J639" s="2"/>
      <c r="K639" s="2"/>
      <c r="L639" s="2"/>
      <c r="M639" s="2"/>
      <c r="P639" s="2"/>
      <c r="Q639" s="2"/>
      <c r="R639" s="2"/>
      <c r="X639" s="273"/>
      <c r="Y639" s="2"/>
      <c r="AL639" s="2"/>
      <c r="AM639" s="2"/>
      <c r="AN639" s="2"/>
      <c r="AO639" s="2"/>
      <c r="AP639" s="2"/>
      <c r="AQ639" s="2"/>
      <c r="AR639" s="2"/>
      <c r="AS639" s="2"/>
      <c r="AT639" s="98"/>
      <c r="AU639" s="98"/>
      <c r="AV639" s="386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386"/>
      <c r="BX639" s="386"/>
      <c r="BY639" s="386"/>
      <c r="BZ639" s="2"/>
      <c r="CA639" s="2"/>
      <c r="CB639" s="2"/>
      <c r="CC639" s="2"/>
      <c r="CD639" s="2"/>
      <c r="CE639" s="2"/>
      <c r="CF639" s="386"/>
      <c r="CG639" s="386"/>
      <c r="CH639" s="10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386"/>
      <c r="DT639" s="386"/>
      <c r="DU639" s="386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</row>
    <row r="640" customFormat="false" ht="11.25" hidden="false" customHeight="false" outlineLevel="0" collapsed="false">
      <c r="A640" s="2"/>
      <c r="B640" s="2"/>
      <c r="C640" s="2"/>
      <c r="D640" s="398"/>
      <c r="F640" s="2"/>
      <c r="G640" s="2"/>
      <c r="H640" s="2"/>
      <c r="I640" s="2"/>
      <c r="J640" s="2"/>
      <c r="K640" s="2"/>
      <c r="L640" s="2"/>
      <c r="M640" s="2"/>
      <c r="P640" s="2"/>
      <c r="Q640" s="2"/>
      <c r="R640" s="2"/>
      <c r="X640" s="273"/>
      <c r="Y640" s="2"/>
      <c r="AL640" s="2"/>
      <c r="AM640" s="2"/>
      <c r="AN640" s="2"/>
      <c r="AO640" s="2"/>
      <c r="AP640" s="2"/>
      <c r="AQ640" s="2"/>
      <c r="AR640" s="2"/>
      <c r="AS640" s="2"/>
      <c r="AT640" s="98"/>
      <c r="AU640" s="98"/>
      <c r="AV640" s="386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386"/>
      <c r="BX640" s="386"/>
      <c r="BY640" s="386"/>
      <c r="BZ640" s="2"/>
      <c r="CA640" s="2"/>
      <c r="CB640" s="2"/>
      <c r="CC640" s="2"/>
      <c r="CD640" s="2"/>
      <c r="CE640" s="2"/>
      <c r="CF640" s="386"/>
      <c r="CG640" s="386"/>
      <c r="CH640" s="10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386"/>
      <c r="DT640" s="386"/>
      <c r="DU640" s="386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</row>
    <row r="641" customFormat="false" ht="11.25" hidden="false" customHeight="false" outlineLevel="0" collapsed="false">
      <c r="A641" s="2"/>
      <c r="B641" s="2"/>
      <c r="C641" s="2"/>
      <c r="D641" s="398"/>
      <c r="F641" s="2"/>
      <c r="G641" s="2"/>
      <c r="H641" s="2"/>
      <c r="I641" s="2"/>
      <c r="J641" s="2"/>
      <c r="K641" s="2"/>
      <c r="L641" s="2"/>
      <c r="M641" s="2"/>
      <c r="P641" s="2"/>
      <c r="Q641" s="2"/>
      <c r="R641" s="2"/>
      <c r="X641" s="273"/>
      <c r="Y641" s="2"/>
      <c r="AL641" s="2"/>
      <c r="AM641" s="2"/>
      <c r="AN641" s="2"/>
      <c r="AO641" s="2"/>
      <c r="AP641" s="2"/>
      <c r="AQ641" s="2"/>
      <c r="AR641" s="2"/>
      <c r="AS641" s="2"/>
      <c r="AT641" s="98"/>
      <c r="AU641" s="98"/>
      <c r="AV641" s="386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386"/>
      <c r="BX641" s="386"/>
      <c r="BY641" s="386"/>
      <c r="BZ641" s="2"/>
      <c r="CA641" s="2"/>
      <c r="CB641" s="2"/>
      <c r="CC641" s="2"/>
      <c r="CD641" s="2"/>
      <c r="CE641" s="2"/>
      <c r="CF641" s="386"/>
      <c r="CG641" s="386"/>
      <c r="CH641" s="10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386"/>
      <c r="DT641" s="386"/>
      <c r="DU641" s="386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</row>
    <row r="642" customFormat="false" ht="11.25" hidden="false" customHeight="false" outlineLevel="0" collapsed="false">
      <c r="A642" s="2"/>
      <c r="B642" s="2"/>
      <c r="C642" s="2"/>
      <c r="D642" s="398"/>
      <c r="F642" s="2"/>
      <c r="G642" s="2"/>
      <c r="H642" s="2"/>
      <c r="I642" s="2"/>
      <c r="J642" s="2"/>
      <c r="K642" s="2"/>
      <c r="L642" s="2"/>
      <c r="M642" s="2"/>
      <c r="P642" s="2"/>
      <c r="Q642" s="2"/>
      <c r="R642" s="2"/>
      <c r="X642" s="273"/>
      <c r="Y642" s="2"/>
      <c r="AL642" s="2"/>
      <c r="AM642" s="2"/>
      <c r="AN642" s="2"/>
      <c r="AO642" s="2"/>
      <c r="AP642" s="2"/>
      <c r="AQ642" s="2"/>
      <c r="AR642" s="2"/>
      <c r="AS642" s="2"/>
      <c r="AT642" s="98"/>
      <c r="AU642" s="98"/>
      <c r="AV642" s="386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386"/>
      <c r="BX642" s="386"/>
      <c r="BY642" s="386"/>
      <c r="BZ642" s="2"/>
      <c r="CA642" s="2"/>
      <c r="CB642" s="2"/>
      <c r="CC642" s="2"/>
      <c r="CD642" s="2"/>
      <c r="CE642" s="2"/>
      <c r="CF642" s="386"/>
      <c r="CG642" s="386"/>
      <c r="CH642" s="10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386"/>
      <c r="DT642" s="386"/>
      <c r="DU642" s="386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</row>
    <row r="643" customFormat="false" ht="11.25" hidden="false" customHeight="false" outlineLevel="0" collapsed="false">
      <c r="A643" s="2"/>
      <c r="B643" s="2"/>
      <c r="C643" s="2"/>
      <c r="D643" s="398"/>
      <c r="F643" s="2"/>
      <c r="G643" s="2"/>
      <c r="H643" s="2"/>
      <c r="I643" s="2"/>
      <c r="J643" s="2"/>
      <c r="K643" s="2"/>
      <c r="L643" s="2"/>
      <c r="M643" s="2"/>
      <c r="P643" s="2"/>
      <c r="Q643" s="2"/>
      <c r="R643" s="2"/>
      <c r="X643" s="273"/>
      <c r="Y643" s="2"/>
      <c r="AL643" s="2"/>
      <c r="AM643" s="2"/>
      <c r="AN643" s="2"/>
      <c r="AO643" s="2"/>
      <c r="AP643" s="2"/>
      <c r="AQ643" s="2"/>
      <c r="AR643" s="2"/>
      <c r="AS643" s="2"/>
      <c r="AT643" s="98"/>
      <c r="AU643" s="98"/>
      <c r="AV643" s="386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386"/>
      <c r="BX643" s="386"/>
      <c r="BY643" s="386"/>
      <c r="BZ643" s="2"/>
      <c r="CA643" s="2"/>
      <c r="CB643" s="2"/>
      <c r="CC643" s="2"/>
      <c r="CD643" s="2"/>
      <c r="CE643" s="2"/>
      <c r="CF643" s="386"/>
      <c r="CG643" s="386"/>
      <c r="CH643" s="10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386"/>
      <c r="DT643" s="386"/>
      <c r="DU643" s="386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</row>
    <row r="644" customFormat="false" ht="11.25" hidden="false" customHeight="false" outlineLevel="0" collapsed="false">
      <c r="A644" s="2"/>
      <c r="B644" s="2"/>
      <c r="C644" s="2"/>
      <c r="D644" s="398"/>
      <c r="F644" s="2"/>
      <c r="G644" s="2"/>
      <c r="H644" s="2"/>
      <c r="I644" s="2"/>
      <c r="J644" s="2"/>
      <c r="K644" s="2"/>
      <c r="L644" s="2"/>
      <c r="M644" s="2"/>
      <c r="P644" s="2"/>
      <c r="Q644" s="2"/>
      <c r="R644" s="2"/>
      <c r="X644" s="273"/>
      <c r="Y644" s="2"/>
      <c r="AL644" s="2"/>
      <c r="AM644" s="2"/>
      <c r="AN644" s="2"/>
      <c r="AO644" s="2"/>
      <c r="AP644" s="2"/>
      <c r="AQ644" s="2"/>
      <c r="AR644" s="2"/>
      <c r="AS644" s="2"/>
      <c r="AT644" s="98"/>
      <c r="AU644" s="98"/>
      <c r="AV644" s="386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386"/>
      <c r="BX644" s="386"/>
      <c r="BY644" s="386"/>
      <c r="BZ644" s="2"/>
      <c r="CA644" s="2"/>
      <c r="CB644" s="2"/>
      <c r="CC644" s="2"/>
      <c r="CD644" s="2"/>
      <c r="CE644" s="2"/>
      <c r="CF644" s="386"/>
      <c r="CG644" s="386"/>
      <c r="CH644" s="10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386"/>
      <c r="DT644" s="386"/>
      <c r="DU644" s="386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</row>
    <row r="645" customFormat="false" ht="11.25" hidden="false" customHeight="false" outlineLevel="0" collapsed="false">
      <c r="A645" s="2"/>
      <c r="B645" s="2"/>
      <c r="C645" s="2"/>
      <c r="D645" s="398"/>
      <c r="F645" s="2"/>
      <c r="G645" s="2"/>
      <c r="H645" s="2"/>
      <c r="I645" s="2"/>
      <c r="J645" s="2"/>
      <c r="K645" s="2"/>
      <c r="L645" s="2"/>
      <c r="M645" s="2"/>
      <c r="P645" s="2"/>
      <c r="Q645" s="2"/>
      <c r="R645" s="2"/>
      <c r="X645" s="273"/>
      <c r="Y645" s="2"/>
      <c r="AL645" s="2"/>
      <c r="AM645" s="2"/>
      <c r="AN645" s="2"/>
      <c r="AO645" s="2"/>
      <c r="AP645" s="2"/>
      <c r="AQ645" s="2"/>
      <c r="AR645" s="2"/>
      <c r="AS645" s="2"/>
      <c r="AT645" s="98"/>
      <c r="AU645" s="98"/>
      <c r="AV645" s="386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386"/>
      <c r="BX645" s="386"/>
      <c r="BY645" s="386"/>
      <c r="BZ645" s="2"/>
      <c r="CA645" s="2"/>
      <c r="CB645" s="2"/>
      <c r="CC645" s="2"/>
      <c r="CD645" s="2"/>
      <c r="CE645" s="2"/>
      <c r="CF645" s="386"/>
      <c r="CG645" s="386"/>
      <c r="CH645" s="10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386"/>
      <c r="DT645" s="386"/>
      <c r="DU645" s="386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</row>
    <row r="646" customFormat="false" ht="11.25" hidden="false" customHeight="false" outlineLevel="0" collapsed="false">
      <c r="A646" s="2"/>
      <c r="B646" s="2"/>
      <c r="C646" s="2"/>
      <c r="D646" s="398"/>
      <c r="F646" s="2"/>
      <c r="G646" s="2"/>
      <c r="H646" s="2"/>
      <c r="I646" s="2"/>
      <c r="J646" s="2"/>
      <c r="K646" s="2"/>
      <c r="L646" s="2"/>
      <c r="M646" s="2"/>
      <c r="P646" s="2"/>
      <c r="Q646" s="2"/>
      <c r="R646" s="2"/>
      <c r="X646" s="273"/>
      <c r="Y646" s="2"/>
      <c r="AL646" s="2"/>
      <c r="AM646" s="2"/>
      <c r="AN646" s="2"/>
      <c r="AO646" s="2"/>
      <c r="AP646" s="2"/>
      <c r="AQ646" s="2"/>
      <c r="AR646" s="2"/>
      <c r="AS646" s="2"/>
      <c r="AT646" s="98"/>
      <c r="AU646" s="98"/>
      <c r="AV646" s="386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386"/>
      <c r="BX646" s="386"/>
      <c r="BY646" s="386"/>
      <c r="BZ646" s="2"/>
      <c r="CA646" s="2"/>
      <c r="CB646" s="2"/>
      <c r="CC646" s="2"/>
      <c r="CD646" s="2"/>
      <c r="CE646" s="2"/>
      <c r="CF646" s="386"/>
      <c r="CG646" s="386"/>
      <c r="CH646" s="10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386"/>
      <c r="DT646" s="386"/>
      <c r="DU646" s="386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</row>
    <row r="647" customFormat="false" ht="11.25" hidden="false" customHeight="false" outlineLevel="0" collapsed="false">
      <c r="A647" s="2"/>
      <c r="B647" s="2"/>
      <c r="C647" s="2"/>
      <c r="D647" s="398"/>
      <c r="F647" s="2"/>
      <c r="G647" s="2"/>
      <c r="H647" s="2"/>
      <c r="I647" s="2"/>
      <c r="J647" s="2"/>
      <c r="K647" s="2"/>
      <c r="L647" s="2"/>
      <c r="M647" s="2"/>
      <c r="P647" s="2"/>
      <c r="Q647" s="2"/>
      <c r="R647" s="2"/>
      <c r="X647" s="273"/>
      <c r="Y647" s="2"/>
      <c r="AL647" s="2"/>
      <c r="AM647" s="2"/>
      <c r="AN647" s="2"/>
      <c r="AO647" s="2"/>
      <c r="AP647" s="2"/>
      <c r="AQ647" s="2"/>
      <c r="AR647" s="2"/>
      <c r="AS647" s="2"/>
      <c r="AT647" s="98"/>
      <c r="AU647" s="98"/>
      <c r="AV647" s="386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386"/>
      <c r="BX647" s="386"/>
      <c r="BY647" s="386"/>
      <c r="BZ647" s="2"/>
      <c r="CA647" s="2"/>
      <c r="CB647" s="2"/>
      <c r="CC647" s="2"/>
      <c r="CD647" s="2"/>
      <c r="CE647" s="2"/>
      <c r="CF647" s="386"/>
      <c r="CG647" s="386"/>
      <c r="CH647" s="10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386"/>
      <c r="DT647" s="386"/>
      <c r="DU647" s="386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</row>
    <row r="648" customFormat="false" ht="11.25" hidden="false" customHeight="false" outlineLevel="0" collapsed="false">
      <c r="A648" s="2"/>
      <c r="B648" s="2"/>
      <c r="C648" s="2"/>
      <c r="D648" s="398"/>
      <c r="F648" s="2"/>
      <c r="G648" s="2"/>
      <c r="H648" s="2"/>
      <c r="I648" s="2"/>
      <c r="J648" s="2"/>
      <c r="K648" s="2"/>
      <c r="L648" s="2"/>
      <c r="M648" s="2"/>
      <c r="P648" s="2"/>
      <c r="Q648" s="2"/>
      <c r="R648" s="2"/>
      <c r="X648" s="273"/>
      <c r="Y648" s="2"/>
      <c r="AL648" s="2"/>
      <c r="AM648" s="2"/>
      <c r="AN648" s="2"/>
      <c r="AO648" s="2"/>
      <c r="AP648" s="2"/>
      <c r="AQ648" s="2"/>
      <c r="AR648" s="2"/>
      <c r="AS648" s="2"/>
      <c r="AT648" s="98"/>
      <c r="AU648" s="98"/>
      <c r="AV648" s="386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386"/>
      <c r="BX648" s="386"/>
      <c r="BY648" s="386"/>
      <c r="BZ648" s="2"/>
      <c r="CA648" s="2"/>
      <c r="CB648" s="2"/>
      <c r="CC648" s="2"/>
      <c r="CD648" s="2"/>
      <c r="CE648" s="2"/>
      <c r="CF648" s="386"/>
      <c r="CG648" s="386"/>
      <c r="CH648" s="10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386"/>
      <c r="DT648" s="386"/>
      <c r="DU648" s="386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</row>
    <row r="649" customFormat="false" ht="11.25" hidden="false" customHeight="false" outlineLevel="0" collapsed="false">
      <c r="A649" s="2"/>
      <c r="B649" s="2"/>
      <c r="C649" s="2"/>
      <c r="D649" s="398"/>
      <c r="F649" s="2"/>
      <c r="G649" s="2"/>
      <c r="H649" s="2"/>
      <c r="I649" s="2"/>
      <c r="J649" s="2"/>
      <c r="K649" s="2"/>
      <c r="L649" s="2"/>
      <c r="M649" s="2"/>
      <c r="P649" s="2"/>
      <c r="Q649" s="2"/>
      <c r="R649" s="2"/>
      <c r="X649" s="273"/>
      <c r="Y649" s="2"/>
      <c r="AL649" s="2"/>
      <c r="AM649" s="2"/>
      <c r="AN649" s="2"/>
      <c r="AO649" s="2"/>
      <c r="AP649" s="2"/>
      <c r="AQ649" s="2"/>
      <c r="AR649" s="2"/>
      <c r="AS649" s="2"/>
      <c r="AT649" s="98"/>
      <c r="AU649" s="98"/>
      <c r="AV649" s="386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386"/>
      <c r="BX649" s="386"/>
      <c r="BY649" s="386"/>
      <c r="BZ649" s="2"/>
      <c r="CA649" s="2"/>
      <c r="CB649" s="2"/>
      <c r="CC649" s="2"/>
      <c r="CD649" s="2"/>
      <c r="CE649" s="2"/>
      <c r="CF649" s="386"/>
      <c r="CG649" s="386"/>
      <c r="CH649" s="10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386"/>
      <c r="DT649" s="386"/>
      <c r="DU649" s="386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</row>
    <row r="650" customFormat="false" ht="11.25" hidden="false" customHeight="false" outlineLevel="0" collapsed="false">
      <c r="A650" s="2"/>
      <c r="B650" s="2"/>
      <c r="C650" s="2"/>
      <c r="D650" s="398"/>
      <c r="F650" s="2"/>
      <c r="G650" s="2"/>
      <c r="H650" s="2"/>
      <c r="I650" s="2"/>
      <c r="J650" s="2"/>
      <c r="K650" s="2"/>
      <c r="L650" s="2"/>
      <c r="M650" s="2"/>
      <c r="P650" s="2"/>
      <c r="Q650" s="2"/>
      <c r="R650" s="2"/>
      <c r="X650" s="273"/>
      <c r="Y650" s="2"/>
      <c r="AL650" s="2"/>
      <c r="AM650" s="2"/>
      <c r="AN650" s="2"/>
      <c r="AO650" s="2"/>
      <c r="AP650" s="2"/>
      <c r="AQ650" s="2"/>
      <c r="AR650" s="2"/>
      <c r="AS650" s="2"/>
      <c r="AT650" s="98"/>
      <c r="AU650" s="98"/>
      <c r="AV650" s="386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386"/>
      <c r="BX650" s="386"/>
      <c r="BY650" s="386"/>
      <c r="BZ650" s="2"/>
      <c r="CA650" s="2"/>
      <c r="CB650" s="2"/>
      <c r="CC650" s="2"/>
      <c r="CD650" s="2"/>
      <c r="CE650" s="2"/>
      <c r="CF650" s="386"/>
      <c r="CG650" s="386"/>
      <c r="CH650" s="10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386"/>
      <c r="DT650" s="386"/>
      <c r="DU650" s="386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</row>
    <row r="651" customFormat="false" ht="11.25" hidden="false" customHeight="false" outlineLevel="0" collapsed="false">
      <c r="A651" s="2"/>
      <c r="B651" s="2"/>
      <c r="C651" s="2"/>
      <c r="D651" s="398"/>
      <c r="F651" s="2"/>
      <c r="G651" s="2"/>
      <c r="H651" s="2"/>
      <c r="I651" s="2"/>
      <c r="J651" s="2"/>
      <c r="K651" s="2"/>
      <c r="L651" s="2"/>
      <c r="M651" s="2"/>
      <c r="P651" s="2"/>
      <c r="Q651" s="2"/>
      <c r="R651" s="2"/>
      <c r="X651" s="273"/>
      <c r="Y651" s="2"/>
      <c r="AL651" s="2"/>
      <c r="AM651" s="2"/>
      <c r="AN651" s="2"/>
      <c r="AO651" s="2"/>
      <c r="AP651" s="2"/>
      <c r="AQ651" s="2"/>
      <c r="AR651" s="2"/>
      <c r="AS651" s="2"/>
      <c r="AT651" s="98"/>
      <c r="AU651" s="98"/>
      <c r="AV651" s="386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386"/>
      <c r="BX651" s="386"/>
      <c r="BY651" s="386"/>
      <c r="BZ651" s="2"/>
      <c r="CA651" s="2"/>
      <c r="CB651" s="2"/>
      <c r="CC651" s="2"/>
      <c r="CD651" s="2"/>
      <c r="CE651" s="2"/>
      <c r="CF651" s="386"/>
      <c r="CG651" s="386"/>
      <c r="CH651" s="10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386"/>
      <c r="DT651" s="386"/>
      <c r="DU651" s="386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</row>
    <row r="652" customFormat="false" ht="11.25" hidden="false" customHeight="false" outlineLevel="0" collapsed="false">
      <c r="A652" s="2"/>
      <c r="B652" s="2"/>
      <c r="C652" s="2"/>
      <c r="D652" s="398"/>
      <c r="F652" s="2"/>
      <c r="G652" s="2"/>
      <c r="H652" s="2"/>
      <c r="I652" s="2"/>
      <c r="J652" s="2"/>
      <c r="K652" s="2"/>
      <c r="L652" s="2"/>
      <c r="M652" s="2"/>
      <c r="P652" s="2"/>
      <c r="Q652" s="2"/>
      <c r="R652" s="2"/>
      <c r="X652" s="273"/>
      <c r="Y652" s="2"/>
      <c r="AL652" s="2"/>
      <c r="AM652" s="2"/>
      <c r="AN652" s="2"/>
      <c r="AO652" s="2"/>
      <c r="AP652" s="2"/>
      <c r="AQ652" s="2"/>
      <c r="AR652" s="2"/>
      <c r="AS652" s="2"/>
      <c r="AT652" s="98"/>
      <c r="AU652" s="98"/>
      <c r="AV652" s="386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386"/>
      <c r="BX652" s="386"/>
      <c r="BY652" s="386"/>
      <c r="BZ652" s="2"/>
      <c r="CA652" s="2"/>
      <c r="CB652" s="2"/>
      <c r="CC652" s="2"/>
      <c r="CD652" s="2"/>
      <c r="CE652" s="2"/>
      <c r="CF652" s="386"/>
      <c r="CG652" s="386"/>
      <c r="CH652" s="10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386"/>
      <c r="DT652" s="386"/>
      <c r="DU652" s="386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</row>
    <row r="653" customFormat="false" ht="11.25" hidden="false" customHeight="false" outlineLevel="0" collapsed="false">
      <c r="A653" s="2"/>
      <c r="B653" s="2"/>
      <c r="C653" s="2"/>
      <c r="D653" s="398"/>
      <c r="F653" s="2"/>
      <c r="G653" s="2"/>
      <c r="H653" s="2"/>
      <c r="I653" s="2"/>
      <c r="J653" s="2"/>
      <c r="K653" s="2"/>
      <c r="L653" s="2"/>
      <c r="M653" s="2"/>
      <c r="P653" s="2"/>
      <c r="Q653" s="2"/>
      <c r="R653" s="2"/>
      <c r="X653" s="273"/>
      <c r="Y653" s="2"/>
      <c r="AL653" s="2"/>
      <c r="AM653" s="2"/>
      <c r="AN653" s="2"/>
      <c r="AO653" s="2"/>
      <c r="AP653" s="2"/>
      <c r="AQ653" s="2"/>
      <c r="AR653" s="2"/>
      <c r="AS653" s="2"/>
      <c r="AT653" s="98"/>
      <c r="AU653" s="98"/>
      <c r="AV653" s="386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386"/>
      <c r="BX653" s="386"/>
      <c r="BY653" s="386"/>
      <c r="BZ653" s="2"/>
      <c r="CA653" s="2"/>
      <c r="CB653" s="2"/>
      <c r="CC653" s="2"/>
      <c r="CD653" s="2"/>
      <c r="CE653" s="2"/>
      <c r="CF653" s="386"/>
      <c r="CG653" s="386"/>
      <c r="CH653" s="10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386"/>
      <c r="DT653" s="386"/>
      <c r="DU653" s="386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</row>
    <row r="654" customFormat="false" ht="11.25" hidden="false" customHeight="false" outlineLevel="0" collapsed="false">
      <c r="A654" s="2"/>
      <c r="B654" s="2"/>
      <c r="C654" s="2"/>
      <c r="D654" s="398"/>
      <c r="F654" s="2"/>
      <c r="G654" s="2"/>
      <c r="H654" s="2"/>
      <c r="I654" s="2"/>
      <c r="J654" s="2"/>
      <c r="K654" s="2"/>
      <c r="L654" s="2"/>
      <c r="M654" s="2"/>
      <c r="P654" s="2"/>
      <c r="Q654" s="2"/>
      <c r="R654" s="2"/>
      <c r="X654" s="273"/>
      <c r="Y654" s="2"/>
      <c r="AL654" s="2"/>
      <c r="AM654" s="2"/>
      <c r="AN654" s="2"/>
      <c r="AO654" s="2"/>
      <c r="AP654" s="2"/>
      <c r="AQ654" s="2"/>
      <c r="AR654" s="2"/>
      <c r="AS654" s="2"/>
      <c r="AT654" s="98"/>
      <c r="AU654" s="98"/>
      <c r="AV654" s="386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386"/>
      <c r="BX654" s="386"/>
      <c r="BY654" s="386"/>
      <c r="BZ654" s="2"/>
      <c r="CA654" s="2"/>
      <c r="CB654" s="2"/>
      <c r="CC654" s="2"/>
      <c r="CD654" s="2"/>
      <c r="CE654" s="2"/>
      <c r="CF654" s="386"/>
      <c r="CG654" s="386"/>
      <c r="CH654" s="10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386"/>
      <c r="DT654" s="386"/>
      <c r="DU654" s="386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</row>
    <row r="655" customFormat="false" ht="11.25" hidden="false" customHeight="false" outlineLevel="0" collapsed="false">
      <c r="A655" s="2"/>
      <c r="B655" s="2"/>
      <c r="C655" s="2"/>
      <c r="D655" s="398"/>
      <c r="F655" s="2"/>
      <c r="G655" s="2"/>
      <c r="H655" s="2"/>
      <c r="I655" s="2"/>
      <c r="J655" s="2"/>
      <c r="K655" s="2"/>
      <c r="L655" s="2"/>
      <c r="M655" s="2"/>
      <c r="P655" s="2"/>
      <c r="Q655" s="2"/>
      <c r="R655" s="2"/>
      <c r="X655" s="273"/>
      <c r="Y655" s="2"/>
      <c r="AL655" s="2"/>
      <c r="AM655" s="2"/>
      <c r="AN655" s="2"/>
      <c r="AO655" s="2"/>
      <c r="AP655" s="2"/>
      <c r="AQ655" s="2"/>
      <c r="AR655" s="2"/>
      <c r="AS655" s="2"/>
      <c r="AT655" s="98"/>
      <c r="AU655" s="98"/>
      <c r="AV655" s="386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386"/>
      <c r="BX655" s="386"/>
      <c r="BY655" s="386"/>
      <c r="BZ655" s="2"/>
      <c r="CA655" s="2"/>
      <c r="CB655" s="2"/>
      <c r="CC655" s="2"/>
      <c r="CD655" s="2"/>
      <c r="CE655" s="2"/>
      <c r="CF655" s="386"/>
      <c r="CG655" s="386"/>
      <c r="CH655" s="10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386"/>
      <c r="DT655" s="386"/>
      <c r="DU655" s="386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</row>
    <row r="656" customFormat="false" ht="11.25" hidden="false" customHeight="false" outlineLevel="0" collapsed="false">
      <c r="A656" s="2"/>
      <c r="B656" s="2"/>
      <c r="C656" s="2"/>
      <c r="D656" s="398"/>
      <c r="F656" s="2"/>
      <c r="G656" s="2"/>
      <c r="H656" s="2"/>
      <c r="I656" s="2"/>
      <c r="J656" s="2"/>
      <c r="K656" s="2"/>
      <c r="L656" s="2"/>
      <c r="M656" s="2"/>
      <c r="P656" s="2"/>
      <c r="Q656" s="2"/>
      <c r="R656" s="2"/>
      <c r="X656" s="273"/>
      <c r="Y656" s="2"/>
      <c r="AL656" s="2"/>
      <c r="AM656" s="2"/>
      <c r="AN656" s="2"/>
      <c r="AO656" s="2"/>
      <c r="AP656" s="2"/>
      <c r="AQ656" s="2"/>
      <c r="AR656" s="2"/>
      <c r="AS656" s="2"/>
      <c r="AT656" s="98"/>
      <c r="AU656" s="98"/>
      <c r="AV656" s="386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386"/>
      <c r="BX656" s="386"/>
      <c r="BY656" s="386"/>
      <c r="BZ656" s="2"/>
      <c r="CA656" s="2"/>
      <c r="CB656" s="2"/>
      <c r="CC656" s="2"/>
      <c r="CD656" s="2"/>
      <c r="CE656" s="2"/>
      <c r="CF656" s="386"/>
      <c r="CG656" s="386"/>
      <c r="CH656" s="10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386"/>
      <c r="DT656" s="386"/>
      <c r="DU656" s="386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</row>
    <row r="657" customFormat="false" ht="11.25" hidden="false" customHeight="false" outlineLevel="0" collapsed="false">
      <c r="A657" s="2"/>
      <c r="B657" s="2"/>
      <c r="C657" s="2"/>
      <c r="D657" s="398"/>
      <c r="F657" s="2"/>
      <c r="G657" s="2"/>
      <c r="H657" s="2"/>
      <c r="I657" s="2"/>
      <c r="J657" s="2"/>
      <c r="K657" s="2"/>
      <c r="L657" s="2"/>
      <c r="M657" s="2"/>
      <c r="P657" s="2"/>
      <c r="Q657" s="2"/>
      <c r="R657" s="2"/>
      <c r="X657" s="273"/>
      <c r="Y657" s="2"/>
      <c r="AL657" s="2"/>
      <c r="AM657" s="2"/>
      <c r="AN657" s="2"/>
      <c r="AO657" s="2"/>
      <c r="AP657" s="2"/>
      <c r="AQ657" s="2"/>
      <c r="AR657" s="2"/>
      <c r="AS657" s="2"/>
      <c r="AT657" s="98"/>
      <c r="AU657" s="98"/>
      <c r="AV657" s="386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386"/>
      <c r="BX657" s="386"/>
      <c r="BY657" s="386"/>
      <c r="BZ657" s="2"/>
      <c r="CA657" s="2"/>
      <c r="CB657" s="2"/>
      <c r="CC657" s="2"/>
      <c r="CD657" s="2"/>
      <c r="CE657" s="2"/>
      <c r="CF657" s="386"/>
      <c r="CG657" s="386"/>
      <c r="CH657" s="10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386"/>
      <c r="DT657" s="386"/>
      <c r="DU657" s="386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</row>
    <row r="658" customFormat="false" ht="11.25" hidden="false" customHeight="false" outlineLevel="0" collapsed="false">
      <c r="A658" s="2"/>
      <c r="B658" s="2"/>
      <c r="C658" s="2"/>
      <c r="D658" s="398"/>
      <c r="F658" s="2"/>
      <c r="G658" s="2"/>
      <c r="H658" s="2"/>
      <c r="I658" s="2"/>
      <c r="J658" s="2"/>
      <c r="K658" s="2"/>
      <c r="L658" s="2"/>
      <c r="M658" s="2"/>
      <c r="P658" s="2"/>
      <c r="Q658" s="2"/>
      <c r="R658" s="2"/>
      <c r="X658" s="273"/>
      <c r="Y658" s="2"/>
      <c r="AL658" s="2"/>
      <c r="AM658" s="2"/>
      <c r="AN658" s="2"/>
      <c r="AO658" s="2"/>
      <c r="AP658" s="2"/>
      <c r="AQ658" s="2"/>
      <c r="AR658" s="2"/>
      <c r="AS658" s="2"/>
      <c r="AT658" s="98"/>
      <c r="AU658" s="98"/>
      <c r="AV658" s="386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386"/>
      <c r="BX658" s="386"/>
      <c r="BY658" s="386"/>
      <c r="BZ658" s="2"/>
      <c r="CA658" s="2"/>
      <c r="CB658" s="2"/>
      <c r="CC658" s="2"/>
      <c r="CD658" s="2"/>
      <c r="CE658" s="2"/>
      <c r="CF658" s="386"/>
      <c r="CG658" s="386"/>
      <c r="CH658" s="10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386"/>
      <c r="DT658" s="386"/>
      <c r="DU658" s="386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</row>
    <row r="659" customFormat="false" ht="11.25" hidden="false" customHeight="false" outlineLevel="0" collapsed="false">
      <c r="A659" s="2"/>
      <c r="B659" s="2"/>
      <c r="C659" s="2"/>
      <c r="D659" s="398"/>
      <c r="F659" s="2"/>
      <c r="G659" s="2"/>
      <c r="H659" s="2"/>
      <c r="I659" s="2"/>
      <c r="J659" s="2"/>
      <c r="K659" s="2"/>
      <c r="L659" s="2"/>
      <c r="M659" s="2"/>
      <c r="P659" s="2"/>
      <c r="Q659" s="2"/>
      <c r="R659" s="2"/>
      <c r="X659" s="273"/>
      <c r="Y659" s="2"/>
      <c r="AL659" s="2"/>
      <c r="AM659" s="2"/>
      <c r="AN659" s="2"/>
      <c r="AO659" s="2"/>
      <c r="AP659" s="2"/>
      <c r="AQ659" s="2"/>
      <c r="AR659" s="2"/>
      <c r="AS659" s="2"/>
      <c r="AT659" s="98"/>
      <c r="AU659" s="98"/>
      <c r="AV659" s="386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386"/>
      <c r="BX659" s="386"/>
      <c r="BY659" s="386"/>
      <c r="BZ659" s="2"/>
      <c r="CA659" s="2"/>
      <c r="CB659" s="2"/>
      <c r="CC659" s="2"/>
      <c r="CD659" s="2"/>
      <c r="CE659" s="2"/>
      <c r="CF659" s="386"/>
      <c r="CG659" s="386"/>
      <c r="CH659" s="10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386"/>
      <c r="DT659" s="386"/>
      <c r="DU659" s="386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</row>
    <row r="660" customFormat="false" ht="11.25" hidden="false" customHeight="false" outlineLevel="0" collapsed="false">
      <c r="A660" s="2"/>
      <c r="B660" s="2"/>
      <c r="C660" s="2"/>
      <c r="D660" s="398"/>
      <c r="F660" s="2"/>
      <c r="G660" s="2"/>
      <c r="H660" s="2"/>
      <c r="I660" s="2"/>
      <c r="J660" s="2"/>
      <c r="K660" s="2"/>
      <c r="L660" s="2"/>
      <c r="M660" s="2"/>
      <c r="P660" s="2"/>
      <c r="Q660" s="2"/>
      <c r="R660" s="2"/>
      <c r="X660" s="273"/>
      <c r="Y660" s="2"/>
      <c r="AL660" s="2"/>
      <c r="AM660" s="2"/>
      <c r="AN660" s="2"/>
      <c r="AO660" s="2"/>
      <c r="AP660" s="2"/>
      <c r="AQ660" s="2"/>
      <c r="AR660" s="2"/>
      <c r="AS660" s="2"/>
      <c r="AT660" s="98"/>
      <c r="AU660" s="98"/>
      <c r="AV660" s="386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386"/>
      <c r="BX660" s="386"/>
      <c r="BY660" s="386"/>
      <c r="BZ660" s="2"/>
      <c r="CA660" s="2"/>
      <c r="CB660" s="2"/>
      <c r="CC660" s="2"/>
      <c r="CD660" s="2"/>
      <c r="CE660" s="2"/>
      <c r="CF660" s="386"/>
      <c r="CG660" s="386"/>
      <c r="CH660" s="10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386"/>
      <c r="DT660" s="386"/>
      <c r="DU660" s="386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</row>
    <row r="661" customFormat="false" ht="11.25" hidden="false" customHeight="false" outlineLevel="0" collapsed="false">
      <c r="A661" s="2"/>
      <c r="B661" s="2"/>
      <c r="C661" s="2"/>
      <c r="D661" s="398"/>
      <c r="F661" s="2"/>
      <c r="G661" s="2"/>
      <c r="H661" s="2"/>
      <c r="I661" s="2"/>
      <c r="J661" s="2"/>
      <c r="K661" s="2"/>
      <c r="L661" s="2"/>
      <c r="M661" s="2"/>
      <c r="P661" s="2"/>
      <c r="Q661" s="2"/>
      <c r="R661" s="2"/>
      <c r="X661" s="273"/>
      <c r="Y661" s="2"/>
      <c r="AL661" s="2"/>
      <c r="AM661" s="2"/>
      <c r="AN661" s="2"/>
      <c r="AO661" s="2"/>
      <c r="AP661" s="2"/>
      <c r="AQ661" s="2"/>
      <c r="AR661" s="2"/>
      <c r="AS661" s="2"/>
      <c r="AT661" s="98"/>
      <c r="AU661" s="98"/>
      <c r="AV661" s="386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386"/>
      <c r="BX661" s="386"/>
      <c r="BY661" s="386"/>
      <c r="BZ661" s="2"/>
      <c r="CA661" s="2"/>
      <c r="CB661" s="2"/>
      <c r="CC661" s="2"/>
      <c r="CD661" s="2"/>
      <c r="CE661" s="2"/>
      <c r="CF661" s="386"/>
      <c r="CG661" s="386"/>
      <c r="CH661" s="10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386"/>
      <c r="DT661" s="386"/>
      <c r="DU661" s="386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</row>
    <row r="662" customFormat="false" ht="11.25" hidden="false" customHeight="false" outlineLevel="0" collapsed="false">
      <c r="A662" s="2"/>
      <c r="B662" s="2"/>
      <c r="C662" s="2"/>
      <c r="D662" s="398"/>
      <c r="F662" s="2"/>
      <c r="G662" s="2"/>
      <c r="H662" s="2"/>
      <c r="I662" s="2"/>
      <c r="J662" s="2"/>
      <c r="K662" s="2"/>
      <c r="L662" s="2"/>
      <c r="M662" s="2"/>
      <c r="P662" s="2"/>
      <c r="Q662" s="2"/>
      <c r="R662" s="2"/>
      <c r="X662" s="273"/>
      <c r="Y662" s="2"/>
      <c r="AL662" s="2"/>
      <c r="AM662" s="2"/>
      <c r="AN662" s="2"/>
      <c r="AO662" s="2"/>
      <c r="AP662" s="2"/>
      <c r="AQ662" s="2"/>
      <c r="AR662" s="2"/>
      <c r="AS662" s="2"/>
      <c r="AT662" s="98"/>
      <c r="AU662" s="98"/>
      <c r="AV662" s="386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386"/>
      <c r="BX662" s="386"/>
      <c r="BY662" s="386"/>
      <c r="BZ662" s="2"/>
      <c r="CA662" s="2"/>
      <c r="CB662" s="2"/>
      <c r="CC662" s="2"/>
      <c r="CD662" s="2"/>
      <c r="CE662" s="2"/>
      <c r="CF662" s="386"/>
      <c r="CG662" s="386"/>
      <c r="CH662" s="10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386"/>
      <c r="DT662" s="386"/>
      <c r="DU662" s="386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</row>
    <row r="663" customFormat="false" ht="11.25" hidden="false" customHeight="false" outlineLevel="0" collapsed="false">
      <c r="A663" s="2"/>
      <c r="B663" s="2"/>
      <c r="C663" s="2"/>
      <c r="D663" s="398"/>
      <c r="F663" s="2"/>
      <c r="G663" s="2"/>
      <c r="H663" s="2"/>
      <c r="I663" s="2"/>
      <c r="J663" s="2"/>
      <c r="K663" s="2"/>
      <c r="L663" s="2"/>
      <c r="M663" s="2"/>
      <c r="P663" s="2"/>
      <c r="Q663" s="2"/>
      <c r="R663" s="2"/>
      <c r="X663" s="273"/>
      <c r="Y663" s="2"/>
      <c r="AL663" s="2"/>
      <c r="AM663" s="2"/>
      <c r="AN663" s="2"/>
      <c r="AO663" s="2"/>
      <c r="AP663" s="2"/>
      <c r="AQ663" s="2"/>
      <c r="AR663" s="2"/>
      <c r="AS663" s="2"/>
      <c r="AT663" s="98"/>
      <c r="AU663" s="98"/>
      <c r="AV663" s="386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386"/>
      <c r="BX663" s="386"/>
      <c r="BY663" s="386"/>
      <c r="BZ663" s="2"/>
      <c r="CA663" s="2"/>
      <c r="CB663" s="2"/>
      <c r="CC663" s="2"/>
      <c r="CD663" s="2"/>
      <c r="CE663" s="2"/>
      <c r="CF663" s="386"/>
      <c r="CG663" s="386"/>
      <c r="CH663" s="10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386"/>
      <c r="DT663" s="386"/>
      <c r="DU663" s="386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</row>
    <row r="664" customFormat="false" ht="11.25" hidden="false" customHeight="false" outlineLevel="0" collapsed="false">
      <c r="A664" s="2"/>
      <c r="B664" s="2"/>
      <c r="C664" s="2"/>
      <c r="D664" s="398"/>
      <c r="F664" s="2"/>
      <c r="G664" s="2"/>
      <c r="H664" s="2"/>
      <c r="I664" s="2"/>
      <c r="J664" s="2"/>
      <c r="K664" s="2"/>
      <c r="L664" s="2"/>
      <c r="M664" s="2"/>
      <c r="P664" s="2"/>
      <c r="Q664" s="2"/>
      <c r="R664" s="2"/>
      <c r="X664" s="273"/>
      <c r="Y664" s="2"/>
      <c r="AL664" s="2"/>
      <c r="AM664" s="2"/>
      <c r="AN664" s="2"/>
      <c r="AO664" s="2"/>
      <c r="AP664" s="2"/>
      <c r="AQ664" s="2"/>
      <c r="AR664" s="2"/>
      <c r="AS664" s="2"/>
      <c r="AT664" s="98"/>
      <c r="AU664" s="98"/>
      <c r="AV664" s="386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386"/>
      <c r="BX664" s="386"/>
      <c r="BY664" s="386"/>
      <c r="BZ664" s="2"/>
      <c r="CA664" s="2"/>
      <c r="CB664" s="2"/>
      <c r="CC664" s="2"/>
      <c r="CD664" s="2"/>
      <c r="CE664" s="2"/>
      <c r="CF664" s="386"/>
      <c r="CG664" s="386"/>
      <c r="CH664" s="10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386"/>
      <c r="DT664" s="386"/>
      <c r="DU664" s="386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</row>
    <row r="665" customFormat="false" ht="11.25" hidden="false" customHeight="false" outlineLevel="0" collapsed="false">
      <c r="A665" s="2"/>
      <c r="B665" s="2"/>
      <c r="C665" s="2"/>
      <c r="D665" s="398"/>
      <c r="F665" s="2"/>
      <c r="G665" s="2"/>
      <c r="H665" s="2"/>
      <c r="I665" s="2"/>
      <c r="J665" s="2"/>
      <c r="K665" s="2"/>
      <c r="L665" s="2"/>
      <c r="M665" s="2"/>
      <c r="P665" s="2"/>
      <c r="Q665" s="2"/>
      <c r="R665" s="2"/>
      <c r="X665" s="273"/>
      <c r="Y665" s="2"/>
      <c r="AL665" s="2"/>
      <c r="AM665" s="2"/>
      <c r="AN665" s="2"/>
      <c r="AO665" s="2"/>
      <c r="AP665" s="2"/>
      <c r="AQ665" s="2"/>
      <c r="AR665" s="2"/>
      <c r="AS665" s="2"/>
      <c r="AT665" s="98"/>
      <c r="AU665" s="98"/>
      <c r="AV665" s="386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386"/>
      <c r="BX665" s="386"/>
      <c r="BY665" s="386"/>
      <c r="BZ665" s="2"/>
      <c r="CA665" s="2"/>
      <c r="CB665" s="2"/>
      <c r="CC665" s="2"/>
      <c r="CD665" s="2"/>
      <c r="CE665" s="2"/>
      <c r="CF665" s="386"/>
      <c r="CG665" s="386"/>
      <c r="CH665" s="10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386"/>
      <c r="DT665" s="386"/>
      <c r="DU665" s="386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</row>
    <row r="666" customFormat="false" ht="11.25" hidden="false" customHeight="false" outlineLevel="0" collapsed="false">
      <c r="A666" s="2"/>
      <c r="B666" s="2"/>
      <c r="C666" s="2"/>
      <c r="D666" s="398"/>
      <c r="F666" s="2"/>
      <c r="G666" s="2"/>
      <c r="H666" s="2"/>
      <c r="I666" s="2"/>
      <c r="J666" s="2"/>
      <c r="K666" s="2"/>
      <c r="L666" s="2"/>
      <c r="M666" s="2"/>
      <c r="P666" s="2"/>
      <c r="Q666" s="2"/>
      <c r="R666" s="2"/>
      <c r="X666" s="273"/>
      <c r="Y666" s="2"/>
      <c r="AL666" s="2"/>
      <c r="AM666" s="2"/>
      <c r="AN666" s="2"/>
      <c r="AO666" s="2"/>
      <c r="AP666" s="2"/>
      <c r="AQ666" s="2"/>
      <c r="AR666" s="2"/>
      <c r="AS666" s="2"/>
      <c r="AT666" s="98"/>
      <c r="AU666" s="98"/>
      <c r="AV666" s="386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386"/>
      <c r="BX666" s="386"/>
      <c r="BY666" s="386"/>
      <c r="BZ666" s="2"/>
      <c r="CA666" s="2"/>
      <c r="CB666" s="2"/>
      <c r="CC666" s="2"/>
      <c r="CD666" s="2"/>
      <c r="CE666" s="2"/>
      <c r="CF666" s="386"/>
      <c r="CG666" s="386"/>
      <c r="CH666" s="10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386"/>
      <c r="DT666" s="386"/>
      <c r="DU666" s="386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</row>
    <row r="667" customFormat="false" ht="11.25" hidden="false" customHeight="false" outlineLevel="0" collapsed="false">
      <c r="A667" s="2"/>
      <c r="B667" s="2"/>
      <c r="C667" s="2"/>
      <c r="D667" s="398"/>
      <c r="F667" s="2"/>
      <c r="G667" s="2"/>
      <c r="H667" s="2"/>
      <c r="I667" s="2"/>
      <c r="J667" s="2"/>
      <c r="K667" s="2"/>
      <c r="L667" s="2"/>
      <c r="M667" s="2"/>
      <c r="P667" s="2"/>
      <c r="Q667" s="2"/>
      <c r="R667" s="2"/>
      <c r="X667" s="273"/>
      <c r="Y667" s="2"/>
      <c r="AL667" s="2"/>
      <c r="AM667" s="2"/>
      <c r="AN667" s="2"/>
      <c r="AO667" s="2"/>
      <c r="AP667" s="2"/>
      <c r="AQ667" s="2"/>
      <c r="AR667" s="2"/>
      <c r="AS667" s="2"/>
      <c r="AT667" s="98"/>
      <c r="AU667" s="98"/>
      <c r="AV667" s="386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386"/>
      <c r="BX667" s="386"/>
      <c r="BY667" s="386"/>
      <c r="BZ667" s="2"/>
      <c r="CA667" s="2"/>
      <c r="CB667" s="2"/>
      <c r="CC667" s="2"/>
      <c r="CD667" s="2"/>
      <c r="CE667" s="2"/>
      <c r="CF667" s="386"/>
      <c r="CG667" s="386"/>
      <c r="CH667" s="10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386"/>
      <c r="DT667" s="386"/>
      <c r="DU667" s="386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</row>
    <row r="668" customFormat="false" ht="11.25" hidden="false" customHeight="false" outlineLevel="0" collapsed="false">
      <c r="A668" s="2"/>
      <c r="B668" s="2"/>
      <c r="C668" s="2"/>
      <c r="D668" s="398"/>
      <c r="F668" s="2"/>
      <c r="G668" s="2"/>
      <c r="H668" s="2"/>
      <c r="I668" s="2"/>
      <c r="J668" s="2"/>
      <c r="K668" s="2"/>
      <c r="L668" s="2"/>
      <c r="M668" s="2"/>
      <c r="P668" s="2"/>
      <c r="Q668" s="2"/>
      <c r="R668" s="2"/>
      <c r="X668" s="273"/>
      <c r="Y668" s="2"/>
      <c r="AL668" s="2"/>
      <c r="AM668" s="2"/>
      <c r="AN668" s="2"/>
      <c r="AO668" s="2"/>
      <c r="AP668" s="2"/>
      <c r="AQ668" s="2"/>
      <c r="AR668" s="2"/>
      <c r="AS668" s="2"/>
      <c r="AT668" s="98"/>
      <c r="AU668" s="98"/>
      <c r="AV668" s="386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386"/>
      <c r="BX668" s="386"/>
      <c r="BY668" s="386"/>
      <c r="BZ668" s="2"/>
      <c r="CA668" s="2"/>
      <c r="CB668" s="2"/>
      <c r="CC668" s="2"/>
      <c r="CD668" s="2"/>
      <c r="CE668" s="2"/>
      <c r="CF668" s="386"/>
      <c r="CG668" s="386"/>
      <c r="CH668" s="10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386"/>
      <c r="DT668" s="386"/>
      <c r="DU668" s="386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</row>
    <row r="669" customFormat="false" ht="11.25" hidden="false" customHeight="false" outlineLevel="0" collapsed="false">
      <c r="A669" s="2"/>
      <c r="B669" s="2"/>
      <c r="C669" s="2"/>
      <c r="D669" s="398"/>
      <c r="F669" s="2"/>
      <c r="G669" s="2"/>
      <c r="H669" s="2"/>
      <c r="I669" s="2"/>
      <c r="J669" s="2"/>
      <c r="K669" s="2"/>
      <c r="L669" s="2"/>
      <c r="M669" s="2"/>
      <c r="P669" s="2"/>
      <c r="Q669" s="2"/>
      <c r="R669" s="2"/>
      <c r="X669" s="273"/>
      <c r="Y669" s="2"/>
      <c r="AL669" s="2"/>
      <c r="AM669" s="2"/>
      <c r="AN669" s="2"/>
      <c r="AO669" s="2"/>
      <c r="AP669" s="2"/>
      <c r="AQ669" s="2"/>
      <c r="AR669" s="2"/>
      <c r="AS669" s="2"/>
      <c r="AT669" s="98"/>
      <c r="AU669" s="98"/>
      <c r="AV669" s="386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386"/>
      <c r="BX669" s="386"/>
      <c r="BY669" s="386"/>
      <c r="BZ669" s="2"/>
      <c r="CA669" s="2"/>
      <c r="CB669" s="2"/>
      <c r="CC669" s="2"/>
      <c r="CD669" s="2"/>
      <c r="CE669" s="2"/>
      <c r="CF669" s="386"/>
      <c r="CG669" s="386"/>
      <c r="CH669" s="10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386"/>
      <c r="DT669" s="386"/>
      <c r="DU669" s="386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</row>
    <row r="670" customFormat="false" ht="11.25" hidden="false" customHeight="false" outlineLevel="0" collapsed="false">
      <c r="A670" s="2"/>
      <c r="B670" s="2"/>
      <c r="C670" s="2"/>
      <c r="D670" s="398"/>
      <c r="F670" s="2"/>
      <c r="G670" s="2"/>
      <c r="H670" s="2"/>
      <c r="I670" s="2"/>
      <c r="J670" s="2"/>
      <c r="K670" s="2"/>
      <c r="L670" s="2"/>
      <c r="M670" s="2"/>
      <c r="P670" s="2"/>
      <c r="Q670" s="2"/>
      <c r="R670" s="2"/>
      <c r="X670" s="273"/>
      <c r="Y670" s="2"/>
      <c r="AL670" s="2"/>
      <c r="AM670" s="2"/>
      <c r="AN670" s="2"/>
      <c r="AO670" s="2"/>
      <c r="AP670" s="2"/>
      <c r="AQ670" s="2"/>
      <c r="AR670" s="2"/>
      <c r="AS670" s="2"/>
      <c r="AT670" s="98"/>
      <c r="AU670" s="98"/>
      <c r="AV670" s="386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386"/>
      <c r="BX670" s="386"/>
      <c r="BY670" s="386"/>
      <c r="BZ670" s="2"/>
      <c r="CA670" s="2"/>
      <c r="CB670" s="2"/>
      <c r="CC670" s="2"/>
      <c r="CD670" s="2"/>
      <c r="CE670" s="2"/>
      <c r="CF670" s="386"/>
      <c r="CG670" s="386"/>
      <c r="CH670" s="10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386"/>
      <c r="DT670" s="386"/>
      <c r="DU670" s="386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</row>
    <row r="671" customFormat="false" ht="11.25" hidden="false" customHeight="false" outlineLevel="0" collapsed="false">
      <c r="A671" s="2"/>
      <c r="B671" s="2"/>
      <c r="C671" s="2"/>
      <c r="D671" s="398"/>
      <c r="F671" s="2"/>
      <c r="G671" s="2"/>
      <c r="H671" s="2"/>
      <c r="I671" s="2"/>
      <c r="J671" s="2"/>
      <c r="K671" s="2"/>
      <c r="L671" s="2"/>
      <c r="M671" s="2"/>
      <c r="P671" s="2"/>
      <c r="Q671" s="2"/>
      <c r="R671" s="2"/>
      <c r="X671" s="273"/>
      <c r="Y671" s="2"/>
      <c r="AL671" s="2"/>
      <c r="AM671" s="2"/>
      <c r="AN671" s="2"/>
      <c r="AO671" s="2"/>
      <c r="AP671" s="2"/>
      <c r="AQ671" s="2"/>
      <c r="AR671" s="2"/>
      <c r="AS671" s="2"/>
      <c r="AT671" s="98"/>
      <c r="AU671" s="98"/>
      <c r="AV671" s="386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386"/>
      <c r="BX671" s="386"/>
      <c r="BY671" s="386"/>
      <c r="BZ671" s="2"/>
      <c r="CA671" s="2"/>
      <c r="CB671" s="2"/>
      <c r="CC671" s="2"/>
      <c r="CD671" s="2"/>
      <c r="CE671" s="2"/>
      <c r="CF671" s="386"/>
      <c r="CG671" s="386"/>
      <c r="CH671" s="10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386"/>
      <c r="DT671" s="386"/>
      <c r="DU671" s="386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</row>
    <row r="672" customFormat="false" ht="11.25" hidden="false" customHeight="false" outlineLevel="0" collapsed="false">
      <c r="A672" s="2"/>
      <c r="B672" s="2"/>
      <c r="C672" s="2"/>
      <c r="D672" s="398"/>
      <c r="F672" s="2"/>
      <c r="G672" s="2"/>
      <c r="H672" s="2"/>
      <c r="I672" s="2"/>
      <c r="J672" s="2"/>
      <c r="K672" s="2"/>
      <c r="L672" s="2"/>
      <c r="M672" s="2"/>
      <c r="P672" s="2"/>
      <c r="Q672" s="2"/>
      <c r="R672" s="2"/>
      <c r="X672" s="273"/>
      <c r="Y672" s="2"/>
      <c r="AL672" s="2"/>
      <c r="AM672" s="2"/>
      <c r="AN672" s="2"/>
      <c r="AO672" s="2"/>
      <c r="AP672" s="2"/>
      <c r="AQ672" s="2"/>
      <c r="AR672" s="2"/>
      <c r="AS672" s="2"/>
      <c r="AT672" s="98"/>
      <c r="AU672" s="98"/>
      <c r="AV672" s="386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386"/>
      <c r="BX672" s="386"/>
      <c r="BY672" s="386"/>
      <c r="BZ672" s="2"/>
      <c r="CA672" s="2"/>
      <c r="CB672" s="2"/>
      <c r="CC672" s="2"/>
      <c r="CD672" s="2"/>
      <c r="CE672" s="2"/>
      <c r="CF672" s="386"/>
      <c r="CG672" s="386"/>
      <c r="CH672" s="10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386"/>
      <c r="DT672" s="386"/>
      <c r="DU672" s="386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</row>
    <row r="673" customFormat="false" ht="11.25" hidden="false" customHeight="false" outlineLevel="0" collapsed="false">
      <c r="A673" s="2"/>
      <c r="B673" s="2"/>
      <c r="C673" s="2"/>
      <c r="D673" s="398"/>
      <c r="F673" s="2"/>
      <c r="G673" s="2"/>
      <c r="H673" s="2"/>
      <c r="I673" s="2"/>
      <c r="J673" s="2"/>
      <c r="K673" s="2"/>
      <c r="L673" s="2"/>
      <c r="M673" s="2"/>
      <c r="P673" s="2"/>
      <c r="Q673" s="2"/>
      <c r="R673" s="2"/>
      <c r="X673" s="273"/>
      <c r="Y673" s="2"/>
      <c r="AL673" s="2"/>
      <c r="AM673" s="2"/>
      <c r="AN673" s="2"/>
      <c r="AO673" s="2"/>
      <c r="AP673" s="2"/>
      <c r="AQ673" s="2"/>
      <c r="AR673" s="2"/>
      <c r="AS673" s="2"/>
      <c r="AT673" s="98"/>
      <c r="AU673" s="98"/>
      <c r="AV673" s="386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386"/>
      <c r="BX673" s="386"/>
      <c r="BY673" s="386"/>
      <c r="BZ673" s="2"/>
      <c r="CA673" s="2"/>
      <c r="CB673" s="2"/>
      <c r="CC673" s="2"/>
      <c r="CD673" s="2"/>
      <c r="CE673" s="2"/>
      <c r="CF673" s="386"/>
      <c r="CG673" s="386"/>
      <c r="CH673" s="10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386"/>
      <c r="DT673" s="386"/>
      <c r="DU673" s="386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</row>
    <row r="674" customFormat="false" ht="11.25" hidden="false" customHeight="false" outlineLevel="0" collapsed="false">
      <c r="A674" s="2"/>
      <c r="B674" s="2"/>
      <c r="C674" s="2"/>
      <c r="D674" s="398"/>
      <c r="F674" s="2"/>
      <c r="G674" s="2"/>
      <c r="H674" s="2"/>
      <c r="I674" s="2"/>
      <c r="J674" s="2"/>
      <c r="K674" s="2"/>
      <c r="L674" s="2"/>
      <c r="M674" s="2"/>
      <c r="P674" s="2"/>
      <c r="Q674" s="2"/>
      <c r="R674" s="2"/>
      <c r="X674" s="273"/>
      <c r="Y674" s="2"/>
      <c r="AL674" s="2"/>
      <c r="AM674" s="2"/>
      <c r="AN674" s="2"/>
      <c r="AO674" s="2"/>
      <c r="AP674" s="2"/>
      <c r="AQ674" s="2"/>
      <c r="AR674" s="2"/>
      <c r="AS674" s="2"/>
      <c r="AT674" s="98"/>
      <c r="AU674" s="98"/>
      <c r="AV674" s="386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386"/>
      <c r="BX674" s="386"/>
      <c r="BY674" s="386"/>
      <c r="BZ674" s="2"/>
      <c r="CA674" s="2"/>
      <c r="CB674" s="2"/>
      <c r="CC674" s="2"/>
      <c r="CD674" s="2"/>
      <c r="CE674" s="2"/>
      <c r="CF674" s="386"/>
      <c r="CG674" s="386"/>
      <c r="CH674" s="10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386"/>
      <c r="DT674" s="386"/>
      <c r="DU674" s="386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</row>
    <row r="675" customFormat="false" ht="11.25" hidden="false" customHeight="false" outlineLevel="0" collapsed="false">
      <c r="A675" s="2"/>
      <c r="B675" s="2"/>
      <c r="C675" s="2"/>
      <c r="D675" s="398"/>
      <c r="F675" s="2"/>
      <c r="G675" s="2"/>
      <c r="H675" s="2"/>
      <c r="I675" s="2"/>
      <c r="J675" s="2"/>
      <c r="K675" s="2"/>
      <c r="L675" s="2"/>
      <c r="M675" s="2"/>
      <c r="P675" s="2"/>
      <c r="Q675" s="2"/>
      <c r="R675" s="2"/>
      <c r="X675" s="273"/>
      <c r="Y675" s="2"/>
      <c r="AL675" s="2"/>
      <c r="AM675" s="2"/>
      <c r="AN675" s="2"/>
      <c r="AO675" s="2"/>
      <c r="AP675" s="2"/>
      <c r="AQ675" s="2"/>
      <c r="AR675" s="2"/>
      <c r="AS675" s="2"/>
      <c r="AT675" s="98"/>
      <c r="AU675" s="98"/>
      <c r="AV675" s="386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386"/>
      <c r="BX675" s="386"/>
      <c r="BY675" s="386"/>
      <c r="BZ675" s="2"/>
      <c r="CA675" s="2"/>
      <c r="CB675" s="2"/>
      <c r="CC675" s="2"/>
      <c r="CD675" s="2"/>
      <c r="CE675" s="2"/>
      <c r="CF675" s="386"/>
      <c r="CG675" s="386"/>
      <c r="CH675" s="10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386"/>
      <c r="DT675" s="386"/>
      <c r="DU675" s="386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</row>
    <row r="676" customFormat="false" ht="11.25" hidden="false" customHeight="false" outlineLevel="0" collapsed="false">
      <c r="A676" s="2"/>
      <c r="B676" s="2"/>
      <c r="C676" s="2"/>
      <c r="D676" s="398"/>
      <c r="F676" s="2"/>
      <c r="G676" s="2"/>
      <c r="H676" s="2"/>
      <c r="I676" s="2"/>
      <c r="J676" s="2"/>
      <c r="K676" s="2"/>
      <c r="L676" s="2"/>
      <c r="M676" s="2"/>
      <c r="P676" s="2"/>
      <c r="Q676" s="2"/>
      <c r="R676" s="2"/>
      <c r="X676" s="273"/>
      <c r="Y676" s="2"/>
      <c r="AL676" s="2"/>
      <c r="AM676" s="2"/>
      <c r="AN676" s="2"/>
      <c r="AO676" s="2"/>
      <c r="AP676" s="2"/>
      <c r="AQ676" s="2"/>
      <c r="AR676" s="2"/>
      <c r="AS676" s="2"/>
      <c r="AT676" s="98"/>
      <c r="AU676" s="98"/>
      <c r="AV676" s="386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386"/>
      <c r="BX676" s="386"/>
      <c r="BY676" s="386"/>
      <c r="BZ676" s="2"/>
      <c r="CA676" s="2"/>
      <c r="CB676" s="2"/>
      <c r="CC676" s="2"/>
      <c r="CD676" s="2"/>
      <c r="CE676" s="2"/>
      <c r="CF676" s="386"/>
      <c r="CG676" s="386"/>
      <c r="CH676" s="10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386"/>
      <c r="DT676" s="386"/>
      <c r="DU676" s="386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</row>
    <row r="677" customFormat="false" ht="11.25" hidden="false" customHeight="false" outlineLevel="0" collapsed="false">
      <c r="A677" s="2"/>
      <c r="B677" s="2"/>
      <c r="C677" s="2"/>
      <c r="D677" s="398"/>
      <c r="F677" s="2"/>
      <c r="G677" s="2"/>
      <c r="H677" s="2"/>
      <c r="I677" s="2"/>
      <c r="J677" s="2"/>
      <c r="K677" s="2"/>
      <c r="L677" s="2"/>
      <c r="M677" s="2"/>
      <c r="P677" s="2"/>
      <c r="Q677" s="2"/>
      <c r="R677" s="2"/>
      <c r="X677" s="273"/>
      <c r="Y677" s="2"/>
      <c r="AL677" s="2"/>
      <c r="AM677" s="2"/>
      <c r="AN677" s="2"/>
      <c r="AO677" s="2"/>
      <c r="AP677" s="2"/>
      <c r="AQ677" s="2"/>
      <c r="AR677" s="2"/>
      <c r="AS677" s="2"/>
      <c r="AT677" s="98"/>
      <c r="AU677" s="98"/>
      <c r="AV677" s="386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386"/>
      <c r="BX677" s="386"/>
      <c r="BY677" s="386"/>
      <c r="BZ677" s="2"/>
      <c r="CA677" s="2"/>
      <c r="CB677" s="2"/>
      <c r="CC677" s="2"/>
      <c r="CD677" s="2"/>
      <c r="CE677" s="2"/>
      <c r="CF677" s="386"/>
      <c r="CG677" s="386"/>
      <c r="CH677" s="10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386"/>
      <c r="DT677" s="386"/>
      <c r="DU677" s="386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</row>
    <row r="678" customFormat="false" ht="11.25" hidden="false" customHeight="false" outlineLevel="0" collapsed="false">
      <c r="A678" s="2"/>
      <c r="B678" s="2"/>
      <c r="C678" s="2"/>
      <c r="D678" s="398"/>
      <c r="F678" s="2"/>
      <c r="G678" s="2"/>
      <c r="H678" s="2"/>
      <c r="I678" s="2"/>
      <c r="J678" s="2"/>
      <c r="K678" s="2"/>
      <c r="L678" s="2"/>
      <c r="M678" s="2"/>
      <c r="P678" s="2"/>
      <c r="Q678" s="2"/>
      <c r="R678" s="2"/>
      <c r="X678" s="273"/>
      <c r="Y678" s="2"/>
      <c r="AL678" s="2"/>
      <c r="AM678" s="2"/>
      <c r="AN678" s="2"/>
      <c r="AO678" s="2"/>
      <c r="AP678" s="2"/>
      <c r="AQ678" s="2"/>
      <c r="AR678" s="2"/>
      <c r="AS678" s="2"/>
      <c r="AT678" s="98"/>
      <c r="AU678" s="98"/>
      <c r="AV678" s="386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386"/>
      <c r="BX678" s="386"/>
      <c r="BY678" s="386"/>
      <c r="BZ678" s="2"/>
      <c r="CA678" s="2"/>
      <c r="CB678" s="2"/>
      <c r="CC678" s="2"/>
      <c r="CD678" s="2"/>
      <c r="CE678" s="2"/>
      <c r="CF678" s="386"/>
      <c r="CG678" s="386"/>
      <c r="CH678" s="10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386"/>
      <c r="DT678" s="386"/>
      <c r="DU678" s="386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</row>
    <row r="679" customFormat="false" ht="11.25" hidden="false" customHeight="false" outlineLevel="0" collapsed="false">
      <c r="A679" s="2"/>
      <c r="B679" s="2"/>
      <c r="C679" s="2"/>
      <c r="D679" s="398"/>
      <c r="F679" s="2"/>
      <c r="G679" s="2"/>
      <c r="H679" s="2"/>
      <c r="I679" s="2"/>
      <c r="J679" s="2"/>
      <c r="K679" s="2"/>
      <c r="L679" s="2"/>
      <c r="M679" s="2"/>
      <c r="P679" s="2"/>
      <c r="Q679" s="2"/>
      <c r="R679" s="2"/>
      <c r="X679" s="273"/>
      <c r="Y679" s="2"/>
      <c r="AL679" s="2"/>
      <c r="AM679" s="2"/>
      <c r="AN679" s="2"/>
      <c r="AO679" s="2"/>
      <c r="AP679" s="2"/>
      <c r="AQ679" s="2"/>
      <c r="AR679" s="2"/>
      <c r="AS679" s="2"/>
      <c r="AT679" s="98"/>
      <c r="AU679" s="98"/>
      <c r="AV679" s="386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386"/>
      <c r="BX679" s="386"/>
      <c r="BY679" s="386"/>
      <c r="BZ679" s="2"/>
      <c r="CA679" s="2"/>
      <c r="CB679" s="2"/>
      <c r="CC679" s="2"/>
      <c r="CD679" s="2"/>
      <c r="CE679" s="2"/>
      <c r="CF679" s="386"/>
      <c r="CG679" s="386"/>
      <c r="CH679" s="10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386"/>
      <c r="DT679" s="386"/>
      <c r="DU679" s="386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</row>
    <row r="680" customFormat="false" ht="11.25" hidden="false" customHeight="false" outlineLevel="0" collapsed="false">
      <c r="A680" s="2"/>
      <c r="B680" s="2"/>
      <c r="C680" s="2"/>
      <c r="D680" s="398"/>
      <c r="F680" s="2"/>
      <c r="G680" s="2"/>
      <c r="H680" s="2"/>
      <c r="I680" s="2"/>
      <c r="J680" s="2"/>
      <c r="K680" s="2"/>
      <c r="L680" s="2"/>
      <c r="M680" s="2"/>
      <c r="P680" s="2"/>
      <c r="Q680" s="2"/>
      <c r="R680" s="2"/>
      <c r="X680" s="273"/>
      <c r="Y680" s="2"/>
      <c r="AL680" s="2"/>
      <c r="AM680" s="2"/>
      <c r="AN680" s="2"/>
      <c r="AO680" s="2"/>
      <c r="AP680" s="2"/>
      <c r="AQ680" s="2"/>
      <c r="AR680" s="2"/>
      <c r="AS680" s="2"/>
      <c r="AT680" s="98"/>
      <c r="AU680" s="98"/>
      <c r="AV680" s="386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386"/>
      <c r="BX680" s="386"/>
      <c r="BY680" s="386"/>
      <c r="BZ680" s="2"/>
      <c r="CA680" s="2"/>
      <c r="CB680" s="2"/>
      <c r="CC680" s="2"/>
      <c r="CD680" s="2"/>
      <c r="CE680" s="2"/>
      <c r="CF680" s="386"/>
      <c r="CG680" s="386"/>
      <c r="CH680" s="10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386"/>
      <c r="DT680" s="386"/>
      <c r="DU680" s="386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</row>
    <row r="681" customFormat="false" ht="11.25" hidden="false" customHeight="false" outlineLevel="0" collapsed="false">
      <c r="A681" s="2"/>
      <c r="B681" s="2"/>
      <c r="C681" s="2"/>
      <c r="D681" s="398"/>
      <c r="F681" s="2"/>
      <c r="G681" s="2"/>
      <c r="H681" s="2"/>
      <c r="I681" s="2"/>
      <c r="J681" s="2"/>
      <c r="K681" s="2"/>
      <c r="L681" s="2"/>
      <c r="M681" s="2"/>
      <c r="P681" s="2"/>
      <c r="Q681" s="2"/>
      <c r="R681" s="2"/>
      <c r="X681" s="273"/>
      <c r="Y681" s="2"/>
      <c r="AL681" s="2"/>
      <c r="AM681" s="2"/>
      <c r="AN681" s="2"/>
      <c r="AO681" s="2"/>
      <c r="AP681" s="2"/>
      <c r="AQ681" s="2"/>
      <c r="AR681" s="2"/>
      <c r="AS681" s="2"/>
      <c r="AT681" s="98"/>
      <c r="AU681" s="98"/>
      <c r="AV681" s="386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386"/>
      <c r="BX681" s="386"/>
      <c r="BY681" s="386"/>
      <c r="BZ681" s="2"/>
      <c r="CA681" s="2"/>
      <c r="CB681" s="2"/>
      <c r="CC681" s="2"/>
      <c r="CD681" s="2"/>
      <c r="CE681" s="2"/>
      <c r="CF681" s="386"/>
      <c r="CG681" s="386"/>
      <c r="CH681" s="10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386"/>
      <c r="DT681" s="386"/>
      <c r="DU681" s="386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</row>
    <row r="682" customFormat="false" ht="11.25" hidden="false" customHeight="false" outlineLevel="0" collapsed="false">
      <c r="A682" s="2"/>
      <c r="B682" s="2"/>
      <c r="C682" s="2"/>
      <c r="D682" s="398"/>
      <c r="F682" s="2"/>
      <c r="G682" s="2"/>
      <c r="H682" s="2"/>
      <c r="I682" s="2"/>
      <c r="J682" s="2"/>
      <c r="K682" s="2"/>
      <c r="L682" s="2"/>
      <c r="M682" s="2"/>
      <c r="P682" s="2"/>
      <c r="Q682" s="2"/>
      <c r="R682" s="2"/>
      <c r="X682" s="273"/>
      <c r="Y682" s="2"/>
      <c r="AL682" s="2"/>
      <c r="AM682" s="2"/>
      <c r="AN682" s="2"/>
      <c r="AO682" s="2"/>
      <c r="AP682" s="2"/>
      <c r="AQ682" s="2"/>
      <c r="AR682" s="2"/>
      <c r="AS682" s="2"/>
      <c r="AT682" s="98"/>
      <c r="AU682" s="98"/>
      <c r="AV682" s="386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386"/>
      <c r="BX682" s="386"/>
      <c r="BY682" s="386"/>
      <c r="BZ682" s="2"/>
      <c r="CA682" s="2"/>
      <c r="CB682" s="2"/>
      <c r="CC682" s="2"/>
      <c r="CD682" s="2"/>
      <c r="CE682" s="2"/>
      <c r="CF682" s="386"/>
      <c r="CG682" s="386"/>
      <c r="CH682" s="10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386"/>
      <c r="DT682" s="386"/>
      <c r="DU682" s="386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</row>
    <row r="683" customFormat="false" ht="11.25" hidden="false" customHeight="false" outlineLevel="0" collapsed="false">
      <c r="A683" s="2"/>
      <c r="B683" s="2"/>
      <c r="C683" s="2"/>
      <c r="D683" s="398"/>
      <c r="F683" s="2"/>
      <c r="G683" s="2"/>
      <c r="H683" s="2"/>
      <c r="I683" s="2"/>
      <c r="J683" s="2"/>
      <c r="K683" s="2"/>
      <c r="L683" s="2"/>
      <c r="M683" s="2"/>
      <c r="P683" s="2"/>
      <c r="Q683" s="2"/>
      <c r="R683" s="2"/>
      <c r="X683" s="273"/>
      <c r="Y683" s="2"/>
      <c r="AL683" s="2"/>
      <c r="AM683" s="2"/>
      <c r="AN683" s="2"/>
      <c r="AO683" s="2"/>
      <c r="AP683" s="2"/>
      <c r="AQ683" s="2"/>
      <c r="AR683" s="2"/>
      <c r="AS683" s="2"/>
      <c r="AT683" s="98"/>
      <c r="AU683" s="98"/>
      <c r="AV683" s="386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386"/>
      <c r="BX683" s="386"/>
      <c r="BY683" s="386"/>
      <c r="BZ683" s="2"/>
      <c r="CA683" s="2"/>
      <c r="CB683" s="2"/>
      <c r="CC683" s="2"/>
      <c r="CD683" s="2"/>
      <c r="CE683" s="2"/>
      <c r="CF683" s="386"/>
      <c r="CG683" s="386"/>
      <c r="CH683" s="10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386"/>
      <c r="DT683" s="386"/>
      <c r="DU683" s="386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</row>
    <row r="684" customFormat="false" ht="11.25" hidden="false" customHeight="false" outlineLevel="0" collapsed="false">
      <c r="A684" s="2"/>
      <c r="B684" s="2"/>
      <c r="C684" s="2"/>
      <c r="D684" s="398"/>
      <c r="F684" s="2"/>
      <c r="G684" s="2"/>
      <c r="H684" s="2"/>
      <c r="I684" s="2"/>
      <c r="J684" s="2"/>
      <c r="K684" s="2"/>
      <c r="L684" s="2"/>
      <c r="M684" s="2"/>
      <c r="P684" s="2"/>
      <c r="Q684" s="2"/>
      <c r="R684" s="2"/>
      <c r="X684" s="273"/>
      <c r="Y684" s="2"/>
      <c r="AL684" s="2"/>
      <c r="AM684" s="2"/>
      <c r="AN684" s="2"/>
      <c r="AO684" s="2"/>
      <c r="AP684" s="2"/>
      <c r="AQ684" s="2"/>
      <c r="AR684" s="2"/>
      <c r="AS684" s="2"/>
      <c r="AT684" s="98"/>
      <c r="AU684" s="98"/>
      <c r="AV684" s="386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386"/>
      <c r="BX684" s="386"/>
      <c r="BY684" s="386"/>
      <c r="BZ684" s="2"/>
      <c r="CA684" s="2"/>
      <c r="CB684" s="2"/>
      <c r="CC684" s="2"/>
      <c r="CD684" s="2"/>
      <c r="CE684" s="2"/>
      <c r="CF684" s="386"/>
      <c r="CG684" s="386"/>
      <c r="CH684" s="10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386"/>
      <c r="DT684" s="386"/>
      <c r="DU684" s="386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</row>
    <row r="685" customFormat="false" ht="11.25" hidden="false" customHeight="false" outlineLevel="0" collapsed="false">
      <c r="A685" s="2"/>
      <c r="B685" s="2"/>
      <c r="C685" s="2"/>
      <c r="D685" s="398"/>
      <c r="F685" s="2"/>
      <c r="G685" s="2"/>
      <c r="H685" s="2"/>
      <c r="I685" s="2"/>
      <c r="J685" s="2"/>
      <c r="K685" s="2"/>
      <c r="L685" s="2"/>
      <c r="M685" s="2"/>
      <c r="P685" s="2"/>
      <c r="Q685" s="2"/>
      <c r="R685" s="2"/>
      <c r="X685" s="273"/>
      <c r="Y685" s="2"/>
      <c r="AL685" s="2"/>
      <c r="AM685" s="2"/>
      <c r="AN685" s="2"/>
      <c r="AO685" s="2"/>
      <c r="AP685" s="2"/>
      <c r="AQ685" s="2"/>
      <c r="AR685" s="2"/>
      <c r="AS685" s="2"/>
      <c r="AT685" s="98"/>
      <c r="AU685" s="98"/>
      <c r="AV685" s="386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386"/>
      <c r="BX685" s="386"/>
      <c r="BY685" s="386"/>
      <c r="BZ685" s="2"/>
      <c r="CA685" s="2"/>
      <c r="CB685" s="2"/>
      <c r="CC685" s="2"/>
      <c r="CD685" s="2"/>
      <c r="CE685" s="2"/>
      <c r="CF685" s="386"/>
      <c r="CG685" s="386"/>
      <c r="CH685" s="10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386"/>
      <c r="DT685" s="386"/>
      <c r="DU685" s="386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</row>
    <row r="686" customFormat="false" ht="11.25" hidden="false" customHeight="false" outlineLevel="0" collapsed="false">
      <c r="A686" s="2"/>
      <c r="B686" s="2"/>
      <c r="C686" s="2"/>
      <c r="D686" s="398"/>
      <c r="F686" s="2"/>
      <c r="G686" s="2"/>
      <c r="H686" s="2"/>
      <c r="I686" s="2"/>
      <c r="J686" s="2"/>
      <c r="K686" s="2"/>
      <c r="L686" s="2"/>
      <c r="M686" s="2"/>
      <c r="P686" s="2"/>
      <c r="Q686" s="2"/>
      <c r="R686" s="2"/>
      <c r="X686" s="273"/>
      <c r="Y686" s="2"/>
      <c r="AL686" s="2"/>
      <c r="AM686" s="2"/>
      <c r="AN686" s="2"/>
      <c r="AO686" s="2"/>
      <c r="AP686" s="2"/>
      <c r="AQ686" s="2"/>
      <c r="AR686" s="2"/>
      <c r="AS686" s="2"/>
      <c r="AT686" s="98"/>
      <c r="AU686" s="98"/>
      <c r="AV686" s="386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386"/>
      <c r="BX686" s="386"/>
      <c r="BY686" s="386"/>
      <c r="BZ686" s="2"/>
      <c r="CA686" s="2"/>
      <c r="CB686" s="2"/>
      <c r="CC686" s="2"/>
      <c r="CD686" s="2"/>
      <c r="CE686" s="2"/>
      <c r="CF686" s="386"/>
      <c r="CG686" s="386"/>
      <c r="CH686" s="10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386"/>
      <c r="DT686" s="386"/>
      <c r="DU686" s="386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</row>
    <row r="687" customFormat="false" ht="11.25" hidden="false" customHeight="false" outlineLevel="0" collapsed="false">
      <c r="A687" s="2"/>
      <c r="B687" s="2"/>
      <c r="C687" s="2"/>
      <c r="D687" s="398"/>
      <c r="F687" s="2"/>
      <c r="G687" s="2"/>
      <c r="H687" s="2"/>
      <c r="I687" s="2"/>
      <c r="J687" s="2"/>
      <c r="K687" s="2"/>
      <c r="L687" s="2"/>
      <c r="M687" s="2"/>
      <c r="P687" s="2"/>
      <c r="Q687" s="2"/>
      <c r="R687" s="2"/>
      <c r="X687" s="273"/>
      <c r="Y687" s="2"/>
      <c r="AL687" s="2"/>
      <c r="AM687" s="2"/>
      <c r="AN687" s="2"/>
      <c r="AO687" s="2"/>
      <c r="AP687" s="2"/>
      <c r="AQ687" s="2"/>
      <c r="AR687" s="2"/>
      <c r="AS687" s="2"/>
      <c r="AT687" s="98"/>
      <c r="AU687" s="98"/>
      <c r="AV687" s="386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386"/>
      <c r="BX687" s="386"/>
      <c r="BY687" s="386"/>
      <c r="BZ687" s="2"/>
      <c r="CA687" s="2"/>
      <c r="CB687" s="2"/>
      <c r="CC687" s="2"/>
      <c r="CD687" s="2"/>
      <c r="CE687" s="2"/>
      <c r="CF687" s="386"/>
      <c r="CG687" s="386"/>
      <c r="CH687" s="10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386"/>
      <c r="DT687" s="386"/>
      <c r="DU687" s="386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</row>
    <row r="688" customFormat="false" ht="11.25" hidden="false" customHeight="false" outlineLevel="0" collapsed="false">
      <c r="A688" s="2"/>
      <c r="B688" s="2"/>
      <c r="C688" s="2"/>
      <c r="D688" s="398"/>
      <c r="F688" s="2"/>
      <c r="G688" s="2"/>
      <c r="H688" s="2"/>
      <c r="I688" s="2"/>
      <c r="J688" s="2"/>
      <c r="K688" s="2"/>
      <c r="L688" s="2"/>
      <c r="M688" s="2"/>
      <c r="P688" s="2"/>
      <c r="Q688" s="2"/>
      <c r="R688" s="2"/>
      <c r="X688" s="273"/>
      <c r="Y688" s="2"/>
      <c r="AL688" s="2"/>
      <c r="AM688" s="2"/>
      <c r="AN688" s="2"/>
      <c r="AO688" s="2"/>
      <c r="AP688" s="2"/>
      <c r="AQ688" s="2"/>
      <c r="AR688" s="2"/>
      <c r="AS688" s="2"/>
      <c r="AT688" s="98"/>
      <c r="AU688" s="98"/>
      <c r="AV688" s="386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386"/>
      <c r="BX688" s="386"/>
      <c r="BY688" s="386"/>
      <c r="BZ688" s="2"/>
      <c r="CA688" s="2"/>
      <c r="CB688" s="2"/>
      <c r="CC688" s="2"/>
      <c r="CD688" s="2"/>
      <c r="CE688" s="2"/>
      <c r="CF688" s="386"/>
      <c r="CG688" s="386"/>
      <c r="CH688" s="10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386"/>
      <c r="DT688" s="386"/>
      <c r="DU688" s="386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</row>
    <row r="689" customFormat="false" ht="11.25" hidden="false" customHeight="false" outlineLevel="0" collapsed="false">
      <c r="A689" s="2"/>
      <c r="B689" s="2"/>
      <c r="C689" s="2"/>
      <c r="D689" s="398"/>
      <c r="F689" s="2"/>
      <c r="G689" s="2"/>
      <c r="H689" s="2"/>
      <c r="I689" s="2"/>
      <c r="J689" s="2"/>
      <c r="K689" s="2"/>
      <c r="L689" s="2"/>
      <c r="M689" s="2"/>
      <c r="P689" s="2"/>
      <c r="Q689" s="2"/>
      <c r="R689" s="2"/>
      <c r="X689" s="273"/>
      <c r="Y689" s="2"/>
      <c r="AL689" s="2"/>
      <c r="AM689" s="2"/>
      <c r="AN689" s="2"/>
      <c r="AO689" s="2"/>
      <c r="AP689" s="2"/>
      <c r="AQ689" s="2"/>
      <c r="AR689" s="2"/>
      <c r="AS689" s="2"/>
      <c r="AT689" s="98"/>
      <c r="AU689" s="98"/>
      <c r="AV689" s="386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386"/>
      <c r="BX689" s="386"/>
      <c r="BY689" s="386"/>
      <c r="BZ689" s="2"/>
      <c r="CA689" s="2"/>
      <c r="CB689" s="2"/>
      <c r="CC689" s="2"/>
      <c r="CD689" s="2"/>
      <c r="CE689" s="2"/>
      <c r="CF689" s="386"/>
      <c r="CG689" s="386"/>
      <c r="CH689" s="10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386"/>
      <c r="DT689" s="386"/>
      <c r="DU689" s="386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</row>
    <row r="690" customFormat="false" ht="11.25" hidden="false" customHeight="false" outlineLevel="0" collapsed="false">
      <c r="A690" s="2"/>
      <c r="B690" s="2"/>
      <c r="C690" s="2"/>
      <c r="D690" s="398"/>
      <c r="F690" s="2"/>
      <c r="G690" s="2"/>
      <c r="H690" s="2"/>
      <c r="I690" s="2"/>
      <c r="J690" s="2"/>
      <c r="K690" s="2"/>
      <c r="L690" s="2"/>
      <c r="M690" s="2"/>
      <c r="P690" s="2"/>
      <c r="Q690" s="2"/>
      <c r="R690" s="2"/>
      <c r="X690" s="273"/>
      <c r="Y690" s="2"/>
      <c r="AL690" s="2"/>
      <c r="AM690" s="2"/>
      <c r="AN690" s="2"/>
      <c r="AO690" s="2"/>
      <c r="AP690" s="2"/>
      <c r="AQ690" s="2"/>
      <c r="AR690" s="2"/>
      <c r="AS690" s="2"/>
      <c r="AT690" s="98"/>
      <c r="AU690" s="98"/>
      <c r="AV690" s="386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386"/>
      <c r="BX690" s="386"/>
      <c r="BY690" s="386"/>
      <c r="BZ690" s="2"/>
      <c r="CA690" s="2"/>
      <c r="CB690" s="2"/>
      <c r="CC690" s="2"/>
      <c r="CD690" s="2"/>
      <c r="CE690" s="2"/>
      <c r="CF690" s="386"/>
      <c r="CG690" s="386"/>
      <c r="CH690" s="10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386"/>
      <c r="DT690" s="386"/>
      <c r="DU690" s="386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</row>
    <row r="691" customFormat="false" ht="11.25" hidden="false" customHeight="false" outlineLevel="0" collapsed="false">
      <c r="A691" s="2"/>
      <c r="B691" s="2"/>
      <c r="C691" s="2"/>
      <c r="D691" s="398"/>
      <c r="F691" s="2"/>
      <c r="G691" s="2"/>
      <c r="H691" s="2"/>
      <c r="I691" s="2"/>
      <c r="J691" s="2"/>
      <c r="K691" s="2"/>
      <c r="L691" s="2"/>
      <c r="M691" s="2"/>
      <c r="P691" s="2"/>
      <c r="Q691" s="2"/>
      <c r="R691" s="2"/>
      <c r="X691" s="273"/>
      <c r="Y691" s="2"/>
      <c r="AL691" s="2"/>
      <c r="AM691" s="2"/>
      <c r="AN691" s="2"/>
      <c r="AO691" s="2"/>
      <c r="AP691" s="2"/>
      <c r="AQ691" s="2"/>
      <c r="AR691" s="2"/>
      <c r="AS691" s="2"/>
      <c r="AT691" s="98"/>
      <c r="AU691" s="98"/>
      <c r="AV691" s="386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386"/>
      <c r="BX691" s="386"/>
      <c r="BY691" s="386"/>
      <c r="BZ691" s="2"/>
      <c r="CA691" s="2"/>
      <c r="CB691" s="2"/>
      <c r="CC691" s="2"/>
      <c r="CD691" s="2"/>
      <c r="CE691" s="2"/>
      <c r="CF691" s="386"/>
      <c r="CG691" s="386"/>
      <c r="CH691" s="10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386"/>
      <c r="DT691" s="386"/>
      <c r="DU691" s="386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</row>
    <row r="692" customFormat="false" ht="11.25" hidden="false" customHeight="false" outlineLevel="0" collapsed="false">
      <c r="A692" s="2"/>
      <c r="B692" s="2"/>
      <c r="C692" s="2"/>
      <c r="D692" s="398"/>
      <c r="F692" s="2"/>
      <c r="G692" s="2"/>
      <c r="H692" s="2"/>
      <c r="I692" s="2"/>
      <c r="J692" s="2"/>
      <c r="K692" s="2"/>
      <c r="L692" s="2"/>
      <c r="M692" s="2"/>
      <c r="P692" s="2"/>
      <c r="Q692" s="2"/>
      <c r="R692" s="2"/>
      <c r="X692" s="273"/>
      <c r="Y692" s="2"/>
      <c r="AL692" s="2"/>
      <c r="AM692" s="2"/>
      <c r="AN692" s="2"/>
      <c r="AO692" s="2"/>
      <c r="AP692" s="2"/>
      <c r="AQ692" s="2"/>
      <c r="AR692" s="2"/>
      <c r="AS692" s="2"/>
      <c r="AT692" s="98"/>
      <c r="AU692" s="98"/>
      <c r="AV692" s="386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386"/>
      <c r="BX692" s="386"/>
      <c r="BY692" s="386"/>
      <c r="BZ692" s="2"/>
      <c r="CA692" s="2"/>
      <c r="CB692" s="2"/>
      <c r="CC692" s="2"/>
      <c r="CD692" s="2"/>
      <c r="CE692" s="2"/>
      <c r="CF692" s="386"/>
      <c r="CG692" s="386"/>
      <c r="CH692" s="10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386"/>
      <c r="DT692" s="386"/>
      <c r="DU692" s="386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</row>
    <row r="693" customFormat="false" ht="11.25" hidden="false" customHeight="false" outlineLevel="0" collapsed="false">
      <c r="A693" s="2"/>
      <c r="B693" s="2"/>
      <c r="C693" s="2"/>
      <c r="D693" s="398"/>
      <c r="F693" s="2"/>
      <c r="G693" s="2"/>
      <c r="H693" s="2"/>
      <c r="I693" s="2"/>
      <c r="J693" s="2"/>
      <c r="K693" s="2"/>
      <c r="L693" s="2"/>
      <c r="M693" s="2"/>
      <c r="P693" s="2"/>
      <c r="Q693" s="2"/>
      <c r="R693" s="2"/>
      <c r="X693" s="273"/>
      <c r="Y693" s="2"/>
      <c r="AL693" s="2"/>
      <c r="AM693" s="2"/>
      <c r="AN693" s="2"/>
      <c r="AO693" s="2"/>
      <c r="AP693" s="2"/>
      <c r="AQ693" s="2"/>
      <c r="AR693" s="2"/>
      <c r="AS693" s="2"/>
      <c r="AT693" s="98"/>
      <c r="AU693" s="98"/>
      <c r="AV693" s="386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386"/>
      <c r="BX693" s="386"/>
      <c r="BY693" s="386"/>
      <c r="BZ693" s="2"/>
      <c r="CA693" s="2"/>
      <c r="CB693" s="2"/>
      <c r="CC693" s="2"/>
      <c r="CD693" s="2"/>
      <c r="CE693" s="2"/>
      <c r="CF693" s="386"/>
      <c r="CG693" s="386"/>
      <c r="CH693" s="10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386"/>
      <c r="DT693" s="386"/>
      <c r="DU693" s="386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</row>
    <row r="694" customFormat="false" ht="11.25" hidden="false" customHeight="false" outlineLevel="0" collapsed="false">
      <c r="A694" s="2"/>
      <c r="B694" s="2"/>
      <c r="C694" s="2"/>
      <c r="D694" s="398"/>
      <c r="F694" s="2"/>
      <c r="G694" s="2"/>
      <c r="H694" s="2"/>
      <c r="I694" s="2"/>
      <c r="J694" s="2"/>
      <c r="K694" s="2"/>
      <c r="L694" s="2"/>
      <c r="M694" s="2"/>
      <c r="P694" s="2"/>
      <c r="Q694" s="2"/>
      <c r="R694" s="2"/>
      <c r="X694" s="273"/>
      <c r="Y694" s="2"/>
      <c r="AL694" s="2"/>
      <c r="AM694" s="2"/>
      <c r="AN694" s="2"/>
      <c r="AO694" s="2"/>
      <c r="AP694" s="2"/>
      <c r="AQ694" s="2"/>
      <c r="AR694" s="2"/>
      <c r="AS694" s="2"/>
      <c r="AT694" s="98"/>
      <c r="AU694" s="98"/>
      <c r="AV694" s="386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386"/>
      <c r="BX694" s="386"/>
      <c r="BY694" s="386"/>
      <c r="BZ694" s="2"/>
      <c r="CA694" s="2"/>
      <c r="CB694" s="2"/>
      <c r="CC694" s="2"/>
      <c r="CD694" s="2"/>
      <c r="CE694" s="2"/>
      <c r="CF694" s="386"/>
      <c r="CG694" s="386"/>
      <c r="CH694" s="10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386"/>
      <c r="DT694" s="386"/>
      <c r="DU694" s="386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</row>
    <row r="695" customFormat="false" ht="11.25" hidden="false" customHeight="false" outlineLevel="0" collapsed="false">
      <c r="A695" s="2"/>
      <c r="B695" s="2"/>
      <c r="C695" s="2"/>
      <c r="D695" s="398"/>
      <c r="F695" s="2"/>
      <c r="G695" s="2"/>
      <c r="H695" s="2"/>
      <c r="I695" s="2"/>
      <c r="J695" s="2"/>
      <c r="K695" s="2"/>
      <c r="L695" s="2"/>
      <c r="M695" s="2"/>
      <c r="P695" s="2"/>
      <c r="Q695" s="2"/>
      <c r="R695" s="2"/>
      <c r="X695" s="273"/>
      <c r="Y695" s="2"/>
      <c r="AL695" s="2"/>
      <c r="AM695" s="2"/>
      <c r="AN695" s="2"/>
      <c r="AO695" s="2"/>
      <c r="AP695" s="2"/>
      <c r="AQ695" s="2"/>
      <c r="AR695" s="2"/>
      <c r="AS695" s="2"/>
      <c r="AT695" s="98"/>
      <c r="AU695" s="98"/>
      <c r="AV695" s="386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386"/>
      <c r="BX695" s="386"/>
      <c r="BY695" s="386"/>
      <c r="BZ695" s="2"/>
      <c r="CA695" s="2"/>
      <c r="CB695" s="2"/>
      <c r="CC695" s="2"/>
      <c r="CD695" s="2"/>
      <c r="CE695" s="2"/>
      <c r="CF695" s="386"/>
      <c r="CG695" s="386"/>
      <c r="CH695" s="10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386"/>
      <c r="DT695" s="386"/>
      <c r="DU695" s="386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</row>
    <row r="696" customFormat="false" ht="11.25" hidden="false" customHeight="false" outlineLevel="0" collapsed="false">
      <c r="A696" s="2"/>
      <c r="B696" s="2"/>
      <c r="C696" s="2"/>
      <c r="D696" s="398"/>
      <c r="F696" s="2"/>
      <c r="G696" s="2"/>
      <c r="H696" s="2"/>
      <c r="I696" s="2"/>
      <c r="J696" s="2"/>
      <c r="K696" s="2"/>
      <c r="L696" s="2"/>
      <c r="M696" s="2"/>
      <c r="P696" s="2"/>
      <c r="Q696" s="2"/>
      <c r="R696" s="2"/>
      <c r="X696" s="273"/>
      <c r="Y696" s="2"/>
      <c r="AL696" s="2"/>
      <c r="AM696" s="2"/>
      <c r="AN696" s="2"/>
      <c r="AO696" s="2"/>
      <c r="AP696" s="2"/>
      <c r="AQ696" s="2"/>
      <c r="AR696" s="2"/>
      <c r="AS696" s="2"/>
      <c r="AT696" s="98"/>
      <c r="AU696" s="98"/>
      <c r="AV696" s="386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386"/>
      <c r="BX696" s="386"/>
      <c r="BY696" s="386"/>
      <c r="BZ696" s="2"/>
      <c r="CA696" s="2"/>
      <c r="CB696" s="2"/>
      <c r="CC696" s="2"/>
      <c r="CD696" s="2"/>
      <c r="CE696" s="2"/>
      <c r="CF696" s="386"/>
      <c r="CG696" s="386"/>
      <c r="CH696" s="10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386"/>
      <c r="DT696" s="386"/>
      <c r="DU696" s="386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</row>
    <row r="697" customFormat="false" ht="11.25" hidden="false" customHeight="false" outlineLevel="0" collapsed="false">
      <c r="A697" s="2"/>
      <c r="B697" s="2"/>
      <c r="C697" s="2"/>
      <c r="D697" s="398"/>
      <c r="F697" s="2"/>
      <c r="G697" s="2"/>
      <c r="H697" s="2"/>
      <c r="I697" s="2"/>
      <c r="J697" s="2"/>
      <c r="K697" s="2"/>
      <c r="L697" s="2"/>
      <c r="M697" s="2"/>
      <c r="P697" s="2"/>
      <c r="Q697" s="2"/>
      <c r="R697" s="2"/>
      <c r="X697" s="273"/>
      <c r="Y697" s="2"/>
      <c r="AL697" s="2"/>
      <c r="AM697" s="2"/>
      <c r="AN697" s="2"/>
      <c r="AO697" s="2"/>
      <c r="AP697" s="2"/>
      <c r="AQ697" s="2"/>
      <c r="AR697" s="2"/>
      <c r="AS697" s="2"/>
      <c r="AT697" s="98"/>
      <c r="AU697" s="98"/>
      <c r="AV697" s="386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386"/>
      <c r="BX697" s="386"/>
      <c r="BY697" s="386"/>
      <c r="BZ697" s="2"/>
      <c r="CA697" s="2"/>
      <c r="CB697" s="2"/>
      <c r="CC697" s="2"/>
      <c r="CD697" s="2"/>
      <c r="CE697" s="2"/>
      <c r="CF697" s="386"/>
      <c r="CG697" s="386"/>
      <c r="CH697" s="10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386"/>
      <c r="DT697" s="386"/>
      <c r="DU697" s="386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</row>
    <row r="698" customFormat="false" ht="11.25" hidden="false" customHeight="false" outlineLevel="0" collapsed="false">
      <c r="A698" s="2"/>
      <c r="B698" s="2"/>
      <c r="C698" s="2"/>
      <c r="D698" s="398"/>
      <c r="F698" s="2"/>
      <c r="G698" s="2"/>
      <c r="H698" s="2"/>
      <c r="I698" s="2"/>
      <c r="J698" s="2"/>
      <c r="K698" s="2"/>
      <c r="L698" s="2"/>
      <c r="M698" s="2"/>
      <c r="P698" s="2"/>
      <c r="Q698" s="2"/>
      <c r="R698" s="2"/>
      <c r="X698" s="273"/>
      <c r="Y698" s="2"/>
      <c r="AL698" s="2"/>
      <c r="AM698" s="2"/>
      <c r="AN698" s="2"/>
      <c r="AO698" s="2"/>
      <c r="AP698" s="2"/>
      <c r="AQ698" s="2"/>
      <c r="AR698" s="2"/>
      <c r="AS698" s="2"/>
      <c r="AT698" s="98"/>
      <c r="AU698" s="98"/>
      <c r="AV698" s="386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386"/>
      <c r="BX698" s="386"/>
      <c r="BY698" s="386"/>
      <c r="BZ698" s="2"/>
      <c r="CA698" s="2"/>
      <c r="CB698" s="2"/>
      <c r="CC698" s="2"/>
      <c r="CD698" s="2"/>
      <c r="CE698" s="2"/>
      <c r="CF698" s="386"/>
      <c r="CG698" s="386"/>
      <c r="CH698" s="10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386"/>
      <c r="DT698" s="386"/>
      <c r="DU698" s="386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</row>
    <row r="699" customFormat="false" ht="11.25" hidden="false" customHeight="false" outlineLevel="0" collapsed="false">
      <c r="A699" s="2"/>
      <c r="B699" s="2"/>
      <c r="C699" s="2"/>
      <c r="D699" s="398"/>
      <c r="F699" s="2"/>
      <c r="G699" s="2"/>
      <c r="H699" s="2"/>
      <c r="I699" s="2"/>
      <c r="J699" s="2"/>
      <c r="K699" s="2"/>
      <c r="L699" s="2"/>
      <c r="M699" s="2"/>
      <c r="P699" s="2"/>
      <c r="Q699" s="2"/>
      <c r="R699" s="2"/>
      <c r="X699" s="273"/>
      <c r="Y699" s="2"/>
      <c r="AL699" s="2"/>
      <c r="AM699" s="2"/>
      <c r="AN699" s="2"/>
      <c r="AO699" s="2"/>
      <c r="AP699" s="2"/>
      <c r="AQ699" s="2"/>
      <c r="AR699" s="2"/>
      <c r="AS699" s="2"/>
      <c r="AT699" s="98"/>
      <c r="AU699" s="98"/>
      <c r="AV699" s="386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386"/>
      <c r="BX699" s="386"/>
      <c r="BY699" s="386"/>
      <c r="BZ699" s="2"/>
      <c r="CA699" s="2"/>
      <c r="CB699" s="2"/>
      <c r="CC699" s="2"/>
      <c r="CD699" s="2"/>
      <c r="CE699" s="2"/>
      <c r="CF699" s="386"/>
      <c r="CG699" s="386"/>
      <c r="CH699" s="10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386"/>
      <c r="DT699" s="386"/>
      <c r="DU699" s="386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</row>
    <row r="700" customFormat="false" ht="11.25" hidden="false" customHeight="false" outlineLevel="0" collapsed="false">
      <c r="A700" s="2"/>
      <c r="B700" s="2"/>
      <c r="C700" s="2"/>
      <c r="D700" s="398"/>
      <c r="F700" s="2"/>
      <c r="G700" s="2"/>
      <c r="H700" s="2"/>
      <c r="I700" s="2"/>
      <c r="J700" s="2"/>
      <c r="K700" s="2"/>
      <c r="L700" s="2"/>
      <c r="M700" s="2"/>
      <c r="P700" s="2"/>
      <c r="Q700" s="2"/>
      <c r="R700" s="2"/>
      <c r="X700" s="273"/>
      <c r="Y700" s="2"/>
      <c r="AL700" s="2"/>
      <c r="AM700" s="2"/>
      <c r="AN700" s="2"/>
      <c r="AO700" s="2"/>
      <c r="AP700" s="2"/>
      <c r="AQ700" s="2"/>
      <c r="AR700" s="2"/>
      <c r="AS700" s="2"/>
      <c r="AT700" s="98"/>
      <c r="AU700" s="98"/>
      <c r="AV700" s="386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386"/>
      <c r="BX700" s="386"/>
      <c r="BY700" s="386"/>
      <c r="BZ700" s="2"/>
      <c r="CA700" s="2"/>
      <c r="CB700" s="2"/>
      <c r="CC700" s="2"/>
      <c r="CD700" s="2"/>
      <c r="CE700" s="2"/>
      <c r="CF700" s="386"/>
      <c r="CG700" s="386"/>
      <c r="CH700" s="10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386"/>
      <c r="DT700" s="386"/>
      <c r="DU700" s="386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</row>
    <row r="701" customFormat="false" ht="11.25" hidden="false" customHeight="false" outlineLevel="0" collapsed="false">
      <c r="A701" s="2"/>
      <c r="B701" s="2"/>
      <c r="C701" s="2"/>
      <c r="D701" s="398"/>
      <c r="F701" s="2"/>
      <c r="G701" s="2"/>
      <c r="H701" s="2"/>
      <c r="I701" s="2"/>
      <c r="J701" s="2"/>
      <c r="K701" s="2"/>
      <c r="L701" s="2"/>
      <c r="M701" s="2"/>
      <c r="P701" s="2"/>
      <c r="Q701" s="2"/>
      <c r="R701" s="2"/>
      <c r="X701" s="273"/>
      <c r="Y701" s="2"/>
      <c r="AL701" s="2"/>
      <c r="AM701" s="2"/>
      <c r="AN701" s="2"/>
      <c r="AO701" s="2"/>
      <c r="AP701" s="2"/>
      <c r="AQ701" s="2"/>
      <c r="AR701" s="2"/>
      <c r="AS701" s="2"/>
      <c r="AT701" s="98"/>
      <c r="AU701" s="98"/>
      <c r="AV701" s="386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386"/>
      <c r="BX701" s="386"/>
      <c r="BY701" s="386"/>
      <c r="BZ701" s="2"/>
      <c r="CA701" s="2"/>
      <c r="CB701" s="2"/>
      <c r="CC701" s="2"/>
      <c r="CD701" s="2"/>
      <c r="CE701" s="2"/>
      <c r="CF701" s="386"/>
      <c r="CG701" s="386"/>
      <c r="CH701" s="10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386"/>
      <c r="DT701" s="386"/>
      <c r="DU701" s="386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</row>
    <row r="702" customFormat="false" ht="11.25" hidden="false" customHeight="false" outlineLevel="0" collapsed="false">
      <c r="A702" s="2"/>
      <c r="B702" s="2"/>
      <c r="C702" s="2"/>
      <c r="D702" s="398"/>
      <c r="F702" s="2"/>
      <c r="G702" s="2"/>
      <c r="H702" s="2"/>
      <c r="I702" s="2"/>
      <c r="J702" s="2"/>
      <c r="K702" s="2"/>
      <c r="L702" s="2"/>
      <c r="M702" s="2"/>
      <c r="P702" s="2"/>
      <c r="Q702" s="2"/>
      <c r="R702" s="2"/>
      <c r="X702" s="273"/>
      <c r="Y702" s="2"/>
      <c r="AL702" s="2"/>
      <c r="AM702" s="2"/>
      <c r="AN702" s="2"/>
      <c r="AO702" s="2"/>
      <c r="AP702" s="2"/>
      <c r="AQ702" s="2"/>
      <c r="AR702" s="2"/>
      <c r="AS702" s="2"/>
      <c r="AT702" s="98"/>
      <c r="AU702" s="98"/>
      <c r="AV702" s="386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386"/>
      <c r="BX702" s="386"/>
      <c r="BY702" s="386"/>
      <c r="BZ702" s="2"/>
      <c r="CA702" s="2"/>
      <c r="CB702" s="2"/>
      <c r="CC702" s="2"/>
      <c r="CD702" s="2"/>
      <c r="CE702" s="2"/>
      <c r="CF702" s="386"/>
      <c r="CG702" s="386"/>
      <c r="CH702" s="10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386"/>
      <c r="DT702" s="386"/>
      <c r="DU702" s="386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</row>
    <row r="703" customFormat="false" ht="11.25" hidden="false" customHeight="false" outlineLevel="0" collapsed="false">
      <c r="A703" s="2"/>
      <c r="B703" s="2"/>
      <c r="C703" s="2"/>
      <c r="D703" s="398"/>
      <c r="F703" s="2"/>
      <c r="G703" s="2"/>
      <c r="H703" s="2"/>
      <c r="I703" s="2"/>
      <c r="J703" s="2"/>
      <c r="K703" s="2"/>
      <c r="L703" s="2"/>
      <c r="M703" s="2"/>
      <c r="P703" s="2"/>
      <c r="Q703" s="2"/>
      <c r="R703" s="2"/>
      <c r="X703" s="273"/>
      <c r="Y703" s="2"/>
      <c r="AL703" s="2"/>
      <c r="AM703" s="2"/>
      <c r="AN703" s="2"/>
      <c r="AO703" s="2"/>
      <c r="AP703" s="2"/>
      <c r="AQ703" s="2"/>
      <c r="AR703" s="2"/>
      <c r="AS703" s="2"/>
      <c r="AT703" s="98"/>
      <c r="AU703" s="98"/>
      <c r="AV703" s="386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386"/>
      <c r="BX703" s="386"/>
      <c r="BY703" s="386"/>
      <c r="BZ703" s="2"/>
      <c r="CA703" s="2"/>
      <c r="CB703" s="2"/>
      <c r="CC703" s="2"/>
      <c r="CD703" s="2"/>
      <c r="CE703" s="2"/>
      <c r="CF703" s="386"/>
      <c r="CG703" s="386"/>
      <c r="CH703" s="10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386"/>
      <c r="DT703" s="386"/>
      <c r="DU703" s="386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</row>
    <row r="704" customFormat="false" ht="11.25" hidden="false" customHeight="false" outlineLevel="0" collapsed="false">
      <c r="A704" s="2"/>
      <c r="B704" s="2"/>
      <c r="C704" s="2"/>
      <c r="D704" s="398"/>
      <c r="F704" s="2"/>
      <c r="G704" s="2"/>
      <c r="H704" s="2"/>
      <c r="I704" s="2"/>
      <c r="J704" s="2"/>
      <c r="K704" s="2"/>
      <c r="L704" s="2"/>
      <c r="M704" s="2"/>
      <c r="P704" s="2"/>
      <c r="Q704" s="2"/>
      <c r="R704" s="2"/>
      <c r="X704" s="273"/>
      <c r="Y704" s="2"/>
      <c r="AL704" s="2"/>
      <c r="AM704" s="2"/>
      <c r="AN704" s="2"/>
      <c r="AO704" s="2"/>
      <c r="AP704" s="2"/>
      <c r="AQ704" s="2"/>
      <c r="AR704" s="2"/>
      <c r="AS704" s="2"/>
      <c r="AT704" s="98"/>
      <c r="AU704" s="98"/>
      <c r="AV704" s="386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386"/>
      <c r="BX704" s="386"/>
      <c r="BY704" s="386"/>
      <c r="BZ704" s="2"/>
      <c r="CA704" s="2"/>
      <c r="CB704" s="2"/>
      <c r="CC704" s="2"/>
      <c r="CD704" s="2"/>
      <c r="CE704" s="2"/>
      <c r="CF704" s="386"/>
      <c r="CG704" s="386"/>
      <c r="CH704" s="10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386"/>
      <c r="DT704" s="386"/>
      <c r="DU704" s="386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</row>
    <row r="705" customFormat="false" ht="11.25" hidden="false" customHeight="false" outlineLevel="0" collapsed="false">
      <c r="A705" s="2"/>
      <c r="B705" s="2"/>
      <c r="C705" s="2"/>
      <c r="D705" s="398"/>
      <c r="F705" s="2"/>
      <c r="G705" s="2"/>
      <c r="H705" s="2"/>
      <c r="I705" s="2"/>
      <c r="J705" s="2"/>
      <c r="K705" s="2"/>
      <c r="L705" s="2"/>
      <c r="M705" s="2"/>
      <c r="P705" s="2"/>
      <c r="Q705" s="2"/>
      <c r="R705" s="2"/>
      <c r="X705" s="273"/>
      <c r="Y705" s="2"/>
      <c r="AL705" s="2"/>
      <c r="AM705" s="2"/>
      <c r="AN705" s="2"/>
      <c r="AO705" s="2"/>
      <c r="AP705" s="2"/>
      <c r="AQ705" s="2"/>
      <c r="AR705" s="2"/>
      <c r="AS705" s="2"/>
      <c r="AT705" s="98"/>
      <c r="AU705" s="98"/>
      <c r="AV705" s="386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386"/>
      <c r="BX705" s="386"/>
      <c r="BY705" s="386"/>
      <c r="BZ705" s="2"/>
      <c r="CA705" s="2"/>
      <c r="CB705" s="2"/>
      <c r="CC705" s="2"/>
      <c r="CD705" s="2"/>
      <c r="CE705" s="2"/>
      <c r="CF705" s="386"/>
      <c r="CG705" s="386"/>
      <c r="CH705" s="10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386"/>
      <c r="DT705" s="386"/>
      <c r="DU705" s="386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</row>
    <row r="706" customFormat="false" ht="11.25" hidden="false" customHeight="false" outlineLevel="0" collapsed="false">
      <c r="A706" s="2"/>
      <c r="B706" s="2"/>
      <c r="C706" s="2"/>
      <c r="D706" s="398"/>
      <c r="F706" s="2"/>
      <c r="G706" s="2"/>
      <c r="H706" s="2"/>
      <c r="I706" s="2"/>
      <c r="J706" s="2"/>
      <c r="K706" s="2"/>
      <c r="L706" s="2"/>
      <c r="M706" s="2"/>
      <c r="P706" s="2"/>
      <c r="Q706" s="2"/>
      <c r="R706" s="2"/>
      <c r="X706" s="273"/>
      <c r="Y706" s="2"/>
      <c r="AL706" s="2"/>
      <c r="AM706" s="2"/>
      <c r="AN706" s="2"/>
      <c r="AO706" s="2"/>
      <c r="AP706" s="2"/>
      <c r="AQ706" s="2"/>
      <c r="AR706" s="2"/>
      <c r="AS706" s="2"/>
      <c r="AT706" s="98"/>
      <c r="AU706" s="98"/>
      <c r="AV706" s="386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386"/>
      <c r="BX706" s="386"/>
      <c r="BY706" s="386"/>
      <c r="BZ706" s="2"/>
      <c r="CA706" s="2"/>
      <c r="CB706" s="2"/>
      <c r="CC706" s="2"/>
      <c r="CD706" s="2"/>
      <c r="CE706" s="2"/>
      <c r="CF706" s="386"/>
      <c r="CG706" s="386"/>
      <c r="CH706" s="10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386"/>
      <c r="DT706" s="386"/>
      <c r="DU706" s="386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</row>
    <row r="707" customFormat="false" ht="11.25" hidden="false" customHeight="false" outlineLevel="0" collapsed="false">
      <c r="A707" s="2"/>
      <c r="B707" s="2"/>
      <c r="C707" s="2"/>
      <c r="D707" s="398"/>
      <c r="F707" s="2"/>
      <c r="G707" s="2"/>
      <c r="H707" s="2"/>
      <c r="I707" s="2"/>
      <c r="J707" s="2"/>
      <c r="K707" s="2"/>
      <c r="L707" s="2"/>
      <c r="M707" s="2"/>
      <c r="P707" s="2"/>
      <c r="Q707" s="2"/>
      <c r="R707" s="2"/>
      <c r="X707" s="273"/>
      <c r="Y707" s="2"/>
      <c r="AL707" s="2"/>
      <c r="AM707" s="2"/>
      <c r="AN707" s="2"/>
      <c r="AO707" s="2"/>
      <c r="AP707" s="2"/>
      <c r="AQ707" s="2"/>
      <c r="AR707" s="2"/>
      <c r="AS707" s="2"/>
      <c r="AT707" s="98"/>
      <c r="AU707" s="98"/>
      <c r="AV707" s="386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386"/>
      <c r="BX707" s="386"/>
      <c r="BY707" s="386"/>
      <c r="BZ707" s="2"/>
      <c r="CA707" s="2"/>
      <c r="CB707" s="2"/>
      <c r="CC707" s="2"/>
      <c r="CD707" s="2"/>
      <c r="CE707" s="2"/>
      <c r="CF707" s="386"/>
      <c r="CG707" s="386"/>
      <c r="CH707" s="10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386"/>
      <c r="DT707" s="386"/>
      <c r="DU707" s="386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</row>
    <row r="708" customFormat="false" ht="11.25" hidden="false" customHeight="false" outlineLevel="0" collapsed="false">
      <c r="A708" s="2"/>
      <c r="B708" s="2"/>
      <c r="C708" s="2"/>
      <c r="D708" s="398"/>
      <c r="F708" s="2"/>
      <c r="G708" s="2"/>
      <c r="H708" s="2"/>
      <c r="I708" s="2"/>
      <c r="J708" s="2"/>
      <c r="K708" s="2"/>
      <c r="L708" s="2"/>
      <c r="M708" s="2"/>
      <c r="P708" s="2"/>
      <c r="Q708" s="2"/>
      <c r="R708" s="2"/>
      <c r="X708" s="273"/>
      <c r="Y708" s="2"/>
      <c r="AL708" s="2"/>
      <c r="AM708" s="2"/>
      <c r="AN708" s="2"/>
      <c r="AO708" s="2"/>
      <c r="AP708" s="2"/>
      <c r="AQ708" s="2"/>
      <c r="AR708" s="2"/>
      <c r="AS708" s="2"/>
      <c r="AT708" s="98"/>
      <c r="AU708" s="98"/>
      <c r="AV708" s="386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386"/>
      <c r="BX708" s="386"/>
      <c r="BY708" s="386"/>
      <c r="BZ708" s="2"/>
      <c r="CA708" s="2"/>
      <c r="CB708" s="2"/>
      <c r="CC708" s="2"/>
      <c r="CD708" s="2"/>
      <c r="CE708" s="2"/>
      <c r="CF708" s="386"/>
      <c r="CG708" s="386"/>
      <c r="CH708" s="10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386"/>
      <c r="DT708" s="386"/>
      <c r="DU708" s="386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</row>
    <row r="709" customFormat="false" ht="11.25" hidden="false" customHeight="false" outlineLevel="0" collapsed="false">
      <c r="A709" s="2"/>
      <c r="B709" s="2"/>
      <c r="C709" s="2"/>
      <c r="D709" s="398"/>
      <c r="F709" s="2"/>
      <c r="G709" s="2"/>
      <c r="H709" s="2"/>
      <c r="I709" s="2"/>
      <c r="J709" s="2"/>
      <c r="K709" s="2"/>
      <c r="L709" s="2"/>
      <c r="M709" s="2"/>
      <c r="P709" s="2"/>
      <c r="Q709" s="2"/>
      <c r="R709" s="2"/>
      <c r="X709" s="273"/>
      <c r="Y709" s="2"/>
      <c r="AL709" s="2"/>
      <c r="AM709" s="2"/>
      <c r="AN709" s="2"/>
      <c r="AO709" s="2"/>
      <c r="AP709" s="2"/>
      <c r="AQ709" s="2"/>
      <c r="AR709" s="2"/>
      <c r="AS709" s="2"/>
      <c r="AT709" s="98"/>
      <c r="AU709" s="98"/>
      <c r="AV709" s="386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386"/>
      <c r="BX709" s="386"/>
      <c r="BY709" s="386"/>
      <c r="BZ709" s="2"/>
      <c r="CA709" s="2"/>
      <c r="CB709" s="2"/>
      <c r="CC709" s="2"/>
      <c r="CD709" s="2"/>
      <c r="CE709" s="2"/>
      <c r="CF709" s="386"/>
      <c r="CG709" s="386"/>
      <c r="CH709" s="10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386"/>
      <c r="DT709" s="386"/>
      <c r="DU709" s="386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</row>
    <row r="710" customFormat="false" ht="11.25" hidden="false" customHeight="false" outlineLevel="0" collapsed="false">
      <c r="A710" s="2"/>
      <c r="B710" s="2"/>
      <c r="C710" s="2"/>
      <c r="D710" s="398"/>
      <c r="F710" s="2"/>
      <c r="G710" s="2"/>
      <c r="H710" s="2"/>
      <c r="I710" s="2"/>
      <c r="J710" s="2"/>
      <c r="K710" s="2"/>
      <c r="L710" s="2"/>
      <c r="M710" s="2"/>
      <c r="P710" s="2"/>
      <c r="Q710" s="2"/>
      <c r="R710" s="2"/>
      <c r="X710" s="273"/>
      <c r="Y710" s="2"/>
      <c r="AL710" s="2"/>
      <c r="AM710" s="2"/>
      <c r="AN710" s="2"/>
      <c r="AO710" s="2"/>
      <c r="AP710" s="2"/>
      <c r="AQ710" s="2"/>
      <c r="AR710" s="2"/>
      <c r="AS710" s="2"/>
      <c r="AT710" s="98"/>
      <c r="AU710" s="98"/>
      <c r="AV710" s="386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386"/>
      <c r="BX710" s="386"/>
      <c r="BY710" s="386"/>
      <c r="BZ710" s="2"/>
      <c r="CA710" s="2"/>
      <c r="CB710" s="2"/>
      <c r="CC710" s="2"/>
      <c r="CD710" s="2"/>
      <c r="CE710" s="2"/>
      <c r="CF710" s="386"/>
      <c r="CG710" s="386"/>
      <c r="CH710" s="10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386"/>
      <c r="DT710" s="386"/>
      <c r="DU710" s="386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</row>
    <row r="711" customFormat="false" ht="11.25" hidden="false" customHeight="false" outlineLevel="0" collapsed="false">
      <c r="A711" s="2"/>
      <c r="B711" s="2"/>
      <c r="C711" s="2"/>
      <c r="D711" s="398"/>
      <c r="F711" s="2"/>
      <c r="G711" s="2"/>
      <c r="H711" s="2"/>
      <c r="I711" s="2"/>
      <c r="J711" s="2"/>
      <c r="K711" s="2"/>
      <c r="L711" s="2"/>
      <c r="M711" s="2"/>
      <c r="P711" s="2"/>
      <c r="Q711" s="2"/>
      <c r="R711" s="2"/>
      <c r="X711" s="273"/>
      <c r="Y711" s="2"/>
      <c r="AL711" s="2"/>
      <c r="AM711" s="2"/>
      <c r="AN711" s="2"/>
      <c r="AO711" s="2"/>
      <c r="AP711" s="2"/>
      <c r="AQ711" s="2"/>
      <c r="AR711" s="2"/>
      <c r="AS711" s="2"/>
      <c r="AT711" s="98"/>
      <c r="AU711" s="98"/>
      <c r="AV711" s="386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386"/>
      <c r="BX711" s="386"/>
      <c r="BY711" s="386"/>
      <c r="BZ711" s="2"/>
      <c r="CA711" s="2"/>
      <c r="CB711" s="2"/>
      <c r="CC711" s="2"/>
      <c r="CD711" s="2"/>
      <c r="CE711" s="2"/>
      <c r="CF711" s="386"/>
      <c r="CG711" s="386"/>
      <c r="CH711" s="10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386"/>
      <c r="DT711" s="386"/>
      <c r="DU711" s="386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</row>
    <row r="712" customFormat="false" ht="11.25" hidden="false" customHeight="false" outlineLevel="0" collapsed="false">
      <c r="A712" s="2"/>
      <c r="B712" s="2"/>
      <c r="C712" s="2"/>
      <c r="D712" s="398"/>
      <c r="F712" s="2"/>
      <c r="G712" s="2"/>
      <c r="H712" s="2"/>
      <c r="I712" s="2"/>
      <c r="J712" s="2"/>
      <c r="K712" s="2"/>
      <c r="L712" s="2"/>
      <c r="M712" s="2"/>
      <c r="P712" s="2"/>
      <c r="Q712" s="2"/>
      <c r="R712" s="2"/>
      <c r="X712" s="273"/>
      <c r="Y712" s="2"/>
      <c r="AL712" s="2"/>
      <c r="AM712" s="2"/>
      <c r="AN712" s="2"/>
      <c r="AO712" s="2"/>
      <c r="AP712" s="2"/>
      <c r="AQ712" s="2"/>
      <c r="AR712" s="2"/>
      <c r="AS712" s="2"/>
      <c r="AT712" s="98"/>
      <c r="AU712" s="98"/>
      <c r="AV712" s="386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386"/>
      <c r="BX712" s="386"/>
      <c r="BY712" s="386"/>
      <c r="BZ712" s="2"/>
      <c r="CA712" s="2"/>
      <c r="CB712" s="2"/>
      <c r="CC712" s="2"/>
      <c r="CD712" s="2"/>
      <c r="CE712" s="2"/>
      <c r="CF712" s="386"/>
      <c r="CG712" s="386"/>
      <c r="CH712" s="10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386"/>
      <c r="DT712" s="386"/>
      <c r="DU712" s="386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</row>
    <row r="713" customFormat="false" ht="11.25" hidden="false" customHeight="false" outlineLevel="0" collapsed="false">
      <c r="A713" s="2"/>
      <c r="B713" s="2"/>
      <c r="C713" s="2"/>
      <c r="D713" s="398"/>
      <c r="F713" s="2"/>
      <c r="G713" s="2"/>
      <c r="H713" s="2"/>
      <c r="I713" s="2"/>
      <c r="J713" s="2"/>
      <c r="K713" s="2"/>
      <c r="L713" s="2"/>
      <c r="M713" s="2"/>
      <c r="P713" s="2"/>
      <c r="Q713" s="2"/>
      <c r="R713" s="2"/>
      <c r="X713" s="273"/>
      <c r="Y713" s="2"/>
      <c r="AL713" s="2"/>
      <c r="AM713" s="2"/>
      <c r="AN713" s="2"/>
      <c r="AO713" s="2"/>
      <c r="AP713" s="2"/>
      <c r="AQ713" s="2"/>
      <c r="AR713" s="2"/>
      <c r="AS713" s="2"/>
      <c r="AT713" s="98"/>
      <c r="AU713" s="98"/>
      <c r="AV713" s="386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386"/>
      <c r="BX713" s="386"/>
      <c r="BY713" s="386"/>
      <c r="BZ713" s="2"/>
      <c r="CA713" s="2"/>
      <c r="CB713" s="2"/>
      <c r="CC713" s="2"/>
      <c r="CD713" s="2"/>
      <c r="CE713" s="2"/>
      <c r="CF713" s="386"/>
      <c r="CG713" s="386"/>
      <c r="CH713" s="10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386"/>
      <c r="DT713" s="386"/>
      <c r="DU713" s="386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</row>
    <row r="714" customFormat="false" ht="11.25" hidden="false" customHeight="false" outlineLevel="0" collapsed="false">
      <c r="A714" s="2"/>
      <c r="B714" s="2"/>
      <c r="C714" s="2"/>
      <c r="D714" s="398"/>
      <c r="F714" s="2"/>
      <c r="G714" s="2"/>
      <c r="H714" s="2"/>
      <c r="I714" s="2"/>
      <c r="J714" s="2"/>
      <c r="K714" s="2"/>
      <c r="L714" s="2"/>
      <c r="M714" s="2"/>
      <c r="P714" s="2"/>
      <c r="Q714" s="2"/>
      <c r="R714" s="2"/>
      <c r="X714" s="273"/>
      <c r="Y714" s="2"/>
      <c r="AL714" s="2"/>
      <c r="AM714" s="2"/>
      <c r="AN714" s="2"/>
      <c r="AO714" s="2"/>
      <c r="AP714" s="2"/>
      <c r="AQ714" s="2"/>
      <c r="AR714" s="2"/>
      <c r="AS714" s="2"/>
      <c r="AT714" s="98"/>
      <c r="AU714" s="98"/>
      <c r="AV714" s="386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386"/>
      <c r="BX714" s="386"/>
      <c r="BY714" s="386"/>
      <c r="BZ714" s="2"/>
      <c r="CA714" s="2"/>
      <c r="CB714" s="2"/>
      <c r="CC714" s="2"/>
      <c r="CD714" s="2"/>
      <c r="CE714" s="2"/>
      <c r="CF714" s="386"/>
      <c r="CG714" s="386"/>
      <c r="CH714" s="10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386"/>
      <c r="DT714" s="386"/>
      <c r="DU714" s="386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</row>
    <row r="715" customFormat="false" ht="11.25" hidden="false" customHeight="false" outlineLevel="0" collapsed="false">
      <c r="A715" s="2"/>
      <c r="B715" s="2"/>
      <c r="C715" s="2"/>
      <c r="D715" s="398"/>
      <c r="F715" s="2"/>
      <c r="G715" s="2"/>
      <c r="H715" s="2"/>
      <c r="I715" s="2"/>
      <c r="J715" s="2"/>
      <c r="K715" s="2"/>
      <c r="L715" s="2"/>
      <c r="M715" s="2"/>
      <c r="P715" s="2"/>
      <c r="Q715" s="2"/>
      <c r="R715" s="2"/>
      <c r="X715" s="273"/>
      <c r="Y715" s="2"/>
      <c r="AL715" s="2"/>
      <c r="AM715" s="2"/>
      <c r="AN715" s="2"/>
      <c r="AO715" s="2"/>
      <c r="AP715" s="2"/>
      <c r="AQ715" s="2"/>
      <c r="AR715" s="2"/>
      <c r="AS715" s="2"/>
      <c r="AT715" s="98"/>
      <c r="AU715" s="98"/>
      <c r="AV715" s="386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386"/>
      <c r="BX715" s="386"/>
      <c r="BY715" s="386"/>
      <c r="BZ715" s="2"/>
      <c r="CA715" s="2"/>
      <c r="CB715" s="2"/>
      <c r="CC715" s="2"/>
      <c r="CD715" s="2"/>
      <c r="CE715" s="2"/>
      <c r="CF715" s="386"/>
      <c r="CG715" s="386"/>
      <c r="CH715" s="10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386"/>
      <c r="DT715" s="386"/>
      <c r="DU715" s="386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</row>
    <row r="716" customFormat="false" ht="11.25" hidden="false" customHeight="false" outlineLevel="0" collapsed="false">
      <c r="A716" s="2"/>
      <c r="B716" s="2"/>
      <c r="C716" s="2"/>
      <c r="D716" s="398"/>
      <c r="F716" s="2"/>
      <c r="G716" s="2"/>
      <c r="H716" s="2"/>
      <c r="I716" s="2"/>
      <c r="J716" s="2"/>
      <c r="K716" s="2"/>
      <c r="L716" s="2"/>
      <c r="M716" s="2"/>
      <c r="P716" s="2"/>
      <c r="Q716" s="2"/>
      <c r="R716" s="2"/>
      <c r="X716" s="273"/>
      <c r="Y716" s="2"/>
      <c r="AL716" s="2"/>
      <c r="AM716" s="2"/>
      <c r="AN716" s="2"/>
      <c r="AO716" s="2"/>
      <c r="AP716" s="2"/>
      <c r="AQ716" s="2"/>
      <c r="AR716" s="2"/>
      <c r="AS716" s="2"/>
      <c r="AT716" s="98"/>
      <c r="AU716" s="98"/>
      <c r="AV716" s="386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386"/>
      <c r="BX716" s="386"/>
      <c r="BY716" s="386"/>
      <c r="BZ716" s="2"/>
      <c r="CA716" s="2"/>
      <c r="CB716" s="2"/>
      <c r="CC716" s="2"/>
      <c r="CD716" s="2"/>
      <c r="CE716" s="2"/>
      <c r="CF716" s="386"/>
      <c r="CG716" s="386"/>
      <c r="CH716" s="10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386"/>
      <c r="DT716" s="386"/>
      <c r="DU716" s="386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</row>
    <row r="717" customFormat="false" ht="11.25" hidden="false" customHeight="false" outlineLevel="0" collapsed="false">
      <c r="A717" s="2"/>
      <c r="B717" s="2"/>
      <c r="C717" s="2"/>
      <c r="D717" s="398"/>
      <c r="F717" s="2"/>
      <c r="G717" s="2"/>
      <c r="H717" s="2"/>
      <c r="I717" s="2"/>
      <c r="J717" s="2"/>
      <c r="K717" s="2"/>
      <c r="L717" s="2"/>
      <c r="M717" s="2"/>
      <c r="P717" s="2"/>
      <c r="Q717" s="2"/>
      <c r="R717" s="2"/>
      <c r="X717" s="273"/>
      <c r="Y717" s="2"/>
      <c r="AL717" s="2"/>
      <c r="AM717" s="2"/>
      <c r="AN717" s="2"/>
      <c r="AO717" s="2"/>
      <c r="AP717" s="2"/>
      <c r="AQ717" s="2"/>
      <c r="AR717" s="2"/>
      <c r="AS717" s="2"/>
      <c r="AT717" s="98"/>
      <c r="AU717" s="98"/>
      <c r="AV717" s="386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386"/>
      <c r="BX717" s="386"/>
      <c r="BY717" s="386"/>
      <c r="BZ717" s="2"/>
      <c r="CA717" s="2"/>
      <c r="CB717" s="2"/>
      <c r="CC717" s="2"/>
      <c r="CD717" s="2"/>
      <c r="CE717" s="2"/>
      <c r="CF717" s="386"/>
      <c r="CG717" s="386"/>
      <c r="CH717" s="10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386"/>
      <c r="DT717" s="386"/>
      <c r="DU717" s="386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</row>
    <row r="718" customFormat="false" ht="11.25" hidden="false" customHeight="false" outlineLevel="0" collapsed="false">
      <c r="A718" s="2"/>
      <c r="B718" s="2"/>
      <c r="C718" s="2"/>
      <c r="D718" s="398"/>
      <c r="F718" s="2"/>
      <c r="G718" s="2"/>
      <c r="H718" s="2"/>
      <c r="I718" s="2"/>
      <c r="J718" s="2"/>
      <c r="K718" s="2"/>
      <c r="L718" s="2"/>
      <c r="M718" s="2"/>
      <c r="P718" s="2"/>
      <c r="Q718" s="2"/>
      <c r="R718" s="2"/>
      <c r="X718" s="273"/>
      <c r="Y718" s="2"/>
      <c r="AL718" s="2"/>
      <c r="AM718" s="2"/>
      <c r="AN718" s="2"/>
      <c r="AO718" s="2"/>
      <c r="AP718" s="2"/>
      <c r="AQ718" s="2"/>
      <c r="AR718" s="2"/>
      <c r="AS718" s="2"/>
      <c r="AT718" s="98"/>
      <c r="AU718" s="98"/>
      <c r="AV718" s="386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386"/>
      <c r="BX718" s="386"/>
      <c r="BY718" s="386"/>
      <c r="BZ718" s="2"/>
      <c r="CA718" s="2"/>
      <c r="CB718" s="2"/>
      <c r="CC718" s="2"/>
      <c r="CD718" s="2"/>
      <c r="CE718" s="2"/>
      <c r="CF718" s="386"/>
      <c r="CG718" s="386"/>
      <c r="CH718" s="10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386"/>
      <c r="DT718" s="386"/>
      <c r="DU718" s="386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</row>
    <row r="719" customFormat="false" ht="11.25" hidden="false" customHeight="false" outlineLevel="0" collapsed="false">
      <c r="A719" s="2"/>
      <c r="B719" s="2"/>
      <c r="C719" s="2"/>
      <c r="D719" s="398"/>
      <c r="F719" s="2"/>
      <c r="G719" s="2"/>
      <c r="H719" s="2"/>
      <c r="I719" s="2"/>
      <c r="J719" s="2"/>
      <c r="K719" s="2"/>
      <c r="L719" s="2"/>
      <c r="M719" s="2"/>
      <c r="P719" s="2"/>
      <c r="Q719" s="2"/>
      <c r="R719" s="2"/>
      <c r="X719" s="273"/>
      <c r="Y719" s="2"/>
      <c r="AL719" s="2"/>
      <c r="AM719" s="2"/>
      <c r="AN719" s="2"/>
      <c r="AO719" s="2"/>
      <c r="AP719" s="2"/>
      <c r="AQ719" s="2"/>
      <c r="AR719" s="2"/>
      <c r="AS719" s="2"/>
      <c r="AT719" s="98"/>
      <c r="AU719" s="98"/>
      <c r="AV719" s="386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386"/>
      <c r="BX719" s="386"/>
      <c r="BY719" s="386"/>
      <c r="BZ719" s="2"/>
      <c r="CA719" s="2"/>
      <c r="CB719" s="2"/>
      <c r="CC719" s="2"/>
      <c r="CD719" s="2"/>
      <c r="CE719" s="2"/>
      <c r="CF719" s="386"/>
      <c r="CG719" s="386"/>
      <c r="CH719" s="10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386"/>
      <c r="DT719" s="386"/>
      <c r="DU719" s="386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</row>
    <row r="720" customFormat="false" ht="11.25" hidden="false" customHeight="false" outlineLevel="0" collapsed="false">
      <c r="A720" s="2"/>
      <c r="B720" s="2"/>
      <c r="C720" s="2"/>
      <c r="D720" s="398"/>
      <c r="F720" s="2"/>
      <c r="G720" s="2"/>
      <c r="H720" s="2"/>
      <c r="I720" s="2"/>
      <c r="J720" s="2"/>
      <c r="K720" s="2"/>
      <c r="L720" s="2"/>
      <c r="M720" s="2"/>
      <c r="P720" s="2"/>
      <c r="Q720" s="2"/>
      <c r="R720" s="2"/>
      <c r="X720" s="273"/>
      <c r="Y720" s="2"/>
      <c r="AL720" s="2"/>
      <c r="AM720" s="2"/>
      <c r="AN720" s="2"/>
      <c r="AO720" s="2"/>
      <c r="AP720" s="2"/>
      <c r="AQ720" s="2"/>
      <c r="AR720" s="2"/>
      <c r="AS720" s="2"/>
      <c r="AT720" s="98"/>
      <c r="AU720" s="98"/>
      <c r="AV720" s="386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386"/>
      <c r="BX720" s="386"/>
      <c r="BY720" s="386"/>
      <c r="BZ720" s="2"/>
      <c r="CA720" s="2"/>
      <c r="CB720" s="2"/>
      <c r="CC720" s="2"/>
      <c r="CD720" s="2"/>
      <c r="CE720" s="2"/>
      <c r="CF720" s="386"/>
      <c r="CG720" s="386"/>
      <c r="CH720" s="10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386"/>
      <c r="DT720" s="386"/>
      <c r="DU720" s="386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</row>
    <row r="721" customFormat="false" ht="11.25" hidden="false" customHeight="false" outlineLevel="0" collapsed="false">
      <c r="A721" s="2"/>
      <c r="B721" s="2"/>
      <c r="C721" s="2"/>
      <c r="D721" s="398"/>
      <c r="F721" s="2"/>
      <c r="G721" s="2"/>
      <c r="H721" s="2"/>
      <c r="I721" s="2"/>
      <c r="J721" s="2"/>
      <c r="K721" s="2"/>
      <c r="L721" s="2"/>
      <c r="M721" s="2"/>
      <c r="P721" s="2"/>
      <c r="Q721" s="2"/>
      <c r="R721" s="2"/>
      <c r="X721" s="273"/>
      <c r="Y721" s="2"/>
      <c r="AL721" s="2"/>
      <c r="AM721" s="2"/>
      <c r="AN721" s="2"/>
      <c r="AO721" s="2"/>
      <c r="AP721" s="2"/>
      <c r="AQ721" s="2"/>
      <c r="AR721" s="2"/>
      <c r="AS721" s="2"/>
      <c r="AT721" s="98"/>
      <c r="AU721" s="98"/>
      <c r="AV721" s="386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386"/>
      <c r="BX721" s="386"/>
      <c r="BY721" s="386"/>
      <c r="BZ721" s="2"/>
      <c r="CA721" s="2"/>
      <c r="CB721" s="2"/>
      <c r="CC721" s="2"/>
      <c r="CD721" s="2"/>
      <c r="CE721" s="2"/>
      <c r="CF721" s="386"/>
      <c r="CG721" s="386"/>
      <c r="CH721" s="10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386"/>
      <c r="DT721" s="386"/>
      <c r="DU721" s="386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</row>
    <row r="722" customFormat="false" ht="11.25" hidden="false" customHeight="false" outlineLevel="0" collapsed="false">
      <c r="A722" s="2"/>
      <c r="B722" s="2"/>
      <c r="C722" s="2"/>
      <c r="D722" s="398"/>
      <c r="F722" s="2"/>
      <c r="G722" s="2"/>
      <c r="H722" s="2"/>
      <c r="I722" s="2"/>
      <c r="J722" s="2"/>
      <c r="K722" s="2"/>
      <c r="L722" s="2"/>
      <c r="M722" s="2"/>
      <c r="P722" s="2"/>
      <c r="Q722" s="2"/>
      <c r="R722" s="2"/>
      <c r="X722" s="273"/>
      <c r="Y722" s="2"/>
      <c r="AL722" s="2"/>
      <c r="AM722" s="2"/>
      <c r="AN722" s="2"/>
      <c r="AO722" s="2"/>
      <c r="AP722" s="2"/>
      <c r="AQ722" s="2"/>
      <c r="AR722" s="2"/>
      <c r="AS722" s="2"/>
      <c r="AT722" s="98"/>
      <c r="AU722" s="98"/>
      <c r="AV722" s="386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386"/>
      <c r="BX722" s="386"/>
      <c r="BY722" s="386"/>
      <c r="BZ722" s="2"/>
      <c r="CA722" s="2"/>
      <c r="CB722" s="2"/>
      <c r="CC722" s="2"/>
      <c r="CD722" s="2"/>
      <c r="CE722" s="2"/>
      <c r="CF722" s="386"/>
      <c r="CG722" s="386"/>
      <c r="CH722" s="10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386"/>
      <c r="DT722" s="386"/>
      <c r="DU722" s="386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</row>
    <row r="723" customFormat="false" ht="11.25" hidden="false" customHeight="false" outlineLevel="0" collapsed="false">
      <c r="A723" s="2"/>
      <c r="B723" s="2"/>
      <c r="C723" s="2"/>
      <c r="D723" s="398"/>
      <c r="F723" s="2"/>
      <c r="G723" s="2"/>
      <c r="H723" s="2"/>
      <c r="I723" s="2"/>
      <c r="J723" s="2"/>
      <c r="K723" s="2"/>
      <c r="L723" s="2"/>
      <c r="M723" s="2"/>
      <c r="P723" s="2"/>
      <c r="Q723" s="2"/>
      <c r="R723" s="2"/>
      <c r="X723" s="273"/>
      <c r="Y723" s="2"/>
      <c r="AL723" s="2"/>
      <c r="AM723" s="2"/>
      <c r="AN723" s="2"/>
      <c r="AO723" s="2"/>
      <c r="AP723" s="2"/>
      <c r="AQ723" s="2"/>
      <c r="AR723" s="2"/>
      <c r="AS723" s="2"/>
      <c r="AT723" s="98"/>
      <c r="AU723" s="98"/>
      <c r="AV723" s="386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386"/>
      <c r="BX723" s="386"/>
      <c r="BY723" s="386"/>
      <c r="BZ723" s="2"/>
      <c r="CA723" s="2"/>
      <c r="CB723" s="2"/>
      <c r="CC723" s="2"/>
      <c r="CD723" s="2"/>
      <c r="CE723" s="2"/>
      <c r="CF723" s="386"/>
      <c r="CG723" s="386"/>
      <c r="CH723" s="10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386"/>
      <c r="DT723" s="386"/>
      <c r="DU723" s="386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</row>
    <row r="724" customFormat="false" ht="11.25" hidden="false" customHeight="false" outlineLevel="0" collapsed="false">
      <c r="A724" s="2"/>
      <c r="B724" s="2"/>
      <c r="C724" s="2"/>
      <c r="D724" s="398"/>
      <c r="F724" s="2"/>
      <c r="G724" s="2"/>
      <c r="H724" s="2"/>
      <c r="I724" s="2"/>
      <c r="J724" s="2"/>
      <c r="K724" s="2"/>
      <c r="L724" s="2"/>
      <c r="M724" s="2"/>
      <c r="P724" s="2"/>
      <c r="Q724" s="2"/>
      <c r="R724" s="2"/>
      <c r="X724" s="273"/>
      <c r="Y724" s="2"/>
      <c r="AL724" s="2"/>
      <c r="AM724" s="2"/>
      <c r="AN724" s="2"/>
      <c r="AO724" s="2"/>
      <c r="AP724" s="2"/>
      <c r="AQ724" s="2"/>
      <c r="AR724" s="2"/>
      <c r="AS724" s="2"/>
      <c r="AT724" s="98"/>
      <c r="AU724" s="98"/>
      <c r="AV724" s="386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386"/>
      <c r="BX724" s="386"/>
      <c r="BY724" s="386"/>
      <c r="BZ724" s="2"/>
      <c r="CA724" s="2"/>
      <c r="CB724" s="2"/>
      <c r="CC724" s="2"/>
      <c r="CD724" s="2"/>
      <c r="CE724" s="2"/>
      <c r="CF724" s="386"/>
      <c r="CG724" s="386"/>
      <c r="CH724" s="10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386"/>
      <c r="DT724" s="386"/>
      <c r="DU724" s="386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</row>
    <row r="725" customFormat="false" ht="11.25" hidden="false" customHeight="false" outlineLevel="0" collapsed="false">
      <c r="A725" s="2"/>
      <c r="B725" s="2"/>
      <c r="C725" s="2"/>
      <c r="D725" s="398"/>
      <c r="F725" s="2"/>
      <c r="G725" s="2"/>
      <c r="H725" s="2"/>
      <c r="I725" s="2"/>
      <c r="J725" s="2"/>
      <c r="K725" s="2"/>
      <c r="L725" s="2"/>
      <c r="M725" s="2"/>
      <c r="P725" s="2"/>
      <c r="Q725" s="2"/>
      <c r="R725" s="2"/>
      <c r="X725" s="273"/>
      <c r="Y725" s="2"/>
      <c r="AL725" s="2"/>
      <c r="AM725" s="2"/>
      <c r="AN725" s="2"/>
      <c r="AO725" s="2"/>
      <c r="AP725" s="2"/>
      <c r="AQ725" s="2"/>
      <c r="AR725" s="2"/>
      <c r="AS725" s="2"/>
      <c r="AT725" s="98"/>
      <c r="AU725" s="98"/>
      <c r="AV725" s="386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386"/>
      <c r="BX725" s="386"/>
      <c r="BY725" s="386"/>
      <c r="BZ725" s="2"/>
      <c r="CA725" s="2"/>
      <c r="CB725" s="2"/>
      <c r="CC725" s="2"/>
      <c r="CD725" s="2"/>
      <c r="CE725" s="2"/>
      <c r="CF725" s="386"/>
      <c r="CG725" s="386"/>
      <c r="CH725" s="10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386"/>
      <c r="DT725" s="386"/>
      <c r="DU725" s="386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</row>
    <row r="726" customFormat="false" ht="11.25" hidden="false" customHeight="false" outlineLevel="0" collapsed="false">
      <c r="A726" s="2"/>
      <c r="B726" s="2"/>
      <c r="C726" s="2"/>
      <c r="D726" s="398"/>
      <c r="F726" s="2"/>
      <c r="G726" s="2"/>
      <c r="H726" s="2"/>
      <c r="I726" s="2"/>
      <c r="J726" s="2"/>
      <c r="K726" s="2"/>
      <c r="L726" s="2"/>
      <c r="M726" s="2"/>
      <c r="P726" s="2"/>
      <c r="Q726" s="2"/>
      <c r="R726" s="2"/>
      <c r="X726" s="273"/>
      <c r="Y726" s="2"/>
      <c r="AL726" s="2"/>
      <c r="AM726" s="2"/>
      <c r="AN726" s="2"/>
      <c r="AO726" s="2"/>
      <c r="AP726" s="2"/>
      <c r="AQ726" s="2"/>
      <c r="AR726" s="2"/>
      <c r="AS726" s="2"/>
      <c r="AT726" s="98"/>
      <c r="AU726" s="98"/>
      <c r="AV726" s="386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386"/>
      <c r="BX726" s="386"/>
      <c r="BY726" s="386"/>
      <c r="BZ726" s="2"/>
      <c r="CA726" s="2"/>
      <c r="CB726" s="2"/>
      <c r="CC726" s="2"/>
      <c r="CD726" s="2"/>
      <c r="CE726" s="2"/>
      <c r="CF726" s="386"/>
      <c r="CG726" s="386"/>
      <c r="CH726" s="10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386"/>
      <c r="DT726" s="386"/>
      <c r="DU726" s="386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</row>
    <row r="727" customFormat="false" ht="11.25" hidden="false" customHeight="false" outlineLevel="0" collapsed="false">
      <c r="A727" s="2"/>
      <c r="B727" s="2"/>
      <c r="C727" s="2"/>
      <c r="D727" s="398"/>
      <c r="F727" s="2"/>
      <c r="G727" s="2"/>
      <c r="H727" s="2"/>
      <c r="I727" s="2"/>
      <c r="J727" s="2"/>
      <c r="K727" s="2"/>
      <c r="L727" s="2"/>
      <c r="M727" s="2"/>
      <c r="P727" s="2"/>
      <c r="Q727" s="2"/>
      <c r="R727" s="2"/>
      <c r="X727" s="273"/>
      <c r="Y727" s="2"/>
      <c r="AL727" s="2"/>
      <c r="AM727" s="2"/>
      <c r="AN727" s="2"/>
      <c r="AO727" s="2"/>
      <c r="AP727" s="2"/>
      <c r="AQ727" s="2"/>
      <c r="AR727" s="2"/>
      <c r="AS727" s="2"/>
      <c r="AT727" s="98"/>
      <c r="AU727" s="98"/>
      <c r="AV727" s="386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386"/>
      <c r="BX727" s="386"/>
      <c r="BY727" s="386"/>
      <c r="BZ727" s="2"/>
      <c r="CA727" s="2"/>
      <c r="CB727" s="2"/>
      <c r="CC727" s="2"/>
      <c r="CD727" s="2"/>
      <c r="CE727" s="2"/>
      <c r="CF727" s="386"/>
      <c r="CG727" s="386"/>
      <c r="CH727" s="10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386"/>
      <c r="DT727" s="386"/>
      <c r="DU727" s="386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</row>
    <row r="728" customFormat="false" ht="11.25" hidden="false" customHeight="false" outlineLevel="0" collapsed="false">
      <c r="A728" s="2"/>
      <c r="B728" s="2"/>
      <c r="C728" s="2"/>
      <c r="D728" s="398"/>
      <c r="F728" s="2"/>
      <c r="G728" s="2"/>
      <c r="H728" s="2"/>
      <c r="I728" s="2"/>
      <c r="J728" s="2"/>
      <c r="K728" s="2"/>
      <c r="L728" s="2"/>
      <c r="M728" s="2"/>
      <c r="P728" s="2"/>
      <c r="Q728" s="2"/>
      <c r="R728" s="2"/>
      <c r="X728" s="273"/>
      <c r="Y728" s="2"/>
      <c r="AL728" s="2"/>
      <c r="AM728" s="2"/>
      <c r="AN728" s="2"/>
      <c r="AO728" s="2"/>
      <c r="AP728" s="2"/>
      <c r="AQ728" s="2"/>
      <c r="AR728" s="2"/>
      <c r="AS728" s="2"/>
      <c r="AT728" s="98"/>
      <c r="AU728" s="98"/>
      <c r="AV728" s="386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386"/>
      <c r="BX728" s="386"/>
      <c r="BY728" s="386"/>
      <c r="BZ728" s="2"/>
      <c r="CA728" s="2"/>
      <c r="CB728" s="2"/>
      <c r="CC728" s="2"/>
      <c r="CD728" s="2"/>
      <c r="CE728" s="2"/>
      <c r="CF728" s="386"/>
      <c r="CG728" s="386"/>
      <c r="CH728" s="10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386"/>
      <c r="DT728" s="386"/>
      <c r="DU728" s="386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</row>
    <row r="729" customFormat="false" ht="11.25" hidden="false" customHeight="false" outlineLevel="0" collapsed="false">
      <c r="A729" s="2"/>
      <c r="B729" s="2"/>
      <c r="C729" s="2"/>
      <c r="D729" s="398"/>
      <c r="F729" s="2"/>
      <c r="G729" s="2"/>
      <c r="H729" s="2"/>
      <c r="I729" s="2"/>
      <c r="J729" s="2"/>
      <c r="K729" s="2"/>
      <c r="L729" s="2"/>
      <c r="M729" s="2"/>
      <c r="P729" s="2"/>
      <c r="Q729" s="2"/>
      <c r="R729" s="2"/>
      <c r="X729" s="273"/>
      <c r="Y729" s="2"/>
      <c r="AL729" s="2"/>
      <c r="AM729" s="2"/>
      <c r="AN729" s="2"/>
      <c r="AO729" s="2"/>
      <c r="AP729" s="2"/>
      <c r="AQ729" s="2"/>
      <c r="AR729" s="2"/>
      <c r="AS729" s="2"/>
      <c r="AT729" s="98"/>
      <c r="AU729" s="98"/>
      <c r="AV729" s="386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386"/>
      <c r="BX729" s="386"/>
      <c r="BY729" s="386"/>
      <c r="BZ729" s="2"/>
      <c r="CA729" s="2"/>
      <c r="CB729" s="2"/>
      <c r="CC729" s="2"/>
      <c r="CD729" s="2"/>
      <c r="CE729" s="2"/>
      <c r="CF729" s="386"/>
      <c r="CG729" s="386"/>
      <c r="CH729" s="10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386"/>
      <c r="DT729" s="386"/>
      <c r="DU729" s="386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</row>
    <row r="730" customFormat="false" ht="11.25" hidden="false" customHeight="false" outlineLevel="0" collapsed="false">
      <c r="A730" s="2"/>
      <c r="B730" s="2"/>
      <c r="C730" s="2"/>
      <c r="D730" s="398"/>
      <c r="F730" s="2"/>
      <c r="G730" s="2"/>
      <c r="H730" s="2"/>
      <c r="I730" s="2"/>
      <c r="J730" s="2"/>
      <c r="K730" s="2"/>
      <c r="L730" s="2"/>
      <c r="M730" s="2"/>
      <c r="P730" s="2"/>
      <c r="Q730" s="2"/>
      <c r="R730" s="2"/>
      <c r="X730" s="273"/>
      <c r="Y730" s="2"/>
      <c r="AL730" s="2"/>
      <c r="AM730" s="2"/>
      <c r="AN730" s="2"/>
      <c r="AO730" s="2"/>
      <c r="AP730" s="2"/>
      <c r="AQ730" s="2"/>
      <c r="AR730" s="2"/>
      <c r="AS730" s="2"/>
      <c r="AT730" s="98"/>
      <c r="AU730" s="98"/>
      <c r="AV730" s="386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386"/>
      <c r="BX730" s="386"/>
      <c r="BY730" s="386"/>
      <c r="BZ730" s="2"/>
      <c r="CA730" s="2"/>
      <c r="CB730" s="2"/>
      <c r="CC730" s="2"/>
      <c r="CD730" s="2"/>
      <c r="CE730" s="2"/>
      <c r="CF730" s="386"/>
      <c r="CG730" s="386"/>
      <c r="CH730" s="10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386"/>
      <c r="DT730" s="386"/>
      <c r="DU730" s="386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</row>
    <row r="731" customFormat="false" ht="11.25" hidden="false" customHeight="false" outlineLevel="0" collapsed="false">
      <c r="A731" s="2"/>
      <c r="B731" s="2"/>
      <c r="C731" s="2"/>
      <c r="D731" s="398"/>
      <c r="F731" s="2"/>
      <c r="G731" s="2"/>
      <c r="H731" s="2"/>
      <c r="I731" s="2"/>
      <c r="J731" s="2"/>
      <c r="K731" s="2"/>
      <c r="L731" s="2"/>
      <c r="M731" s="2"/>
      <c r="P731" s="2"/>
      <c r="Q731" s="2"/>
      <c r="R731" s="2"/>
      <c r="X731" s="273"/>
      <c r="Y731" s="2"/>
      <c r="AL731" s="2"/>
      <c r="AM731" s="2"/>
      <c r="AN731" s="2"/>
      <c r="AO731" s="2"/>
      <c r="AP731" s="2"/>
      <c r="AQ731" s="2"/>
      <c r="AR731" s="2"/>
      <c r="AS731" s="2"/>
      <c r="AT731" s="98"/>
      <c r="AU731" s="98"/>
      <c r="AV731" s="386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386"/>
      <c r="BX731" s="386"/>
      <c r="BY731" s="386"/>
      <c r="BZ731" s="2"/>
      <c r="CA731" s="2"/>
      <c r="CB731" s="2"/>
      <c r="CC731" s="2"/>
      <c r="CD731" s="2"/>
      <c r="CE731" s="2"/>
      <c r="CF731" s="386"/>
      <c r="CG731" s="386"/>
      <c r="CH731" s="10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386"/>
      <c r="DT731" s="386"/>
      <c r="DU731" s="386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</row>
    <row r="732" customFormat="false" ht="11.25" hidden="false" customHeight="false" outlineLevel="0" collapsed="false">
      <c r="A732" s="2"/>
      <c r="B732" s="2"/>
      <c r="C732" s="2"/>
      <c r="D732" s="398"/>
      <c r="F732" s="2"/>
      <c r="G732" s="2"/>
      <c r="H732" s="2"/>
      <c r="I732" s="2"/>
      <c r="J732" s="2"/>
      <c r="K732" s="2"/>
      <c r="L732" s="2"/>
      <c r="M732" s="2"/>
      <c r="P732" s="2"/>
      <c r="Q732" s="2"/>
      <c r="R732" s="2"/>
      <c r="X732" s="273"/>
      <c r="Y732" s="2"/>
      <c r="AL732" s="2"/>
      <c r="AM732" s="2"/>
      <c r="AN732" s="2"/>
      <c r="AO732" s="2"/>
      <c r="AP732" s="2"/>
      <c r="AQ732" s="2"/>
      <c r="AR732" s="2"/>
      <c r="AS732" s="2"/>
      <c r="AT732" s="98"/>
      <c r="AU732" s="98"/>
      <c r="AV732" s="386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386"/>
      <c r="BX732" s="386"/>
      <c r="BY732" s="386"/>
      <c r="BZ732" s="2"/>
      <c r="CA732" s="2"/>
      <c r="CB732" s="2"/>
      <c r="CC732" s="2"/>
      <c r="CD732" s="2"/>
      <c r="CE732" s="2"/>
      <c r="CF732" s="386"/>
      <c r="CG732" s="386"/>
      <c r="CH732" s="10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386"/>
      <c r="DT732" s="386"/>
      <c r="DU732" s="386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</row>
    <row r="733" customFormat="false" ht="11.25" hidden="false" customHeight="false" outlineLevel="0" collapsed="false">
      <c r="A733" s="2"/>
      <c r="B733" s="2"/>
      <c r="C733" s="2"/>
      <c r="D733" s="398"/>
      <c r="F733" s="2"/>
      <c r="G733" s="2"/>
      <c r="H733" s="2"/>
      <c r="I733" s="2"/>
      <c r="J733" s="2"/>
      <c r="K733" s="2"/>
      <c r="L733" s="2"/>
      <c r="M733" s="2"/>
      <c r="P733" s="2"/>
      <c r="Q733" s="2"/>
      <c r="R733" s="2"/>
      <c r="X733" s="273"/>
      <c r="Y733" s="2"/>
      <c r="AL733" s="2"/>
      <c r="AM733" s="2"/>
      <c r="AN733" s="2"/>
      <c r="AO733" s="2"/>
      <c r="AP733" s="2"/>
      <c r="AQ733" s="2"/>
      <c r="AR733" s="2"/>
      <c r="AS733" s="2"/>
      <c r="AT733" s="98"/>
      <c r="AU733" s="98"/>
      <c r="AV733" s="386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386"/>
      <c r="BX733" s="386"/>
      <c r="BY733" s="386"/>
      <c r="BZ733" s="2"/>
      <c r="CA733" s="2"/>
      <c r="CB733" s="2"/>
      <c r="CC733" s="2"/>
      <c r="CD733" s="2"/>
      <c r="CE733" s="2"/>
      <c r="CF733" s="386"/>
      <c r="CG733" s="386"/>
      <c r="CH733" s="10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386"/>
      <c r="DT733" s="386"/>
      <c r="DU733" s="386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</row>
    <row r="734" customFormat="false" ht="11.25" hidden="false" customHeight="false" outlineLevel="0" collapsed="false">
      <c r="A734" s="2"/>
      <c r="B734" s="2"/>
      <c r="C734" s="2"/>
      <c r="D734" s="398"/>
      <c r="F734" s="2"/>
      <c r="G734" s="2"/>
      <c r="H734" s="2"/>
      <c r="I734" s="2"/>
      <c r="J734" s="2"/>
      <c r="K734" s="2"/>
      <c r="L734" s="2"/>
      <c r="M734" s="2"/>
      <c r="P734" s="2"/>
      <c r="Q734" s="2"/>
      <c r="R734" s="2"/>
      <c r="X734" s="273"/>
      <c r="Y734" s="2"/>
      <c r="AL734" s="2"/>
      <c r="AM734" s="2"/>
      <c r="AN734" s="2"/>
      <c r="AO734" s="2"/>
      <c r="AP734" s="2"/>
      <c r="AQ734" s="2"/>
      <c r="AR734" s="2"/>
      <c r="AS734" s="2"/>
      <c r="AT734" s="98"/>
      <c r="AU734" s="98"/>
      <c r="AV734" s="386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386"/>
      <c r="BX734" s="386"/>
      <c r="BY734" s="386"/>
      <c r="BZ734" s="2"/>
      <c r="CA734" s="2"/>
      <c r="CB734" s="2"/>
      <c r="CC734" s="2"/>
      <c r="CD734" s="2"/>
      <c r="CE734" s="2"/>
      <c r="CF734" s="386"/>
      <c r="CG734" s="386"/>
      <c r="CH734" s="10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386"/>
      <c r="DT734" s="386"/>
      <c r="DU734" s="386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</row>
    <row r="735" customFormat="false" ht="11.25" hidden="false" customHeight="false" outlineLevel="0" collapsed="false">
      <c r="A735" s="2"/>
      <c r="B735" s="2"/>
      <c r="C735" s="2"/>
      <c r="D735" s="398"/>
      <c r="F735" s="2"/>
      <c r="G735" s="2"/>
      <c r="H735" s="2"/>
      <c r="I735" s="2"/>
      <c r="J735" s="2"/>
      <c r="K735" s="2"/>
      <c r="L735" s="2"/>
      <c r="M735" s="2"/>
      <c r="P735" s="2"/>
      <c r="Q735" s="2"/>
      <c r="R735" s="2"/>
      <c r="X735" s="273"/>
      <c r="Y735" s="2"/>
      <c r="AL735" s="2"/>
      <c r="AM735" s="2"/>
      <c r="AN735" s="2"/>
      <c r="AO735" s="2"/>
      <c r="AP735" s="2"/>
      <c r="AQ735" s="2"/>
      <c r="AR735" s="2"/>
      <c r="AS735" s="2"/>
      <c r="AT735" s="98"/>
      <c r="AU735" s="98"/>
      <c r="AV735" s="386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386"/>
      <c r="BX735" s="386"/>
      <c r="BY735" s="386"/>
      <c r="BZ735" s="2"/>
      <c r="CA735" s="2"/>
      <c r="CB735" s="2"/>
      <c r="CC735" s="2"/>
      <c r="CD735" s="2"/>
      <c r="CE735" s="2"/>
      <c r="CF735" s="386"/>
      <c r="CG735" s="386"/>
      <c r="CH735" s="10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386"/>
      <c r="DT735" s="386"/>
      <c r="DU735" s="386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</row>
    <row r="736" customFormat="false" ht="11.25" hidden="false" customHeight="false" outlineLevel="0" collapsed="false">
      <c r="A736" s="2"/>
      <c r="B736" s="2"/>
      <c r="C736" s="2"/>
      <c r="D736" s="398"/>
      <c r="F736" s="2"/>
      <c r="G736" s="2"/>
      <c r="H736" s="2"/>
      <c r="I736" s="2"/>
      <c r="J736" s="2"/>
      <c r="K736" s="2"/>
      <c r="L736" s="2"/>
      <c r="M736" s="2"/>
      <c r="P736" s="2"/>
      <c r="Q736" s="2"/>
      <c r="R736" s="2"/>
      <c r="X736" s="273"/>
      <c r="Y736" s="2"/>
      <c r="AL736" s="2"/>
      <c r="AM736" s="2"/>
      <c r="AN736" s="2"/>
      <c r="AO736" s="2"/>
      <c r="AP736" s="2"/>
      <c r="AQ736" s="2"/>
      <c r="AR736" s="2"/>
      <c r="AS736" s="2"/>
      <c r="AT736" s="98"/>
      <c r="AU736" s="98"/>
      <c r="AV736" s="386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386"/>
      <c r="BX736" s="386"/>
      <c r="BY736" s="386"/>
      <c r="BZ736" s="2"/>
      <c r="CA736" s="2"/>
      <c r="CB736" s="2"/>
      <c r="CC736" s="2"/>
      <c r="CD736" s="2"/>
      <c r="CE736" s="2"/>
      <c r="CF736" s="386"/>
      <c r="CG736" s="386"/>
      <c r="CH736" s="10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386"/>
      <c r="DT736" s="386"/>
      <c r="DU736" s="386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</row>
    <row r="737" customFormat="false" ht="11.25" hidden="false" customHeight="false" outlineLevel="0" collapsed="false">
      <c r="A737" s="2"/>
      <c r="B737" s="2"/>
      <c r="C737" s="2"/>
      <c r="D737" s="398"/>
      <c r="F737" s="2"/>
      <c r="G737" s="2"/>
      <c r="H737" s="2"/>
      <c r="I737" s="2"/>
      <c r="J737" s="2"/>
      <c r="K737" s="2"/>
      <c r="L737" s="2"/>
      <c r="M737" s="2"/>
      <c r="P737" s="2"/>
      <c r="Q737" s="2"/>
      <c r="R737" s="2"/>
      <c r="X737" s="273"/>
      <c r="Y737" s="2"/>
      <c r="AL737" s="2"/>
      <c r="AM737" s="2"/>
      <c r="AN737" s="2"/>
      <c r="AO737" s="2"/>
      <c r="AP737" s="2"/>
      <c r="AQ737" s="2"/>
      <c r="AR737" s="2"/>
      <c r="AS737" s="2"/>
      <c r="AT737" s="98"/>
      <c r="AU737" s="98"/>
      <c r="AV737" s="386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386"/>
      <c r="BX737" s="386"/>
      <c r="BY737" s="386"/>
      <c r="BZ737" s="2"/>
      <c r="CA737" s="2"/>
      <c r="CB737" s="2"/>
      <c r="CC737" s="2"/>
      <c r="CD737" s="2"/>
      <c r="CE737" s="2"/>
      <c r="CF737" s="386"/>
      <c r="CG737" s="386"/>
      <c r="CH737" s="10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386"/>
      <c r="DT737" s="386"/>
      <c r="DU737" s="386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</row>
    <row r="738" customFormat="false" ht="11.25" hidden="false" customHeight="false" outlineLevel="0" collapsed="false">
      <c r="A738" s="2"/>
      <c r="B738" s="2"/>
      <c r="C738" s="2"/>
      <c r="D738" s="398"/>
      <c r="F738" s="2"/>
      <c r="G738" s="2"/>
      <c r="H738" s="2"/>
      <c r="I738" s="2"/>
      <c r="J738" s="2"/>
      <c r="K738" s="2"/>
      <c r="L738" s="2"/>
      <c r="M738" s="2"/>
      <c r="P738" s="2"/>
      <c r="Q738" s="2"/>
      <c r="R738" s="2"/>
      <c r="X738" s="273"/>
      <c r="Y738" s="2"/>
      <c r="AL738" s="2"/>
      <c r="AM738" s="2"/>
      <c r="AN738" s="2"/>
      <c r="AO738" s="2"/>
      <c r="AP738" s="2"/>
      <c r="AQ738" s="2"/>
      <c r="AR738" s="2"/>
      <c r="AS738" s="2"/>
      <c r="AT738" s="98"/>
      <c r="AU738" s="98"/>
      <c r="AV738" s="386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386"/>
      <c r="BX738" s="386"/>
      <c r="BY738" s="386"/>
      <c r="BZ738" s="2"/>
      <c r="CA738" s="2"/>
      <c r="CB738" s="2"/>
      <c r="CC738" s="2"/>
      <c r="CD738" s="2"/>
      <c r="CE738" s="2"/>
      <c r="CF738" s="386"/>
      <c r="CG738" s="386"/>
      <c r="CH738" s="10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386"/>
      <c r="DT738" s="386"/>
      <c r="DU738" s="386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</row>
    <row r="739" customFormat="false" ht="11.25" hidden="false" customHeight="false" outlineLevel="0" collapsed="false">
      <c r="A739" s="2"/>
      <c r="B739" s="2"/>
      <c r="C739" s="2"/>
      <c r="D739" s="398"/>
      <c r="F739" s="2"/>
      <c r="G739" s="2"/>
      <c r="H739" s="2"/>
      <c r="I739" s="2"/>
      <c r="J739" s="2"/>
      <c r="K739" s="2"/>
      <c r="L739" s="2"/>
      <c r="M739" s="2"/>
      <c r="P739" s="2"/>
      <c r="Q739" s="2"/>
      <c r="R739" s="2"/>
      <c r="X739" s="273"/>
      <c r="Y739" s="2"/>
      <c r="AL739" s="2"/>
      <c r="AM739" s="2"/>
      <c r="AN739" s="2"/>
      <c r="AO739" s="2"/>
      <c r="AP739" s="2"/>
      <c r="AQ739" s="2"/>
      <c r="AR739" s="2"/>
      <c r="AS739" s="2"/>
      <c r="AT739" s="98"/>
      <c r="AU739" s="98"/>
      <c r="AV739" s="386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386"/>
      <c r="BX739" s="386"/>
      <c r="BY739" s="386"/>
      <c r="BZ739" s="2"/>
      <c r="CA739" s="2"/>
      <c r="CB739" s="2"/>
      <c r="CC739" s="2"/>
      <c r="CD739" s="2"/>
      <c r="CE739" s="2"/>
      <c r="CF739" s="386"/>
      <c r="CG739" s="386"/>
      <c r="CH739" s="10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386"/>
      <c r="DT739" s="386"/>
      <c r="DU739" s="386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</row>
    <row r="740" customFormat="false" ht="11.25" hidden="false" customHeight="false" outlineLevel="0" collapsed="false">
      <c r="A740" s="2"/>
      <c r="B740" s="2"/>
      <c r="C740" s="2"/>
      <c r="D740" s="398"/>
      <c r="F740" s="2"/>
      <c r="G740" s="2"/>
      <c r="H740" s="2"/>
      <c r="I740" s="2"/>
      <c r="J740" s="2"/>
      <c r="K740" s="2"/>
      <c r="L740" s="2"/>
      <c r="M740" s="2"/>
      <c r="P740" s="2"/>
      <c r="Q740" s="2"/>
      <c r="R740" s="2"/>
      <c r="X740" s="273"/>
      <c r="Y740" s="2"/>
      <c r="AL740" s="2"/>
      <c r="AM740" s="2"/>
      <c r="AN740" s="2"/>
      <c r="AO740" s="2"/>
      <c r="AP740" s="2"/>
      <c r="AQ740" s="2"/>
      <c r="AR740" s="2"/>
      <c r="AS740" s="2"/>
      <c r="AT740" s="98"/>
      <c r="AU740" s="98"/>
      <c r="AV740" s="386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386"/>
      <c r="BX740" s="386"/>
      <c r="BY740" s="386"/>
      <c r="BZ740" s="2"/>
      <c r="CA740" s="2"/>
      <c r="CB740" s="2"/>
      <c r="CC740" s="2"/>
      <c r="CD740" s="2"/>
      <c r="CE740" s="2"/>
      <c r="CF740" s="386"/>
      <c r="CG740" s="386"/>
      <c r="CH740" s="10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386"/>
      <c r="DT740" s="386"/>
      <c r="DU740" s="386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</row>
    <row r="741" customFormat="false" ht="11.25" hidden="false" customHeight="false" outlineLevel="0" collapsed="false">
      <c r="A741" s="2"/>
      <c r="B741" s="2"/>
      <c r="C741" s="2"/>
      <c r="D741" s="398"/>
      <c r="F741" s="2"/>
      <c r="G741" s="2"/>
      <c r="H741" s="2"/>
      <c r="I741" s="2"/>
      <c r="J741" s="2"/>
      <c r="K741" s="2"/>
      <c r="L741" s="2"/>
      <c r="M741" s="2"/>
      <c r="P741" s="2"/>
      <c r="Q741" s="2"/>
      <c r="R741" s="2"/>
      <c r="X741" s="273"/>
      <c r="Y741" s="2"/>
      <c r="AL741" s="2"/>
      <c r="AM741" s="2"/>
      <c r="AN741" s="2"/>
      <c r="AO741" s="2"/>
      <c r="AP741" s="2"/>
      <c r="AQ741" s="2"/>
      <c r="AR741" s="2"/>
      <c r="AS741" s="2"/>
      <c r="AT741" s="98"/>
      <c r="AU741" s="98"/>
      <c r="AV741" s="386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386"/>
      <c r="BX741" s="386"/>
      <c r="BY741" s="386"/>
      <c r="BZ741" s="2"/>
      <c r="CA741" s="2"/>
      <c r="CB741" s="2"/>
      <c r="CC741" s="2"/>
      <c r="CD741" s="2"/>
      <c r="CE741" s="2"/>
      <c r="CF741" s="386"/>
      <c r="CG741" s="386"/>
      <c r="CH741" s="10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386"/>
      <c r="DT741" s="386"/>
      <c r="DU741" s="386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</row>
    <row r="742" customFormat="false" ht="11.25" hidden="false" customHeight="false" outlineLevel="0" collapsed="false">
      <c r="A742" s="2"/>
      <c r="B742" s="2"/>
      <c r="C742" s="2"/>
      <c r="D742" s="398"/>
      <c r="F742" s="2"/>
      <c r="G742" s="2"/>
      <c r="H742" s="2"/>
      <c r="I742" s="2"/>
      <c r="J742" s="2"/>
      <c r="K742" s="2"/>
      <c r="L742" s="2"/>
      <c r="M742" s="2"/>
      <c r="P742" s="2"/>
      <c r="Q742" s="2"/>
      <c r="R742" s="2"/>
      <c r="X742" s="273"/>
      <c r="Y742" s="2"/>
      <c r="AL742" s="2"/>
      <c r="AM742" s="2"/>
      <c r="AN742" s="2"/>
      <c r="AO742" s="2"/>
      <c r="AP742" s="2"/>
      <c r="AQ742" s="2"/>
      <c r="AR742" s="2"/>
      <c r="AS742" s="2"/>
      <c r="AT742" s="98"/>
      <c r="AU742" s="98"/>
      <c r="AV742" s="386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386"/>
      <c r="BX742" s="386"/>
      <c r="BY742" s="386"/>
      <c r="BZ742" s="2"/>
      <c r="CA742" s="2"/>
      <c r="CB742" s="2"/>
      <c r="CC742" s="2"/>
      <c r="CD742" s="2"/>
      <c r="CE742" s="2"/>
      <c r="CF742" s="386"/>
      <c r="CG742" s="386"/>
      <c r="CH742" s="10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386"/>
      <c r="DT742" s="386"/>
      <c r="DU742" s="386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</row>
    <row r="743" customFormat="false" ht="11.25" hidden="false" customHeight="false" outlineLevel="0" collapsed="false">
      <c r="A743" s="2"/>
      <c r="B743" s="2"/>
      <c r="C743" s="2"/>
      <c r="D743" s="398"/>
      <c r="F743" s="2"/>
      <c r="G743" s="2"/>
      <c r="H743" s="2"/>
      <c r="I743" s="2"/>
      <c r="J743" s="2"/>
      <c r="K743" s="2"/>
      <c r="L743" s="2"/>
      <c r="M743" s="2"/>
      <c r="P743" s="2"/>
      <c r="Q743" s="2"/>
      <c r="R743" s="2"/>
      <c r="X743" s="273"/>
      <c r="Y743" s="2"/>
      <c r="AL743" s="2"/>
      <c r="AM743" s="2"/>
      <c r="AN743" s="2"/>
      <c r="AO743" s="2"/>
      <c r="AP743" s="2"/>
      <c r="AQ743" s="2"/>
      <c r="AR743" s="2"/>
      <c r="AS743" s="2"/>
      <c r="AT743" s="98"/>
      <c r="AU743" s="98"/>
      <c r="AV743" s="386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386"/>
      <c r="BX743" s="386"/>
      <c r="BY743" s="386"/>
      <c r="BZ743" s="2"/>
      <c r="CA743" s="2"/>
      <c r="CB743" s="2"/>
      <c r="CC743" s="2"/>
      <c r="CD743" s="2"/>
      <c r="CE743" s="2"/>
      <c r="CF743" s="386"/>
      <c r="CG743" s="386"/>
      <c r="CH743" s="10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386"/>
      <c r="DT743" s="386"/>
      <c r="DU743" s="386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</row>
    <row r="744" customFormat="false" ht="11.25" hidden="false" customHeight="false" outlineLevel="0" collapsed="false">
      <c r="A744" s="2"/>
      <c r="B744" s="2"/>
      <c r="C744" s="2"/>
      <c r="D744" s="398"/>
      <c r="F744" s="2"/>
      <c r="G744" s="2"/>
      <c r="H744" s="2"/>
      <c r="I744" s="2"/>
      <c r="J744" s="2"/>
      <c r="K744" s="2"/>
      <c r="L744" s="2"/>
      <c r="M744" s="2"/>
      <c r="P744" s="2"/>
      <c r="Q744" s="2"/>
      <c r="R744" s="2"/>
      <c r="X744" s="273"/>
      <c r="Y744" s="2"/>
      <c r="AL744" s="2"/>
      <c r="AM744" s="2"/>
      <c r="AN744" s="2"/>
      <c r="AO744" s="2"/>
      <c r="AP744" s="2"/>
      <c r="AQ744" s="2"/>
      <c r="AR744" s="2"/>
      <c r="AS744" s="2"/>
      <c r="AT744" s="98"/>
      <c r="AU744" s="98"/>
      <c r="AV744" s="386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386"/>
      <c r="BX744" s="386"/>
      <c r="BY744" s="386"/>
      <c r="BZ744" s="2"/>
      <c r="CA744" s="2"/>
      <c r="CB744" s="2"/>
      <c r="CC744" s="2"/>
      <c r="CD744" s="2"/>
      <c r="CE744" s="2"/>
      <c r="CF744" s="386"/>
      <c r="CG744" s="386"/>
      <c r="CH744" s="10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386"/>
      <c r="DT744" s="386"/>
      <c r="DU744" s="386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</row>
    <row r="745" customFormat="false" ht="11.25" hidden="false" customHeight="false" outlineLevel="0" collapsed="false">
      <c r="A745" s="2"/>
      <c r="B745" s="2"/>
      <c r="C745" s="2"/>
      <c r="D745" s="398"/>
      <c r="F745" s="2"/>
      <c r="G745" s="2"/>
      <c r="H745" s="2"/>
      <c r="I745" s="2"/>
      <c r="J745" s="2"/>
      <c r="K745" s="2"/>
      <c r="L745" s="2"/>
      <c r="M745" s="2"/>
      <c r="P745" s="2"/>
      <c r="Q745" s="2"/>
      <c r="R745" s="2"/>
      <c r="X745" s="273"/>
      <c r="Y745" s="2"/>
      <c r="AL745" s="2"/>
      <c r="AM745" s="2"/>
      <c r="AN745" s="2"/>
      <c r="AO745" s="2"/>
      <c r="AP745" s="2"/>
      <c r="AQ745" s="2"/>
      <c r="AR745" s="2"/>
      <c r="AS745" s="2"/>
      <c r="AT745" s="98"/>
      <c r="AU745" s="98"/>
      <c r="AV745" s="386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386"/>
      <c r="BX745" s="386"/>
      <c r="BY745" s="386"/>
      <c r="BZ745" s="2"/>
      <c r="CA745" s="2"/>
      <c r="CB745" s="2"/>
      <c r="CC745" s="2"/>
      <c r="CD745" s="2"/>
      <c r="CE745" s="2"/>
      <c r="CF745" s="386"/>
      <c r="CG745" s="386"/>
      <c r="CH745" s="10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386"/>
      <c r="DT745" s="386"/>
      <c r="DU745" s="386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</row>
    <row r="746" customFormat="false" ht="11.25" hidden="false" customHeight="false" outlineLevel="0" collapsed="false">
      <c r="A746" s="2"/>
      <c r="B746" s="2"/>
      <c r="C746" s="2"/>
      <c r="D746" s="398"/>
      <c r="F746" s="2"/>
      <c r="G746" s="2"/>
      <c r="H746" s="2"/>
      <c r="I746" s="2"/>
      <c r="J746" s="2"/>
      <c r="K746" s="2"/>
      <c r="L746" s="2"/>
      <c r="M746" s="2"/>
      <c r="P746" s="2"/>
      <c r="Q746" s="2"/>
      <c r="R746" s="2"/>
      <c r="X746" s="273"/>
      <c r="Y746" s="2"/>
      <c r="AL746" s="2"/>
      <c r="AM746" s="2"/>
      <c r="AN746" s="2"/>
      <c r="AO746" s="2"/>
      <c r="AP746" s="2"/>
      <c r="AQ746" s="2"/>
      <c r="AR746" s="2"/>
      <c r="AS746" s="2"/>
      <c r="AT746" s="98"/>
      <c r="AU746" s="98"/>
      <c r="AV746" s="386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386"/>
      <c r="BX746" s="386"/>
      <c r="BY746" s="386"/>
      <c r="BZ746" s="2"/>
      <c r="CA746" s="2"/>
      <c r="CB746" s="2"/>
      <c r="CC746" s="2"/>
      <c r="CD746" s="2"/>
      <c r="CE746" s="2"/>
      <c r="CF746" s="386"/>
      <c r="CG746" s="386"/>
      <c r="CH746" s="10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386"/>
      <c r="DT746" s="386"/>
      <c r="DU746" s="386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</row>
    <row r="747" customFormat="false" ht="11.25" hidden="false" customHeight="false" outlineLevel="0" collapsed="false">
      <c r="A747" s="2"/>
      <c r="B747" s="2"/>
      <c r="C747" s="2"/>
      <c r="D747" s="398"/>
      <c r="F747" s="2"/>
      <c r="G747" s="2"/>
      <c r="H747" s="2"/>
      <c r="I747" s="2"/>
      <c r="J747" s="2"/>
      <c r="K747" s="2"/>
      <c r="L747" s="2"/>
      <c r="M747" s="2"/>
      <c r="P747" s="2"/>
      <c r="Q747" s="2"/>
      <c r="R747" s="2"/>
      <c r="X747" s="273"/>
      <c r="Y747" s="2"/>
      <c r="AL747" s="2"/>
      <c r="AM747" s="2"/>
      <c r="AN747" s="2"/>
      <c r="AO747" s="2"/>
      <c r="AP747" s="2"/>
      <c r="AQ747" s="2"/>
      <c r="AR747" s="2"/>
      <c r="AS747" s="2"/>
      <c r="AT747" s="98"/>
      <c r="AU747" s="98"/>
      <c r="AV747" s="386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386"/>
      <c r="BX747" s="386"/>
      <c r="BY747" s="386"/>
      <c r="BZ747" s="2"/>
      <c r="CA747" s="2"/>
      <c r="CB747" s="2"/>
      <c r="CC747" s="2"/>
      <c r="CD747" s="2"/>
      <c r="CE747" s="2"/>
      <c r="CF747" s="386"/>
      <c r="CG747" s="386"/>
      <c r="CH747" s="10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386"/>
      <c r="DT747" s="386"/>
      <c r="DU747" s="386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</row>
    <row r="748" customFormat="false" ht="11.25" hidden="false" customHeight="false" outlineLevel="0" collapsed="false">
      <c r="A748" s="2"/>
      <c r="B748" s="2"/>
      <c r="C748" s="2"/>
      <c r="D748" s="398"/>
      <c r="F748" s="2"/>
      <c r="G748" s="2"/>
      <c r="H748" s="2"/>
      <c r="I748" s="2"/>
      <c r="J748" s="2"/>
      <c r="K748" s="2"/>
      <c r="L748" s="2"/>
      <c r="M748" s="2"/>
      <c r="P748" s="2"/>
      <c r="Q748" s="2"/>
      <c r="R748" s="2"/>
      <c r="X748" s="273"/>
      <c r="Y748" s="2"/>
      <c r="AL748" s="2"/>
      <c r="AM748" s="2"/>
      <c r="AN748" s="2"/>
      <c r="AO748" s="2"/>
      <c r="AP748" s="2"/>
      <c r="AQ748" s="2"/>
      <c r="AR748" s="2"/>
      <c r="AS748" s="2"/>
      <c r="AT748" s="98"/>
      <c r="AU748" s="98"/>
      <c r="AV748" s="386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386"/>
      <c r="BX748" s="386"/>
      <c r="BY748" s="386"/>
      <c r="BZ748" s="2"/>
      <c r="CA748" s="2"/>
      <c r="CB748" s="2"/>
      <c r="CC748" s="2"/>
      <c r="CD748" s="2"/>
      <c r="CE748" s="2"/>
      <c r="CF748" s="386"/>
      <c r="CG748" s="386"/>
      <c r="CH748" s="10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386"/>
      <c r="DT748" s="386"/>
      <c r="DU748" s="386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</row>
    <row r="749" customFormat="false" ht="11.25" hidden="false" customHeight="false" outlineLevel="0" collapsed="false">
      <c r="A749" s="2"/>
      <c r="B749" s="2"/>
      <c r="C749" s="2"/>
      <c r="D749" s="398"/>
      <c r="F749" s="2"/>
      <c r="G749" s="2"/>
      <c r="H749" s="2"/>
      <c r="I749" s="2"/>
      <c r="J749" s="2"/>
      <c r="K749" s="2"/>
      <c r="L749" s="2"/>
      <c r="M749" s="2"/>
      <c r="P749" s="2"/>
      <c r="Q749" s="2"/>
      <c r="R749" s="2"/>
      <c r="X749" s="273"/>
      <c r="Y749" s="2"/>
      <c r="AL749" s="2"/>
      <c r="AM749" s="2"/>
      <c r="AN749" s="2"/>
      <c r="AO749" s="2"/>
      <c r="AP749" s="2"/>
      <c r="AQ749" s="2"/>
      <c r="AR749" s="2"/>
      <c r="AS749" s="2"/>
      <c r="AT749" s="98"/>
      <c r="AU749" s="98"/>
      <c r="AV749" s="386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386"/>
      <c r="BX749" s="386"/>
      <c r="BY749" s="386"/>
      <c r="BZ749" s="2"/>
      <c r="CA749" s="2"/>
      <c r="CB749" s="2"/>
      <c r="CC749" s="2"/>
      <c r="CD749" s="2"/>
      <c r="CE749" s="2"/>
      <c r="CF749" s="386"/>
      <c r="CG749" s="386"/>
      <c r="CH749" s="10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386"/>
      <c r="DT749" s="386"/>
      <c r="DU749" s="386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</row>
    <row r="750" customFormat="false" ht="11.25" hidden="false" customHeight="false" outlineLevel="0" collapsed="false">
      <c r="A750" s="2"/>
      <c r="B750" s="2"/>
      <c r="C750" s="2"/>
      <c r="D750" s="398"/>
      <c r="F750" s="2"/>
      <c r="G750" s="2"/>
      <c r="H750" s="2"/>
      <c r="I750" s="2"/>
      <c r="J750" s="2"/>
      <c r="K750" s="2"/>
      <c r="L750" s="2"/>
      <c r="M750" s="2"/>
      <c r="P750" s="2"/>
      <c r="Q750" s="2"/>
      <c r="R750" s="2"/>
      <c r="X750" s="273"/>
      <c r="Y750" s="2"/>
      <c r="AL750" s="2"/>
      <c r="AM750" s="2"/>
      <c r="AN750" s="2"/>
      <c r="AO750" s="2"/>
      <c r="AP750" s="2"/>
      <c r="AQ750" s="2"/>
      <c r="AR750" s="2"/>
      <c r="AS750" s="2"/>
      <c r="AT750" s="98"/>
      <c r="AU750" s="98"/>
      <c r="AV750" s="386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386"/>
      <c r="BX750" s="386"/>
      <c r="BY750" s="386"/>
      <c r="BZ750" s="2"/>
      <c r="CA750" s="2"/>
      <c r="CB750" s="2"/>
      <c r="CC750" s="2"/>
      <c r="CD750" s="2"/>
      <c r="CE750" s="2"/>
      <c r="CF750" s="386"/>
      <c r="CG750" s="386"/>
      <c r="CH750" s="10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386"/>
      <c r="DT750" s="386"/>
      <c r="DU750" s="386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</row>
    <row r="751" customFormat="false" ht="11.25" hidden="false" customHeight="false" outlineLevel="0" collapsed="false">
      <c r="A751" s="2"/>
      <c r="B751" s="2"/>
      <c r="C751" s="2"/>
      <c r="D751" s="398"/>
      <c r="F751" s="2"/>
      <c r="G751" s="2"/>
      <c r="H751" s="2"/>
      <c r="I751" s="2"/>
      <c r="J751" s="2"/>
      <c r="K751" s="2"/>
      <c r="L751" s="2"/>
      <c r="M751" s="2"/>
      <c r="P751" s="2"/>
      <c r="Q751" s="2"/>
      <c r="R751" s="2"/>
      <c r="X751" s="273"/>
      <c r="Y751" s="2"/>
      <c r="AL751" s="2"/>
      <c r="AM751" s="2"/>
      <c r="AN751" s="2"/>
      <c r="AO751" s="2"/>
      <c r="AP751" s="2"/>
      <c r="AQ751" s="2"/>
      <c r="AR751" s="2"/>
      <c r="AS751" s="2"/>
      <c r="AT751" s="98"/>
      <c r="AU751" s="98"/>
      <c r="AV751" s="386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386"/>
      <c r="BX751" s="386"/>
      <c r="BY751" s="386"/>
      <c r="BZ751" s="2"/>
      <c r="CA751" s="2"/>
      <c r="CB751" s="2"/>
      <c r="CC751" s="2"/>
      <c r="CD751" s="2"/>
      <c r="CE751" s="2"/>
      <c r="CF751" s="386"/>
      <c r="CG751" s="386"/>
      <c r="CH751" s="10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386"/>
      <c r="DT751" s="386"/>
      <c r="DU751" s="386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</row>
    <row r="752" customFormat="false" ht="11.25" hidden="false" customHeight="false" outlineLevel="0" collapsed="false">
      <c r="A752" s="2"/>
      <c r="B752" s="2"/>
      <c r="C752" s="2"/>
      <c r="D752" s="398"/>
      <c r="F752" s="2"/>
      <c r="G752" s="2"/>
      <c r="H752" s="2"/>
      <c r="I752" s="2"/>
      <c r="J752" s="2"/>
      <c r="K752" s="2"/>
      <c r="L752" s="2"/>
      <c r="M752" s="2"/>
      <c r="P752" s="2"/>
      <c r="Q752" s="2"/>
      <c r="R752" s="2"/>
      <c r="X752" s="273"/>
      <c r="Y752" s="2"/>
      <c r="AL752" s="2"/>
      <c r="AM752" s="2"/>
      <c r="AN752" s="2"/>
      <c r="AO752" s="2"/>
      <c r="AP752" s="2"/>
      <c r="AQ752" s="2"/>
      <c r="AR752" s="2"/>
      <c r="AS752" s="2"/>
      <c r="AT752" s="98"/>
      <c r="AU752" s="98"/>
      <c r="AV752" s="386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386"/>
      <c r="BX752" s="386"/>
      <c r="BY752" s="386"/>
      <c r="BZ752" s="2"/>
      <c r="CA752" s="2"/>
      <c r="CB752" s="2"/>
      <c r="CC752" s="2"/>
      <c r="CD752" s="2"/>
      <c r="CE752" s="2"/>
      <c r="CF752" s="386"/>
      <c r="CG752" s="386"/>
      <c r="CH752" s="10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386"/>
      <c r="DT752" s="386"/>
      <c r="DU752" s="386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</row>
    <row r="753" customFormat="false" ht="11.25" hidden="false" customHeight="false" outlineLevel="0" collapsed="false">
      <c r="A753" s="2"/>
      <c r="B753" s="2"/>
      <c r="C753" s="2"/>
      <c r="D753" s="398"/>
      <c r="F753" s="2"/>
      <c r="G753" s="2"/>
      <c r="H753" s="2"/>
      <c r="I753" s="2"/>
      <c r="J753" s="2"/>
      <c r="K753" s="2"/>
      <c r="L753" s="2"/>
      <c r="M753" s="2"/>
      <c r="P753" s="2"/>
      <c r="Q753" s="2"/>
      <c r="R753" s="2"/>
      <c r="X753" s="273"/>
      <c r="Y753" s="2"/>
      <c r="AL753" s="2"/>
      <c r="AM753" s="2"/>
      <c r="AN753" s="2"/>
      <c r="AO753" s="2"/>
      <c r="AP753" s="2"/>
      <c r="AQ753" s="2"/>
      <c r="AR753" s="2"/>
      <c r="AS753" s="2"/>
      <c r="AT753" s="98"/>
      <c r="AU753" s="98"/>
      <c r="AV753" s="386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386"/>
      <c r="BX753" s="386"/>
      <c r="BY753" s="386"/>
      <c r="BZ753" s="2"/>
      <c r="CA753" s="2"/>
      <c r="CB753" s="2"/>
      <c r="CC753" s="2"/>
      <c r="CD753" s="2"/>
      <c r="CE753" s="2"/>
      <c r="CF753" s="386"/>
      <c r="CG753" s="386"/>
      <c r="CH753" s="10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386"/>
      <c r="DT753" s="386"/>
      <c r="DU753" s="386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</row>
    <row r="754" customFormat="false" ht="11.25" hidden="false" customHeight="false" outlineLevel="0" collapsed="false">
      <c r="A754" s="2"/>
      <c r="B754" s="2"/>
      <c r="C754" s="2"/>
      <c r="D754" s="398"/>
      <c r="F754" s="2"/>
      <c r="G754" s="2"/>
      <c r="H754" s="2"/>
      <c r="I754" s="2"/>
      <c r="J754" s="2"/>
      <c r="K754" s="2"/>
      <c r="L754" s="2"/>
      <c r="M754" s="2"/>
      <c r="P754" s="2"/>
      <c r="Q754" s="2"/>
      <c r="R754" s="2"/>
      <c r="X754" s="273"/>
      <c r="Y754" s="2"/>
      <c r="AL754" s="2"/>
      <c r="AM754" s="2"/>
      <c r="AN754" s="2"/>
      <c r="AO754" s="2"/>
      <c r="AP754" s="2"/>
      <c r="AQ754" s="2"/>
      <c r="AR754" s="2"/>
      <c r="AS754" s="2"/>
      <c r="AT754" s="98"/>
      <c r="AU754" s="98"/>
      <c r="AV754" s="386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386"/>
      <c r="BX754" s="386"/>
      <c r="BY754" s="386"/>
      <c r="BZ754" s="2"/>
      <c r="CA754" s="2"/>
      <c r="CB754" s="2"/>
      <c r="CC754" s="2"/>
      <c r="CD754" s="2"/>
      <c r="CE754" s="2"/>
      <c r="CF754" s="386"/>
      <c r="CG754" s="386"/>
      <c r="CH754" s="10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386"/>
      <c r="DT754" s="386"/>
      <c r="DU754" s="386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</row>
    <row r="755" customFormat="false" ht="11.25" hidden="false" customHeight="false" outlineLevel="0" collapsed="false">
      <c r="A755" s="2"/>
      <c r="B755" s="2"/>
      <c r="C755" s="2"/>
      <c r="D755" s="398"/>
      <c r="F755" s="2"/>
      <c r="G755" s="2"/>
      <c r="H755" s="2"/>
      <c r="I755" s="2"/>
      <c r="J755" s="2"/>
      <c r="K755" s="2"/>
      <c r="L755" s="2"/>
      <c r="M755" s="2"/>
      <c r="P755" s="2"/>
      <c r="Q755" s="2"/>
      <c r="R755" s="2"/>
      <c r="X755" s="273"/>
      <c r="Y755" s="2"/>
      <c r="AL755" s="2"/>
      <c r="AM755" s="2"/>
      <c r="AN755" s="2"/>
      <c r="AO755" s="2"/>
      <c r="AP755" s="2"/>
      <c r="AQ755" s="2"/>
      <c r="AR755" s="2"/>
      <c r="AS755" s="2"/>
      <c r="AT755" s="98"/>
      <c r="AU755" s="98"/>
      <c r="AV755" s="386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386"/>
      <c r="BX755" s="386"/>
      <c r="BY755" s="386"/>
      <c r="BZ755" s="2"/>
      <c r="CA755" s="2"/>
      <c r="CB755" s="2"/>
      <c r="CC755" s="2"/>
      <c r="CD755" s="2"/>
      <c r="CE755" s="2"/>
      <c r="CF755" s="386"/>
      <c r="CG755" s="386"/>
      <c r="CH755" s="10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386"/>
      <c r="DT755" s="386"/>
      <c r="DU755" s="386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</row>
    <row r="756" customFormat="false" ht="11.25" hidden="false" customHeight="false" outlineLevel="0" collapsed="false">
      <c r="A756" s="2"/>
      <c r="B756" s="2"/>
      <c r="C756" s="2"/>
      <c r="D756" s="398"/>
      <c r="F756" s="2"/>
      <c r="G756" s="2"/>
      <c r="H756" s="2"/>
      <c r="I756" s="2"/>
      <c r="J756" s="2"/>
      <c r="K756" s="2"/>
      <c r="L756" s="2"/>
      <c r="M756" s="2"/>
      <c r="P756" s="2"/>
      <c r="Q756" s="2"/>
      <c r="R756" s="2"/>
      <c r="X756" s="273"/>
      <c r="Y756" s="2"/>
      <c r="AL756" s="2"/>
      <c r="AM756" s="2"/>
      <c r="AN756" s="2"/>
      <c r="AO756" s="2"/>
      <c r="AP756" s="2"/>
      <c r="AQ756" s="2"/>
      <c r="AR756" s="2"/>
      <c r="AS756" s="2"/>
      <c r="AT756" s="98"/>
      <c r="AU756" s="98"/>
      <c r="AV756" s="386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386"/>
      <c r="BX756" s="386"/>
      <c r="BY756" s="386"/>
      <c r="BZ756" s="2"/>
      <c r="CA756" s="2"/>
      <c r="CB756" s="2"/>
      <c r="CC756" s="2"/>
      <c r="CD756" s="2"/>
      <c r="CE756" s="2"/>
      <c r="CF756" s="386"/>
      <c r="CG756" s="386"/>
      <c r="CH756" s="10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386"/>
      <c r="DT756" s="386"/>
      <c r="DU756" s="386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</row>
    <row r="757" customFormat="false" ht="11.25" hidden="false" customHeight="false" outlineLevel="0" collapsed="false">
      <c r="A757" s="2"/>
      <c r="B757" s="2"/>
      <c r="C757" s="2"/>
      <c r="D757" s="398"/>
      <c r="F757" s="2"/>
      <c r="G757" s="2"/>
      <c r="H757" s="2"/>
      <c r="I757" s="2"/>
      <c r="J757" s="2"/>
      <c r="K757" s="2"/>
      <c r="L757" s="2"/>
      <c r="M757" s="2"/>
      <c r="P757" s="2"/>
      <c r="Q757" s="2"/>
      <c r="R757" s="2"/>
      <c r="X757" s="273"/>
      <c r="Y757" s="2"/>
      <c r="AL757" s="2"/>
      <c r="AM757" s="2"/>
      <c r="AN757" s="2"/>
      <c r="AO757" s="2"/>
      <c r="AP757" s="2"/>
      <c r="AQ757" s="2"/>
      <c r="AR757" s="2"/>
      <c r="AS757" s="2"/>
      <c r="AT757" s="98"/>
      <c r="AU757" s="98"/>
      <c r="AV757" s="386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386"/>
      <c r="BX757" s="386"/>
      <c r="BY757" s="386"/>
      <c r="BZ757" s="2"/>
      <c r="CA757" s="2"/>
      <c r="CB757" s="2"/>
      <c r="CC757" s="2"/>
      <c r="CD757" s="2"/>
      <c r="CE757" s="2"/>
      <c r="CF757" s="386"/>
      <c r="CG757" s="386"/>
      <c r="CH757" s="10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386"/>
      <c r="DT757" s="386"/>
      <c r="DU757" s="386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</row>
    <row r="758" customFormat="false" ht="11.25" hidden="false" customHeight="false" outlineLevel="0" collapsed="false">
      <c r="A758" s="2"/>
      <c r="B758" s="2"/>
      <c r="C758" s="2"/>
      <c r="D758" s="398"/>
      <c r="F758" s="2"/>
      <c r="G758" s="2"/>
      <c r="H758" s="2"/>
      <c r="I758" s="2"/>
      <c r="J758" s="2"/>
      <c r="K758" s="2"/>
      <c r="L758" s="2"/>
      <c r="M758" s="2"/>
      <c r="P758" s="2"/>
      <c r="Q758" s="2"/>
      <c r="R758" s="2"/>
      <c r="X758" s="273"/>
      <c r="Y758" s="2"/>
      <c r="AL758" s="2"/>
      <c r="AM758" s="2"/>
      <c r="AN758" s="2"/>
      <c r="AO758" s="2"/>
      <c r="AP758" s="2"/>
      <c r="AQ758" s="2"/>
      <c r="AR758" s="2"/>
      <c r="AS758" s="2"/>
      <c r="AT758" s="98"/>
      <c r="AU758" s="98"/>
      <c r="AV758" s="386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386"/>
      <c r="BX758" s="386"/>
      <c r="BY758" s="386"/>
      <c r="BZ758" s="2"/>
      <c r="CA758" s="2"/>
      <c r="CB758" s="2"/>
      <c r="CC758" s="2"/>
      <c r="CD758" s="2"/>
      <c r="CE758" s="2"/>
      <c r="CF758" s="386"/>
      <c r="CG758" s="386"/>
      <c r="CH758" s="10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386"/>
      <c r="DT758" s="386"/>
      <c r="DU758" s="386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</row>
    <row r="759" customFormat="false" ht="11.25" hidden="false" customHeight="false" outlineLevel="0" collapsed="false">
      <c r="A759" s="2"/>
      <c r="B759" s="2"/>
      <c r="C759" s="2"/>
      <c r="D759" s="398"/>
      <c r="F759" s="2"/>
      <c r="G759" s="2"/>
      <c r="H759" s="2"/>
      <c r="I759" s="2"/>
      <c r="J759" s="2"/>
      <c r="K759" s="2"/>
      <c r="L759" s="2"/>
      <c r="M759" s="2"/>
      <c r="P759" s="2"/>
      <c r="Q759" s="2"/>
      <c r="R759" s="2"/>
      <c r="X759" s="273"/>
      <c r="Y759" s="2"/>
      <c r="AL759" s="2"/>
      <c r="AM759" s="2"/>
      <c r="AN759" s="2"/>
      <c r="AO759" s="2"/>
      <c r="AP759" s="2"/>
      <c r="AQ759" s="2"/>
      <c r="AR759" s="2"/>
      <c r="AS759" s="2"/>
      <c r="AT759" s="98"/>
      <c r="AU759" s="98"/>
      <c r="AV759" s="386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386"/>
      <c r="BX759" s="386"/>
      <c r="BY759" s="386"/>
      <c r="BZ759" s="2"/>
      <c r="CA759" s="2"/>
      <c r="CB759" s="2"/>
      <c r="CC759" s="2"/>
      <c r="CD759" s="2"/>
      <c r="CE759" s="2"/>
      <c r="CF759" s="386"/>
      <c r="CG759" s="386"/>
      <c r="CH759" s="10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386"/>
      <c r="DT759" s="386"/>
      <c r="DU759" s="386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</row>
    <row r="760" customFormat="false" ht="11.25" hidden="false" customHeight="false" outlineLevel="0" collapsed="false">
      <c r="A760" s="2"/>
      <c r="B760" s="2"/>
      <c r="C760" s="2"/>
      <c r="D760" s="398"/>
      <c r="F760" s="2"/>
      <c r="G760" s="2"/>
      <c r="H760" s="2"/>
      <c r="I760" s="2"/>
      <c r="J760" s="2"/>
      <c r="K760" s="2"/>
      <c r="L760" s="2"/>
      <c r="M760" s="2"/>
      <c r="P760" s="2"/>
      <c r="Q760" s="2"/>
      <c r="R760" s="2"/>
      <c r="X760" s="273"/>
      <c r="Y760" s="2"/>
      <c r="AL760" s="2"/>
      <c r="AM760" s="2"/>
      <c r="AN760" s="2"/>
      <c r="AO760" s="2"/>
      <c r="AP760" s="2"/>
      <c r="AQ760" s="2"/>
      <c r="AR760" s="2"/>
      <c r="AS760" s="2"/>
      <c r="AT760" s="98"/>
      <c r="AU760" s="98"/>
      <c r="AV760" s="386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386"/>
      <c r="BX760" s="386"/>
      <c r="BY760" s="386"/>
      <c r="BZ760" s="2"/>
      <c r="CA760" s="2"/>
      <c r="CB760" s="2"/>
      <c r="CC760" s="2"/>
      <c r="CD760" s="2"/>
      <c r="CE760" s="2"/>
      <c r="CF760" s="386"/>
      <c r="CG760" s="386"/>
      <c r="CH760" s="10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386"/>
      <c r="DT760" s="386"/>
      <c r="DU760" s="386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</row>
    <row r="761" customFormat="false" ht="11.25" hidden="false" customHeight="false" outlineLevel="0" collapsed="false">
      <c r="A761" s="2"/>
      <c r="B761" s="2"/>
      <c r="C761" s="2"/>
      <c r="D761" s="398"/>
      <c r="F761" s="2"/>
      <c r="G761" s="2"/>
      <c r="H761" s="2"/>
      <c r="I761" s="2"/>
      <c r="J761" s="2"/>
      <c r="K761" s="2"/>
      <c r="L761" s="2"/>
      <c r="M761" s="2"/>
      <c r="P761" s="2"/>
      <c r="Q761" s="2"/>
      <c r="R761" s="2"/>
      <c r="X761" s="273"/>
      <c r="Y761" s="2"/>
      <c r="AL761" s="2"/>
      <c r="AM761" s="2"/>
      <c r="AN761" s="2"/>
      <c r="AO761" s="2"/>
      <c r="AP761" s="2"/>
      <c r="AQ761" s="2"/>
      <c r="AR761" s="2"/>
      <c r="AS761" s="2"/>
      <c r="AT761" s="98"/>
      <c r="AU761" s="98"/>
      <c r="AV761" s="386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386"/>
      <c r="BX761" s="386"/>
      <c r="BY761" s="386"/>
      <c r="BZ761" s="2"/>
      <c r="CA761" s="2"/>
      <c r="CB761" s="2"/>
      <c r="CC761" s="2"/>
      <c r="CD761" s="2"/>
      <c r="CE761" s="2"/>
      <c r="CF761" s="386"/>
      <c r="CG761" s="386"/>
      <c r="CH761" s="10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386"/>
      <c r="DT761" s="386"/>
      <c r="DU761" s="386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</row>
    <row r="762" customFormat="false" ht="11.25" hidden="false" customHeight="false" outlineLevel="0" collapsed="false">
      <c r="A762" s="2"/>
      <c r="B762" s="2"/>
      <c r="C762" s="2"/>
      <c r="D762" s="398"/>
      <c r="F762" s="2"/>
      <c r="G762" s="2"/>
      <c r="H762" s="2"/>
      <c r="I762" s="2"/>
      <c r="J762" s="2"/>
      <c r="K762" s="2"/>
      <c r="L762" s="2"/>
      <c r="M762" s="2"/>
      <c r="P762" s="2"/>
      <c r="Q762" s="2"/>
      <c r="R762" s="2"/>
      <c r="X762" s="273"/>
      <c r="Y762" s="2"/>
      <c r="AL762" s="2"/>
      <c r="AM762" s="2"/>
      <c r="AN762" s="2"/>
      <c r="AO762" s="2"/>
      <c r="AP762" s="2"/>
      <c r="AQ762" s="2"/>
      <c r="AR762" s="2"/>
      <c r="AS762" s="2"/>
      <c r="AT762" s="98"/>
      <c r="AU762" s="98"/>
      <c r="AV762" s="386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386"/>
      <c r="BX762" s="386"/>
      <c r="BY762" s="386"/>
      <c r="BZ762" s="2"/>
      <c r="CA762" s="2"/>
      <c r="CB762" s="2"/>
      <c r="CC762" s="2"/>
      <c r="CD762" s="2"/>
      <c r="CE762" s="2"/>
      <c r="CF762" s="386"/>
      <c r="CG762" s="386"/>
      <c r="CH762" s="10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386"/>
      <c r="DT762" s="386"/>
      <c r="DU762" s="386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</row>
    <row r="763" customFormat="false" ht="11.25" hidden="false" customHeight="false" outlineLevel="0" collapsed="false">
      <c r="A763" s="2"/>
      <c r="B763" s="2"/>
      <c r="C763" s="2"/>
      <c r="D763" s="398"/>
      <c r="F763" s="2"/>
      <c r="G763" s="2"/>
      <c r="H763" s="2"/>
      <c r="I763" s="2"/>
      <c r="J763" s="2"/>
      <c r="K763" s="2"/>
      <c r="L763" s="2"/>
      <c r="M763" s="2"/>
      <c r="P763" s="2"/>
      <c r="Q763" s="2"/>
      <c r="R763" s="2"/>
      <c r="X763" s="273"/>
      <c r="Y763" s="2"/>
      <c r="AL763" s="2"/>
      <c r="AM763" s="2"/>
      <c r="AN763" s="2"/>
      <c r="AO763" s="2"/>
      <c r="AP763" s="2"/>
      <c r="AQ763" s="2"/>
      <c r="AR763" s="2"/>
      <c r="AS763" s="2"/>
      <c r="AT763" s="98"/>
      <c r="AU763" s="98"/>
      <c r="AV763" s="386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386"/>
      <c r="BX763" s="386"/>
      <c r="BY763" s="386"/>
      <c r="BZ763" s="2"/>
      <c r="CA763" s="2"/>
      <c r="CB763" s="2"/>
      <c r="CC763" s="2"/>
      <c r="CD763" s="2"/>
      <c r="CE763" s="2"/>
      <c r="CF763" s="386"/>
      <c r="CG763" s="386"/>
      <c r="CH763" s="10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386"/>
      <c r="DT763" s="386"/>
      <c r="DU763" s="386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</row>
    <row r="764" customFormat="false" ht="11.25" hidden="false" customHeight="false" outlineLevel="0" collapsed="false">
      <c r="A764" s="2"/>
      <c r="B764" s="2"/>
      <c r="C764" s="2"/>
      <c r="D764" s="398"/>
      <c r="F764" s="2"/>
      <c r="G764" s="2"/>
      <c r="H764" s="2"/>
      <c r="I764" s="2"/>
      <c r="J764" s="2"/>
      <c r="K764" s="2"/>
      <c r="L764" s="2"/>
      <c r="M764" s="2"/>
      <c r="P764" s="2"/>
      <c r="Q764" s="2"/>
      <c r="R764" s="2"/>
      <c r="X764" s="273"/>
      <c r="Y764" s="2"/>
      <c r="AL764" s="2"/>
      <c r="AM764" s="2"/>
      <c r="AN764" s="2"/>
      <c r="AO764" s="2"/>
      <c r="AP764" s="2"/>
      <c r="AQ764" s="2"/>
      <c r="AR764" s="2"/>
      <c r="AS764" s="2"/>
      <c r="AT764" s="98"/>
      <c r="AU764" s="98"/>
      <c r="AV764" s="386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386"/>
      <c r="BX764" s="386"/>
      <c r="BY764" s="386"/>
      <c r="BZ764" s="2"/>
      <c r="CA764" s="2"/>
      <c r="CB764" s="2"/>
      <c r="CC764" s="2"/>
      <c r="CD764" s="2"/>
      <c r="CE764" s="2"/>
      <c r="CF764" s="386"/>
      <c r="CG764" s="386"/>
      <c r="CH764" s="10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386"/>
      <c r="DT764" s="386"/>
      <c r="DU764" s="386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</row>
    <row r="765" customFormat="false" ht="11.25" hidden="false" customHeight="false" outlineLevel="0" collapsed="false">
      <c r="A765" s="2"/>
      <c r="B765" s="2"/>
      <c r="C765" s="2"/>
      <c r="D765" s="398"/>
      <c r="F765" s="2"/>
      <c r="G765" s="2"/>
      <c r="H765" s="2"/>
      <c r="I765" s="2"/>
      <c r="J765" s="2"/>
      <c r="K765" s="2"/>
      <c r="L765" s="2"/>
      <c r="M765" s="2"/>
      <c r="P765" s="2"/>
      <c r="Q765" s="2"/>
      <c r="R765" s="2"/>
      <c r="X765" s="273"/>
      <c r="Y765" s="2"/>
      <c r="AL765" s="2"/>
      <c r="AM765" s="2"/>
      <c r="AN765" s="2"/>
      <c r="AO765" s="2"/>
      <c r="AP765" s="2"/>
      <c r="AQ765" s="2"/>
      <c r="AR765" s="2"/>
      <c r="AS765" s="2"/>
      <c r="AT765" s="98"/>
      <c r="AU765" s="98"/>
      <c r="AV765" s="386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386"/>
      <c r="BX765" s="386"/>
      <c r="BY765" s="386"/>
      <c r="BZ765" s="2"/>
      <c r="CA765" s="2"/>
      <c r="CB765" s="2"/>
      <c r="CC765" s="2"/>
      <c r="CD765" s="2"/>
      <c r="CE765" s="2"/>
      <c r="CF765" s="386"/>
      <c r="CG765" s="386"/>
      <c r="CH765" s="10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386"/>
      <c r="DT765" s="386"/>
      <c r="DU765" s="386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</row>
    <row r="766" customFormat="false" ht="11.25" hidden="false" customHeight="false" outlineLevel="0" collapsed="false">
      <c r="A766" s="2"/>
      <c r="B766" s="2"/>
      <c r="C766" s="2"/>
      <c r="D766" s="398"/>
      <c r="F766" s="2"/>
      <c r="G766" s="2"/>
      <c r="H766" s="2"/>
      <c r="I766" s="2"/>
      <c r="J766" s="2"/>
      <c r="K766" s="2"/>
      <c r="L766" s="2"/>
      <c r="M766" s="2"/>
      <c r="P766" s="2"/>
      <c r="Q766" s="2"/>
      <c r="R766" s="2"/>
      <c r="X766" s="273"/>
      <c r="Y766" s="2"/>
      <c r="AL766" s="2"/>
      <c r="AM766" s="2"/>
      <c r="AN766" s="2"/>
      <c r="AO766" s="2"/>
      <c r="AP766" s="2"/>
      <c r="AQ766" s="2"/>
      <c r="AR766" s="2"/>
      <c r="AS766" s="2"/>
      <c r="AT766" s="98"/>
      <c r="AU766" s="98"/>
      <c r="AV766" s="386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386"/>
      <c r="BX766" s="386"/>
      <c r="BY766" s="386"/>
      <c r="BZ766" s="2"/>
      <c r="CA766" s="2"/>
      <c r="CB766" s="2"/>
      <c r="CC766" s="2"/>
      <c r="CD766" s="2"/>
      <c r="CE766" s="2"/>
      <c r="CF766" s="386"/>
      <c r="CG766" s="386"/>
      <c r="CH766" s="10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386"/>
      <c r="DT766" s="386"/>
      <c r="DU766" s="386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</row>
    <row r="767" customFormat="false" ht="11.25" hidden="false" customHeight="false" outlineLevel="0" collapsed="false">
      <c r="A767" s="2"/>
      <c r="B767" s="2"/>
      <c r="C767" s="2"/>
      <c r="D767" s="398"/>
      <c r="F767" s="2"/>
      <c r="G767" s="2"/>
      <c r="H767" s="2"/>
      <c r="I767" s="2"/>
      <c r="J767" s="2"/>
      <c r="K767" s="2"/>
      <c r="L767" s="2"/>
      <c r="M767" s="2"/>
      <c r="P767" s="2"/>
      <c r="Q767" s="2"/>
      <c r="R767" s="2"/>
      <c r="X767" s="273"/>
      <c r="Y767" s="2"/>
      <c r="AL767" s="2"/>
      <c r="AM767" s="2"/>
      <c r="AN767" s="2"/>
      <c r="AO767" s="2"/>
      <c r="AP767" s="2"/>
      <c r="AQ767" s="2"/>
      <c r="AR767" s="2"/>
      <c r="AS767" s="2"/>
      <c r="AT767" s="98"/>
      <c r="AU767" s="98"/>
      <c r="AV767" s="386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386"/>
      <c r="BX767" s="386"/>
      <c r="BY767" s="386"/>
      <c r="BZ767" s="2"/>
      <c r="CA767" s="2"/>
      <c r="CB767" s="2"/>
      <c r="CC767" s="2"/>
      <c r="CD767" s="2"/>
      <c r="CE767" s="2"/>
      <c r="CF767" s="386"/>
      <c r="CG767" s="386"/>
      <c r="CH767" s="10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386"/>
      <c r="DT767" s="386"/>
      <c r="DU767" s="386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</row>
    <row r="768" customFormat="false" ht="11.25" hidden="false" customHeight="false" outlineLevel="0" collapsed="false">
      <c r="A768" s="2"/>
      <c r="B768" s="2"/>
      <c r="C768" s="2"/>
      <c r="D768" s="398"/>
      <c r="F768" s="2"/>
      <c r="G768" s="2"/>
      <c r="H768" s="2"/>
      <c r="I768" s="2"/>
      <c r="J768" s="2"/>
      <c r="K768" s="2"/>
      <c r="L768" s="2"/>
      <c r="M768" s="2"/>
      <c r="P768" s="2"/>
      <c r="Q768" s="2"/>
      <c r="R768" s="2"/>
      <c r="X768" s="273"/>
      <c r="Y768" s="2"/>
      <c r="AL768" s="2"/>
      <c r="AM768" s="2"/>
      <c r="AN768" s="2"/>
      <c r="AO768" s="2"/>
      <c r="AP768" s="2"/>
      <c r="AQ768" s="2"/>
      <c r="AR768" s="2"/>
      <c r="AS768" s="2"/>
      <c r="AT768" s="98"/>
      <c r="AU768" s="98"/>
      <c r="AV768" s="386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386"/>
      <c r="BX768" s="386"/>
      <c r="BY768" s="386"/>
      <c r="BZ768" s="2"/>
      <c r="CA768" s="2"/>
      <c r="CB768" s="2"/>
      <c r="CC768" s="2"/>
      <c r="CD768" s="2"/>
      <c r="CE768" s="2"/>
      <c r="CF768" s="386"/>
      <c r="CG768" s="386"/>
      <c r="CH768" s="10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386"/>
      <c r="DT768" s="386"/>
      <c r="DU768" s="386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</row>
    <row r="769" customFormat="false" ht="11.25" hidden="false" customHeight="false" outlineLevel="0" collapsed="false">
      <c r="A769" s="2"/>
      <c r="B769" s="2"/>
      <c r="C769" s="2"/>
      <c r="D769" s="398"/>
      <c r="F769" s="2"/>
      <c r="G769" s="2"/>
      <c r="H769" s="2"/>
      <c r="I769" s="2"/>
      <c r="J769" s="2"/>
      <c r="K769" s="2"/>
      <c r="L769" s="2"/>
      <c r="M769" s="2"/>
      <c r="P769" s="2"/>
      <c r="Q769" s="2"/>
      <c r="R769" s="2"/>
      <c r="X769" s="273"/>
      <c r="Y769" s="2"/>
      <c r="AL769" s="2"/>
      <c r="AM769" s="2"/>
      <c r="AN769" s="2"/>
      <c r="AO769" s="2"/>
      <c r="AP769" s="2"/>
      <c r="AQ769" s="2"/>
      <c r="AR769" s="2"/>
      <c r="AS769" s="2"/>
      <c r="AT769" s="98"/>
      <c r="AU769" s="98"/>
      <c r="AV769" s="386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386"/>
      <c r="BX769" s="386"/>
      <c r="BY769" s="386"/>
      <c r="BZ769" s="2"/>
      <c r="CA769" s="2"/>
      <c r="CB769" s="2"/>
      <c r="CC769" s="2"/>
      <c r="CD769" s="2"/>
      <c r="CE769" s="2"/>
      <c r="CF769" s="386"/>
      <c r="CG769" s="386"/>
      <c r="CH769" s="10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386"/>
      <c r="DT769" s="386"/>
      <c r="DU769" s="386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</row>
    <row r="770" customFormat="false" ht="11.25" hidden="false" customHeight="false" outlineLevel="0" collapsed="false">
      <c r="A770" s="2"/>
      <c r="B770" s="2"/>
      <c r="C770" s="2"/>
      <c r="D770" s="398"/>
      <c r="F770" s="2"/>
      <c r="G770" s="2"/>
      <c r="H770" s="2"/>
      <c r="I770" s="2"/>
      <c r="J770" s="2"/>
      <c r="K770" s="2"/>
      <c r="L770" s="2"/>
      <c r="M770" s="2"/>
      <c r="P770" s="2"/>
      <c r="Q770" s="2"/>
      <c r="R770" s="2"/>
      <c r="X770" s="273"/>
      <c r="Y770" s="2"/>
      <c r="AL770" s="2"/>
      <c r="AM770" s="2"/>
      <c r="AN770" s="2"/>
      <c r="AO770" s="2"/>
      <c r="AP770" s="2"/>
      <c r="AQ770" s="2"/>
      <c r="AR770" s="2"/>
      <c r="AS770" s="2"/>
      <c r="AT770" s="98"/>
      <c r="AU770" s="98"/>
      <c r="AV770" s="386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386"/>
      <c r="BX770" s="386"/>
      <c r="BY770" s="386"/>
      <c r="BZ770" s="2"/>
      <c r="CA770" s="2"/>
      <c r="CB770" s="2"/>
      <c r="CC770" s="2"/>
      <c r="CD770" s="2"/>
      <c r="CE770" s="2"/>
      <c r="CF770" s="386"/>
      <c r="CG770" s="386"/>
      <c r="CH770" s="10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386"/>
      <c r="DT770" s="386"/>
      <c r="DU770" s="386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</row>
    <row r="771" customFormat="false" ht="11.25" hidden="false" customHeight="false" outlineLevel="0" collapsed="false">
      <c r="A771" s="2"/>
      <c r="B771" s="2"/>
      <c r="C771" s="2"/>
      <c r="D771" s="398"/>
      <c r="F771" s="2"/>
      <c r="G771" s="2"/>
      <c r="H771" s="2"/>
      <c r="I771" s="2"/>
      <c r="J771" s="2"/>
      <c r="K771" s="2"/>
      <c r="L771" s="2"/>
      <c r="M771" s="2"/>
      <c r="P771" s="2"/>
      <c r="Q771" s="2"/>
      <c r="R771" s="2"/>
      <c r="X771" s="273"/>
      <c r="Y771" s="2"/>
      <c r="AL771" s="2"/>
      <c r="AM771" s="2"/>
      <c r="AN771" s="2"/>
      <c r="AO771" s="2"/>
      <c r="AP771" s="2"/>
      <c r="AQ771" s="2"/>
      <c r="AR771" s="2"/>
      <c r="AS771" s="2"/>
      <c r="AT771" s="98"/>
      <c r="AU771" s="98"/>
      <c r="AV771" s="386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386"/>
      <c r="BX771" s="386"/>
      <c r="BY771" s="386"/>
      <c r="BZ771" s="2"/>
      <c r="CA771" s="2"/>
      <c r="CB771" s="2"/>
      <c r="CC771" s="2"/>
      <c r="CD771" s="2"/>
      <c r="CE771" s="2"/>
      <c r="CF771" s="386"/>
      <c r="CG771" s="386"/>
      <c r="CH771" s="10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386"/>
      <c r="DT771" s="386"/>
      <c r="DU771" s="386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</row>
    <row r="772" customFormat="false" ht="11.25" hidden="false" customHeight="false" outlineLevel="0" collapsed="false">
      <c r="A772" s="2"/>
      <c r="B772" s="2"/>
      <c r="C772" s="2"/>
      <c r="D772" s="398"/>
      <c r="F772" s="2"/>
      <c r="G772" s="2"/>
      <c r="H772" s="2"/>
      <c r="I772" s="2"/>
      <c r="J772" s="2"/>
      <c r="K772" s="2"/>
      <c r="L772" s="2"/>
      <c r="M772" s="2"/>
      <c r="P772" s="2"/>
      <c r="Q772" s="2"/>
      <c r="R772" s="2"/>
      <c r="X772" s="273"/>
      <c r="Y772" s="2"/>
      <c r="AL772" s="2"/>
      <c r="AM772" s="2"/>
      <c r="AN772" s="2"/>
      <c r="AO772" s="2"/>
      <c r="AP772" s="2"/>
      <c r="AQ772" s="2"/>
      <c r="AR772" s="2"/>
      <c r="AS772" s="2"/>
      <c r="AT772" s="98"/>
      <c r="AU772" s="98"/>
      <c r="AV772" s="386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386"/>
      <c r="BX772" s="386"/>
      <c r="BY772" s="386"/>
      <c r="BZ772" s="2"/>
      <c r="CA772" s="2"/>
      <c r="CB772" s="2"/>
      <c r="CC772" s="2"/>
      <c r="CD772" s="2"/>
      <c r="CE772" s="2"/>
      <c r="CF772" s="386"/>
      <c r="CG772" s="386"/>
      <c r="CH772" s="10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386"/>
      <c r="DT772" s="386"/>
      <c r="DU772" s="386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</row>
    <row r="773" customFormat="false" ht="11.25" hidden="false" customHeight="false" outlineLevel="0" collapsed="false">
      <c r="A773" s="2"/>
      <c r="B773" s="2"/>
      <c r="C773" s="2"/>
      <c r="D773" s="398"/>
      <c r="F773" s="2"/>
      <c r="G773" s="2"/>
      <c r="H773" s="2"/>
      <c r="I773" s="2"/>
      <c r="J773" s="2"/>
      <c r="K773" s="2"/>
      <c r="L773" s="2"/>
      <c r="M773" s="2"/>
      <c r="P773" s="2"/>
      <c r="Q773" s="2"/>
      <c r="R773" s="2"/>
      <c r="X773" s="273"/>
      <c r="Y773" s="2"/>
      <c r="AL773" s="2"/>
      <c r="AM773" s="2"/>
      <c r="AN773" s="2"/>
      <c r="AO773" s="2"/>
      <c r="AP773" s="2"/>
      <c r="AQ773" s="2"/>
      <c r="AR773" s="2"/>
      <c r="AS773" s="2"/>
      <c r="AT773" s="98"/>
      <c r="AU773" s="98"/>
      <c r="AV773" s="386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386"/>
      <c r="BX773" s="386"/>
      <c r="BY773" s="386"/>
      <c r="BZ773" s="2"/>
      <c r="CA773" s="2"/>
      <c r="CB773" s="2"/>
      <c r="CC773" s="2"/>
      <c r="CD773" s="2"/>
      <c r="CE773" s="2"/>
      <c r="CF773" s="386"/>
      <c r="CG773" s="386"/>
      <c r="CH773" s="10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386"/>
      <c r="DT773" s="386"/>
      <c r="DU773" s="386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</row>
    <row r="774" customFormat="false" ht="11.25" hidden="false" customHeight="false" outlineLevel="0" collapsed="false">
      <c r="A774" s="2"/>
      <c r="B774" s="2"/>
      <c r="C774" s="2"/>
      <c r="D774" s="398"/>
      <c r="F774" s="2"/>
      <c r="G774" s="2"/>
      <c r="H774" s="2"/>
      <c r="I774" s="2"/>
      <c r="J774" s="2"/>
      <c r="K774" s="2"/>
      <c r="L774" s="2"/>
      <c r="M774" s="2"/>
      <c r="P774" s="2"/>
      <c r="Q774" s="2"/>
      <c r="R774" s="2"/>
      <c r="X774" s="273"/>
      <c r="Y774" s="2"/>
      <c r="AL774" s="2"/>
      <c r="AM774" s="2"/>
      <c r="AN774" s="2"/>
      <c r="AO774" s="2"/>
      <c r="AP774" s="2"/>
      <c r="AQ774" s="2"/>
      <c r="AR774" s="2"/>
      <c r="AS774" s="2"/>
      <c r="AT774" s="98"/>
      <c r="AU774" s="98"/>
      <c r="AV774" s="386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386"/>
      <c r="BX774" s="386"/>
      <c r="BY774" s="386"/>
      <c r="BZ774" s="2"/>
      <c r="CA774" s="2"/>
      <c r="CB774" s="2"/>
      <c r="CC774" s="2"/>
      <c r="CD774" s="2"/>
      <c r="CE774" s="2"/>
      <c r="CF774" s="386"/>
      <c r="CG774" s="386"/>
      <c r="CH774" s="10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386"/>
      <c r="DT774" s="386"/>
      <c r="DU774" s="386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</row>
    <row r="775" customFormat="false" ht="11.25" hidden="false" customHeight="false" outlineLevel="0" collapsed="false">
      <c r="A775" s="2"/>
      <c r="B775" s="2"/>
      <c r="C775" s="2"/>
      <c r="D775" s="398"/>
      <c r="F775" s="2"/>
      <c r="G775" s="2"/>
      <c r="H775" s="2"/>
      <c r="I775" s="2"/>
      <c r="J775" s="2"/>
      <c r="K775" s="2"/>
      <c r="L775" s="2"/>
      <c r="M775" s="2"/>
      <c r="P775" s="2"/>
      <c r="Q775" s="2"/>
      <c r="R775" s="2"/>
      <c r="X775" s="273"/>
      <c r="Y775" s="2"/>
      <c r="AL775" s="2"/>
      <c r="AM775" s="2"/>
      <c r="AN775" s="2"/>
      <c r="AO775" s="2"/>
      <c r="AP775" s="2"/>
      <c r="AQ775" s="2"/>
      <c r="AR775" s="2"/>
      <c r="AS775" s="2"/>
      <c r="AT775" s="98"/>
      <c r="AU775" s="98"/>
      <c r="AV775" s="386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386"/>
      <c r="BX775" s="386"/>
      <c r="BY775" s="386"/>
      <c r="BZ775" s="2"/>
      <c r="CA775" s="2"/>
      <c r="CB775" s="2"/>
      <c r="CC775" s="2"/>
      <c r="CD775" s="2"/>
      <c r="CE775" s="2"/>
      <c r="CF775" s="386"/>
      <c r="CG775" s="386"/>
      <c r="CH775" s="10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386"/>
      <c r="DT775" s="386"/>
      <c r="DU775" s="386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</row>
    <row r="776" customFormat="false" ht="11.25" hidden="false" customHeight="false" outlineLevel="0" collapsed="false">
      <c r="A776" s="2"/>
      <c r="B776" s="2"/>
      <c r="C776" s="2"/>
      <c r="D776" s="398"/>
      <c r="F776" s="2"/>
      <c r="G776" s="2"/>
      <c r="H776" s="2"/>
      <c r="I776" s="2"/>
      <c r="J776" s="2"/>
      <c r="K776" s="2"/>
      <c r="L776" s="2"/>
      <c r="M776" s="2"/>
      <c r="P776" s="2"/>
      <c r="Q776" s="2"/>
      <c r="R776" s="2"/>
      <c r="X776" s="273"/>
      <c r="Y776" s="2"/>
      <c r="AL776" s="2"/>
      <c r="AM776" s="2"/>
      <c r="AN776" s="2"/>
      <c r="AO776" s="2"/>
      <c r="AP776" s="2"/>
      <c r="AQ776" s="2"/>
      <c r="AR776" s="2"/>
      <c r="AS776" s="2"/>
      <c r="AT776" s="98"/>
      <c r="AU776" s="98"/>
      <c r="AV776" s="386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386"/>
      <c r="BX776" s="386"/>
      <c r="BY776" s="386"/>
      <c r="BZ776" s="2"/>
      <c r="CA776" s="2"/>
      <c r="CB776" s="2"/>
      <c r="CC776" s="2"/>
      <c r="CD776" s="2"/>
      <c r="CE776" s="2"/>
      <c r="CF776" s="386"/>
      <c r="CG776" s="386"/>
      <c r="CH776" s="10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386"/>
      <c r="DT776" s="386"/>
      <c r="DU776" s="386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</row>
    <row r="777" customFormat="false" ht="11.25" hidden="false" customHeight="false" outlineLevel="0" collapsed="false">
      <c r="A777" s="2"/>
      <c r="B777" s="2"/>
      <c r="C777" s="2"/>
      <c r="D777" s="398"/>
      <c r="F777" s="2"/>
      <c r="G777" s="2"/>
      <c r="H777" s="2"/>
      <c r="I777" s="2"/>
      <c r="J777" s="2"/>
      <c r="K777" s="2"/>
      <c r="L777" s="2"/>
      <c r="M777" s="2"/>
      <c r="P777" s="2"/>
      <c r="Q777" s="2"/>
      <c r="R777" s="2"/>
      <c r="X777" s="273"/>
      <c r="Y777" s="2"/>
      <c r="AL777" s="2"/>
      <c r="AM777" s="2"/>
      <c r="AN777" s="2"/>
      <c r="AO777" s="2"/>
      <c r="AP777" s="2"/>
      <c r="AQ777" s="2"/>
      <c r="AR777" s="2"/>
      <c r="AS777" s="2"/>
      <c r="AT777" s="98"/>
      <c r="AU777" s="98"/>
      <c r="AV777" s="386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386"/>
      <c r="BX777" s="386"/>
      <c r="BY777" s="386"/>
      <c r="BZ777" s="2"/>
      <c r="CA777" s="2"/>
      <c r="CB777" s="2"/>
      <c r="CC777" s="2"/>
      <c r="CD777" s="2"/>
      <c r="CE777" s="2"/>
      <c r="CF777" s="386"/>
      <c r="CG777" s="386"/>
      <c r="CH777" s="10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386"/>
      <c r="DT777" s="386"/>
      <c r="DU777" s="386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</row>
    <row r="778" customFormat="false" ht="11.25" hidden="false" customHeight="false" outlineLevel="0" collapsed="false">
      <c r="A778" s="2"/>
      <c r="B778" s="2"/>
      <c r="C778" s="2"/>
      <c r="D778" s="398"/>
      <c r="F778" s="2"/>
      <c r="G778" s="2"/>
      <c r="H778" s="2"/>
      <c r="I778" s="2"/>
      <c r="J778" s="2"/>
      <c r="K778" s="2"/>
      <c r="L778" s="2"/>
      <c r="M778" s="2"/>
      <c r="P778" s="2"/>
      <c r="Q778" s="2"/>
      <c r="R778" s="2"/>
      <c r="X778" s="273"/>
      <c r="Y778" s="2"/>
      <c r="AL778" s="2"/>
      <c r="AM778" s="2"/>
      <c r="AN778" s="2"/>
      <c r="AO778" s="2"/>
      <c r="AP778" s="2"/>
      <c r="AQ778" s="2"/>
      <c r="AR778" s="2"/>
      <c r="AS778" s="2"/>
      <c r="AT778" s="98"/>
      <c r="AU778" s="98"/>
      <c r="AV778" s="386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386"/>
      <c r="BX778" s="386"/>
      <c r="BY778" s="386"/>
      <c r="BZ778" s="2"/>
      <c r="CA778" s="2"/>
      <c r="CB778" s="2"/>
      <c r="CC778" s="2"/>
      <c r="CD778" s="2"/>
      <c r="CE778" s="2"/>
      <c r="CF778" s="386"/>
      <c r="CG778" s="386"/>
      <c r="CH778" s="10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386"/>
      <c r="DT778" s="386"/>
      <c r="DU778" s="386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</row>
    <row r="779" customFormat="false" ht="11.25" hidden="false" customHeight="false" outlineLevel="0" collapsed="false">
      <c r="A779" s="2"/>
      <c r="B779" s="2"/>
      <c r="C779" s="2"/>
      <c r="D779" s="398"/>
      <c r="F779" s="2"/>
      <c r="G779" s="2"/>
      <c r="H779" s="2"/>
      <c r="I779" s="2"/>
      <c r="J779" s="2"/>
      <c r="K779" s="2"/>
      <c r="L779" s="2"/>
      <c r="M779" s="2"/>
      <c r="P779" s="2"/>
      <c r="Q779" s="2"/>
      <c r="R779" s="2"/>
      <c r="X779" s="273"/>
      <c r="Y779" s="2"/>
      <c r="AL779" s="2"/>
      <c r="AM779" s="2"/>
      <c r="AN779" s="2"/>
      <c r="AO779" s="2"/>
      <c r="AP779" s="2"/>
      <c r="AQ779" s="2"/>
      <c r="AR779" s="2"/>
      <c r="AS779" s="2"/>
      <c r="AT779" s="98"/>
      <c r="AU779" s="98"/>
      <c r="AV779" s="386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386"/>
      <c r="BX779" s="386"/>
      <c r="BY779" s="386"/>
      <c r="BZ779" s="2"/>
      <c r="CA779" s="2"/>
      <c r="CB779" s="2"/>
      <c r="CC779" s="2"/>
      <c r="CD779" s="2"/>
      <c r="CE779" s="2"/>
      <c r="CF779" s="386"/>
      <c r="CG779" s="386"/>
      <c r="CH779" s="10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386"/>
      <c r="DT779" s="386"/>
      <c r="DU779" s="386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</row>
    <row r="780" customFormat="false" ht="11.25" hidden="false" customHeight="false" outlineLevel="0" collapsed="false">
      <c r="A780" s="2"/>
      <c r="B780" s="2"/>
      <c r="C780" s="2"/>
      <c r="D780" s="398"/>
      <c r="F780" s="2"/>
      <c r="G780" s="2"/>
      <c r="H780" s="2"/>
      <c r="I780" s="2"/>
      <c r="J780" s="2"/>
      <c r="K780" s="2"/>
      <c r="L780" s="2"/>
      <c r="M780" s="2"/>
      <c r="P780" s="2"/>
      <c r="Q780" s="2"/>
      <c r="R780" s="2"/>
      <c r="X780" s="273"/>
      <c r="Y780" s="2"/>
      <c r="AL780" s="2"/>
      <c r="AM780" s="2"/>
      <c r="AN780" s="2"/>
      <c r="AO780" s="2"/>
      <c r="AP780" s="2"/>
      <c r="AQ780" s="2"/>
      <c r="AR780" s="2"/>
      <c r="AS780" s="2"/>
      <c r="AT780" s="98"/>
      <c r="AU780" s="98"/>
      <c r="AV780" s="386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386"/>
      <c r="BX780" s="386"/>
      <c r="BY780" s="386"/>
      <c r="BZ780" s="2"/>
      <c r="CA780" s="2"/>
      <c r="CB780" s="2"/>
      <c r="CC780" s="2"/>
      <c r="CD780" s="2"/>
      <c r="CE780" s="2"/>
      <c r="CF780" s="386"/>
      <c r="CG780" s="386"/>
      <c r="CH780" s="10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386"/>
      <c r="DT780" s="386"/>
      <c r="DU780" s="386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</row>
    <row r="781" customFormat="false" ht="11.25" hidden="false" customHeight="false" outlineLevel="0" collapsed="false">
      <c r="A781" s="2"/>
      <c r="B781" s="2"/>
      <c r="C781" s="2"/>
      <c r="D781" s="398"/>
      <c r="F781" s="2"/>
      <c r="G781" s="2"/>
      <c r="H781" s="2"/>
      <c r="I781" s="2"/>
      <c r="J781" s="2"/>
      <c r="K781" s="2"/>
      <c r="L781" s="2"/>
      <c r="M781" s="2"/>
      <c r="P781" s="2"/>
      <c r="Q781" s="2"/>
      <c r="R781" s="2"/>
      <c r="X781" s="273"/>
      <c r="Y781" s="2"/>
      <c r="AL781" s="2"/>
      <c r="AM781" s="2"/>
      <c r="AN781" s="2"/>
      <c r="AO781" s="2"/>
      <c r="AP781" s="2"/>
      <c r="AQ781" s="2"/>
      <c r="AR781" s="2"/>
      <c r="AS781" s="2"/>
      <c r="AT781" s="98"/>
      <c r="AU781" s="98"/>
      <c r="AV781" s="386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386"/>
      <c r="BX781" s="386"/>
      <c r="BY781" s="386"/>
      <c r="BZ781" s="2"/>
      <c r="CA781" s="2"/>
      <c r="CB781" s="2"/>
      <c r="CC781" s="2"/>
      <c r="CD781" s="2"/>
      <c r="CE781" s="2"/>
      <c r="CF781" s="386"/>
      <c r="CG781" s="386"/>
      <c r="CH781" s="10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386"/>
      <c r="DT781" s="386"/>
      <c r="DU781" s="386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</row>
    <row r="782" customFormat="false" ht="11.25" hidden="false" customHeight="false" outlineLevel="0" collapsed="false">
      <c r="A782" s="2"/>
      <c r="B782" s="2"/>
      <c r="C782" s="2"/>
      <c r="D782" s="398"/>
      <c r="F782" s="2"/>
      <c r="G782" s="2"/>
      <c r="H782" s="2"/>
      <c r="I782" s="2"/>
      <c r="J782" s="2"/>
      <c r="K782" s="2"/>
      <c r="L782" s="2"/>
      <c r="M782" s="2"/>
      <c r="P782" s="2"/>
      <c r="Q782" s="2"/>
      <c r="R782" s="2"/>
      <c r="X782" s="273"/>
      <c r="Y782" s="2"/>
      <c r="AL782" s="2"/>
      <c r="AM782" s="2"/>
      <c r="AN782" s="2"/>
      <c r="AO782" s="2"/>
      <c r="AP782" s="2"/>
      <c r="AQ782" s="2"/>
      <c r="AR782" s="2"/>
      <c r="AS782" s="2"/>
      <c r="AT782" s="98"/>
      <c r="AU782" s="98"/>
      <c r="AV782" s="386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386"/>
      <c r="BX782" s="386"/>
      <c r="BY782" s="386"/>
      <c r="BZ782" s="2"/>
      <c r="CA782" s="2"/>
      <c r="CB782" s="2"/>
      <c r="CC782" s="2"/>
      <c r="CD782" s="2"/>
      <c r="CE782" s="2"/>
      <c r="CF782" s="386"/>
      <c r="CG782" s="386"/>
      <c r="CH782" s="10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386"/>
      <c r="DT782" s="386"/>
      <c r="DU782" s="386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</row>
    <row r="783" customFormat="false" ht="11.25" hidden="false" customHeight="false" outlineLevel="0" collapsed="false">
      <c r="A783" s="2"/>
      <c r="B783" s="2"/>
      <c r="C783" s="2"/>
      <c r="D783" s="398"/>
      <c r="F783" s="2"/>
      <c r="G783" s="2"/>
      <c r="H783" s="2"/>
      <c r="I783" s="2"/>
      <c r="J783" s="2"/>
      <c r="K783" s="2"/>
      <c r="L783" s="2"/>
      <c r="M783" s="2"/>
      <c r="P783" s="2"/>
      <c r="Q783" s="2"/>
      <c r="R783" s="2"/>
      <c r="X783" s="273"/>
      <c r="Y783" s="2"/>
      <c r="AL783" s="2"/>
      <c r="AM783" s="2"/>
      <c r="AN783" s="2"/>
      <c r="AO783" s="2"/>
      <c r="AP783" s="2"/>
      <c r="AQ783" s="2"/>
      <c r="AR783" s="2"/>
      <c r="AS783" s="2"/>
      <c r="AT783" s="98"/>
      <c r="AU783" s="98"/>
      <c r="AV783" s="386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386"/>
      <c r="BX783" s="386"/>
      <c r="BY783" s="386"/>
      <c r="BZ783" s="2"/>
      <c r="CA783" s="2"/>
      <c r="CB783" s="2"/>
      <c r="CC783" s="2"/>
      <c r="CD783" s="2"/>
      <c r="CE783" s="2"/>
      <c r="CF783" s="386"/>
      <c r="CG783" s="386"/>
      <c r="CH783" s="10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386"/>
      <c r="DT783" s="386"/>
      <c r="DU783" s="386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</row>
    <row r="784" customFormat="false" ht="11.25" hidden="false" customHeight="false" outlineLevel="0" collapsed="false">
      <c r="A784" s="2"/>
      <c r="B784" s="2"/>
      <c r="C784" s="2"/>
      <c r="D784" s="398"/>
      <c r="F784" s="2"/>
      <c r="G784" s="2"/>
      <c r="H784" s="2"/>
      <c r="I784" s="2"/>
      <c r="J784" s="2"/>
      <c r="K784" s="2"/>
      <c r="L784" s="2"/>
      <c r="M784" s="2"/>
      <c r="P784" s="2"/>
      <c r="Q784" s="2"/>
      <c r="R784" s="2"/>
      <c r="X784" s="273"/>
      <c r="Y784" s="2"/>
      <c r="AL784" s="2"/>
      <c r="AM784" s="2"/>
      <c r="AN784" s="2"/>
      <c r="AO784" s="2"/>
      <c r="AP784" s="2"/>
      <c r="AQ784" s="2"/>
      <c r="AR784" s="2"/>
      <c r="AS784" s="2"/>
      <c r="AT784" s="98"/>
      <c r="AU784" s="98"/>
      <c r="AV784" s="386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386"/>
      <c r="BX784" s="386"/>
      <c r="BY784" s="386"/>
      <c r="BZ784" s="2"/>
      <c r="CA784" s="2"/>
      <c r="CB784" s="2"/>
      <c r="CC784" s="2"/>
      <c r="CD784" s="2"/>
      <c r="CE784" s="2"/>
      <c r="CF784" s="386"/>
      <c r="CG784" s="386"/>
      <c r="CH784" s="10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386"/>
      <c r="DT784" s="386"/>
      <c r="DU784" s="386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</row>
    <row r="785" customFormat="false" ht="11.25" hidden="false" customHeight="false" outlineLevel="0" collapsed="false">
      <c r="A785" s="2"/>
      <c r="B785" s="2"/>
      <c r="C785" s="2"/>
      <c r="D785" s="398"/>
      <c r="F785" s="2"/>
      <c r="G785" s="2"/>
      <c r="H785" s="2"/>
      <c r="I785" s="2"/>
      <c r="J785" s="2"/>
      <c r="K785" s="2"/>
      <c r="L785" s="2"/>
      <c r="M785" s="2"/>
      <c r="P785" s="2"/>
      <c r="Q785" s="2"/>
      <c r="R785" s="2"/>
      <c r="X785" s="273"/>
      <c r="Y785" s="2"/>
      <c r="AL785" s="2"/>
      <c r="AM785" s="2"/>
      <c r="AN785" s="2"/>
      <c r="AO785" s="2"/>
      <c r="AP785" s="2"/>
      <c r="AQ785" s="2"/>
      <c r="AR785" s="2"/>
      <c r="AS785" s="2"/>
      <c r="AT785" s="98"/>
      <c r="AU785" s="98"/>
      <c r="AV785" s="386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386"/>
      <c r="BX785" s="386"/>
      <c r="BY785" s="386"/>
      <c r="BZ785" s="2"/>
      <c r="CA785" s="2"/>
      <c r="CB785" s="2"/>
      <c r="CC785" s="2"/>
      <c r="CD785" s="2"/>
      <c r="CE785" s="2"/>
      <c r="CF785" s="386"/>
      <c r="CG785" s="386"/>
      <c r="CH785" s="10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386"/>
      <c r="DT785" s="386"/>
      <c r="DU785" s="386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</row>
    <row r="786" customFormat="false" ht="11.25" hidden="false" customHeight="false" outlineLevel="0" collapsed="false">
      <c r="A786" s="2"/>
      <c r="B786" s="2"/>
      <c r="C786" s="2"/>
      <c r="D786" s="398"/>
      <c r="F786" s="2"/>
      <c r="G786" s="2"/>
      <c r="H786" s="2"/>
      <c r="I786" s="2"/>
      <c r="J786" s="2"/>
      <c r="K786" s="2"/>
      <c r="L786" s="2"/>
      <c r="M786" s="2"/>
      <c r="P786" s="2"/>
      <c r="Q786" s="2"/>
      <c r="R786" s="2"/>
      <c r="X786" s="273"/>
      <c r="Y786" s="2"/>
      <c r="AL786" s="2"/>
      <c r="AM786" s="2"/>
      <c r="AN786" s="2"/>
      <c r="AO786" s="2"/>
      <c r="AP786" s="2"/>
      <c r="AQ786" s="2"/>
      <c r="AR786" s="2"/>
      <c r="AS786" s="2"/>
      <c r="AT786" s="98"/>
      <c r="AU786" s="98"/>
      <c r="AV786" s="386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386"/>
      <c r="BX786" s="386"/>
      <c r="BY786" s="386"/>
      <c r="BZ786" s="2"/>
      <c r="CA786" s="2"/>
      <c r="CB786" s="2"/>
      <c r="CC786" s="2"/>
      <c r="CD786" s="2"/>
      <c r="CE786" s="2"/>
      <c r="CF786" s="386"/>
      <c r="CG786" s="386"/>
      <c r="CH786" s="10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386"/>
      <c r="DT786" s="386"/>
      <c r="DU786" s="386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</row>
    <row r="787" customFormat="false" ht="11.25" hidden="false" customHeight="false" outlineLevel="0" collapsed="false">
      <c r="A787" s="2"/>
      <c r="B787" s="2"/>
      <c r="C787" s="2"/>
      <c r="D787" s="398"/>
      <c r="F787" s="2"/>
      <c r="G787" s="2"/>
      <c r="H787" s="2"/>
      <c r="I787" s="2"/>
      <c r="J787" s="2"/>
      <c r="K787" s="2"/>
      <c r="L787" s="2"/>
      <c r="M787" s="2"/>
      <c r="P787" s="2"/>
      <c r="Q787" s="2"/>
      <c r="R787" s="2"/>
      <c r="X787" s="273"/>
      <c r="Y787" s="2"/>
      <c r="AL787" s="2"/>
      <c r="AM787" s="2"/>
      <c r="AN787" s="2"/>
      <c r="AO787" s="2"/>
      <c r="AP787" s="2"/>
      <c r="AQ787" s="2"/>
      <c r="AR787" s="2"/>
      <c r="AS787" s="2"/>
      <c r="AT787" s="98"/>
      <c r="AU787" s="98"/>
      <c r="AV787" s="386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386"/>
      <c r="BX787" s="386"/>
      <c r="BY787" s="386"/>
      <c r="BZ787" s="2"/>
      <c r="CA787" s="2"/>
      <c r="CB787" s="2"/>
      <c r="CC787" s="2"/>
      <c r="CD787" s="2"/>
      <c r="CE787" s="2"/>
      <c r="CF787" s="386"/>
      <c r="CG787" s="386"/>
      <c r="CH787" s="10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386"/>
      <c r="DT787" s="386"/>
      <c r="DU787" s="386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</row>
    <row r="788" customFormat="false" ht="11.25" hidden="false" customHeight="false" outlineLevel="0" collapsed="false">
      <c r="A788" s="2"/>
      <c r="B788" s="2"/>
      <c r="C788" s="2"/>
      <c r="D788" s="398"/>
      <c r="F788" s="2"/>
      <c r="G788" s="2"/>
      <c r="H788" s="2"/>
      <c r="I788" s="2"/>
      <c r="J788" s="2"/>
      <c r="K788" s="2"/>
      <c r="L788" s="2"/>
      <c r="M788" s="2"/>
      <c r="P788" s="2"/>
      <c r="Q788" s="2"/>
      <c r="R788" s="2"/>
      <c r="X788" s="273"/>
      <c r="Y788" s="2"/>
      <c r="AL788" s="2"/>
      <c r="AM788" s="2"/>
      <c r="AN788" s="2"/>
      <c r="AO788" s="2"/>
      <c r="AP788" s="2"/>
      <c r="AQ788" s="2"/>
      <c r="AR788" s="2"/>
      <c r="AS788" s="2"/>
      <c r="AT788" s="98"/>
      <c r="AU788" s="98"/>
      <c r="AV788" s="386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386"/>
      <c r="BX788" s="386"/>
      <c r="BY788" s="386"/>
      <c r="BZ788" s="2"/>
      <c r="CA788" s="2"/>
      <c r="CB788" s="2"/>
      <c r="CC788" s="2"/>
      <c r="CD788" s="2"/>
      <c r="CE788" s="2"/>
      <c r="CF788" s="386"/>
      <c r="CG788" s="386"/>
      <c r="CH788" s="10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386"/>
      <c r="DT788" s="386"/>
      <c r="DU788" s="386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</row>
    <row r="789" customFormat="false" ht="11.25" hidden="false" customHeight="false" outlineLevel="0" collapsed="false">
      <c r="A789" s="2"/>
      <c r="B789" s="2"/>
      <c r="C789" s="2"/>
      <c r="D789" s="398"/>
      <c r="F789" s="2"/>
      <c r="G789" s="2"/>
      <c r="H789" s="2"/>
      <c r="I789" s="2"/>
      <c r="J789" s="2"/>
      <c r="K789" s="2"/>
      <c r="L789" s="2"/>
      <c r="M789" s="2"/>
      <c r="P789" s="2"/>
      <c r="Q789" s="2"/>
      <c r="R789" s="2"/>
      <c r="X789" s="273"/>
      <c r="Y789" s="2"/>
      <c r="AL789" s="2"/>
      <c r="AM789" s="2"/>
      <c r="AN789" s="2"/>
      <c r="AO789" s="2"/>
      <c r="AP789" s="2"/>
      <c r="AQ789" s="2"/>
      <c r="AR789" s="2"/>
      <c r="AS789" s="2"/>
      <c r="AT789" s="98"/>
      <c r="AU789" s="98"/>
      <c r="AV789" s="386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386"/>
      <c r="BX789" s="386"/>
      <c r="BY789" s="386"/>
      <c r="BZ789" s="2"/>
      <c r="CA789" s="2"/>
      <c r="CB789" s="2"/>
      <c r="CC789" s="2"/>
      <c r="CD789" s="2"/>
      <c r="CE789" s="2"/>
      <c r="CF789" s="386"/>
      <c r="CG789" s="386"/>
      <c r="CH789" s="10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386"/>
      <c r="DT789" s="386"/>
      <c r="DU789" s="386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</row>
    <row r="790" customFormat="false" ht="11.25" hidden="false" customHeight="false" outlineLevel="0" collapsed="false">
      <c r="A790" s="2"/>
      <c r="B790" s="2"/>
      <c r="C790" s="2"/>
      <c r="D790" s="398"/>
      <c r="F790" s="2"/>
      <c r="G790" s="2"/>
      <c r="H790" s="2"/>
      <c r="I790" s="2"/>
      <c r="J790" s="2"/>
      <c r="K790" s="2"/>
      <c r="L790" s="2"/>
      <c r="M790" s="2"/>
      <c r="P790" s="2"/>
      <c r="Q790" s="2"/>
      <c r="R790" s="2"/>
      <c r="X790" s="273"/>
      <c r="Y790" s="2"/>
      <c r="AL790" s="2"/>
      <c r="AM790" s="2"/>
      <c r="AN790" s="2"/>
      <c r="AO790" s="2"/>
      <c r="AP790" s="2"/>
      <c r="AQ790" s="2"/>
      <c r="AR790" s="2"/>
      <c r="AS790" s="2"/>
      <c r="AT790" s="98"/>
      <c r="AU790" s="98"/>
      <c r="AV790" s="386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386"/>
      <c r="BX790" s="386"/>
      <c r="BY790" s="386"/>
      <c r="BZ790" s="2"/>
      <c r="CA790" s="2"/>
      <c r="CB790" s="2"/>
      <c r="CC790" s="2"/>
      <c r="CD790" s="2"/>
      <c r="CE790" s="2"/>
      <c r="CF790" s="386"/>
      <c r="CG790" s="386"/>
      <c r="CH790" s="10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386"/>
      <c r="DT790" s="386"/>
      <c r="DU790" s="386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</row>
    <row r="791" customFormat="false" ht="11.25" hidden="false" customHeight="false" outlineLevel="0" collapsed="false">
      <c r="A791" s="2"/>
      <c r="B791" s="2"/>
      <c r="C791" s="2"/>
      <c r="D791" s="398"/>
      <c r="F791" s="2"/>
      <c r="G791" s="2"/>
      <c r="H791" s="2"/>
      <c r="I791" s="2"/>
      <c r="J791" s="2"/>
      <c r="K791" s="2"/>
      <c r="L791" s="2"/>
      <c r="M791" s="2"/>
      <c r="P791" s="2"/>
      <c r="Q791" s="2"/>
      <c r="R791" s="2"/>
      <c r="X791" s="273"/>
      <c r="Y791" s="2"/>
      <c r="AL791" s="2"/>
      <c r="AM791" s="2"/>
      <c r="AN791" s="2"/>
      <c r="AO791" s="2"/>
      <c r="AP791" s="2"/>
      <c r="AQ791" s="2"/>
      <c r="AR791" s="2"/>
      <c r="AS791" s="2"/>
      <c r="AT791" s="98"/>
      <c r="AU791" s="98"/>
      <c r="AV791" s="386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386"/>
      <c r="BX791" s="386"/>
      <c r="BY791" s="386"/>
      <c r="BZ791" s="2"/>
      <c r="CA791" s="2"/>
      <c r="CB791" s="2"/>
      <c r="CC791" s="2"/>
      <c r="CD791" s="2"/>
      <c r="CE791" s="2"/>
      <c r="CF791" s="386"/>
      <c r="CG791" s="386"/>
      <c r="CH791" s="10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386"/>
      <c r="DT791" s="386"/>
      <c r="DU791" s="386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</row>
    <row r="792" customFormat="false" ht="11.25" hidden="false" customHeight="false" outlineLevel="0" collapsed="false">
      <c r="A792" s="2"/>
      <c r="B792" s="2"/>
      <c r="C792" s="2"/>
      <c r="D792" s="398"/>
      <c r="F792" s="2"/>
      <c r="G792" s="2"/>
      <c r="H792" s="2"/>
      <c r="I792" s="2"/>
      <c r="J792" s="2"/>
      <c r="K792" s="2"/>
      <c r="L792" s="2"/>
      <c r="M792" s="2"/>
      <c r="P792" s="2"/>
      <c r="Q792" s="2"/>
      <c r="R792" s="2"/>
      <c r="X792" s="273"/>
      <c r="Y792" s="2"/>
      <c r="AL792" s="2"/>
      <c r="AM792" s="2"/>
      <c r="AN792" s="2"/>
      <c r="AO792" s="2"/>
      <c r="AP792" s="2"/>
      <c r="AQ792" s="2"/>
      <c r="AR792" s="2"/>
      <c r="AS792" s="2"/>
      <c r="AT792" s="98"/>
      <c r="AU792" s="98"/>
      <c r="AV792" s="386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386"/>
      <c r="BX792" s="386"/>
      <c r="BY792" s="386"/>
      <c r="BZ792" s="2"/>
      <c r="CA792" s="2"/>
      <c r="CB792" s="2"/>
      <c r="CC792" s="2"/>
      <c r="CD792" s="2"/>
      <c r="CE792" s="2"/>
      <c r="CF792" s="386"/>
      <c r="CG792" s="386"/>
      <c r="CH792" s="10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386"/>
      <c r="DT792" s="386"/>
      <c r="DU792" s="386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</row>
    <row r="793" customFormat="false" ht="11.25" hidden="false" customHeight="false" outlineLevel="0" collapsed="false">
      <c r="A793" s="2"/>
      <c r="B793" s="2"/>
      <c r="C793" s="2"/>
      <c r="D793" s="398"/>
      <c r="F793" s="2"/>
      <c r="G793" s="2"/>
      <c r="H793" s="2"/>
      <c r="I793" s="2"/>
      <c r="J793" s="2"/>
      <c r="K793" s="2"/>
      <c r="L793" s="2"/>
      <c r="M793" s="2"/>
      <c r="P793" s="2"/>
      <c r="Q793" s="2"/>
      <c r="R793" s="2"/>
      <c r="X793" s="273"/>
      <c r="Y793" s="2"/>
      <c r="AL793" s="2"/>
      <c r="AM793" s="2"/>
      <c r="AN793" s="2"/>
      <c r="AO793" s="2"/>
      <c r="AP793" s="2"/>
      <c r="AQ793" s="2"/>
      <c r="AR793" s="2"/>
      <c r="AS793" s="2"/>
      <c r="AT793" s="98"/>
      <c r="AU793" s="98"/>
      <c r="AV793" s="386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386"/>
      <c r="BX793" s="386"/>
      <c r="BY793" s="386"/>
      <c r="BZ793" s="2"/>
      <c r="CA793" s="2"/>
      <c r="CB793" s="2"/>
      <c r="CC793" s="2"/>
      <c r="CD793" s="2"/>
      <c r="CE793" s="2"/>
      <c r="CF793" s="386"/>
      <c r="CG793" s="386"/>
      <c r="CH793" s="10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386"/>
      <c r="DT793" s="386"/>
      <c r="DU793" s="386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</row>
    <row r="794" customFormat="false" ht="11.25" hidden="false" customHeight="false" outlineLevel="0" collapsed="false">
      <c r="A794" s="2"/>
      <c r="B794" s="2"/>
      <c r="C794" s="2"/>
      <c r="D794" s="398"/>
      <c r="F794" s="2"/>
      <c r="G794" s="2"/>
      <c r="H794" s="2"/>
      <c r="I794" s="2"/>
      <c r="J794" s="2"/>
      <c r="K794" s="2"/>
      <c r="L794" s="2"/>
      <c r="M794" s="2"/>
      <c r="P794" s="2"/>
      <c r="Q794" s="2"/>
      <c r="R794" s="2"/>
      <c r="X794" s="273"/>
      <c r="Y794" s="2"/>
      <c r="AL794" s="2"/>
      <c r="AM794" s="2"/>
      <c r="AN794" s="2"/>
      <c r="AO794" s="2"/>
      <c r="AP794" s="2"/>
      <c r="AQ794" s="2"/>
      <c r="AR794" s="2"/>
      <c r="AS794" s="2"/>
      <c r="AT794" s="98"/>
      <c r="AU794" s="98"/>
      <c r="AV794" s="386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386"/>
      <c r="BX794" s="386"/>
      <c r="BY794" s="386"/>
      <c r="BZ794" s="2"/>
      <c r="CA794" s="2"/>
      <c r="CB794" s="2"/>
      <c r="CC794" s="2"/>
      <c r="CD794" s="2"/>
      <c r="CE794" s="2"/>
      <c r="CF794" s="386"/>
      <c r="CG794" s="386"/>
      <c r="CH794" s="10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386"/>
      <c r="DT794" s="386"/>
      <c r="DU794" s="386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</row>
    <row r="795" customFormat="false" ht="11.25" hidden="false" customHeight="false" outlineLevel="0" collapsed="false">
      <c r="A795" s="2"/>
      <c r="B795" s="2"/>
      <c r="C795" s="2"/>
      <c r="D795" s="398"/>
      <c r="F795" s="2"/>
      <c r="G795" s="2"/>
      <c r="H795" s="2"/>
      <c r="I795" s="2"/>
      <c r="J795" s="2"/>
      <c r="K795" s="2"/>
      <c r="L795" s="2"/>
      <c r="M795" s="2"/>
      <c r="P795" s="2"/>
      <c r="Q795" s="2"/>
      <c r="R795" s="2"/>
      <c r="X795" s="273"/>
      <c r="Y795" s="2"/>
      <c r="AL795" s="2"/>
      <c r="AM795" s="2"/>
      <c r="AN795" s="2"/>
      <c r="AO795" s="2"/>
      <c r="AP795" s="2"/>
      <c r="AQ795" s="2"/>
      <c r="AR795" s="2"/>
      <c r="AS795" s="2"/>
      <c r="AT795" s="98"/>
      <c r="AU795" s="98"/>
      <c r="AV795" s="386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386"/>
      <c r="BX795" s="386"/>
      <c r="BY795" s="386"/>
      <c r="BZ795" s="2"/>
      <c r="CA795" s="2"/>
      <c r="CB795" s="2"/>
      <c r="CC795" s="2"/>
      <c r="CD795" s="2"/>
      <c r="CE795" s="2"/>
      <c r="CF795" s="386"/>
      <c r="CG795" s="386"/>
      <c r="CH795" s="10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386"/>
      <c r="DT795" s="386"/>
      <c r="DU795" s="386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</row>
    <row r="796" customFormat="false" ht="11.25" hidden="false" customHeight="false" outlineLevel="0" collapsed="false">
      <c r="A796" s="2"/>
      <c r="B796" s="2"/>
      <c r="C796" s="2"/>
      <c r="D796" s="398"/>
      <c r="F796" s="2"/>
      <c r="G796" s="2"/>
      <c r="H796" s="2"/>
      <c r="I796" s="2"/>
      <c r="J796" s="2"/>
      <c r="K796" s="2"/>
      <c r="L796" s="2"/>
      <c r="M796" s="2"/>
      <c r="P796" s="2"/>
      <c r="Q796" s="2"/>
      <c r="R796" s="2"/>
      <c r="X796" s="273"/>
      <c r="Y796" s="2"/>
      <c r="AL796" s="2"/>
      <c r="AM796" s="2"/>
      <c r="AN796" s="2"/>
      <c r="AO796" s="2"/>
      <c r="AP796" s="2"/>
      <c r="AQ796" s="2"/>
      <c r="AR796" s="2"/>
      <c r="AS796" s="2"/>
      <c r="AT796" s="98"/>
      <c r="AU796" s="98"/>
      <c r="AV796" s="386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386"/>
      <c r="BX796" s="386"/>
      <c r="BY796" s="386"/>
      <c r="BZ796" s="2"/>
      <c r="CA796" s="2"/>
      <c r="CB796" s="2"/>
      <c r="CC796" s="2"/>
      <c r="CD796" s="2"/>
      <c r="CE796" s="2"/>
      <c r="CF796" s="386"/>
      <c r="CG796" s="386"/>
      <c r="CH796" s="10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386"/>
      <c r="DT796" s="386"/>
      <c r="DU796" s="386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</row>
    <row r="797" customFormat="false" ht="11.25" hidden="false" customHeight="false" outlineLevel="0" collapsed="false">
      <c r="A797" s="2"/>
      <c r="B797" s="2"/>
      <c r="C797" s="2"/>
      <c r="D797" s="398"/>
      <c r="F797" s="2"/>
      <c r="G797" s="2"/>
      <c r="H797" s="2"/>
      <c r="I797" s="2"/>
      <c r="J797" s="2"/>
      <c r="K797" s="2"/>
      <c r="L797" s="2"/>
      <c r="M797" s="2"/>
      <c r="P797" s="2"/>
      <c r="Q797" s="2"/>
      <c r="R797" s="2"/>
      <c r="X797" s="273"/>
      <c r="Y797" s="2"/>
      <c r="AL797" s="2"/>
      <c r="AM797" s="2"/>
      <c r="AN797" s="2"/>
      <c r="AO797" s="2"/>
      <c r="AP797" s="2"/>
      <c r="AQ797" s="2"/>
      <c r="AR797" s="2"/>
      <c r="AS797" s="2"/>
      <c r="AT797" s="98"/>
      <c r="AU797" s="98"/>
      <c r="AV797" s="386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386"/>
      <c r="BX797" s="386"/>
      <c r="BY797" s="386"/>
      <c r="BZ797" s="2"/>
      <c r="CA797" s="2"/>
      <c r="CB797" s="2"/>
      <c r="CC797" s="2"/>
      <c r="CD797" s="2"/>
      <c r="CE797" s="2"/>
      <c r="CF797" s="386"/>
      <c r="CG797" s="386"/>
      <c r="CH797" s="10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386"/>
      <c r="DT797" s="386"/>
      <c r="DU797" s="386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</row>
    <row r="798" customFormat="false" ht="11.25" hidden="false" customHeight="false" outlineLevel="0" collapsed="false">
      <c r="A798" s="2"/>
      <c r="B798" s="2"/>
      <c r="C798" s="2"/>
      <c r="D798" s="398"/>
      <c r="F798" s="2"/>
      <c r="G798" s="2"/>
      <c r="H798" s="2"/>
      <c r="I798" s="2"/>
      <c r="J798" s="2"/>
      <c r="K798" s="2"/>
      <c r="L798" s="2"/>
      <c r="M798" s="2"/>
      <c r="P798" s="2"/>
      <c r="Q798" s="2"/>
      <c r="R798" s="2"/>
      <c r="X798" s="273"/>
      <c r="Y798" s="2"/>
      <c r="AL798" s="2"/>
      <c r="AM798" s="2"/>
      <c r="AN798" s="2"/>
      <c r="AO798" s="2"/>
      <c r="AP798" s="2"/>
      <c r="AQ798" s="2"/>
      <c r="AR798" s="2"/>
      <c r="AS798" s="2"/>
      <c r="AT798" s="98"/>
      <c r="AU798" s="98"/>
      <c r="AV798" s="386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386"/>
      <c r="BX798" s="386"/>
      <c r="BY798" s="386"/>
      <c r="BZ798" s="2"/>
      <c r="CA798" s="2"/>
      <c r="CB798" s="2"/>
      <c r="CC798" s="2"/>
      <c r="CD798" s="2"/>
      <c r="CE798" s="2"/>
      <c r="CF798" s="386"/>
      <c r="CG798" s="386"/>
      <c r="CH798" s="10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386"/>
      <c r="DT798" s="386"/>
      <c r="DU798" s="386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</row>
    <row r="799" customFormat="false" ht="11.25" hidden="false" customHeight="false" outlineLevel="0" collapsed="false">
      <c r="A799" s="2"/>
      <c r="B799" s="2"/>
      <c r="C799" s="2"/>
      <c r="D799" s="398"/>
      <c r="F799" s="2"/>
      <c r="G799" s="2"/>
      <c r="H799" s="2"/>
      <c r="I799" s="2"/>
      <c r="J799" s="2"/>
      <c r="K799" s="2"/>
      <c r="L799" s="2"/>
      <c r="M799" s="2"/>
      <c r="P799" s="2"/>
      <c r="Q799" s="2"/>
      <c r="R799" s="2"/>
      <c r="X799" s="273"/>
      <c r="Y799" s="2"/>
      <c r="AL799" s="2"/>
      <c r="AM799" s="2"/>
      <c r="AN799" s="2"/>
      <c r="AO799" s="2"/>
      <c r="AP799" s="2"/>
      <c r="AQ799" s="2"/>
      <c r="AR799" s="2"/>
      <c r="AS799" s="2"/>
      <c r="AT799" s="98"/>
      <c r="AU799" s="98"/>
      <c r="AV799" s="386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386"/>
      <c r="BX799" s="386"/>
      <c r="BY799" s="386"/>
      <c r="BZ799" s="2"/>
      <c r="CA799" s="2"/>
      <c r="CB799" s="2"/>
      <c r="CC799" s="2"/>
      <c r="CD799" s="2"/>
      <c r="CE799" s="2"/>
      <c r="CF799" s="386"/>
      <c r="CG799" s="386"/>
      <c r="CH799" s="10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386"/>
      <c r="DT799" s="386"/>
      <c r="DU799" s="386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</row>
    <row r="800" customFormat="false" ht="11.25" hidden="false" customHeight="false" outlineLevel="0" collapsed="false">
      <c r="A800" s="2"/>
      <c r="B800" s="2"/>
      <c r="C800" s="2"/>
      <c r="D800" s="398"/>
      <c r="F800" s="2"/>
      <c r="G800" s="2"/>
      <c r="H800" s="2"/>
      <c r="I800" s="2"/>
      <c r="J800" s="2"/>
      <c r="K800" s="2"/>
      <c r="L800" s="2"/>
      <c r="M800" s="2"/>
      <c r="P800" s="2"/>
      <c r="Q800" s="2"/>
      <c r="R800" s="2"/>
      <c r="X800" s="273"/>
      <c r="Y800" s="2"/>
      <c r="AL800" s="2"/>
      <c r="AM800" s="2"/>
      <c r="AN800" s="2"/>
      <c r="AO800" s="2"/>
      <c r="AP800" s="2"/>
      <c r="AQ800" s="2"/>
      <c r="AR800" s="2"/>
      <c r="AS800" s="2"/>
      <c r="AT800" s="98"/>
      <c r="AU800" s="98"/>
      <c r="AV800" s="386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386"/>
      <c r="BX800" s="386"/>
      <c r="BY800" s="386"/>
      <c r="BZ800" s="2"/>
      <c r="CA800" s="2"/>
      <c r="CB800" s="2"/>
      <c r="CC800" s="2"/>
      <c r="CD800" s="2"/>
      <c r="CE800" s="2"/>
      <c r="CF800" s="386"/>
      <c r="CG800" s="386"/>
      <c r="CH800" s="10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386"/>
      <c r="DT800" s="386"/>
      <c r="DU800" s="386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</row>
    <row r="801" customFormat="false" ht="11.25" hidden="false" customHeight="false" outlineLevel="0" collapsed="false">
      <c r="A801" s="2"/>
      <c r="B801" s="2"/>
      <c r="C801" s="2"/>
      <c r="D801" s="398"/>
      <c r="F801" s="2"/>
      <c r="G801" s="2"/>
      <c r="H801" s="2"/>
      <c r="I801" s="2"/>
      <c r="J801" s="2"/>
      <c r="K801" s="2"/>
      <c r="L801" s="2"/>
      <c r="M801" s="2"/>
      <c r="P801" s="2"/>
      <c r="Q801" s="2"/>
      <c r="R801" s="2"/>
      <c r="X801" s="273"/>
      <c r="Y801" s="2"/>
      <c r="AL801" s="2"/>
      <c r="AM801" s="2"/>
      <c r="AN801" s="2"/>
      <c r="AO801" s="2"/>
      <c r="AP801" s="2"/>
      <c r="AQ801" s="2"/>
      <c r="AR801" s="2"/>
      <c r="AS801" s="2"/>
      <c r="AT801" s="98"/>
      <c r="AU801" s="98"/>
      <c r="AV801" s="386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386"/>
      <c r="BX801" s="386"/>
      <c r="BY801" s="386"/>
      <c r="BZ801" s="2"/>
      <c r="CA801" s="2"/>
      <c r="CB801" s="2"/>
      <c r="CC801" s="2"/>
      <c r="CD801" s="2"/>
      <c r="CE801" s="2"/>
      <c r="CF801" s="386"/>
      <c r="CG801" s="386"/>
      <c r="CH801" s="10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386"/>
      <c r="DT801" s="386"/>
      <c r="DU801" s="386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</row>
    <row r="802" customFormat="false" ht="11.25" hidden="false" customHeight="false" outlineLevel="0" collapsed="false">
      <c r="A802" s="2"/>
      <c r="B802" s="2"/>
      <c r="C802" s="2"/>
      <c r="D802" s="398"/>
      <c r="F802" s="2"/>
      <c r="G802" s="2"/>
      <c r="H802" s="2"/>
      <c r="I802" s="2"/>
      <c r="J802" s="2"/>
      <c r="K802" s="2"/>
      <c r="L802" s="2"/>
      <c r="M802" s="2"/>
      <c r="P802" s="2"/>
      <c r="Q802" s="2"/>
      <c r="R802" s="2"/>
      <c r="X802" s="273"/>
      <c r="Y802" s="2"/>
      <c r="AL802" s="2"/>
      <c r="AM802" s="2"/>
      <c r="AN802" s="2"/>
      <c r="AO802" s="2"/>
      <c r="AP802" s="2"/>
      <c r="AQ802" s="2"/>
      <c r="AR802" s="2"/>
      <c r="AS802" s="2"/>
      <c r="AT802" s="98"/>
      <c r="AU802" s="98"/>
      <c r="AV802" s="386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386"/>
      <c r="BX802" s="386"/>
      <c r="BY802" s="386"/>
      <c r="BZ802" s="2"/>
      <c r="CA802" s="2"/>
      <c r="CB802" s="2"/>
      <c r="CC802" s="2"/>
      <c r="CD802" s="2"/>
      <c r="CE802" s="2"/>
      <c r="CF802" s="386"/>
      <c r="CG802" s="386"/>
      <c r="CH802" s="10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386"/>
      <c r="DT802" s="386"/>
      <c r="DU802" s="386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</row>
    <row r="803" customFormat="false" ht="11.25" hidden="false" customHeight="false" outlineLevel="0" collapsed="false">
      <c r="A803" s="2"/>
      <c r="B803" s="2"/>
      <c r="C803" s="2"/>
      <c r="D803" s="398"/>
      <c r="F803" s="2"/>
      <c r="G803" s="2"/>
      <c r="H803" s="2"/>
      <c r="I803" s="2"/>
      <c r="J803" s="2"/>
      <c r="K803" s="2"/>
      <c r="L803" s="2"/>
      <c r="M803" s="2"/>
      <c r="P803" s="2"/>
      <c r="Q803" s="2"/>
      <c r="R803" s="2"/>
      <c r="X803" s="273"/>
      <c r="Y803" s="2"/>
      <c r="AL803" s="2"/>
      <c r="AM803" s="2"/>
      <c r="AN803" s="2"/>
      <c r="AO803" s="2"/>
      <c r="AP803" s="2"/>
      <c r="AQ803" s="2"/>
      <c r="AR803" s="2"/>
      <c r="AS803" s="2"/>
      <c r="AT803" s="98"/>
      <c r="AU803" s="98"/>
      <c r="AV803" s="386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386"/>
      <c r="BX803" s="386"/>
      <c r="BY803" s="386"/>
      <c r="BZ803" s="2"/>
      <c r="CA803" s="2"/>
      <c r="CB803" s="2"/>
      <c r="CC803" s="2"/>
      <c r="CD803" s="2"/>
      <c r="CE803" s="2"/>
      <c r="CF803" s="386"/>
      <c r="CG803" s="386"/>
      <c r="CH803" s="10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386"/>
      <c r="DT803" s="386"/>
      <c r="DU803" s="386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</row>
    <row r="804" customFormat="false" ht="11.25" hidden="false" customHeight="false" outlineLevel="0" collapsed="false">
      <c r="A804" s="2"/>
      <c r="B804" s="2"/>
      <c r="C804" s="2"/>
      <c r="D804" s="398"/>
      <c r="F804" s="2"/>
      <c r="G804" s="2"/>
      <c r="H804" s="2"/>
      <c r="I804" s="2"/>
      <c r="J804" s="2"/>
      <c r="K804" s="2"/>
      <c r="L804" s="2"/>
      <c r="M804" s="2"/>
      <c r="P804" s="2"/>
      <c r="Q804" s="2"/>
      <c r="R804" s="2"/>
      <c r="X804" s="273"/>
      <c r="Y804" s="2"/>
      <c r="AL804" s="2"/>
      <c r="AM804" s="2"/>
      <c r="AN804" s="2"/>
      <c r="AO804" s="2"/>
      <c r="AP804" s="2"/>
      <c r="AQ804" s="2"/>
      <c r="AR804" s="2"/>
      <c r="AS804" s="2"/>
      <c r="AT804" s="98"/>
      <c r="AU804" s="98"/>
      <c r="AV804" s="386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386"/>
      <c r="BX804" s="386"/>
      <c r="BY804" s="386"/>
      <c r="BZ804" s="2"/>
      <c r="CA804" s="2"/>
      <c r="CB804" s="2"/>
      <c r="CC804" s="2"/>
      <c r="CD804" s="2"/>
      <c r="CE804" s="2"/>
      <c r="CF804" s="386"/>
      <c r="CG804" s="386"/>
      <c r="CH804" s="10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386"/>
      <c r="DT804" s="386"/>
      <c r="DU804" s="386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</row>
    <row r="805" customFormat="false" ht="11.25" hidden="false" customHeight="false" outlineLevel="0" collapsed="false">
      <c r="A805" s="2"/>
      <c r="B805" s="2"/>
      <c r="C805" s="2"/>
      <c r="D805" s="398"/>
      <c r="F805" s="2"/>
      <c r="G805" s="2"/>
      <c r="H805" s="2"/>
      <c r="I805" s="2"/>
      <c r="J805" s="2"/>
      <c r="K805" s="2"/>
      <c r="L805" s="2"/>
      <c r="M805" s="2"/>
      <c r="P805" s="2"/>
      <c r="Q805" s="2"/>
      <c r="R805" s="2"/>
      <c r="X805" s="273"/>
      <c r="Y805" s="2"/>
      <c r="AL805" s="2"/>
      <c r="AM805" s="2"/>
      <c r="AN805" s="2"/>
      <c r="AO805" s="2"/>
      <c r="AP805" s="2"/>
      <c r="AQ805" s="2"/>
      <c r="AR805" s="2"/>
      <c r="AS805" s="2"/>
      <c r="AT805" s="98"/>
      <c r="AU805" s="98"/>
      <c r="AV805" s="386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386"/>
      <c r="BX805" s="386"/>
      <c r="BY805" s="386"/>
      <c r="BZ805" s="2"/>
      <c r="CA805" s="2"/>
      <c r="CB805" s="2"/>
      <c r="CC805" s="2"/>
      <c r="CD805" s="2"/>
      <c r="CE805" s="2"/>
      <c r="CF805" s="386"/>
      <c r="CG805" s="386"/>
      <c r="CH805" s="10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386"/>
      <c r="DT805" s="386"/>
      <c r="DU805" s="386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</row>
    <row r="806" customFormat="false" ht="11.25" hidden="false" customHeight="false" outlineLevel="0" collapsed="false">
      <c r="A806" s="2"/>
      <c r="B806" s="2"/>
      <c r="C806" s="2"/>
      <c r="D806" s="398"/>
      <c r="F806" s="2"/>
      <c r="G806" s="2"/>
      <c r="H806" s="2"/>
      <c r="I806" s="2"/>
      <c r="J806" s="2"/>
      <c r="K806" s="2"/>
      <c r="L806" s="2"/>
      <c r="M806" s="2"/>
      <c r="P806" s="2"/>
      <c r="Q806" s="2"/>
      <c r="R806" s="2"/>
      <c r="X806" s="273"/>
      <c r="Y806" s="2"/>
      <c r="AL806" s="2"/>
      <c r="AM806" s="2"/>
      <c r="AN806" s="2"/>
      <c r="AO806" s="2"/>
      <c r="AP806" s="2"/>
      <c r="AQ806" s="2"/>
      <c r="AR806" s="2"/>
      <c r="AS806" s="2"/>
      <c r="AT806" s="98"/>
      <c r="AU806" s="98"/>
      <c r="AV806" s="386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386"/>
      <c r="BX806" s="386"/>
      <c r="BY806" s="386"/>
      <c r="BZ806" s="2"/>
      <c r="CA806" s="2"/>
      <c r="CB806" s="2"/>
      <c r="CC806" s="2"/>
      <c r="CD806" s="2"/>
      <c r="CE806" s="2"/>
      <c r="CF806" s="386"/>
      <c r="CG806" s="386"/>
      <c r="CH806" s="10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386"/>
      <c r="DT806" s="386"/>
      <c r="DU806" s="386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</row>
    <row r="807" customFormat="false" ht="11.25" hidden="false" customHeight="false" outlineLevel="0" collapsed="false">
      <c r="A807" s="2"/>
      <c r="B807" s="2"/>
      <c r="C807" s="2"/>
      <c r="D807" s="398"/>
      <c r="F807" s="2"/>
      <c r="G807" s="2"/>
      <c r="H807" s="2"/>
      <c r="I807" s="2"/>
      <c r="J807" s="2"/>
      <c r="K807" s="2"/>
      <c r="L807" s="2"/>
      <c r="M807" s="2"/>
      <c r="P807" s="2"/>
      <c r="Q807" s="2"/>
      <c r="R807" s="2"/>
      <c r="X807" s="273"/>
      <c r="Y807" s="2"/>
      <c r="AL807" s="2"/>
      <c r="AM807" s="2"/>
      <c r="AN807" s="2"/>
      <c r="AO807" s="2"/>
      <c r="AP807" s="2"/>
      <c r="AQ807" s="2"/>
      <c r="AR807" s="2"/>
      <c r="AS807" s="2"/>
      <c r="AT807" s="98"/>
      <c r="AU807" s="98"/>
      <c r="AV807" s="386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386"/>
      <c r="BX807" s="386"/>
      <c r="BY807" s="386"/>
      <c r="BZ807" s="2"/>
      <c r="CA807" s="2"/>
      <c r="CB807" s="2"/>
      <c r="CC807" s="2"/>
      <c r="CD807" s="2"/>
      <c r="CE807" s="2"/>
      <c r="CF807" s="386"/>
      <c r="CG807" s="386"/>
      <c r="CH807" s="10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386"/>
      <c r="DT807" s="386"/>
      <c r="DU807" s="386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</row>
    <row r="808" customFormat="false" ht="11.25" hidden="false" customHeight="false" outlineLevel="0" collapsed="false">
      <c r="A808" s="2"/>
      <c r="B808" s="2"/>
      <c r="C808" s="2"/>
      <c r="D808" s="398"/>
      <c r="F808" s="2"/>
      <c r="G808" s="2"/>
      <c r="H808" s="2"/>
      <c r="I808" s="2"/>
      <c r="J808" s="2"/>
      <c r="K808" s="2"/>
      <c r="L808" s="2"/>
      <c r="M808" s="2"/>
      <c r="P808" s="2"/>
      <c r="Q808" s="2"/>
      <c r="R808" s="2"/>
      <c r="X808" s="273"/>
      <c r="Y808" s="2"/>
      <c r="AL808" s="2"/>
      <c r="AM808" s="2"/>
      <c r="AN808" s="2"/>
      <c r="AO808" s="2"/>
      <c r="AP808" s="2"/>
      <c r="AQ808" s="2"/>
      <c r="AR808" s="2"/>
      <c r="AS808" s="2"/>
      <c r="AT808" s="98"/>
      <c r="AU808" s="98"/>
      <c r="AV808" s="386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386"/>
      <c r="BX808" s="386"/>
      <c r="BY808" s="386"/>
      <c r="BZ808" s="2"/>
      <c r="CA808" s="2"/>
      <c r="CB808" s="2"/>
      <c r="CC808" s="2"/>
      <c r="CD808" s="2"/>
      <c r="CE808" s="2"/>
      <c r="CF808" s="386"/>
      <c r="CG808" s="386"/>
      <c r="CH808" s="10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386"/>
      <c r="DT808" s="386"/>
      <c r="DU808" s="386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</row>
    <row r="809" customFormat="false" ht="11.25" hidden="false" customHeight="false" outlineLevel="0" collapsed="false">
      <c r="A809" s="2"/>
      <c r="B809" s="2"/>
      <c r="C809" s="2"/>
      <c r="D809" s="398"/>
      <c r="F809" s="2"/>
      <c r="G809" s="2"/>
      <c r="H809" s="2"/>
      <c r="I809" s="2"/>
      <c r="J809" s="2"/>
      <c r="K809" s="2"/>
      <c r="L809" s="2"/>
      <c r="M809" s="2"/>
      <c r="P809" s="2"/>
      <c r="Q809" s="2"/>
      <c r="R809" s="2"/>
      <c r="X809" s="273"/>
      <c r="Y809" s="2"/>
      <c r="AL809" s="2"/>
      <c r="AM809" s="2"/>
      <c r="AN809" s="2"/>
      <c r="AO809" s="2"/>
      <c r="AP809" s="2"/>
      <c r="AQ809" s="2"/>
      <c r="AR809" s="2"/>
      <c r="AS809" s="2"/>
      <c r="AT809" s="98"/>
      <c r="AU809" s="98"/>
      <c r="AV809" s="386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386"/>
      <c r="BX809" s="386"/>
      <c r="BY809" s="386"/>
      <c r="BZ809" s="2"/>
      <c r="CA809" s="2"/>
      <c r="CB809" s="2"/>
      <c r="CC809" s="2"/>
      <c r="CD809" s="2"/>
      <c r="CE809" s="2"/>
      <c r="CF809" s="386"/>
      <c r="CG809" s="386"/>
      <c r="CH809" s="10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386"/>
      <c r="DT809" s="386"/>
      <c r="DU809" s="386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</row>
    <row r="810" customFormat="false" ht="11.25" hidden="false" customHeight="false" outlineLevel="0" collapsed="false">
      <c r="A810" s="2"/>
      <c r="B810" s="2"/>
      <c r="C810" s="2"/>
      <c r="D810" s="398"/>
      <c r="F810" s="2"/>
      <c r="G810" s="2"/>
      <c r="H810" s="2"/>
      <c r="I810" s="2"/>
      <c r="J810" s="2"/>
      <c r="K810" s="2"/>
      <c r="L810" s="2"/>
      <c r="M810" s="2"/>
      <c r="P810" s="2"/>
      <c r="Q810" s="2"/>
      <c r="R810" s="2"/>
      <c r="X810" s="273"/>
      <c r="Y810" s="2"/>
      <c r="AL810" s="2"/>
      <c r="AM810" s="2"/>
      <c r="AN810" s="2"/>
      <c r="AO810" s="2"/>
      <c r="AP810" s="2"/>
      <c r="AQ810" s="2"/>
      <c r="AR810" s="2"/>
      <c r="AS810" s="2"/>
      <c r="AT810" s="98"/>
      <c r="AU810" s="98"/>
      <c r="AV810" s="386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386"/>
      <c r="BX810" s="386"/>
      <c r="BY810" s="386"/>
      <c r="BZ810" s="2"/>
      <c r="CA810" s="2"/>
      <c r="CB810" s="2"/>
      <c r="CC810" s="2"/>
      <c r="CD810" s="2"/>
      <c r="CE810" s="2"/>
      <c r="CF810" s="386"/>
      <c r="CG810" s="386"/>
      <c r="CH810" s="10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386"/>
      <c r="DT810" s="386"/>
      <c r="DU810" s="386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</row>
    <row r="811" customFormat="false" ht="11.25" hidden="false" customHeight="false" outlineLevel="0" collapsed="false">
      <c r="A811" s="2"/>
      <c r="B811" s="2"/>
      <c r="C811" s="2"/>
      <c r="D811" s="398"/>
      <c r="F811" s="2"/>
      <c r="G811" s="2"/>
      <c r="H811" s="2"/>
      <c r="I811" s="2"/>
      <c r="J811" s="2"/>
      <c r="K811" s="2"/>
      <c r="L811" s="2"/>
      <c r="M811" s="2"/>
      <c r="P811" s="2"/>
      <c r="Q811" s="2"/>
      <c r="R811" s="2"/>
      <c r="X811" s="273"/>
      <c r="Y811" s="2"/>
      <c r="AL811" s="2"/>
      <c r="AM811" s="2"/>
      <c r="AN811" s="2"/>
      <c r="AO811" s="2"/>
      <c r="AP811" s="2"/>
      <c r="AQ811" s="2"/>
      <c r="AR811" s="2"/>
      <c r="AS811" s="2"/>
      <c r="AT811" s="98"/>
      <c r="AU811" s="98"/>
      <c r="AV811" s="386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386"/>
      <c r="BX811" s="386"/>
      <c r="BY811" s="386"/>
      <c r="BZ811" s="2"/>
      <c r="CA811" s="2"/>
      <c r="CB811" s="2"/>
      <c r="CC811" s="2"/>
      <c r="CD811" s="2"/>
      <c r="CE811" s="2"/>
      <c r="CF811" s="386"/>
      <c r="CG811" s="386"/>
      <c r="CH811" s="10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386"/>
      <c r="DT811" s="386"/>
      <c r="DU811" s="386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</row>
    <row r="812" customFormat="false" ht="11.25" hidden="false" customHeight="false" outlineLevel="0" collapsed="false">
      <c r="A812" s="2"/>
      <c r="B812" s="2"/>
      <c r="C812" s="2"/>
      <c r="D812" s="398"/>
      <c r="F812" s="2"/>
      <c r="G812" s="2"/>
      <c r="H812" s="2"/>
      <c r="I812" s="2"/>
      <c r="J812" s="2"/>
      <c r="K812" s="2"/>
      <c r="L812" s="2"/>
      <c r="M812" s="2"/>
      <c r="P812" s="2"/>
      <c r="Q812" s="2"/>
      <c r="R812" s="2"/>
      <c r="X812" s="273"/>
      <c r="Y812" s="2"/>
      <c r="AL812" s="2"/>
      <c r="AM812" s="2"/>
      <c r="AN812" s="2"/>
      <c r="AO812" s="2"/>
      <c r="AP812" s="2"/>
      <c r="AQ812" s="2"/>
      <c r="AR812" s="2"/>
      <c r="AS812" s="2"/>
      <c r="AT812" s="98"/>
      <c r="AU812" s="98"/>
      <c r="AV812" s="386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386"/>
      <c r="BX812" s="386"/>
      <c r="BY812" s="386"/>
      <c r="BZ812" s="2"/>
      <c r="CA812" s="2"/>
      <c r="CB812" s="2"/>
      <c r="CC812" s="2"/>
      <c r="CD812" s="2"/>
      <c r="CE812" s="2"/>
      <c r="CF812" s="386"/>
      <c r="CG812" s="386"/>
      <c r="CH812" s="10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386"/>
      <c r="DT812" s="386"/>
      <c r="DU812" s="386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</row>
    <row r="813" customFormat="false" ht="11.25" hidden="false" customHeight="false" outlineLevel="0" collapsed="false">
      <c r="A813" s="2"/>
      <c r="B813" s="2"/>
      <c r="C813" s="2"/>
      <c r="D813" s="398"/>
      <c r="F813" s="2"/>
      <c r="G813" s="2"/>
      <c r="H813" s="2"/>
      <c r="I813" s="2"/>
      <c r="J813" s="2"/>
      <c r="K813" s="2"/>
      <c r="L813" s="2"/>
      <c r="M813" s="2"/>
      <c r="P813" s="2"/>
      <c r="Q813" s="2"/>
      <c r="R813" s="2"/>
      <c r="X813" s="273"/>
      <c r="Y813" s="2"/>
      <c r="AL813" s="2"/>
      <c r="AM813" s="2"/>
      <c r="AN813" s="2"/>
      <c r="AO813" s="2"/>
      <c r="AP813" s="2"/>
      <c r="AQ813" s="2"/>
      <c r="AR813" s="2"/>
      <c r="AS813" s="2"/>
      <c r="AT813" s="98"/>
      <c r="AU813" s="98"/>
      <c r="AV813" s="386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386"/>
      <c r="BX813" s="386"/>
      <c r="BY813" s="386"/>
      <c r="BZ813" s="2"/>
      <c r="CA813" s="2"/>
      <c r="CB813" s="2"/>
      <c r="CC813" s="2"/>
      <c r="CD813" s="2"/>
      <c r="CE813" s="2"/>
      <c r="CF813" s="386"/>
      <c r="CG813" s="386"/>
      <c r="CH813" s="10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386"/>
      <c r="DT813" s="386"/>
      <c r="DU813" s="386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</row>
    <row r="814" customFormat="false" ht="11.25" hidden="false" customHeight="false" outlineLevel="0" collapsed="false">
      <c r="A814" s="2"/>
      <c r="B814" s="2"/>
      <c r="C814" s="2"/>
      <c r="D814" s="398"/>
      <c r="F814" s="2"/>
      <c r="G814" s="2"/>
      <c r="H814" s="2"/>
      <c r="I814" s="2"/>
      <c r="J814" s="2"/>
      <c r="K814" s="2"/>
      <c r="L814" s="2"/>
      <c r="M814" s="2"/>
      <c r="P814" s="2"/>
      <c r="Q814" s="2"/>
      <c r="R814" s="2"/>
      <c r="X814" s="273"/>
      <c r="Y814" s="2"/>
      <c r="AL814" s="2"/>
      <c r="AM814" s="2"/>
      <c r="AN814" s="2"/>
      <c r="AO814" s="2"/>
      <c r="AP814" s="2"/>
      <c r="AQ814" s="2"/>
      <c r="AR814" s="2"/>
      <c r="AS814" s="2"/>
      <c r="AT814" s="98"/>
      <c r="AU814" s="98"/>
      <c r="AV814" s="386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386"/>
      <c r="BX814" s="386"/>
      <c r="BY814" s="386"/>
      <c r="BZ814" s="2"/>
      <c r="CA814" s="2"/>
      <c r="CB814" s="2"/>
      <c r="CC814" s="2"/>
      <c r="CD814" s="2"/>
      <c r="CE814" s="2"/>
      <c r="CF814" s="386"/>
      <c r="CG814" s="386"/>
      <c r="CH814" s="10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386"/>
      <c r="DT814" s="386"/>
      <c r="DU814" s="386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</row>
    <row r="815" customFormat="false" ht="11.25" hidden="false" customHeight="false" outlineLevel="0" collapsed="false">
      <c r="A815" s="2"/>
      <c r="B815" s="2"/>
      <c r="C815" s="2"/>
      <c r="D815" s="398"/>
      <c r="F815" s="2"/>
      <c r="G815" s="2"/>
      <c r="H815" s="2"/>
      <c r="I815" s="2"/>
      <c r="J815" s="2"/>
      <c r="K815" s="2"/>
      <c r="L815" s="2"/>
      <c r="M815" s="2"/>
      <c r="P815" s="2"/>
      <c r="Q815" s="2"/>
      <c r="R815" s="2"/>
      <c r="X815" s="273"/>
      <c r="Y815" s="2"/>
      <c r="AL815" s="2"/>
      <c r="AM815" s="2"/>
      <c r="AN815" s="2"/>
      <c r="AO815" s="2"/>
      <c r="AP815" s="2"/>
      <c r="AQ815" s="2"/>
      <c r="AR815" s="2"/>
      <c r="AS815" s="2"/>
      <c r="AT815" s="98"/>
      <c r="AU815" s="98"/>
      <c r="AV815" s="386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386"/>
      <c r="BX815" s="386"/>
      <c r="BY815" s="386"/>
      <c r="BZ815" s="2"/>
      <c r="CA815" s="2"/>
      <c r="CB815" s="2"/>
      <c r="CC815" s="2"/>
      <c r="CD815" s="2"/>
      <c r="CE815" s="2"/>
      <c r="CF815" s="386"/>
      <c r="CG815" s="386"/>
      <c r="CH815" s="10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386"/>
      <c r="DT815" s="386"/>
      <c r="DU815" s="386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</row>
    <row r="816" customFormat="false" ht="11.25" hidden="false" customHeight="false" outlineLevel="0" collapsed="false">
      <c r="A816" s="2"/>
      <c r="B816" s="2"/>
      <c r="C816" s="2"/>
      <c r="D816" s="398"/>
      <c r="F816" s="2"/>
      <c r="G816" s="2"/>
      <c r="H816" s="2"/>
      <c r="I816" s="2"/>
      <c r="J816" s="2"/>
      <c r="K816" s="2"/>
      <c r="L816" s="2"/>
      <c r="M816" s="2"/>
      <c r="P816" s="2"/>
      <c r="Q816" s="2"/>
      <c r="R816" s="2"/>
      <c r="X816" s="273"/>
      <c r="Y816" s="2"/>
      <c r="AL816" s="2"/>
      <c r="AM816" s="2"/>
      <c r="AN816" s="2"/>
      <c r="AO816" s="2"/>
      <c r="AP816" s="2"/>
      <c r="AQ816" s="2"/>
      <c r="AR816" s="2"/>
      <c r="AS816" s="2"/>
      <c r="AT816" s="98"/>
      <c r="AU816" s="98"/>
      <c r="AV816" s="386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386"/>
      <c r="BX816" s="386"/>
      <c r="BY816" s="386"/>
      <c r="BZ816" s="2"/>
      <c r="CA816" s="2"/>
      <c r="CB816" s="2"/>
      <c r="CC816" s="2"/>
      <c r="CD816" s="2"/>
      <c r="CE816" s="2"/>
      <c r="CF816" s="386"/>
      <c r="CG816" s="386"/>
      <c r="CH816" s="10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386"/>
      <c r="DT816" s="386"/>
      <c r="DU816" s="386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</row>
    <row r="817" customFormat="false" ht="11.25" hidden="false" customHeight="false" outlineLevel="0" collapsed="false">
      <c r="A817" s="2"/>
      <c r="B817" s="2"/>
      <c r="C817" s="2"/>
      <c r="D817" s="398"/>
      <c r="F817" s="2"/>
      <c r="G817" s="2"/>
      <c r="H817" s="2"/>
      <c r="I817" s="2"/>
      <c r="J817" s="2"/>
      <c r="K817" s="2"/>
      <c r="L817" s="2"/>
      <c r="M817" s="2"/>
      <c r="P817" s="2"/>
      <c r="Q817" s="2"/>
      <c r="R817" s="2"/>
      <c r="X817" s="273"/>
      <c r="Y817" s="2"/>
      <c r="AL817" s="2"/>
      <c r="AM817" s="2"/>
      <c r="AN817" s="2"/>
      <c r="AO817" s="2"/>
      <c r="AP817" s="2"/>
      <c r="AQ817" s="2"/>
      <c r="AR817" s="2"/>
      <c r="AS817" s="2"/>
      <c r="AT817" s="98"/>
      <c r="AU817" s="98"/>
      <c r="AV817" s="386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386"/>
      <c r="BX817" s="386"/>
      <c r="BY817" s="386"/>
      <c r="BZ817" s="2"/>
      <c r="CA817" s="2"/>
      <c r="CB817" s="2"/>
      <c r="CC817" s="2"/>
      <c r="CD817" s="2"/>
      <c r="CE817" s="2"/>
      <c r="CF817" s="386"/>
      <c r="CG817" s="386"/>
      <c r="CH817" s="10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386"/>
      <c r="DT817" s="386"/>
      <c r="DU817" s="386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</row>
    <row r="818" customFormat="false" ht="11.25" hidden="false" customHeight="false" outlineLevel="0" collapsed="false">
      <c r="A818" s="2"/>
      <c r="B818" s="2"/>
      <c r="C818" s="2"/>
      <c r="D818" s="398"/>
      <c r="F818" s="2"/>
      <c r="G818" s="2"/>
      <c r="H818" s="2"/>
      <c r="I818" s="2"/>
      <c r="J818" s="2"/>
      <c r="K818" s="2"/>
      <c r="L818" s="2"/>
      <c r="M818" s="2"/>
      <c r="P818" s="2"/>
      <c r="Q818" s="2"/>
      <c r="R818" s="2"/>
      <c r="X818" s="273"/>
      <c r="Y818" s="2"/>
      <c r="AL818" s="2"/>
      <c r="AM818" s="2"/>
      <c r="AN818" s="2"/>
      <c r="AO818" s="2"/>
      <c r="AP818" s="2"/>
      <c r="AQ818" s="2"/>
      <c r="AR818" s="2"/>
      <c r="AS818" s="2"/>
      <c r="AT818" s="98"/>
      <c r="AU818" s="98"/>
      <c r="AV818" s="386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386"/>
      <c r="BX818" s="386"/>
      <c r="BY818" s="386"/>
      <c r="BZ818" s="2"/>
      <c r="CA818" s="2"/>
      <c r="CB818" s="2"/>
      <c r="CC818" s="2"/>
      <c r="CD818" s="2"/>
      <c r="CE818" s="2"/>
      <c r="CF818" s="386"/>
      <c r="CG818" s="386"/>
      <c r="CH818" s="10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386"/>
      <c r="DT818" s="386"/>
      <c r="DU818" s="386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</row>
    <row r="819" customFormat="false" ht="11.25" hidden="false" customHeight="false" outlineLevel="0" collapsed="false">
      <c r="A819" s="2"/>
      <c r="B819" s="2"/>
      <c r="C819" s="2"/>
      <c r="D819" s="398"/>
      <c r="F819" s="2"/>
      <c r="G819" s="2"/>
      <c r="H819" s="2"/>
      <c r="I819" s="2"/>
      <c r="J819" s="2"/>
      <c r="K819" s="2"/>
      <c r="L819" s="2"/>
      <c r="M819" s="2"/>
      <c r="P819" s="2"/>
      <c r="Q819" s="2"/>
      <c r="R819" s="2"/>
      <c r="X819" s="273"/>
      <c r="Y819" s="2"/>
      <c r="AL819" s="2"/>
      <c r="AM819" s="2"/>
      <c r="AN819" s="2"/>
      <c r="AO819" s="2"/>
      <c r="AP819" s="2"/>
      <c r="AQ819" s="2"/>
      <c r="AR819" s="2"/>
      <c r="AS819" s="2"/>
      <c r="AT819" s="98"/>
      <c r="AU819" s="98"/>
      <c r="AV819" s="386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386"/>
      <c r="BX819" s="386"/>
      <c r="BY819" s="386"/>
      <c r="BZ819" s="2"/>
      <c r="CA819" s="2"/>
      <c r="CB819" s="2"/>
      <c r="CC819" s="2"/>
      <c r="CD819" s="2"/>
      <c r="CE819" s="2"/>
      <c r="CF819" s="386"/>
      <c r="CG819" s="386"/>
      <c r="CH819" s="10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386"/>
      <c r="DT819" s="386"/>
      <c r="DU819" s="386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</row>
    <row r="820" customFormat="false" ht="11.25" hidden="false" customHeight="false" outlineLevel="0" collapsed="false">
      <c r="A820" s="2"/>
      <c r="B820" s="2"/>
      <c r="C820" s="2"/>
      <c r="D820" s="398"/>
      <c r="F820" s="2"/>
      <c r="G820" s="2"/>
      <c r="H820" s="2"/>
      <c r="I820" s="2"/>
      <c r="J820" s="2"/>
      <c r="K820" s="2"/>
      <c r="L820" s="2"/>
      <c r="M820" s="2"/>
      <c r="P820" s="2"/>
      <c r="Q820" s="2"/>
      <c r="R820" s="2"/>
      <c r="X820" s="273"/>
      <c r="Y820" s="2"/>
      <c r="AL820" s="2"/>
      <c r="AM820" s="2"/>
      <c r="AN820" s="2"/>
      <c r="AO820" s="2"/>
      <c r="AP820" s="2"/>
      <c r="AQ820" s="2"/>
      <c r="AR820" s="2"/>
      <c r="AS820" s="2"/>
      <c r="AT820" s="98"/>
      <c r="AU820" s="98"/>
      <c r="AV820" s="386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386"/>
      <c r="BX820" s="386"/>
      <c r="BY820" s="386"/>
      <c r="BZ820" s="2"/>
      <c r="CA820" s="2"/>
      <c r="CB820" s="2"/>
      <c r="CC820" s="2"/>
      <c r="CD820" s="2"/>
      <c r="CE820" s="2"/>
      <c r="CF820" s="386"/>
      <c r="CG820" s="386"/>
      <c r="CH820" s="10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386"/>
      <c r="DT820" s="386"/>
      <c r="DU820" s="386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</row>
    <row r="821" customFormat="false" ht="11.25" hidden="false" customHeight="false" outlineLevel="0" collapsed="false">
      <c r="A821" s="2"/>
      <c r="B821" s="2"/>
      <c r="C821" s="2"/>
      <c r="D821" s="398"/>
      <c r="F821" s="2"/>
      <c r="G821" s="2"/>
      <c r="H821" s="2"/>
      <c r="I821" s="2"/>
      <c r="J821" s="2"/>
      <c r="K821" s="2"/>
      <c r="L821" s="2"/>
      <c r="M821" s="2"/>
      <c r="P821" s="2"/>
      <c r="Q821" s="2"/>
      <c r="R821" s="2"/>
      <c r="X821" s="273"/>
      <c r="Y821" s="2"/>
      <c r="AL821" s="2"/>
      <c r="AM821" s="2"/>
      <c r="AN821" s="2"/>
      <c r="AO821" s="2"/>
      <c r="AP821" s="2"/>
      <c r="AQ821" s="2"/>
      <c r="AR821" s="2"/>
      <c r="AS821" s="2"/>
      <c r="AT821" s="98"/>
      <c r="AU821" s="98"/>
      <c r="AV821" s="386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386"/>
      <c r="BX821" s="386"/>
      <c r="BY821" s="386"/>
      <c r="BZ821" s="2"/>
      <c r="CA821" s="2"/>
      <c r="CB821" s="2"/>
      <c r="CC821" s="2"/>
      <c r="CD821" s="2"/>
      <c r="CE821" s="2"/>
      <c r="CF821" s="386"/>
      <c r="CG821" s="386"/>
      <c r="CH821" s="10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386"/>
      <c r="DT821" s="386"/>
      <c r="DU821" s="386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</row>
    <row r="822" customFormat="false" ht="11.25" hidden="false" customHeight="false" outlineLevel="0" collapsed="false">
      <c r="A822" s="2"/>
      <c r="B822" s="2"/>
      <c r="C822" s="2"/>
      <c r="D822" s="398"/>
      <c r="F822" s="2"/>
      <c r="G822" s="2"/>
      <c r="H822" s="2"/>
      <c r="I822" s="2"/>
      <c r="J822" s="2"/>
      <c r="K822" s="2"/>
      <c r="L822" s="2"/>
      <c r="M822" s="2"/>
      <c r="P822" s="2"/>
      <c r="Q822" s="2"/>
      <c r="R822" s="2"/>
      <c r="X822" s="273"/>
      <c r="Y822" s="2"/>
      <c r="AL822" s="2"/>
      <c r="AM822" s="2"/>
      <c r="AN822" s="2"/>
      <c r="AO822" s="2"/>
      <c r="AP822" s="2"/>
      <c r="AQ822" s="2"/>
      <c r="AR822" s="2"/>
      <c r="AS822" s="2"/>
      <c r="AT822" s="98"/>
      <c r="AU822" s="98"/>
      <c r="AV822" s="386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386"/>
      <c r="BX822" s="386"/>
      <c r="BY822" s="386"/>
      <c r="BZ822" s="2"/>
      <c r="CA822" s="2"/>
      <c r="CB822" s="2"/>
      <c r="CC822" s="2"/>
      <c r="CD822" s="2"/>
      <c r="CE822" s="2"/>
      <c r="CF822" s="386"/>
      <c r="CG822" s="386"/>
      <c r="CH822" s="10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386"/>
      <c r="DT822" s="386"/>
      <c r="DU822" s="386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</row>
    <row r="823" customFormat="false" ht="11.25" hidden="false" customHeight="false" outlineLevel="0" collapsed="false">
      <c r="A823" s="2"/>
      <c r="B823" s="2"/>
      <c r="C823" s="2"/>
      <c r="D823" s="398"/>
      <c r="F823" s="2"/>
      <c r="G823" s="2"/>
      <c r="H823" s="2"/>
      <c r="I823" s="2"/>
      <c r="J823" s="2"/>
      <c r="K823" s="2"/>
      <c r="L823" s="2"/>
      <c r="M823" s="2"/>
      <c r="P823" s="2"/>
      <c r="Q823" s="2"/>
      <c r="R823" s="2"/>
      <c r="X823" s="273"/>
      <c r="Y823" s="2"/>
      <c r="AL823" s="2"/>
      <c r="AM823" s="2"/>
      <c r="AN823" s="2"/>
      <c r="AO823" s="2"/>
      <c r="AP823" s="2"/>
      <c r="AQ823" s="2"/>
      <c r="AR823" s="2"/>
      <c r="AS823" s="2"/>
      <c r="AT823" s="98"/>
      <c r="AU823" s="98"/>
      <c r="AV823" s="386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386"/>
      <c r="BX823" s="386"/>
      <c r="BY823" s="386"/>
      <c r="BZ823" s="2"/>
      <c r="CA823" s="2"/>
      <c r="CB823" s="2"/>
      <c r="CC823" s="2"/>
      <c r="CD823" s="2"/>
      <c r="CE823" s="2"/>
      <c r="CF823" s="386"/>
      <c r="CG823" s="386"/>
      <c r="CH823" s="10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386"/>
      <c r="DT823" s="386"/>
      <c r="DU823" s="386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</row>
    <row r="824" customFormat="false" ht="11.25" hidden="false" customHeight="false" outlineLevel="0" collapsed="false">
      <c r="A824" s="2"/>
      <c r="B824" s="2"/>
      <c r="C824" s="2"/>
      <c r="D824" s="398"/>
      <c r="F824" s="2"/>
      <c r="G824" s="2"/>
      <c r="H824" s="2"/>
      <c r="I824" s="2"/>
      <c r="J824" s="2"/>
      <c r="K824" s="2"/>
      <c r="L824" s="2"/>
      <c r="M824" s="2"/>
      <c r="P824" s="2"/>
      <c r="Q824" s="2"/>
      <c r="R824" s="2"/>
      <c r="X824" s="273"/>
      <c r="Y824" s="2"/>
      <c r="AL824" s="2"/>
      <c r="AM824" s="2"/>
      <c r="AN824" s="2"/>
      <c r="AO824" s="2"/>
      <c r="AP824" s="2"/>
      <c r="AQ824" s="2"/>
      <c r="AR824" s="2"/>
      <c r="AS824" s="2"/>
      <c r="AT824" s="98"/>
      <c r="AU824" s="98"/>
      <c r="AV824" s="386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386"/>
      <c r="BX824" s="386"/>
      <c r="BY824" s="386"/>
      <c r="BZ824" s="2"/>
      <c r="CA824" s="2"/>
      <c r="CB824" s="2"/>
      <c r="CC824" s="2"/>
      <c r="CD824" s="2"/>
      <c r="CE824" s="2"/>
      <c r="CF824" s="386"/>
      <c r="CG824" s="386"/>
      <c r="CH824" s="10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386"/>
      <c r="DT824" s="386"/>
      <c r="DU824" s="386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</row>
    <row r="825" customFormat="false" ht="11.25" hidden="false" customHeight="false" outlineLevel="0" collapsed="false">
      <c r="A825" s="2"/>
      <c r="B825" s="2"/>
      <c r="C825" s="2"/>
      <c r="D825" s="398"/>
      <c r="F825" s="2"/>
      <c r="G825" s="2"/>
      <c r="H825" s="2"/>
      <c r="I825" s="2"/>
      <c r="J825" s="2"/>
      <c r="K825" s="2"/>
      <c r="L825" s="2"/>
      <c r="M825" s="2"/>
      <c r="P825" s="2"/>
      <c r="Q825" s="2"/>
      <c r="R825" s="2"/>
      <c r="X825" s="273"/>
      <c r="Y825" s="2"/>
      <c r="AL825" s="2"/>
      <c r="AM825" s="2"/>
      <c r="AN825" s="2"/>
      <c r="AO825" s="2"/>
      <c r="AP825" s="2"/>
      <c r="AQ825" s="2"/>
      <c r="AR825" s="2"/>
      <c r="AS825" s="2"/>
      <c r="AT825" s="98"/>
      <c r="AU825" s="98"/>
      <c r="AV825" s="386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386"/>
      <c r="BX825" s="386"/>
      <c r="BY825" s="386"/>
      <c r="BZ825" s="2"/>
      <c r="CA825" s="2"/>
      <c r="CB825" s="2"/>
      <c r="CC825" s="2"/>
      <c r="CD825" s="2"/>
      <c r="CE825" s="2"/>
      <c r="CF825" s="386"/>
      <c r="CG825" s="386"/>
      <c r="CH825" s="10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386"/>
      <c r="DT825" s="386"/>
      <c r="DU825" s="386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</row>
    <row r="826" customFormat="false" ht="11.25" hidden="false" customHeight="false" outlineLevel="0" collapsed="false">
      <c r="A826" s="2"/>
      <c r="B826" s="2"/>
      <c r="C826" s="2"/>
      <c r="D826" s="398"/>
      <c r="F826" s="2"/>
      <c r="G826" s="2"/>
      <c r="H826" s="2"/>
      <c r="I826" s="2"/>
      <c r="J826" s="2"/>
      <c r="K826" s="2"/>
      <c r="L826" s="2"/>
      <c r="M826" s="2"/>
      <c r="P826" s="2"/>
      <c r="Q826" s="2"/>
      <c r="R826" s="2"/>
      <c r="X826" s="273"/>
      <c r="Y826" s="2"/>
      <c r="AL826" s="2"/>
      <c r="AM826" s="2"/>
      <c r="AN826" s="2"/>
      <c r="AO826" s="2"/>
      <c r="AP826" s="2"/>
      <c r="AQ826" s="2"/>
      <c r="AR826" s="2"/>
      <c r="AS826" s="2"/>
      <c r="AT826" s="98"/>
      <c r="AU826" s="98"/>
      <c r="AV826" s="386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386"/>
      <c r="BX826" s="386"/>
      <c r="BY826" s="386"/>
      <c r="BZ826" s="2"/>
      <c r="CA826" s="2"/>
      <c r="CB826" s="2"/>
      <c r="CC826" s="2"/>
      <c r="CD826" s="2"/>
      <c r="CE826" s="2"/>
      <c r="CF826" s="386"/>
      <c r="CG826" s="386"/>
      <c r="CH826" s="10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386"/>
      <c r="DT826" s="386"/>
      <c r="DU826" s="386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</row>
    <row r="827" customFormat="false" ht="11.25" hidden="false" customHeight="false" outlineLevel="0" collapsed="false">
      <c r="A827" s="2"/>
      <c r="B827" s="2"/>
      <c r="C827" s="2"/>
      <c r="D827" s="398"/>
      <c r="F827" s="2"/>
      <c r="G827" s="2"/>
      <c r="H827" s="2"/>
      <c r="I827" s="2"/>
      <c r="J827" s="2"/>
      <c r="K827" s="2"/>
      <c r="L827" s="2"/>
      <c r="M827" s="2"/>
      <c r="P827" s="2"/>
      <c r="Q827" s="2"/>
      <c r="R827" s="2"/>
      <c r="X827" s="273"/>
      <c r="Y827" s="2"/>
      <c r="AL827" s="2"/>
      <c r="AM827" s="2"/>
      <c r="AN827" s="2"/>
      <c r="AO827" s="2"/>
      <c r="AP827" s="2"/>
      <c r="AQ827" s="2"/>
      <c r="AR827" s="2"/>
      <c r="AS827" s="2"/>
      <c r="AT827" s="98"/>
      <c r="AU827" s="98"/>
      <c r="AV827" s="386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386"/>
      <c r="BX827" s="386"/>
      <c r="BY827" s="386"/>
      <c r="BZ827" s="2"/>
      <c r="CA827" s="2"/>
      <c r="CB827" s="2"/>
      <c r="CC827" s="2"/>
      <c r="CD827" s="2"/>
      <c r="CE827" s="2"/>
      <c r="CF827" s="386"/>
      <c r="CG827" s="386"/>
      <c r="CH827" s="10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386"/>
      <c r="DT827" s="386"/>
      <c r="DU827" s="386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</row>
    <row r="828" customFormat="false" ht="11.25" hidden="false" customHeight="false" outlineLevel="0" collapsed="false">
      <c r="A828" s="2"/>
      <c r="B828" s="2"/>
      <c r="C828" s="2"/>
      <c r="D828" s="398"/>
      <c r="F828" s="2"/>
      <c r="G828" s="2"/>
      <c r="H828" s="2"/>
      <c r="I828" s="2"/>
      <c r="J828" s="2"/>
      <c r="K828" s="2"/>
      <c r="L828" s="2"/>
      <c r="M828" s="2"/>
      <c r="P828" s="2"/>
      <c r="Q828" s="2"/>
      <c r="R828" s="2"/>
      <c r="X828" s="273"/>
      <c r="Y828" s="2"/>
      <c r="AL828" s="2"/>
      <c r="AM828" s="2"/>
      <c r="AN828" s="2"/>
      <c r="AO828" s="2"/>
      <c r="AP828" s="2"/>
      <c r="AQ828" s="2"/>
      <c r="AR828" s="2"/>
      <c r="AS828" s="2"/>
      <c r="AT828" s="98"/>
      <c r="AU828" s="98"/>
      <c r="AV828" s="386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386"/>
      <c r="BX828" s="386"/>
      <c r="BY828" s="386"/>
      <c r="BZ828" s="2"/>
      <c r="CA828" s="2"/>
      <c r="CB828" s="2"/>
      <c r="CC828" s="2"/>
      <c r="CD828" s="2"/>
      <c r="CE828" s="2"/>
      <c r="CF828" s="386"/>
      <c r="CG828" s="386"/>
      <c r="CH828" s="10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386"/>
      <c r="DT828" s="386"/>
      <c r="DU828" s="386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</row>
    <row r="829" customFormat="false" ht="11.25" hidden="false" customHeight="false" outlineLevel="0" collapsed="false">
      <c r="A829" s="2"/>
      <c r="B829" s="2"/>
      <c r="C829" s="2"/>
      <c r="D829" s="398"/>
      <c r="F829" s="2"/>
      <c r="G829" s="2"/>
      <c r="H829" s="2"/>
      <c r="I829" s="2"/>
      <c r="J829" s="2"/>
      <c r="K829" s="2"/>
      <c r="L829" s="2"/>
      <c r="M829" s="2"/>
      <c r="P829" s="2"/>
      <c r="Q829" s="2"/>
      <c r="R829" s="2"/>
      <c r="X829" s="273"/>
      <c r="Y829" s="2"/>
      <c r="AL829" s="2"/>
      <c r="AM829" s="2"/>
      <c r="AN829" s="2"/>
      <c r="AO829" s="2"/>
      <c r="AP829" s="2"/>
      <c r="AQ829" s="2"/>
      <c r="AR829" s="2"/>
      <c r="AS829" s="2"/>
      <c r="AT829" s="98"/>
      <c r="AU829" s="98"/>
      <c r="AV829" s="386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386"/>
      <c r="BX829" s="386"/>
      <c r="BY829" s="386"/>
      <c r="BZ829" s="2"/>
      <c r="CA829" s="2"/>
      <c r="CB829" s="2"/>
      <c r="CC829" s="2"/>
      <c r="CD829" s="2"/>
      <c r="CE829" s="2"/>
      <c r="CF829" s="386"/>
      <c r="CG829" s="386"/>
      <c r="CH829" s="10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386"/>
      <c r="DT829" s="386"/>
      <c r="DU829" s="386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</row>
    <row r="830" customFormat="false" ht="11.25" hidden="false" customHeight="false" outlineLevel="0" collapsed="false">
      <c r="A830" s="2"/>
      <c r="B830" s="2"/>
      <c r="C830" s="2"/>
      <c r="D830" s="398"/>
      <c r="F830" s="2"/>
      <c r="G830" s="2"/>
      <c r="H830" s="2"/>
      <c r="I830" s="2"/>
      <c r="J830" s="2"/>
      <c r="K830" s="2"/>
      <c r="L830" s="2"/>
      <c r="M830" s="2"/>
      <c r="P830" s="2"/>
      <c r="Q830" s="2"/>
      <c r="R830" s="2"/>
      <c r="X830" s="273"/>
      <c r="Y830" s="2"/>
      <c r="AL830" s="2"/>
      <c r="AM830" s="2"/>
      <c r="AN830" s="2"/>
      <c r="AO830" s="2"/>
      <c r="AP830" s="2"/>
      <c r="AQ830" s="2"/>
      <c r="AR830" s="2"/>
      <c r="AS830" s="2"/>
      <c r="AT830" s="98"/>
      <c r="AU830" s="98"/>
      <c r="AV830" s="386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386"/>
      <c r="BX830" s="386"/>
      <c r="BY830" s="386"/>
      <c r="BZ830" s="2"/>
      <c r="CA830" s="2"/>
      <c r="CB830" s="2"/>
      <c r="CC830" s="2"/>
      <c r="CD830" s="2"/>
      <c r="CE830" s="2"/>
      <c r="CF830" s="386"/>
      <c r="CG830" s="386"/>
      <c r="CH830" s="10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386"/>
      <c r="DT830" s="386"/>
      <c r="DU830" s="386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</row>
    <row r="831" customFormat="false" ht="11.25" hidden="false" customHeight="false" outlineLevel="0" collapsed="false">
      <c r="A831" s="2"/>
      <c r="B831" s="2"/>
      <c r="C831" s="2"/>
      <c r="D831" s="398"/>
      <c r="F831" s="2"/>
      <c r="G831" s="2"/>
      <c r="H831" s="2"/>
      <c r="I831" s="2"/>
      <c r="J831" s="2"/>
      <c r="K831" s="2"/>
      <c r="L831" s="2"/>
      <c r="M831" s="2"/>
      <c r="P831" s="2"/>
      <c r="Q831" s="2"/>
      <c r="R831" s="2"/>
      <c r="X831" s="273"/>
      <c r="Y831" s="2"/>
      <c r="AL831" s="2"/>
      <c r="AM831" s="2"/>
      <c r="AN831" s="2"/>
      <c r="AO831" s="2"/>
      <c r="AP831" s="2"/>
      <c r="AQ831" s="2"/>
      <c r="AR831" s="2"/>
      <c r="AS831" s="2"/>
      <c r="AT831" s="98"/>
      <c r="AU831" s="98"/>
      <c r="AV831" s="386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386"/>
      <c r="BX831" s="386"/>
      <c r="BY831" s="386"/>
      <c r="BZ831" s="2"/>
      <c r="CA831" s="2"/>
      <c r="CB831" s="2"/>
      <c r="CC831" s="2"/>
      <c r="CD831" s="2"/>
      <c r="CE831" s="2"/>
      <c r="CF831" s="386"/>
      <c r="CG831" s="386"/>
      <c r="CH831" s="10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386"/>
      <c r="DT831" s="386"/>
      <c r="DU831" s="386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</row>
    <row r="832" customFormat="false" ht="11.25" hidden="false" customHeight="false" outlineLevel="0" collapsed="false">
      <c r="A832" s="2"/>
      <c r="B832" s="2"/>
      <c r="C832" s="2"/>
      <c r="D832" s="398"/>
      <c r="F832" s="2"/>
      <c r="G832" s="2"/>
      <c r="H832" s="2"/>
      <c r="I832" s="2"/>
      <c r="J832" s="2"/>
      <c r="K832" s="2"/>
      <c r="L832" s="2"/>
      <c r="M832" s="2"/>
      <c r="P832" s="2"/>
      <c r="Q832" s="2"/>
      <c r="R832" s="2"/>
      <c r="X832" s="273"/>
      <c r="Y832" s="2"/>
      <c r="AL832" s="2"/>
      <c r="AM832" s="2"/>
      <c r="AN832" s="2"/>
      <c r="AO832" s="2"/>
      <c r="AP832" s="2"/>
      <c r="AQ832" s="2"/>
      <c r="AR832" s="2"/>
      <c r="AS832" s="2"/>
      <c r="AT832" s="98"/>
      <c r="AU832" s="98"/>
      <c r="AV832" s="386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386"/>
      <c r="BX832" s="386"/>
      <c r="BY832" s="386"/>
      <c r="BZ832" s="2"/>
      <c r="CA832" s="2"/>
      <c r="CB832" s="2"/>
      <c r="CC832" s="2"/>
      <c r="CD832" s="2"/>
      <c r="CE832" s="2"/>
      <c r="CF832" s="386"/>
      <c r="CG832" s="386"/>
      <c r="CH832" s="10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386"/>
      <c r="DT832" s="386"/>
      <c r="DU832" s="386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</row>
    <row r="833" customFormat="false" ht="11.25" hidden="false" customHeight="false" outlineLevel="0" collapsed="false">
      <c r="A833" s="2"/>
      <c r="B833" s="2"/>
      <c r="C833" s="2"/>
      <c r="D833" s="398"/>
      <c r="F833" s="2"/>
      <c r="G833" s="2"/>
      <c r="H833" s="2"/>
      <c r="I833" s="2"/>
      <c r="J833" s="2"/>
      <c r="K833" s="2"/>
      <c r="L833" s="2"/>
      <c r="M833" s="2"/>
      <c r="P833" s="2"/>
      <c r="Q833" s="2"/>
      <c r="R833" s="2"/>
      <c r="X833" s="273"/>
      <c r="Y833" s="2"/>
      <c r="AL833" s="2"/>
      <c r="AM833" s="2"/>
      <c r="AN833" s="2"/>
      <c r="AO833" s="2"/>
      <c r="AP833" s="2"/>
      <c r="AQ833" s="2"/>
      <c r="AR833" s="2"/>
      <c r="AS833" s="2"/>
      <c r="AT833" s="98"/>
      <c r="AU833" s="98"/>
      <c r="AV833" s="386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386"/>
      <c r="BX833" s="386"/>
      <c r="BY833" s="386"/>
      <c r="BZ833" s="2"/>
      <c r="CA833" s="2"/>
      <c r="CB833" s="2"/>
      <c r="CC833" s="2"/>
      <c r="CD833" s="2"/>
      <c r="CE833" s="2"/>
      <c r="CF833" s="386"/>
      <c r="CG833" s="386"/>
      <c r="CH833" s="10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386"/>
      <c r="DT833" s="386"/>
      <c r="DU833" s="386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</row>
    <row r="834" customFormat="false" ht="11.25" hidden="false" customHeight="false" outlineLevel="0" collapsed="false">
      <c r="A834" s="2"/>
      <c r="B834" s="2"/>
      <c r="C834" s="2"/>
      <c r="D834" s="398"/>
      <c r="F834" s="2"/>
      <c r="G834" s="2"/>
      <c r="H834" s="2"/>
      <c r="I834" s="2"/>
      <c r="J834" s="2"/>
      <c r="K834" s="2"/>
      <c r="L834" s="2"/>
      <c r="M834" s="2"/>
      <c r="P834" s="2"/>
      <c r="Q834" s="2"/>
      <c r="R834" s="2"/>
      <c r="X834" s="273"/>
      <c r="Y834" s="2"/>
      <c r="AL834" s="2"/>
      <c r="AM834" s="2"/>
      <c r="AN834" s="2"/>
      <c r="AO834" s="2"/>
      <c r="AP834" s="2"/>
      <c r="AQ834" s="2"/>
      <c r="AR834" s="2"/>
      <c r="AS834" s="2"/>
      <c r="AT834" s="98"/>
      <c r="AU834" s="98"/>
      <c r="AV834" s="386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386"/>
      <c r="BX834" s="386"/>
      <c r="BY834" s="386"/>
      <c r="BZ834" s="2"/>
      <c r="CA834" s="2"/>
      <c r="CB834" s="2"/>
      <c r="CC834" s="2"/>
      <c r="CD834" s="2"/>
      <c r="CE834" s="2"/>
      <c r="CF834" s="386"/>
      <c r="CG834" s="386"/>
      <c r="CH834" s="10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386"/>
      <c r="DT834" s="386"/>
      <c r="DU834" s="386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</row>
    <row r="835" customFormat="false" ht="11.25" hidden="false" customHeight="false" outlineLevel="0" collapsed="false">
      <c r="A835" s="2"/>
      <c r="B835" s="2"/>
      <c r="C835" s="2"/>
      <c r="D835" s="398"/>
      <c r="F835" s="2"/>
      <c r="G835" s="2"/>
      <c r="H835" s="2"/>
      <c r="I835" s="2"/>
      <c r="J835" s="2"/>
      <c r="K835" s="2"/>
      <c r="L835" s="2"/>
      <c r="M835" s="2"/>
      <c r="P835" s="2"/>
      <c r="Q835" s="2"/>
      <c r="R835" s="2"/>
      <c r="X835" s="273"/>
      <c r="Y835" s="2"/>
      <c r="AL835" s="2"/>
      <c r="AM835" s="2"/>
      <c r="AN835" s="2"/>
      <c r="AO835" s="2"/>
      <c r="AP835" s="2"/>
      <c r="AQ835" s="2"/>
      <c r="AR835" s="2"/>
      <c r="AS835" s="2"/>
      <c r="AT835" s="98"/>
      <c r="AU835" s="98"/>
      <c r="AV835" s="386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386"/>
      <c r="BX835" s="386"/>
      <c r="BY835" s="386"/>
      <c r="BZ835" s="2"/>
      <c r="CA835" s="2"/>
      <c r="CB835" s="2"/>
      <c r="CC835" s="2"/>
      <c r="CD835" s="2"/>
      <c r="CE835" s="2"/>
      <c r="CF835" s="386"/>
      <c r="CG835" s="386"/>
      <c r="CH835" s="10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386"/>
      <c r="DT835" s="386"/>
      <c r="DU835" s="386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</row>
    <row r="836" customFormat="false" ht="11.25" hidden="false" customHeight="false" outlineLevel="0" collapsed="false">
      <c r="A836" s="2"/>
      <c r="B836" s="2"/>
      <c r="C836" s="2"/>
      <c r="D836" s="398"/>
      <c r="F836" s="2"/>
      <c r="G836" s="2"/>
      <c r="H836" s="2"/>
      <c r="I836" s="2"/>
      <c r="J836" s="2"/>
      <c r="K836" s="2"/>
      <c r="L836" s="2"/>
      <c r="M836" s="2"/>
      <c r="P836" s="2"/>
      <c r="Q836" s="2"/>
      <c r="R836" s="2"/>
      <c r="X836" s="273"/>
      <c r="Y836" s="2"/>
      <c r="AL836" s="2"/>
      <c r="AM836" s="2"/>
      <c r="AN836" s="2"/>
      <c r="AO836" s="2"/>
      <c r="AP836" s="2"/>
      <c r="AQ836" s="2"/>
      <c r="AR836" s="2"/>
      <c r="AS836" s="2"/>
      <c r="AT836" s="98"/>
      <c r="AU836" s="98"/>
      <c r="AV836" s="386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386"/>
      <c r="BX836" s="386"/>
      <c r="BY836" s="386"/>
      <c r="BZ836" s="2"/>
      <c r="CA836" s="2"/>
      <c r="CB836" s="2"/>
      <c r="CC836" s="2"/>
      <c r="CD836" s="2"/>
      <c r="CE836" s="2"/>
      <c r="CF836" s="386"/>
      <c r="CG836" s="386"/>
      <c r="CH836" s="10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386"/>
      <c r="DT836" s="386"/>
      <c r="DU836" s="386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</row>
    <row r="837" customFormat="false" ht="11.25" hidden="false" customHeight="false" outlineLevel="0" collapsed="false">
      <c r="A837" s="2"/>
      <c r="B837" s="2"/>
      <c r="C837" s="2"/>
      <c r="D837" s="398"/>
      <c r="F837" s="2"/>
      <c r="G837" s="2"/>
      <c r="H837" s="2"/>
      <c r="I837" s="2"/>
      <c r="J837" s="2"/>
      <c r="K837" s="2"/>
      <c r="L837" s="2"/>
      <c r="M837" s="2"/>
      <c r="P837" s="2"/>
      <c r="Q837" s="2"/>
      <c r="R837" s="2"/>
      <c r="X837" s="273"/>
      <c r="Y837" s="2"/>
      <c r="AL837" s="2"/>
      <c r="AM837" s="2"/>
      <c r="AN837" s="2"/>
      <c r="AO837" s="2"/>
      <c r="AP837" s="2"/>
      <c r="AQ837" s="2"/>
      <c r="AR837" s="2"/>
      <c r="AS837" s="2"/>
      <c r="AT837" s="98"/>
      <c r="AU837" s="98"/>
      <c r="AV837" s="386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386"/>
      <c r="BX837" s="386"/>
      <c r="BY837" s="386"/>
      <c r="BZ837" s="2"/>
      <c r="CA837" s="2"/>
      <c r="CB837" s="2"/>
      <c r="CC837" s="2"/>
      <c r="CD837" s="2"/>
      <c r="CE837" s="2"/>
      <c r="CF837" s="386"/>
      <c r="CG837" s="386"/>
      <c r="CH837" s="10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386"/>
      <c r="DT837" s="386"/>
      <c r="DU837" s="386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</row>
    <row r="838" customFormat="false" ht="11.25" hidden="false" customHeight="false" outlineLevel="0" collapsed="false">
      <c r="A838" s="2"/>
      <c r="B838" s="2"/>
      <c r="C838" s="2"/>
      <c r="D838" s="398"/>
      <c r="F838" s="2"/>
      <c r="G838" s="2"/>
      <c r="H838" s="2"/>
      <c r="I838" s="2"/>
      <c r="J838" s="2"/>
      <c r="K838" s="2"/>
      <c r="L838" s="2"/>
      <c r="M838" s="2"/>
      <c r="P838" s="2"/>
      <c r="Q838" s="2"/>
      <c r="R838" s="2"/>
      <c r="X838" s="273"/>
      <c r="Y838" s="2"/>
      <c r="AL838" s="2"/>
      <c r="AM838" s="2"/>
      <c r="AN838" s="2"/>
      <c r="AO838" s="2"/>
      <c r="AP838" s="2"/>
      <c r="AQ838" s="2"/>
      <c r="AR838" s="2"/>
      <c r="AS838" s="2"/>
      <c r="AT838" s="98"/>
      <c r="AU838" s="98"/>
      <c r="AV838" s="386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386"/>
      <c r="BX838" s="386"/>
      <c r="BY838" s="386"/>
      <c r="BZ838" s="2"/>
      <c r="CA838" s="2"/>
      <c r="CB838" s="2"/>
      <c r="CC838" s="2"/>
      <c r="CD838" s="2"/>
      <c r="CE838" s="2"/>
      <c r="CF838" s="386"/>
      <c r="CG838" s="386"/>
      <c r="CH838" s="10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386"/>
      <c r="DT838" s="386"/>
      <c r="DU838" s="386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</row>
    <row r="839" customFormat="false" ht="11.25" hidden="false" customHeight="false" outlineLevel="0" collapsed="false">
      <c r="A839" s="2"/>
      <c r="B839" s="2"/>
      <c r="C839" s="2"/>
      <c r="D839" s="398"/>
      <c r="F839" s="2"/>
      <c r="G839" s="2"/>
      <c r="H839" s="2"/>
      <c r="I839" s="2"/>
      <c r="J839" s="2"/>
      <c r="K839" s="2"/>
      <c r="L839" s="2"/>
      <c r="M839" s="2"/>
      <c r="P839" s="2"/>
      <c r="Q839" s="2"/>
      <c r="R839" s="2"/>
      <c r="X839" s="273"/>
      <c r="Y839" s="2"/>
      <c r="AL839" s="2"/>
      <c r="AM839" s="2"/>
      <c r="AN839" s="2"/>
      <c r="AO839" s="2"/>
      <c r="AP839" s="2"/>
      <c r="AQ839" s="2"/>
      <c r="AR839" s="2"/>
      <c r="AS839" s="2"/>
      <c r="AT839" s="98"/>
      <c r="AU839" s="98"/>
      <c r="AV839" s="386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386"/>
      <c r="BX839" s="386"/>
      <c r="BY839" s="386"/>
      <c r="BZ839" s="2"/>
      <c r="CA839" s="2"/>
      <c r="CB839" s="2"/>
      <c r="CC839" s="2"/>
      <c r="CD839" s="2"/>
      <c r="CE839" s="2"/>
      <c r="CF839" s="386"/>
      <c r="CG839" s="386"/>
      <c r="CH839" s="10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386"/>
      <c r="DT839" s="386"/>
      <c r="DU839" s="386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</row>
    <row r="840" customFormat="false" ht="11.25" hidden="false" customHeight="false" outlineLevel="0" collapsed="false">
      <c r="A840" s="2"/>
      <c r="B840" s="2"/>
      <c r="C840" s="2"/>
      <c r="D840" s="398"/>
      <c r="F840" s="2"/>
      <c r="G840" s="2"/>
      <c r="H840" s="2"/>
      <c r="I840" s="2"/>
      <c r="J840" s="2"/>
      <c r="K840" s="2"/>
      <c r="L840" s="2"/>
      <c r="M840" s="2"/>
      <c r="P840" s="2"/>
      <c r="Q840" s="2"/>
      <c r="R840" s="2"/>
      <c r="X840" s="273"/>
      <c r="Y840" s="2"/>
      <c r="AL840" s="2"/>
      <c r="AM840" s="2"/>
      <c r="AN840" s="2"/>
      <c r="AO840" s="2"/>
      <c r="AP840" s="2"/>
      <c r="AQ840" s="2"/>
      <c r="AR840" s="2"/>
      <c r="AS840" s="2"/>
      <c r="AT840" s="98"/>
      <c r="AU840" s="98"/>
      <c r="AV840" s="386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386"/>
      <c r="BX840" s="386"/>
      <c r="BY840" s="386"/>
      <c r="BZ840" s="2"/>
      <c r="CA840" s="2"/>
      <c r="CB840" s="2"/>
      <c r="CC840" s="2"/>
      <c r="CD840" s="2"/>
      <c r="CE840" s="2"/>
      <c r="CF840" s="386"/>
      <c r="CG840" s="386"/>
      <c r="CH840" s="10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386"/>
      <c r="DT840" s="386"/>
      <c r="DU840" s="386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</row>
    <row r="841" customFormat="false" ht="11.25" hidden="false" customHeight="false" outlineLevel="0" collapsed="false">
      <c r="A841" s="2"/>
      <c r="B841" s="2"/>
      <c r="C841" s="2"/>
      <c r="D841" s="398"/>
      <c r="F841" s="2"/>
      <c r="G841" s="2"/>
      <c r="H841" s="2"/>
      <c r="I841" s="2"/>
      <c r="J841" s="2"/>
      <c r="K841" s="2"/>
      <c r="L841" s="2"/>
      <c r="M841" s="2"/>
      <c r="P841" s="2"/>
      <c r="Q841" s="2"/>
      <c r="R841" s="2"/>
      <c r="X841" s="273"/>
      <c r="Y841" s="2"/>
      <c r="AL841" s="2"/>
      <c r="AM841" s="2"/>
      <c r="AN841" s="2"/>
      <c r="AO841" s="2"/>
      <c r="AP841" s="2"/>
      <c r="AQ841" s="2"/>
      <c r="AR841" s="2"/>
      <c r="AS841" s="2"/>
      <c r="AT841" s="98"/>
      <c r="AU841" s="98"/>
      <c r="AV841" s="386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386"/>
      <c r="BX841" s="386"/>
      <c r="BY841" s="386"/>
      <c r="BZ841" s="2"/>
      <c r="CA841" s="2"/>
      <c r="CB841" s="2"/>
      <c r="CC841" s="2"/>
      <c r="CD841" s="2"/>
      <c r="CE841" s="2"/>
      <c r="CF841" s="386"/>
      <c r="CG841" s="386"/>
      <c r="CH841" s="10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386"/>
      <c r="DT841" s="386"/>
      <c r="DU841" s="386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</row>
    <row r="842" customFormat="false" ht="11.25" hidden="false" customHeight="false" outlineLevel="0" collapsed="false">
      <c r="A842" s="2"/>
      <c r="B842" s="2"/>
      <c r="C842" s="2"/>
      <c r="D842" s="398"/>
      <c r="F842" s="2"/>
      <c r="G842" s="2"/>
      <c r="H842" s="2"/>
      <c r="I842" s="2"/>
      <c r="J842" s="2"/>
      <c r="K842" s="2"/>
      <c r="L842" s="2"/>
      <c r="M842" s="2"/>
      <c r="P842" s="2"/>
      <c r="Q842" s="2"/>
      <c r="R842" s="2"/>
      <c r="X842" s="273"/>
      <c r="Y842" s="2"/>
      <c r="AL842" s="2"/>
      <c r="AM842" s="2"/>
      <c r="AN842" s="2"/>
      <c r="AO842" s="2"/>
      <c r="AP842" s="2"/>
      <c r="AQ842" s="2"/>
      <c r="AR842" s="2"/>
      <c r="AS842" s="2"/>
      <c r="AT842" s="98"/>
      <c r="AU842" s="98"/>
      <c r="AV842" s="386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386"/>
      <c r="BX842" s="386"/>
      <c r="BY842" s="386"/>
      <c r="BZ842" s="2"/>
      <c r="CA842" s="2"/>
      <c r="CB842" s="2"/>
      <c r="CC842" s="2"/>
      <c r="CD842" s="2"/>
      <c r="CE842" s="2"/>
      <c r="CF842" s="386"/>
      <c r="CG842" s="386"/>
      <c r="CH842" s="10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386"/>
      <c r="DT842" s="386"/>
      <c r="DU842" s="386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</row>
    <row r="843" customFormat="false" ht="11.25" hidden="false" customHeight="false" outlineLevel="0" collapsed="false">
      <c r="A843" s="2"/>
      <c r="B843" s="2"/>
      <c r="C843" s="2"/>
      <c r="D843" s="398"/>
      <c r="F843" s="2"/>
      <c r="G843" s="2"/>
      <c r="H843" s="2"/>
      <c r="I843" s="2"/>
      <c r="J843" s="2"/>
      <c r="K843" s="2"/>
      <c r="L843" s="2"/>
      <c r="M843" s="2"/>
      <c r="P843" s="2"/>
      <c r="Q843" s="2"/>
      <c r="R843" s="2"/>
      <c r="X843" s="273"/>
      <c r="Y843" s="2"/>
      <c r="AL843" s="2"/>
      <c r="AM843" s="2"/>
      <c r="AN843" s="2"/>
      <c r="AO843" s="2"/>
      <c r="AP843" s="2"/>
      <c r="AQ843" s="2"/>
      <c r="AR843" s="2"/>
      <c r="AS843" s="2"/>
      <c r="AT843" s="98"/>
      <c r="AU843" s="98"/>
      <c r="AV843" s="386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386"/>
      <c r="BX843" s="386"/>
      <c r="BY843" s="386"/>
      <c r="BZ843" s="2"/>
      <c r="CA843" s="2"/>
      <c r="CB843" s="2"/>
      <c r="CC843" s="2"/>
      <c r="CD843" s="2"/>
      <c r="CE843" s="2"/>
      <c r="CF843" s="386"/>
      <c r="CG843" s="386"/>
      <c r="CH843" s="10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386"/>
      <c r="DT843" s="386"/>
      <c r="DU843" s="386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</row>
    <row r="844" customFormat="false" ht="11.25" hidden="false" customHeight="false" outlineLevel="0" collapsed="false">
      <c r="A844" s="2"/>
      <c r="B844" s="2"/>
      <c r="C844" s="2"/>
      <c r="D844" s="398"/>
      <c r="F844" s="2"/>
      <c r="G844" s="2"/>
      <c r="H844" s="2"/>
      <c r="I844" s="2"/>
      <c r="J844" s="2"/>
      <c r="K844" s="2"/>
      <c r="L844" s="2"/>
      <c r="M844" s="2"/>
      <c r="P844" s="2"/>
      <c r="Q844" s="2"/>
      <c r="R844" s="2"/>
      <c r="X844" s="273"/>
      <c r="Y844" s="2"/>
      <c r="AL844" s="2"/>
      <c r="AM844" s="2"/>
      <c r="AN844" s="2"/>
      <c r="AO844" s="2"/>
      <c r="AP844" s="2"/>
      <c r="AQ844" s="2"/>
      <c r="AR844" s="2"/>
      <c r="AS844" s="2"/>
      <c r="AT844" s="98"/>
      <c r="AU844" s="98"/>
      <c r="AV844" s="386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386"/>
      <c r="BX844" s="386"/>
      <c r="BY844" s="386"/>
      <c r="BZ844" s="2"/>
      <c r="CA844" s="2"/>
      <c r="CB844" s="2"/>
      <c r="CC844" s="2"/>
      <c r="CD844" s="2"/>
      <c r="CE844" s="2"/>
      <c r="CF844" s="386"/>
      <c r="CG844" s="386"/>
      <c r="CH844" s="10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386"/>
      <c r="DT844" s="386"/>
      <c r="DU844" s="386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</row>
    <row r="845" customFormat="false" ht="11.25" hidden="false" customHeight="false" outlineLevel="0" collapsed="false">
      <c r="A845" s="2"/>
      <c r="B845" s="2"/>
      <c r="C845" s="2"/>
      <c r="D845" s="398"/>
      <c r="F845" s="2"/>
      <c r="G845" s="2"/>
      <c r="H845" s="2"/>
      <c r="I845" s="2"/>
      <c r="J845" s="2"/>
      <c r="K845" s="2"/>
      <c r="L845" s="2"/>
      <c r="M845" s="2"/>
      <c r="P845" s="2"/>
      <c r="Q845" s="2"/>
      <c r="R845" s="2"/>
      <c r="X845" s="273"/>
      <c r="Y845" s="2"/>
      <c r="AL845" s="2"/>
      <c r="AM845" s="2"/>
      <c r="AN845" s="2"/>
      <c r="AO845" s="2"/>
      <c r="AP845" s="2"/>
      <c r="AQ845" s="2"/>
      <c r="AR845" s="2"/>
      <c r="AS845" s="2"/>
      <c r="AT845" s="98"/>
      <c r="AU845" s="98"/>
      <c r="AV845" s="386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386"/>
      <c r="BX845" s="386"/>
      <c r="BY845" s="386"/>
      <c r="BZ845" s="2"/>
      <c r="CA845" s="2"/>
      <c r="CB845" s="2"/>
      <c r="CC845" s="2"/>
      <c r="CD845" s="2"/>
      <c r="CE845" s="2"/>
      <c r="CF845" s="386"/>
      <c r="CG845" s="386"/>
      <c r="CH845" s="10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386"/>
      <c r="DT845" s="386"/>
      <c r="DU845" s="386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</row>
    <row r="846" customFormat="false" ht="11.25" hidden="false" customHeight="false" outlineLevel="0" collapsed="false">
      <c r="A846" s="2"/>
      <c r="B846" s="2"/>
      <c r="C846" s="2"/>
      <c r="D846" s="398"/>
      <c r="F846" s="2"/>
      <c r="G846" s="2"/>
      <c r="H846" s="2"/>
      <c r="I846" s="2"/>
      <c r="J846" s="2"/>
      <c r="K846" s="2"/>
      <c r="L846" s="2"/>
      <c r="M846" s="2"/>
      <c r="P846" s="2"/>
      <c r="Q846" s="2"/>
      <c r="R846" s="2"/>
      <c r="X846" s="273"/>
      <c r="Y846" s="2"/>
      <c r="AL846" s="2"/>
      <c r="AM846" s="2"/>
      <c r="AN846" s="2"/>
      <c r="AO846" s="2"/>
      <c r="AP846" s="2"/>
      <c r="AQ846" s="2"/>
      <c r="AR846" s="2"/>
      <c r="AS846" s="2"/>
      <c r="AT846" s="98"/>
      <c r="AU846" s="98"/>
      <c r="AV846" s="386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386"/>
      <c r="BX846" s="386"/>
      <c r="BY846" s="386"/>
      <c r="BZ846" s="2"/>
      <c r="CA846" s="2"/>
      <c r="CB846" s="2"/>
      <c r="CC846" s="2"/>
      <c r="CD846" s="2"/>
      <c r="CE846" s="2"/>
      <c r="CF846" s="386"/>
      <c r="CG846" s="386"/>
      <c r="CH846" s="10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386"/>
      <c r="DT846" s="386"/>
      <c r="DU846" s="386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</row>
    <row r="847" customFormat="false" ht="11.25" hidden="false" customHeight="false" outlineLevel="0" collapsed="false">
      <c r="A847" s="2"/>
      <c r="B847" s="2"/>
      <c r="C847" s="2"/>
      <c r="D847" s="398"/>
      <c r="F847" s="2"/>
      <c r="G847" s="2"/>
      <c r="H847" s="2"/>
      <c r="I847" s="2"/>
      <c r="J847" s="2"/>
      <c r="K847" s="2"/>
      <c r="L847" s="2"/>
      <c r="M847" s="2"/>
      <c r="P847" s="2"/>
      <c r="Q847" s="2"/>
      <c r="R847" s="2"/>
      <c r="X847" s="273"/>
      <c r="Y847" s="2"/>
      <c r="AL847" s="2"/>
      <c r="AM847" s="2"/>
      <c r="AN847" s="2"/>
      <c r="AO847" s="2"/>
      <c r="AP847" s="2"/>
      <c r="AQ847" s="2"/>
      <c r="AR847" s="2"/>
      <c r="AS847" s="2"/>
      <c r="AT847" s="98"/>
      <c r="AU847" s="98"/>
      <c r="AV847" s="386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386"/>
      <c r="BX847" s="386"/>
      <c r="BY847" s="386"/>
      <c r="BZ847" s="2"/>
      <c r="CA847" s="2"/>
      <c r="CB847" s="2"/>
      <c r="CC847" s="2"/>
      <c r="CD847" s="2"/>
      <c r="CE847" s="2"/>
      <c r="CF847" s="386"/>
      <c r="CG847" s="386"/>
      <c r="CH847" s="10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386"/>
      <c r="DT847" s="386"/>
      <c r="DU847" s="386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</row>
    <row r="848" customFormat="false" ht="11.25" hidden="false" customHeight="false" outlineLevel="0" collapsed="false">
      <c r="A848" s="2"/>
      <c r="B848" s="2"/>
      <c r="C848" s="2"/>
      <c r="D848" s="398"/>
      <c r="F848" s="2"/>
      <c r="G848" s="2"/>
      <c r="H848" s="2"/>
      <c r="I848" s="2"/>
      <c r="J848" s="2"/>
      <c r="K848" s="2"/>
      <c r="L848" s="2"/>
      <c r="M848" s="2"/>
      <c r="P848" s="2"/>
      <c r="Q848" s="2"/>
      <c r="R848" s="2"/>
      <c r="X848" s="273"/>
      <c r="Y848" s="2"/>
      <c r="AL848" s="2"/>
      <c r="AM848" s="2"/>
      <c r="AN848" s="2"/>
      <c r="AO848" s="2"/>
      <c r="AP848" s="2"/>
      <c r="AQ848" s="2"/>
      <c r="AR848" s="2"/>
      <c r="AS848" s="2"/>
      <c r="AT848" s="98"/>
      <c r="AU848" s="98"/>
      <c r="AV848" s="386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386"/>
      <c r="BX848" s="386"/>
      <c r="BY848" s="386"/>
      <c r="BZ848" s="2"/>
      <c r="CA848" s="2"/>
      <c r="CB848" s="2"/>
      <c r="CC848" s="2"/>
      <c r="CD848" s="2"/>
      <c r="CE848" s="2"/>
      <c r="CF848" s="386"/>
      <c r="CG848" s="386"/>
      <c r="CH848" s="10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386"/>
      <c r="DT848" s="386"/>
      <c r="DU848" s="386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</row>
    <row r="849" customFormat="false" ht="11.25" hidden="false" customHeight="false" outlineLevel="0" collapsed="false">
      <c r="A849" s="2"/>
      <c r="B849" s="2"/>
      <c r="C849" s="2"/>
      <c r="D849" s="398"/>
      <c r="F849" s="2"/>
      <c r="G849" s="2"/>
      <c r="H849" s="2"/>
      <c r="I849" s="2"/>
      <c r="J849" s="2"/>
      <c r="K849" s="2"/>
      <c r="L849" s="2"/>
      <c r="M849" s="2"/>
      <c r="P849" s="2"/>
      <c r="Q849" s="2"/>
      <c r="R849" s="2"/>
      <c r="X849" s="273"/>
      <c r="Y849" s="2"/>
      <c r="AL849" s="2"/>
      <c r="AM849" s="2"/>
      <c r="AN849" s="2"/>
      <c r="AO849" s="2"/>
      <c r="AP849" s="2"/>
      <c r="AQ849" s="2"/>
      <c r="AR849" s="2"/>
      <c r="AS849" s="2"/>
      <c r="AT849" s="98"/>
      <c r="AU849" s="98"/>
      <c r="AV849" s="386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386"/>
      <c r="BX849" s="386"/>
      <c r="BY849" s="386"/>
      <c r="BZ849" s="2"/>
      <c r="CA849" s="2"/>
      <c r="CB849" s="2"/>
      <c r="CC849" s="2"/>
      <c r="CD849" s="2"/>
      <c r="CE849" s="2"/>
      <c r="CF849" s="386"/>
      <c r="CG849" s="386"/>
      <c r="CH849" s="10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386"/>
      <c r="DT849" s="386"/>
      <c r="DU849" s="386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</row>
    <row r="850" customFormat="false" ht="11.25" hidden="false" customHeight="false" outlineLevel="0" collapsed="false">
      <c r="A850" s="2"/>
      <c r="B850" s="2"/>
      <c r="C850" s="2"/>
      <c r="D850" s="398"/>
      <c r="F850" s="2"/>
      <c r="G850" s="2"/>
      <c r="H850" s="2"/>
      <c r="I850" s="2"/>
      <c r="J850" s="2"/>
      <c r="K850" s="2"/>
      <c r="L850" s="2"/>
      <c r="M850" s="2"/>
      <c r="P850" s="2"/>
      <c r="Q850" s="2"/>
      <c r="R850" s="2"/>
      <c r="X850" s="273"/>
      <c r="Y850" s="2"/>
      <c r="AL850" s="2"/>
      <c r="AM850" s="2"/>
      <c r="AN850" s="2"/>
      <c r="AO850" s="2"/>
      <c r="AP850" s="2"/>
      <c r="AQ850" s="2"/>
      <c r="AR850" s="2"/>
      <c r="AS850" s="2"/>
      <c r="AT850" s="98"/>
      <c r="AU850" s="98"/>
      <c r="AV850" s="386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386"/>
      <c r="BX850" s="386"/>
      <c r="BY850" s="386"/>
      <c r="BZ850" s="2"/>
      <c r="CA850" s="2"/>
      <c r="CB850" s="2"/>
      <c r="CC850" s="2"/>
      <c r="CD850" s="2"/>
      <c r="CE850" s="2"/>
      <c r="CF850" s="386"/>
      <c r="CG850" s="386"/>
      <c r="CH850" s="10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386"/>
      <c r="DT850" s="386"/>
      <c r="DU850" s="386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</row>
    <row r="851" customFormat="false" ht="11.25" hidden="false" customHeight="false" outlineLevel="0" collapsed="false">
      <c r="A851" s="2"/>
      <c r="B851" s="2"/>
      <c r="C851" s="2"/>
      <c r="D851" s="398"/>
      <c r="F851" s="2"/>
      <c r="G851" s="2"/>
      <c r="H851" s="2"/>
      <c r="I851" s="2"/>
      <c r="J851" s="2"/>
      <c r="K851" s="2"/>
      <c r="L851" s="2"/>
      <c r="M851" s="2"/>
      <c r="P851" s="2"/>
      <c r="Q851" s="2"/>
      <c r="R851" s="2"/>
      <c r="X851" s="273"/>
      <c r="Y851" s="2"/>
      <c r="AL851" s="2"/>
      <c r="AM851" s="2"/>
      <c r="AN851" s="2"/>
      <c r="AO851" s="2"/>
      <c r="AP851" s="2"/>
      <c r="AQ851" s="2"/>
      <c r="AR851" s="2"/>
      <c r="AS851" s="2"/>
      <c r="AT851" s="98"/>
      <c r="AU851" s="98"/>
      <c r="AV851" s="386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386"/>
      <c r="BX851" s="386"/>
      <c r="BY851" s="386"/>
      <c r="BZ851" s="2"/>
      <c r="CA851" s="2"/>
      <c r="CB851" s="2"/>
      <c r="CC851" s="2"/>
      <c r="CD851" s="2"/>
      <c r="CE851" s="2"/>
      <c r="CF851" s="386"/>
      <c r="CG851" s="386"/>
      <c r="CH851" s="10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386"/>
      <c r="DT851" s="386"/>
      <c r="DU851" s="386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</row>
    <row r="852" customFormat="false" ht="11.25" hidden="false" customHeight="false" outlineLevel="0" collapsed="false">
      <c r="A852" s="2"/>
      <c r="B852" s="2"/>
      <c r="C852" s="2"/>
      <c r="D852" s="398"/>
      <c r="F852" s="2"/>
      <c r="G852" s="2"/>
      <c r="H852" s="2"/>
      <c r="I852" s="2"/>
      <c r="J852" s="2"/>
      <c r="K852" s="2"/>
      <c r="L852" s="2"/>
      <c r="M852" s="2"/>
      <c r="P852" s="2"/>
      <c r="Q852" s="2"/>
      <c r="R852" s="2"/>
      <c r="X852" s="273"/>
      <c r="Y852" s="2"/>
      <c r="AL852" s="2"/>
      <c r="AM852" s="2"/>
      <c r="AN852" s="2"/>
      <c r="AO852" s="2"/>
      <c r="AP852" s="2"/>
      <c r="AQ852" s="2"/>
      <c r="AR852" s="2"/>
      <c r="AS852" s="2"/>
      <c r="AT852" s="98"/>
      <c r="AU852" s="98"/>
      <c r="AV852" s="386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386"/>
      <c r="BX852" s="386"/>
      <c r="BY852" s="386"/>
      <c r="BZ852" s="2"/>
      <c r="CA852" s="2"/>
      <c r="CB852" s="2"/>
      <c r="CC852" s="2"/>
      <c r="CD852" s="2"/>
      <c r="CE852" s="2"/>
      <c r="CF852" s="386"/>
      <c r="CG852" s="386"/>
      <c r="CH852" s="10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386"/>
      <c r="DT852" s="386"/>
      <c r="DU852" s="386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</row>
    <row r="853" customFormat="false" ht="11.25" hidden="false" customHeight="false" outlineLevel="0" collapsed="false">
      <c r="A853" s="2"/>
      <c r="B853" s="2"/>
      <c r="C853" s="2"/>
      <c r="D853" s="398"/>
      <c r="F853" s="2"/>
      <c r="G853" s="2"/>
      <c r="H853" s="2"/>
      <c r="I853" s="2"/>
      <c r="J853" s="2"/>
      <c r="K853" s="2"/>
      <c r="L853" s="2"/>
      <c r="M853" s="2"/>
      <c r="P853" s="2"/>
      <c r="Q853" s="2"/>
      <c r="R853" s="2"/>
      <c r="X853" s="273"/>
      <c r="Y853" s="2"/>
      <c r="AL853" s="2"/>
      <c r="AM853" s="2"/>
      <c r="AN853" s="2"/>
      <c r="AO853" s="2"/>
      <c r="AP853" s="2"/>
      <c r="AQ853" s="2"/>
      <c r="AR853" s="2"/>
      <c r="AS853" s="2"/>
      <c r="AT853" s="98"/>
      <c r="AU853" s="98"/>
      <c r="AV853" s="386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386"/>
      <c r="BX853" s="386"/>
      <c r="BY853" s="386"/>
      <c r="BZ853" s="2"/>
      <c r="CA853" s="2"/>
      <c r="CB853" s="2"/>
      <c r="CC853" s="2"/>
      <c r="CD853" s="2"/>
      <c r="CE853" s="2"/>
      <c r="CF853" s="386"/>
      <c r="CG853" s="386"/>
      <c r="CH853" s="10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386"/>
      <c r="DT853" s="386"/>
      <c r="DU853" s="386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</row>
    <row r="854" customFormat="false" ht="11.25" hidden="false" customHeight="false" outlineLevel="0" collapsed="false">
      <c r="A854" s="2"/>
      <c r="B854" s="2"/>
      <c r="C854" s="2"/>
      <c r="D854" s="398"/>
      <c r="F854" s="2"/>
      <c r="G854" s="2"/>
      <c r="H854" s="2"/>
      <c r="I854" s="2"/>
      <c r="J854" s="2"/>
      <c r="K854" s="2"/>
      <c r="L854" s="2"/>
      <c r="M854" s="2"/>
      <c r="P854" s="2"/>
      <c r="Q854" s="2"/>
      <c r="R854" s="2"/>
      <c r="X854" s="273"/>
      <c r="Y854" s="2"/>
      <c r="AL854" s="2"/>
      <c r="AM854" s="2"/>
      <c r="AN854" s="2"/>
      <c r="AO854" s="2"/>
      <c r="AP854" s="2"/>
      <c r="AQ854" s="2"/>
      <c r="AR854" s="2"/>
      <c r="AS854" s="2"/>
      <c r="AT854" s="98"/>
      <c r="AU854" s="98"/>
      <c r="AV854" s="386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386"/>
      <c r="BX854" s="386"/>
      <c r="BY854" s="386"/>
      <c r="BZ854" s="2"/>
      <c r="CA854" s="2"/>
      <c r="CB854" s="2"/>
      <c r="CC854" s="2"/>
      <c r="CD854" s="2"/>
      <c r="CE854" s="2"/>
      <c r="CF854" s="386"/>
      <c r="CG854" s="386"/>
      <c r="CH854" s="10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386"/>
      <c r="DT854" s="386"/>
      <c r="DU854" s="386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</row>
    <row r="855" customFormat="false" ht="11.25" hidden="false" customHeight="false" outlineLevel="0" collapsed="false">
      <c r="A855" s="2"/>
      <c r="B855" s="2"/>
      <c r="C855" s="2"/>
      <c r="D855" s="398"/>
      <c r="F855" s="2"/>
      <c r="G855" s="2"/>
      <c r="H855" s="2"/>
      <c r="I855" s="2"/>
      <c r="J855" s="2"/>
      <c r="K855" s="2"/>
      <c r="L855" s="2"/>
      <c r="M855" s="2"/>
      <c r="P855" s="2"/>
      <c r="Q855" s="2"/>
      <c r="R855" s="2"/>
      <c r="X855" s="273"/>
      <c r="Y855" s="2"/>
      <c r="AL855" s="2"/>
      <c r="AM855" s="2"/>
      <c r="AN855" s="2"/>
      <c r="AO855" s="2"/>
      <c r="AP855" s="2"/>
      <c r="AQ855" s="2"/>
      <c r="AR855" s="2"/>
      <c r="AS855" s="2"/>
      <c r="AT855" s="98"/>
      <c r="AU855" s="98"/>
      <c r="AV855" s="386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386"/>
      <c r="BX855" s="386"/>
      <c r="BY855" s="386"/>
      <c r="BZ855" s="2"/>
      <c r="CA855" s="2"/>
      <c r="CB855" s="2"/>
      <c r="CC855" s="2"/>
      <c r="CD855" s="2"/>
      <c r="CE855" s="2"/>
      <c r="CF855" s="386"/>
      <c r="CG855" s="386"/>
      <c r="CH855" s="10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386"/>
      <c r="DT855" s="386"/>
      <c r="DU855" s="386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</row>
    <row r="856" customFormat="false" ht="11.25" hidden="false" customHeight="false" outlineLevel="0" collapsed="false">
      <c r="A856" s="2"/>
      <c r="B856" s="2"/>
      <c r="C856" s="2"/>
      <c r="D856" s="398"/>
      <c r="F856" s="2"/>
      <c r="G856" s="2"/>
      <c r="H856" s="2"/>
      <c r="I856" s="2"/>
      <c r="J856" s="2"/>
      <c r="K856" s="2"/>
      <c r="L856" s="2"/>
      <c r="M856" s="2"/>
      <c r="P856" s="2"/>
      <c r="Q856" s="2"/>
      <c r="R856" s="2"/>
      <c r="X856" s="273"/>
      <c r="Y856" s="2"/>
      <c r="AL856" s="2"/>
      <c r="AM856" s="2"/>
      <c r="AN856" s="2"/>
      <c r="AO856" s="2"/>
      <c r="AP856" s="2"/>
      <c r="AQ856" s="2"/>
      <c r="AR856" s="2"/>
      <c r="AS856" s="2"/>
      <c r="AT856" s="98"/>
      <c r="AU856" s="98"/>
      <c r="AV856" s="386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386"/>
      <c r="BX856" s="386"/>
      <c r="BY856" s="386"/>
      <c r="BZ856" s="2"/>
      <c r="CA856" s="2"/>
      <c r="CB856" s="2"/>
      <c r="CC856" s="2"/>
      <c r="CD856" s="2"/>
      <c r="CE856" s="2"/>
      <c r="CF856" s="386"/>
      <c r="CG856" s="386"/>
      <c r="CH856" s="10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386"/>
      <c r="DT856" s="386"/>
      <c r="DU856" s="386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</row>
    <row r="857" customFormat="false" ht="11.25" hidden="false" customHeight="false" outlineLevel="0" collapsed="false">
      <c r="A857" s="2"/>
      <c r="B857" s="2"/>
      <c r="C857" s="2"/>
      <c r="D857" s="398"/>
      <c r="F857" s="2"/>
      <c r="G857" s="2"/>
      <c r="H857" s="2"/>
      <c r="I857" s="2"/>
      <c r="J857" s="2"/>
      <c r="K857" s="2"/>
      <c r="L857" s="2"/>
      <c r="M857" s="2"/>
      <c r="P857" s="2"/>
      <c r="Q857" s="2"/>
      <c r="R857" s="2"/>
      <c r="X857" s="273"/>
      <c r="Y857" s="2"/>
      <c r="AL857" s="2"/>
      <c r="AM857" s="2"/>
      <c r="AN857" s="2"/>
      <c r="AO857" s="2"/>
      <c r="AP857" s="2"/>
      <c r="AQ857" s="2"/>
      <c r="AR857" s="2"/>
      <c r="AS857" s="2"/>
      <c r="AT857" s="98"/>
      <c r="AU857" s="98"/>
      <c r="AV857" s="386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386"/>
      <c r="BX857" s="386"/>
      <c r="BY857" s="386"/>
      <c r="BZ857" s="2"/>
      <c r="CA857" s="2"/>
      <c r="CB857" s="2"/>
      <c r="CC857" s="2"/>
      <c r="CD857" s="2"/>
      <c r="CE857" s="2"/>
      <c r="CF857" s="386"/>
      <c r="CG857" s="386"/>
      <c r="CH857" s="10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386"/>
      <c r="DT857" s="386"/>
      <c r="DU857" s="386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</row>
    <row r="858" customFormat="false" ht="11.25" hidden="false" customHeight="false" outlineLevel="0" collapsed="false">
      <c r="A858" s="2"/>
      <c r="B858" s="2"/>
      <c r="C858" s="2"/>
      <c r="D858" s="398"/>
      <c r="F858" s="2"/>
      <c r="G858" s="2"/>
      <c r="H858" s="2"/>
      <c r="I858" s="2"/>
      <c r="J858" s="2"/>
      <c r="K858" s="2"/>
      <c r="L858" s="2"/>
      <c r="M858" s="2"/>
      <c r="P858" s="2"/>
      <c r="Q858" s="2"/>
      <c r="R858" s="2"/>
      <c r="X858" s="273"/>
      <c r="Y858" s="2"/>
      <c r="AL858" s="2"/>
      <c r="AM858" s="2"/>
      <c r="AN858" s="2"/>
      <c r="AO858" s="2"/>
      <c r="AP858" s="2"/>
      <c r="AQ858" s="2"/>
      <c r="AR858" s="2"/>
      <c r="AS858" s="2"/>
      <c r="AT858" s="98"/>
      <c r="AU858" s="98"/>
      <c r="AV858" s="386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386"/>
      <c r="BX858" s="386"/>
      <c r="BY858" s="386"/>
      <c r="BZ858" s="2"/>
      <c r="CA858" s="2"/>
      <c r="CB858" s="2"/>
      <c r="CC858" s="2"/>
      <c r="CD858" s="2"/>
      <c r="CE858" s="2"/>
      <c r="CF858" s="386"/>
      <c r="CG858" s="386"/>
      <c r="CH858" s="10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386"/>
      <c r="DT858" s="386"/>
      <c r="DU858" s="386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</row>
    <row r="859" customFormat="false" ht="11.25" hidden="false" customHeight="false" outlineLevel="0" collapsed="false">
      <c r="A859" s="2"/>
      <c r="B859" s="2"/>
      <c r="C859" s="2"/>
      <c r="D859" s="398"/>
      <c r="F859" s="2"/>
      <c r="G859" s="2"/>
      <c r="H859" s="2"/>
      <c r="I859" s="2"/>
      <c r="J859" s="2"/>
      <c r="K859" s="2"/>
      <c r="L859" s="2"/>
      <c r="M859" s="2"/>
      <c r="P859" s="2"/>
      <c r="Q859" s="2"/>
      <c r="R859" s="2"/>
      <c r="X859" s="273"/>
      <c r="Y859" s="2"/>
      <c r="AL859" s="2"/>
      <c r="AM859" s="2"/>
      <c r="AN859" s="2"/>
      <c r="AO859" s="2"/>
      <c r="AP859" s="2"/>
      <c r="AQ859" s="2"/>
      <c r="AR859" s="2"/>
      <c r="AS859" s="2"/>
      <c r="AT859" s="98"/>
      <c r="AU859" s="98"/>
      <c r="AV859" s="386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386"/>
      <c r="BX859" s="386"/>
      <c r="BY859" s="386"/>
      <c r="BZ859" s="2"/>
      <c r="CA859" s="2"/>
      <c r="CB859" s="2"/>
      <c r="CC859" s="2"/>
      <c r="CD859" s="2"/>
      <c r="CE859" s="2"/>
      <c r="CF859" s="386"/>
      <c r="CG859" s="386"/>
      <c r="CH859" s="10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386"/>
      <c r="DT859" s="386"/>
      <c r="DU859" s="386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</row>
    <row r="860" customFormat="false" ht="11.25" hidden="false" customHeight="false" outlineLevel="0" collapsed="false">
      <c r="A860" s="2"/>
      <c r="B860" s="2"/>
      <c r="C860" s="2"/>
      <c r="D860" s="398"/>
      <c r="F860" s="2"/>
      <c r="G860" s="2"/>
      <c r="H860" s="2"/>
      <c r="I860" s="2"/>
      <c r="J860" s="2"/>
      <c r="K860" s="2"/>
      <c r="L860" s="2"/>
      <c r="M860" s="2"/>
      <c r="P860" s="2"/>
      <c r="Q860" s="2"/>
      <c r="R860" s="2"/>
      <c r="X860" s="273"/>
      <c r="Y860" s="2"/>
      <c r="AL860" s="2"/>
      <c r="AM860" s="2"/>
      <c r="AN860" s="2"/>
      <c r="AO860" s="2"/>
      <c r="AP860" s="2"/>
      <c r="AQ860" s="2"/>
      <c r="AR860" s="2"/>
      <c r="AS860" s="2"/>
      <c r="AT860" s="98"/>
      <c r="AU860" s="98"/>
      <c r="AV860" s="386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386"/>
      <c r="BX860" s="386"/>
      <c r="BY860" s="386"/>
      <c r="BZ860" s="2"/>
      <c r="CA860" s="2"/>
      <c r="CB860" s="2"/>
      <c r="CC860" s="2"/>
      <c r="CD860" s="2"/>
      <c r="CE860" s="2"/>
      <c r="CF860" s="386"/>
      <c r="CG860" s="386"/>
      <c r="CH860" s="10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386"/>
      <c r="DT860" s="386"/>
      <c r="DU860" s="386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</row>
    <row r="861" customFormat="false" ht="11.25" hidden="false" customHeight="false" outlineLevel="0" collapsed="false">
      <c r="A861" s="2"/>
      <c r="B861" s="2"/>
      <c r="C861" s="2"/>
      <c r="D861" s="398"/>
      <c r="F861" s="2"/>
      <c r="G861" s="2"/>
      <c r="H861" s="2"/>
      <c r="I861" s="2"/>
      <c r="J861" s="2"/>
      <c r="K861" s="2"/>
      <c r="L861" s="2"/>
      <c r="M861" s="2"/>
      <c r="P861" s="2"/>
      <c r="Q861" s="2"/>
      <c r="R861" s="2"/>
      <c r="X861" s="273"/>
      <c r="Y861" s="2"/>
      <c r="AL861" s="2"/>
      <c r="AM861" s="2"/>
      <c r="AN861" s="2"/>
      <c r="AO861" s="2"/>
      <c r="AP861" s="2"/>
      <c r="AQ861" s="2"/>
      <c r="AR861" s="2"/>
      <c r="AS861" s="2"/>
      <c r="AT861" s="98"/>
      <c r="AU861" s="98"/>
      <c r="AV861" s="386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386"/>
      <c r="BX861" s="386"/>
      <c r="BY861" s="386"/>
      <c r="BZ861" s="2"/>
      <c r="CA861" s="2"/>
      <c r="CB861" s="2"/>
      <c r="CC861" s="2"/>
      <c r="CD861" s="2"/>
      <c r="CE861" s="2"/>
      <c r="CF861" s="386"/>
      <c r="CG861" s="386"/>
      <c r="CH861" s="10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386"/>
      <c r="DT861" s="386"/>
      <c r="DU861" s="386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</row>
    <row r="862" customFormat="false" ht="11.25" hidden="false" customHeight="false" outlineLevel="0" collapsed="false">
      <c r="A862" s="2"/>
      <c r="B862" s="2"/>
      <c r="C862" s="2"/>
      <c r="D862" s="398"/>
      <c r="F862" s="2"/>
      <c r="G862" s="2"/>
      <c r="H862" s="2"/>
      <c r="I862" s="2"/>
      <c r="J862" s="2"/>
      <c r="K862" s="2"/>
      <c r="L862" s="2"/>
      <c r="M862" s="2"/>
      <c r="P862" s="2"/>
      <c r="Q862" s="2"/>
      <c r="R862" s="2"/>
      <c r="X862" s="273"/>
      <c r="Y862" s="2"/>
      <c r="AL862" s="2"/>
      <c r="AM862" s="2"/>
      <c r="AN862" s="2"/>
      <c r="AO862" s="2"/>
      <c r="AP862" s="2"/>
      <c r="AQ862" s="2"/>
      <c r="AR862" s="2"/>
      <c r="AS862" s="2"/>
      <c r="AT862" s="98"/>
      <c r="AU862" s="98"/>
      <c r="AV862" s="386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386"/>
      <c r="BX862" s="386"/>
      <c r="BY862" s="386"/>
      <c r="BZ862" s="2"/>
      <c r="CA862" s="2"/>
      <c r="CB862" s="2"/>
      <c r="CC862" s="2"/>
      <c r="CD862" s="2"/>
      <c r="CE862" s="2"/>
      <c r="CF862" s="386"/>
      <c r="CG862" s="386"/>
      <c r="CH862" s="10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386"/>
      <c r="DT862" s="386"/>
      <c r="DU862" s="386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</row>
    <row r="863" customFormat="false" ht="11.25" hidden="false" customHeight="false" outlineLevel="0" collapsed="false">
      <c r="A863" s="2"/>
      <c r="B863" s="2"/>
      <c r="C863" s="2"/>
      <c r="D863" s="398"/>
      <c r="F863" s="2"/>
      <c r="G863" s="2"/>
      <c r="H863" s="2"/>
      <c r="I863" s="2"/>
      <c r="J863" s="2"/>
      <c r="K863" s="2"/>
      <c r="L863" s="2"/>
      <c r="M863" s="2"/>
      <c r="P863" s="2"/>
      <c r="Q863" s="2"/>
      <c r="R863" s="2"/>
      <c r="X863" s="273"/>
      <c r="Y863" s="2"/>
      <c r="AL863" s="2"/>
      <c r="AM863" s="2"/>
      <c r="AN863" s="2"/>
      <c r="AO863" s="2"/>
      <c r="AP863" s="2"/>
      <c r="AQ863" s="2"/>
      <c r="AR863" s="2"/>
      <c r="AS863" s="2"/>
      <c r="AT863" s="98"/>
      <c r="AU863" s="98"/>
      <c r="AV863" s="386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386"/>
      <c r="BX863" s="386"/>
      <c r="BY863" s="386"/>
      <c r="BZ863" s="2"/>
      <c r="CA863" s="2"/>
      <c r="CB863" s="2"/>
      <c r="CC863" s="2"/>
      <c r="CD863" s="2"/>
      <c r="CE863" s="2"/>
      <c r="CF863" s="386"/>
      <c r="CG863" s="386"/>
      <c r="CH863" s="10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386"/>
      <c r="DT863" s="386"/>
      <c r="DU863" s="386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</row>
    <row r="864" customFormat="false" ht="11.25" hidden="false" customHeight="false" outlineLevel="0" collapsed="false">
      <c r="A864" s="2"/>
      <c r="B864" s="2"/>
      <c r="C864" s="2"/>
      <c r="D864" s="398"/>
      <c r="F864" s="2"/>
      <c r="G864" s="2"/>
      <c r="H864" s="2"/>
      <c r="I864" s="2"/>
      <c r="J864" s="2"/>
      <c r="K864" s="2"/>
      <c r="L864" s="2"/>
      <c r="M864" s="2"/>
      <c r="P864" s="2"/>
      <c r="Q864" s="2"/>
      <c r="R864" s="2"/>
      <c r="X864" s="273"/>
      <c r="Y864" s="2"/>
      <c r="AL864" s="2"/>
      <c r="AM864" s="2"/>
      <c r="AN864" s="2"/>
      <c r="AO864" s="2"/>
      <c r="AP864" s="2"/>
      <c r="AQ864" s="2"/>
      <c r="AR864" s="2"/>
      <c r="AS864" s="2"/>
      <c r="AT864" s="98"/>
      <c r="AU864" s="98"/>
      <c r="AV864" s="386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386"/>
      <c r="BX864" s="386"/>
      <c r="BY864" s="386"/>
      <c r="BZ864" s="2"/>
      <c r="CA864" s="2"/>
      <c r="CB864" s="2"/>
      <c r="CC864" s="2"/>
      <c r="CD864" s="2"/>
      <c r="CE864" s="2"/>
      <c r="CF864" s="386"/>
      <c r="CG864" s="386"/>
      <c r="CH864" s="10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386"/>
      <c r="DT864" s="386"/>
      <c r="DU864" s="386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</row>
    <row r="865" customFormat="false" ht="11.25" hidden="false" customHeight="false" outlineLevel="0" collapsed="false">
      <c r="A865" s="2"/>
      <c r="B865" s="2"/>
      <c r="C865" s="2"/>
      <c r="D865" s="398"/>
      <c r="F865" s="2"/>
      <c r="G865" s="2"/>
      <c r="H865" s="2"/>
      <c r="I865" s="2"/>
      <c r="J865" s="2"/>
      <c r="K865" s="2"/>
      <c r="L865" s="2"/>
      <c r="M865" s="2"/>
      <c r="P865" s="2"/>
      <c r="Q865" s="2"/>
      <c r="R865" s="2"/>
      <c r="X865" s="273"/>
      <c r="Y865" s="2"/>
      <c r="AL865" s="2"/>
      <c r="AM865" s="2"/>
      <c r="AN865" s="2"/>
      <c r="AO865" s="2"/>
      <c r="AP865" s="2"/>
      <c r="AQ865" s="2"/>
      <c r="AR865" s="2"/>
      <c r="AS865" s="2"/>
      <c r="AT865" s="98"/>
      <c r="AU865" s="98"/>
      <c r="AV865" s="386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386"/>
      <c r="BX865" s="386"/>
      <c r="BY865" s="386"/>
      <c r="BZ865" s="2"/>
      <c r="CA865" s="2"/>
      <c r="CB865" s="2"/>
      <c r="CC865" s="2"/>
      <c r="CD865" s="2"/>
      <c r="CE865" s="2"/>
      <c r="CF865" s="386"/>
      <c r="CG865" s="386"/>
      <c r="CH865" s="10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386"/>
      <c r="DT865" s="386"/>
      <c r="DU865" s="386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</row>
    <row r="866" customFormat="false" ht="11.25" hidden="false" customHeight="false" outlineLevel="0" collapsed="false">
      <c r="A866" s="2"/>
      <c r="B866" s="2"/>
      <c r="C866" s="2"/>
      <c r="D866" s="398"/>
      <c r="F866" s="2"/>
      <c r="G866" s="2"/>
      <c r="H866" s="2"/>
      <c r="I866" s="2"/>
      <c r="J866" s="2"/>
      <c r="K866" s="2"/>
      <c r="L866" s="2"/>
      <c r="M866" s="2"/>
      <c r="P866" s="2"/>
      <c r="Q866" s="2"/>
      <c r="R866" s="2"/>
      <c r="X866" s="273"/>
      <c r="Y866" s="2"/>
      <c r="AL866" s="2"/>
      <c r="AM866" s="2"/>
      <c r="AN866" s="2"/>
      <c r="AO866" s="2"/>
      <c r="AP866" s="2"/>
      <c r="AQ866" s="2"/>
      <c r="AR866" s="2"/>
      <c r="AS866" s="2"/>
      <c r="AT866" s="98"/>
      <c r="AU866" s="98"/>
      <c r="AV866" s="386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386"/>
      <c r="BX866" s="386"/>
      <c r="BY866" s="386"/>
      <c r="BZ866" s="2"/>
      <c r="CA866" s="2"/>
      <c r="CB866" s="2"/>
      <c r="CC866" s="2"/>
      <c r="CD866" s="2"/>
      <c r="CE866" s="2"/>
      <c r="CF866" s="386"/>
      <c r="CG866" s="386"/>
      <c r="CH866" s="10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386"/>
      <c r="DT866" s="386"/>
      <c r="DU866" s="386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</row>
    <row r="867" customFormat="false" ht="11.25" hidden="false" customHeight="false" outlineLevel="0" collapsed="false">
      <c r="A867" s="2"/>
      <c r="B867" s="2"/>
      <c r="C867" s="2"/>
      <c r="D867" s="398"/>
      <c r="F867" s="2"/>
      <c r="G867" s="2"/>
      <c r="H867" s="2"/>
      <c r="I867" s="2"/>
      <c r="J867" s="2"/>
      <c r="K867" s="2"/>
      <c r="L867" s="2"/>
      <c r="M867" s="2"/>
      <c r="P867" s="2"/>
      <c r="Q867" s="2"/>
      <c r="R867" s="2"/>
      <c r="X867" s="273"/>
      <c r="Y867" s="2"/>
      <c r="AL867" s="2"/>
      <c r="AM867" s="2"/>
      <c r="AN867" s="2"/>
      <c r="AO867" s="2"/>
      <c r="AP867" s="2"/>
      <c r="AQ867" s="2"/>
      <c r="AR867" s="2"/>
      <c r="AS867" s="2"/>
      <c r="AT867" s="98"/>
      <c r="AU867" s="98"/>
      <c r="AV867" s="386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386"/>
      <c r="BX867" s="386"/>
      <c r="BY867" s="386"/>
      <c r="BZ867" s="2"/>
      <c r="CA867" s="2"/>
      <c r="CB867" s="2"/>
      <c r="CC867" s="2"/>
      <c r="CD867" s="2"/>
      <c r="CE867" s="2"/>
      <c r="CF867" s="386"/>
      <c r="CG867" s="386"/>
      <c r="CH867" s="10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386"/>
      <c r="DT867" s="386"/>
      <c r="DU867" s="386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</row>
    <row r="868" customFormat="false" ht="11.25" hidden="false" customHeight="false" outlineLevel="0" collapsed="false">
      <c r="A868" s="2"/>
      <c r="B868" s="2"/>
      <c r="C868" s="2"/>
      <c r="D868" s="398"/>
      <c r="F868" s="2"/>
      <c r="G868" s="2"/>
      <c r="H868" s="2"/>
      <c r="I868" s="2"/>
      <c r="J868" s="2"/>
      <c r="K868" s="2"/>
      <c r="L868" s="2"/>
      <c r="M868" s="2"/>
      <c r="P868" s="2"/>
      <c r="Q868" s="2"/>
      <c r="R868" s="2"/>
      <c r="X868" s="273"/>
      <c r="Y868" s="2"/>
      <c r="AL868" s="2"/>
      <c r="AM868" s="2"/>
      <c r="AN868" s="2"/>
      <c r="AO868" s="2"/>
      <c r="AP868" s="2"/>
      <c r="AQ868" s="2"/>
      <c r="AR868" s="2"/>
      <c r="AS868" s="2"/>
      <c r="AT868" s="98"/>
      <c r="AU868" s="98"/>
      <c r="AV868" s="386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386"/>
      <c r="BX868" s="386"/>
      <c r="BY868" s="386"/>
      <c r="BZ868" s="2"/>
      <c r="CA868" s="2"/>
      <c r="CB868" s="2"/>
      <c r="CC868" s="2"/>
      <c r="CD868" s="2"/>
      <c r="CE868" s="2"/>
      <c r="CF868" s="386"/>
      <c r="CG868" s="386"/>
      <c r="CH868" s="10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386"/>
      <c r="DT868" s="386"/>
      <c r="DU868" s="386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</row>
    <row r="869" customFormat="false" ht="11.25" hidden="false" customHeight="false" outlineLevel="0" collapsed="false">
      <c r="A869" s="2"/>
      <c r="B869" s="2"/>
      <c r="C869" s="2"/>
      <c r="D869" s="398"/>
      <c r="F869" s="2"/>
      <c r="G869" s="2"/>
      <c r="H869" s="2"/>
      <c r="I869" s="2"/>
      <c r="J869" s="2"/>
      <c r="K869" s="2"/>
      <c r="L869" s="2"/>
      <c r="M869" s="2"/>
      <c r="P869" s="2"/>
      <c r="Q869" s="2"/>
      <c r="R869" s="2"/>
      <c r="X869" s="273"/>
      <c r="Y869" s="2"/>
      <c r="AL869" s="2"/>
      <c r="AM869" s="2"/>
      <c r="AN869" s="2"/>
      <c r="AO869" s="2"/>
      <c r="AP869" s="2"/>
      <c r="AQ869" s="2"/>
      <c r="AR869" s="2"/>
      <c r="AS869" s="2"/>
      <c r="AT869" s="98"/>
      <c r="AU869" s="98"/>
      <c r="AV869" s="386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386"/>
      <c r="BX869" s="386"/>
      <c r="BY869" s="386"/>
      <c r="BZ869" s="2"/>
      <c r="CA869" s="2"/>
      <c r="CB869" s="2"/>
      <c r="CC869" s="2"/>
      <c r="CD869" s="2"/>
      <c r="CE869" s="2"/>
      <c r="CF869" s="386"/>
      <c r="CG869" s="386"/>
      <c r="CH869" s="10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386"/>
      <c r="DT869" s="386"/>
      <c r="DU869" s="386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</row>
    <row r="870" customFormat="false" ht="11.25" hidden="false" customHeight="false" outlineLevel="0" collapsed="false">
      <c r="A870" s="2"/>
      <c r="B870" s="2"/>
      <c r="C870" s="2"/>
      <c r="D870" s="398"/>
      <c r="F870" s="2"/>
      <c r="G870" s="2"/>
      <c r="H870" s="2"/>
      <c r="I870" s="2"/>
      <c r="J870" s="2"/>
      <c r="K870" s="2"/>
      <c r="L870" s="2"/>
      <c r="M870" s="2"/>
      <c r="P870" s="2"/>
      <c r="Q870" s="2"/>
      <c r="R870" s="2"/>
      <c r="X870" s="273"/>
      <c r="Y870" s="2"/>
      <c r="AL870" s="2"/>
      <c r="AM870" s="2"/>
      <c r="AN870" s="2"/>
      <c r="AO870" s="2"/>
      <c r="AP870" s="2"/>
      <c r="AQ870" s="2"/>
      <c r="AR870" s="2"/>
      <c r="AS870" s="2"/>
      <c r="AT870" s="98"/>
      <c r="AU870" s="98"/>
      <c r="AV870" s="386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386"/>
      <c r="BX870" s="386"/>
      <c r="BY870" s="386"/>
      <c r="BZ870" s="2"/>
      <c r="CA870" s="2"/>
      <c r="CB870" s="2"/>
      <c r="CC870" s="2"/>
      <c r="CD870" s="2"/>
      <c r="CE870" s="2"/>
      <c r="CF870" s="386"/>
      <c r="CG870" s="386"/>
      <c r="CH870" s="10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386"/>
      <c r="DT870" s="386"/>
      <c r="DU870" s="386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</row>
    <row r="871" customFormat="false" ht="11.25" hidden="false" customHeight="false" outlineLevel="0" collapsed="false">
      <c r="A871" s="2"/>
      <c r="B871" s="2"/>
      <c r="C871" s="2"/>
      <c r="D871" s="398"/>
      <c r="F871" s="2"/>
      <c r="G871" s="2"/>
      <c r="H871" s="2"/>
      <c r="I871" s="2"/>
      <c r="J871" s="2"/>
      <c r="K871" s="2"/>
      <c r="L871" s="2"/>
      <c r="M871" s="2"/>
      <c r="P871" s="2"/>
      <c r="Q871" s="2"/>
      <c r="R871" s="2"/>
      <c r="X871" s="273"/>
      <c r="Y871" s="2"/>
      <c r="AL871" s="2"/>
      <c r="AM871" s="2"/>
      <c r="AN871" s="2"/>
      <c r="AO871" s="2"/>
      <c r="AP871" s="2"/>
      <c r="AQ871" s="2"/>
      <c r="AR871" s="2"/>
      <c r="AS871" s="2"/>
      <c r="AT871" s="98"/>
      <c r="AU871" s="98"/>
      <c r="AV871" s="386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386"/>
      <c r="BX871" s="386"/>
      <c r="BY871" s="386"/>
      <c r="BZ871" s="2"/>
      <c r="CA871" s="2"/>
      <c r="CB871" s="2"/>
      <c r="CC871" s="2"/>
      <c r="CD871" s="2"/>
      <c r="CE871" s="2"/>
      <c r="CF871" s="386"/>
      <c r="CG871" s="386"/>
      <c r="CH871" s="10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386"/>
      <c r="DT871" s="386"/>
      <c r="DU871" s="386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</row>
    <row r="872" customFormat="false" ht="11.25" hidden="false" customHeight="false" outlineLevel="0" collapsed="false">
      <c r="A872" s="2"/>
      <c r="B872" s="2"/>
      <c r="C872" s="2"/>
      <c r="D872" s="398"/>
      <c r="F872" s="2"/>
      <c r="G872" s="2"/>
      <c r="H872" s="2"/>
      <c r="I872" s="2"/>
      <c r="J872" s="2"/>
      <c r="K872" s="2"/>
      <c r="L872" s="2"/>
      <c r="M872" s="2"/>
      <c r="P872" s="2"/>
      <c r="Q872" s="2"/>
      <c r="R872" s="2"/>
      <c r="X872" s="273"/>
      <c r="Y872" s="2"/>
      <c r="AL872" s="2"/>
      <c r="AM872" s="2"/>
      <c r="AN872" s="2"/>
      <c r="AO872" s="2"/>
      <c r="AP872" s="2"/>
      <c r="AQ872" s="2"/>
      <c r="AR872" s="2"/>
      <c r="AS872" s="2"/>
      <c r="AT872" s="98"/>
      <c r="AU872" s="98"/>
      <c r="AV872" s="386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386"/>
      <c r="BX872" s="386"/>
      <c r="BY872" s="386"/>
      <c r="BZ872" s="2"/>
      <c r="CA872" s="2"/>
      <c r="CB872" s="2"/>
      <c r="CC872" s="2"/>
      <c r="CD872" s="2"/>
      <c r="CE872" s="2"/>
      <c r="CF872" s="386"/>
      <c r="CG872" s="386"/>
      <c r="CH872" s="10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386"/>
      <c r="DT872" s="386"/>
      <c r="DU872" s="386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</row>
    <row r="873" customFormat="false" ht="11.25" hidden="false" customHeight="false" outlineLevel="0" collapsed="false">
      <c r="A873" s="2"/>
      <c r="B873" s="2"/>
      <c r="C873" s="2"/>
      <c r="D873" s="398"/>
      <c r="F873" s="2"/>
      <c r="G873" s="2"/>
      <c r="H873" s="2"/>
      <c r="I873" s="2"/>
      <c r="J873" s="2"/>
      <c r="K873" s="2"/>
      <c r="L873" s="2"/>
      <c r="M873" s="2"/>
      <c r="P873" s="2"/>
      <c r="Q873" s="2"/>
      <c r="R873" s="2"/>
      <c r="X873" s="273"/>
      <c r="Y873" s="2"/>
      <c r="AL873" s="2"/>
      <c r="AM873" s="2"/>
      <c r="AN873" s="2"/>
      <c r="AO873" s="2"/>
      <c r="AP873" s="2"/>
      <c r="AQ873" s="2"/>
      <c r="AR873" s="2"/>
      <c r="AS873" s="2"/>
      <c r="AT873" s="98"/>
      <c r="AU873" s="98"/>
      <c r="AV873" s="386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386"/>
      <c r="BX873" s="386"/>
      <c r="BY873" s="386"/>
      <c r="BZ873" s="2"/>
      <c r="CA873" s="2"/>
      <c r="CB873" s="2"/>
      <c r="CC873" s="2"/>
      <c r="CD873" s="2"/>
      <c r="CE873" s="2"/>
      <c r="CF873" s="386"/>
      <c r="CG873" s="386"/>
      <c r="CH873" s="10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386"/>
      <c r="DT873" s="386"/>
      <c r="DU873" s="386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</row>
    <row r="874" customFormat="false" ht="11.25" hidden="false" customHeight="false" outlineLevel="0" collapsed="false">
      <c r="A874" s="2"/>
      <c r="B874" s="2"/>
      <c r="C874" s="2"/>
      <c r="D874" s="398"/>
      <c r="F874" s="2"/>
      <c r="G874" s="2"/>
      <c r="H874" s="2"/>
      <c r="I874" s="2"/>
      <c r="J874" s="2"/>
      <c r="K874" s="2"/>
      <c r="L874" s="2"/>
      <c r="M874" s="2"/>
      <c r="P874" s="2"/>
      <c r="Q874" s="2"/>
      <c r="R874" s="2"/>
      <c r="X874" s="273"/>
      <c r="Y874" s="2"/>
      <c r="AL874" s="2"/>
      <c r="AM874" s="2"/>
      <c r="AN874" s="2"/>
      <c r="AO874" s="2"/>
      <c r="AP874" s="2"/>
      <c r="AQ874" s="2"/>
      <c r="AR874" s="2"/>
      <c r="AS874" s="2"/>
      <c r="AT874" s="98"/>
      <c r="AU874" s="98"/>
      <c r="AV874" s="386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386"/>
      <c r="BX874" s="386"/>
      <c r="BY874" s="386"/>
      <c r="BZ874" s="2"/>
      <c r="CA874" s="2"/>
      <c r="CB874" s="2"/>
      <c r="CC874" s="2"/>
      <c r="CD874" s="2"/>
      <c r="CE874" s="2"/>
      <c r="CF874" s="386"/>
      <c r="CG874" s="386"/>
      <c r="CH874" s="10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386"/>
      <c r="DT874" s="386"/>
      <c r="DU874" s="386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</row>
    <row r="875" customFormat="false" ht="11.25" hidden="false" customHeight="false" outlineLevel="0" collapsed="false">
      <c r="A875" s="2"/>
      <c r="B875" s="2"/>
      <c r="C875" s="2"/>
      <c r="D875" s="398"/>
      <c r="F875" s="2"/>
      <c r="G875" s="2"/>
      <c r="H875" s="2"/>
      <c r="I875" s="2"/>
      <c r="J875" s="2"/>
      <c r="K875" s="2"/>
      <c r="L875" s="2"/>
      <c r="M875" s="2"/>
      <c r="P875" s="2"/>
      <c r="Q875" s="2"/>
      <c r="R875" s="2"/>
      <c r="X875" s="273"/>
      <c r="Y875" s="2"/>
      <c r="AL875" s="2"/>
      <c r="AM875" s="2"/>
      <c r="AN875" s="2"/>
      <c r="AO875" s="2"/>
      <c r="AP875" s="2"/>
      <c r="AQ875" s="2"/>
      <c r="AR875" s="2"/>
      <c r="AS875" s="2"/>
      <c r="AT875" s="98"/>
      <c r="AU875" s="98"/>
      <c r="AV875" s="386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386"/>
      <c r="BX875" s="386"/>
      <c r="BY875" s="386"/>
      <c r="BZ875" s="2"/>
      <c r="CA875" s="2"/>
      <c r="CB875" s="2"/>
      <c r="CC875" s="2"/>
      <c r="CD875" s="2"/>
      <c r="CE875" s="2"/>
      <c r="CF875" s="386"/>
      <c r="CG875" s="386"/>
      <c r="CH875" s="10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386"/>
      <c r="DT875" s="386"/>
      <c r="DU875" s="386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</row>
    <row r="876" customFormat="false" ht="11.25" hidden="false" customHeight="false" outlineLevel="0" collapsed="false">
      <c r="A876" s="2"/>
      <c r="B876" s="2"/>
      <c r="C876" s="2"/>
      <c r="D876" s="398"/>
      <c r="F876" s="2"/>
      <c r="G876" s="2"/>
      <c r="H876" s="2"/>
      <c r="I876" s="2"/>
      <c r="J876" s="2"/>
      <c r="K876" s="2"/>
      <c r="L876" s="2"/>
      <c r="M876" s="2"/>
      <c r="P876" s="2"/>
      <c r="Q876" s="2"/>
      <c r="R876" s="2"/>
      <c r="X876" s="273"/>
      <c r="Y876" s="2"/>
      <c r="AL876" s="2"/>
      <c r="AM876" s="2"/>
      <c r="AN876" s="2"/>
      <c r="AO876" s="2"/>
      <c r="AP876" s="2"/>
      <c r="AQ876" s="2"/>
      <c r="AR876" s="2"/>
      <c r="AS876" s="2"/>
      <c r="AT876" s="98"/>
      <c r="AU876" s="98"/>
      <c r="AV876" s="386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386"/>
      <c r="BX876" s="386"/>
      <c r="BY876" s="386"/>
      <c r="BZ876" s="2"/>
      <c r="CA876" s="2"/>
      <c r="CB876" s="2"/>
      <c r="CC876" s="2"/>
      <c r="CD876" s="2"/>
      <c r="CE876" s="2"/>
      <c r="CF876" s="386"/>
      <c r="CG876" s="386"/>
      <c r="CH876" s="10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386"/>
      <c r="DT876" s="386"/>
      <c r="DU876" s="386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</row>
    <row r="877" customFormat="false" ht="11.25" hidden="false" customHeight="false" outlineLevel="0" collapsed="false">
      <c r="A877" s="2"/>
      <c r="B877" s="2"/>
      <c r="C877" s="2"/>
      <c r="D877" s="398"/>
      <c r="F877" s="2"/>
      <c r="G877" s="2"/>
      <c r="H877" s="2"/>
      <c r="I877" s="2"/>
      <c r="J877" s="2"/>
      <c r="K877" s="2"/>
      <c r="L877" s="2"/>
      <c r="M877" s="2"/>
      <c r="P877" s="2"/>
      <c r="Q877" s="2"/>
      <c r="R877" s="2"/>
      <c r="X877" s="273"/>
      <c r="Y877" s="2"/>
      <c r="AL877" s="2"/>
      <c r="AM877" s="2"/>
      <c r="AN877" s="2"/>
      <c r="AO877" s="2"/>
      <c r="AP877" s="2"/>
      <c r="AQ877" s="2"/>
      <c r="AR877" s="2"/>
      <c r="AS877" s="2"/>
      <c r="AT877" s="98"/>
      <c r="AU877" s="98"/>
      <c r="AV877" s="386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386"/>
      <c r="BX877" s="386"/>
      <c r="BY877" s="386"/>
      <c r="BZ877" s="2"/>
      <c r="CA877" s="2"/>
      <c r="CB877" s="2"/>
      <c r="CC877" s="2"/>
      <c r="CD877" s="2"/>
      <c r="CE877" s="2"/>
      <c r="CF877" s="386"/>
      <c r="CG877" s="386"/>
      <c r="CH877" s="10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386"/>
      <c r="DT877" s="386"/>
      <c r="DU877" s="386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</row>
    <row r="878" customFormat="false" ht="11.25" hidden="false" customHeight="false" outlineLevel="0" collapsed="false">
      <c r="A878" s="2"/>
      <c r="B878" s="2"/>
      <c r="C878" s="2"/>
      <c r="D878" s="398"/>
      <c r="F878" s="2"/>
      <c r="G878" s="2"/>
      <c r="H878" s="2"/>
      <c r="I878" s="2"/>
      <c r="J878" s="2"/>
      <c r="K878" s="2"/>
      <c r="L878" s="2"/>
      <c r="M878" s="2"/>
      <c r="P878" s="2"/>
      <c r="Q878" s="2"/>
      <c r="R878" s="2"/>
      <c r="X878" s="273"/>
      <c r="Y878" s="2"/>
      <c r="AL878" s="2"/>
      <c r="AM878" s="2"/>
      <c r="AN878" s="2"/>
      <c r="AO878" s="2"/>
      <c r="AP878" s="2"/>
      <c r="AQ878" s="2"/>
      <c r="AR878" s="2"/>
      <c r="AS878" s="2"/>
      <c r="AT878" s="98"/>
      <c r="AU878" s="98"/>
      <c r="AV878" s="386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386"/>
      <c r="BX878" s="386"/>
      <c r="BY878" s="386"/>
      <c r="BZ878" s="2"/>
      <c r="CA878" s="2"/>
      <c r="CB878" s="2"/>
      <c r="CC878" s="2"/>
      <c r="CD878" s="2"/>
      <c r="CE878" s="2"/>
      <c r="CF878" s="386"/>
      <c r="CG878" s="386"/>
      <c r="CH878" s="10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386"/>
      <c r="DT878" s="386"/>
      <c r="DU878" s="386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</row>
    <row r="879" customFormat="false" ht="11.25" hidden="false" customHeight="false" outlineLevel="0" collapsed="false">
      <c r="A879" s="2"/>
      <c r="B879" s="2"/>
      <c r="C879" s="2"/>
      <c r="D879" s="398"/>
      <c r="F879" s="2"/>
      <c r="G879" s="2"/>
      <c r="H879" s="2"/>
      <c r="I879" s="2"/>
      <c r="J879" s="2"/>
      <c r="K879" s="2"/>
      <c r="L879" s="2"/>
      <c r="M879" s="2"/>
      <c r="P879" s="2"/>
      <c r="Q879" s="2"/>
      <c r="R879" s="2"/>
      <c r="X879" s="273"/>
      <c r="Y879" s="2"/>
      <c r="AL879" s="2"/>
      <c r="AM879" s="2"/>
      <c r="AN879" s="2"/>
      <c r="AO879" s="2"/>
      <c r="AP879" s="2"/>
      <c r="AQ879" s="2"/>
      <c r="AR879" s="2"/>
      <c r="AS879" s="2"/>
      <c r="AT879" s="98"/>
      <c r="AU879" s="98"/>
      <c r="AV879" s="386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386"/>
      <c r="BX879" s="386"/>
      <c r="BY879" s="386"/>
      <c r="BZ879" s="2"/>
      <c r="CA879" s="2"/>
      <c r="CB879" s="2"/>
      <c r="CC879" s="2"/>
      <c r="CD879" s="2"/>
      <c r="CE879" s="2"/>
      <c r="CF879" s="386"/>
      <c r="CG879" s="386"/>
      <c r="CH879" s="10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386"/>
      <c r="DT879" s="386"/>
      <c r="DU879" s="386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</row>
    <row r="880" customFormat="false" ht="11.25" hidden="false" customHeight="false" outlineLevel="0" collapsed="false">
      <c r="A880" s="2"/>
      <c r="B880" s="2"/>
      <c r="C880" s="2"/>
      <c r="D880" s="398"/>
      <c r="F880" s="2"/>
      <c r="G880" s="2"/>
      <c r="H880" s="2"/>
      <c r="I880" s="2"/>
      <c r="J880" s="2"/>
      <c r="K880" s="2"/>
      <c r="L880" s="2"/>
      <c r="M880" s="2"/>
      <c r="P880" s="2"/>
      <c r="Q880" s="2"/>
      <c r="R880" s="2"/>
      <c r="X880" s="273"/>
      <c r="Y880" s="2"/>
      <c r="AL880" s="2"/>
      <c r="AM880" s="2"/>
      <c r="AN880" s="2"/>
      <c r="AO880" s="2"/>
      <c r="AP880" s="2"/>
      <c r="AQ880" s="2"/>
      <c r="AR880" s="2"/>
      <c r="AS880" s="2"/>
      <c r="AT880" s="98"/>
      <c r="AU880" s="98"/>
      <c r="AV880" s="386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386"/>
      <c r="BX880" s="386"/>
      <c r="BY880" s="386"/>
      <c r="BZ880" s="2"/>
      <c r="CA880" s="2"/>
      <c r="CB880" s="2"/>
      <c r="CC880" s="2"/>
      <c r="CD880" s="2"/>
      <c r="CE880" s="2"/>
      <c r="CF880" s="386"/>
      <c r="CG880" s="386"/>
      <c r="CH880" s="10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386"/>
      <c r="DT880" s="386"/>
      <c r="DU880" s="386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</row>
    <row r="881" customFormat="false" ht="11.25" hidden="false" customHeight="false" outlineLevel="0" collapsed="false">
      <c r="A881" s="2"/>
      <c r="B881" s="2"/>
      <c r="C881" s="2"/>
      <c r="D881" s="398"/>
      <c r="F881" s="2"/>
      <c r="G881" s="2"/>
      <c r="H881" s="2"/>
      <c r="I881" s="2"/>
      <c r="J881" s="2"/>
      <c r="K881" s="2"/>
      <c r="L881" s="2"/>
      <c r="M881" s="2"/>
      <c r="P881" s="2"/>
      <c r="Q881" s="2"/>
      <c r="R881" s="2"/>
      <c r="X881" s="273"/>
      <c r="Y881" s="2"/>
      <c r="AL881" s="2"/>
      <c r="AM881" s="2"/>
      <c r="AN881" s="2"/>
      <c r="AO881" s="2"/>
      <c r="AP881" s="2"/>
      <c r="AQ881" s="2"/>
      <c r="AR881" s="2"/>
      <c r="AS881" s="2"/>
      <c r="AT881" s="98"/>
      <c r="AU881" s="98"/>
      <c r="AV881" s="386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386"/>
      <c r="BX881" s="386"/>
      <c r="BY881" s="386"/>
      <c r="BZ881" s="2"/>
      <c r="CA881" s="2"/>
      <c r="CB881" s="2"/>
      <c r="CC881" s="2"/>
      <c r="CD881" s="2"/>
      <c r="CE881" s="2"/>
      <c r="CF881" s="386"/>
      <c r="CG881" s="386"/>
      <c r="CH881" s="10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386"/>
      <c r="DT881" s="386"/>
      <c r="DU881" s="386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</row>
    <row r="882" customFormat="false" ht="11.25" hidden="false" customHeight="false" outlineLevel="0" collapsed="false">
      <c r="A882" s="2"/>
      <c r="B882" s="2"/>
      <c r="C882" s="2"/>
      <c r="D882" s="398"/>
      <c r="F882" s="2"/>
      <c r="G882" s="2"/>
      <c r="H882" s="2"/>
      <c r="I882" s="2"/>
      <c r="J882" s="2"/>
      <c r="K882" s="2"/>
      <c r="L882" s="2"/>
      <c r="M882" s="2"/>
      <c r="P882" s="2"/>
      <c r="Q882" s="2"/>
      <c r="R882" s="2"/>
      <c r="X882" s="273"/>
      <c r="Y882" s="2"/>
      <c r="AL882" s="2"/>
      <c r="AM882" s="2"/>
      <c r="AN882" s="2"/>
      <c r="AO882" s="2"/>
      <c r="AP882" s="2"/>
      <c r="AQ882" s="2"/>
      <c r="AR882" s="2"/>
      <c r="AS882" s="2"/>
      <c r="AT882" s="98"/>
      <c r="AU882" s="98"/>
      <c r="AV882" s="386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386"/>
      <c r="BX882" s="386"/>
      <c r="BY882" s="386"/>
      <c r="BZ882" s="2"/>
      <c r="CA882" s="2"/>
      <c r="CB882" s="2"/>
      <c r="CC882" s="2"/>
      <c r="CD882" s="2"/>
      <c r="CE882" s="2"/>
      <c r="CF882" s="386"/>
      <c r="CG882" s="386"/>
      <c r="CH882" s="10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386"/>
      <c r="DT882" s="386"/>
      <c r="DU882" s="386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</row>
    <row r="883" customFormat="false" ht="11.25" hidden="false" customHeight="false" outlineLevel="0" collapsed="false">
      <c r="A883" s="2"/>
      <c r="B883" s="2"/>
      <c r="C883" s="2"/>
      <c r="D883" s="398"/>
      <c r="F883" s="2"/>
      <c r="G883" s="2"/>
      <c r="H883" s="2"/>
      <c r="I883" s="2"/>
      <c r="J883" s="2"/>
      <c r="K883" s="2"/>
      <c r="L883" s="2"/>
      <c r="M883" s="2"/>
      <c r="P883" s="2"/>
      <c r="Q883" s="2"/>
      <c r="R883" s="2"/>
      <c r="X883" s="273"/>
      <c r="Y883" s="2"/>
      <c r="AL883" s="2"/>
      <c r="AM883" s="2"/>
      <c r="AN883" s="2"/>
      <c r="AO883" s="2"/>
      <c r="AP883" s="2"/>
      <c r="AQ883" s="2"/>
      <c r="AR883" s="2"/>
      <c r="AS883" s="2"/>
      <c r="AT883" s="98"/>
      <c r="AU883" s="98"/>
      <c r="AV883" s="386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386"/>
      <c r="BX883" s="386"/>
      <c r="BY883" s="386"/>
      <c r="BZ883" s="2"/>
      <c r="CA883" s="2"/>
      <c r="CB883" s="2"/>
      <c r="CC883" s="2"/>
      <c r="CD883" s="2"/>
      <c r="CE883" s="2"/>
      <c r="CF883" s="386"/>
      <c r="CG883" s="386"/>
      <c r="CH883" s="10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386"/>
      <c r="DT883" s="386"/>
      <c r="DU883" s="386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</row>
    <row r="884" customFormat="false" ht="11.25" hidden="false" customHeight="false" outlineLevel="0" collapsed="false">
      <c r="A884" s="2"/>
      <c r="B884" s="2"/>
      <c r="C884" s="2"/>
      <c r="D884" s="398"/>
      <c r="F884" s="2"/>
      <c r="G884" s="2"/>
      <c r="H884" s="2"/>
      <c r="I884" s="2"/>
      <c r="J884" s="2"/>
      <c r="K884" s="2"/>
      <c r="L884" s="2"/>
      <c r="M884" s="2"/>
      <c r="P884" s="2"/>
      <c r="Q884" s="2"/>
      <c r="R884" s="2"/>
      <c r="X884" s="273"/>
      <c r="Y884" s="2"/>
      <c r="AL884" s="2"/>
      <c r="AM884" s="2"/>
      <c r="AN884" s="2"/>
      <c r="AO884" s="2"/>
      <c r="AP884" s="2"/>
      <c r="AQ884" s="2"/>
      <c r="AR884" s="2"/>
      <c r="AS884" s="2"/>
      <c r="AT884" s="98"/>
      <c r="AU884" s="98"/>
      <c r="AV884" s="386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386"/>
      <c r="BX884" s="386"/>
      <c r="BY884" s="386"/>
      <c r="BZ884" s="2"/>
      <c r="CA884" s="2"/>
      <c r="CB884" s="2"/>
      <c r="CC884" s="2"/>
      <c r="CD884" s="2"/>
      <c r="CE884" s="2"/>
      <c r="CF884" s="386"/>
      <c r="CG884" s="386"/>
      <c r="CH884" s="10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386"/>
      <c r="DT884" s="386"/>
      <c r="DU884" s="386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</row>
    <row r="885" customFormat="false" ht="11.25" hidden="false" customHeight="false" outlineLevel="0" collapsed="false">
      <c r="A885" s="2"/>
      <c r="B885" s="2"/>
      <c r="C885" s="2"/>
      <c r="D885" s="398"/>
      <c r="F885" s="2"/>
      <c r="G885" s="2"/>
      <c r="H885" s="2"/>
      <c r="I885" s="2"/>
      <c r="J885" s="2"/>
      <c r="K885" s="2"/>
      <c r="L885" s="2"/>
      <c r="M885" s="2"/>
      <c r="P885" s="2"/>
      <c r="Q885" s="2"/>
      <c r="R885" s="2"/>
      <c r="X885" s="273"/>
      <c r="Y885" s="2"/>
      <c r="AL885" s="2"/>
      <c r="AM885" s="2"/>
      <c r="AN885" s="2"/>
      <c r="AO885" s="2"/>
      <c r="AP885" s="2"/>
      <c r="AQ885" s="2"/>
      <c r="AR885" s="2"/>
      <c r="AS885" s="2"/>
      <c r="AT885" s="98"/>
      <c r="AU885" s="98"/>
      <c r="AV885" s="386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386"/>
      <c r="BX885" s="386"/>
      <c r="BY885" s="386"/>
      <c r="BZ885" s="2"/>
      <c r="CA885" s="2"/>
      <c r="CB885" s="2"/>
      <c r="CC885" s="2"/>
      <c r="CD885" s="2"/>
      <c r="CE885" s="2"/>
      <c r="CF885" s="386"/>
      <c r="CG885" s="386"/>
      <c r="CH885" s="10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386"/>
      <c r="DT885" s="386"/>
      <c r="DU885" s="386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</row>
    <row r="886" customFormat="false" ht="11.25" hidden="false" customHeight="false" outlineLevel="0" collapsed="false">
      <c r="A886" s="2"/>
      <c r="B886" s="2"/>
      <c r="C886" s="2"/>
      <c r="D886" s="398"/>
      <c r="F886" s="2"/>
      <c r="G886" s="2"/>
      <c r="H886" s="2"/>
      <c r="I886" s="2"/>
      <c r="J886" s="2"/>
      <c r="K886" s="2"/>
      <c r="L886" s="2"/>
      <c r="M886" s="2"/>
      <c r="P886" s="2"/>
      <c r="Q886" s="2"/>
      <c r="R886" s="2"/>
      <c r="X886" s="273"/>
      <c r="Y886" s="2"/>
      <c r="AL886" s="2"/>
      <c r="AM886" s="2"/>
      <c r="AN886" s="2"/>
      <c r="AO886" s="2"/>
      <c r="AP886" s="2"/>
      <c r="AQ886" s="2"/>
      <c r="AR886" s="2"/>
      <c r="AS886" s="2"/>
      <c r="AT886" s="98"/>
      <c r="AU886" s="98"/>
      <c r="AV886" s="386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386"/>
      <c r="BX886" s="386"/>
      <c r="BY886" s="386"/>
      <c r="BZ886" s="2"/>
      <c r="CA886" s="2"/>
      <c r="CB886" s="2"/>
      <c r="CC886" s="2"/>
      <c r="CD886" s="2"/>
      <c r="CE886" s="2"/>
      <c r="CF886" s="386"/>
      <c r="CG886" s="386"/>
      <c r="CH886" s="10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386"/>
      <c r="DT886" s="386"/>
      <c r="DU886" s="386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</row>
    <row r="887" customFormat="false" ht="11.25" hidden="false" customHeight="false" outlineLevel="0" collapsed="false">
      <c r="A887" s="2"/>
      <c r="B887" s="2"/>
      <c r="C887" s="2"/>
      <c r="D887" s="398"/>
      <c r="F887" s="2"/>
      <c r="G887" s="2"/>
      <c r="H887" s="2"/>
      <c r="I887" s="2"/>
      <c r="J887" s="2"/>
      <c r="K887" s="2"/>
      <c r="L887" s="2"/>
      <c r="M887" s="2"/>
      <c r="P887" s="2"/>
      <c r="Q887" s="2"/>
      <c r="R887" s="2"/>
      <c r="X887" s="273"/>
      <c r="Y887" s="2"/>
      <c r="AL887" s="2"/>
      <c r="AM887" s="2"/>
      <c r="AN887" s="2"/>
      <c r="AO887" s="2"/>
      <c r="AP887" s="2"/>
      <c r="AQ887" s="2"/>
      <c r="AR887" s="2"/>
      <c r="AS887" s="2"/>
      <c r="AT887" s="98"/>
      <c r="AU887" s="98"/>
      <c r="AV887" s="386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386"/>
      <c r="BX887" s="386"/>
      <c r="BY887" s="386"/>
      <c r="BZ887" s="2"/>
      <c r="CA887" s="2"/>
      <c r="CB887" s="2"/>
      <c r="CC887" s="2"/>
      <c r="CD887" s="2"/>
      <c r="CE887" s="2"/>
      <c r="CF887" s="386"/>
      <c r="CG887" s="386"/>
      <c r="CH887" s="10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386"/>
      <c r="DT887" s="386"/>
      <c r="DU887" s="386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</row>
    <row r="888" customFormat="false" ht="11.25" hidden="false" customHeight="false" outlineLevel="0" collapsed="false">
      <c r="A888" s="2"/>
      <c r="B888" s="2"/>
      <c r="C888" s="2"/>
      <c r="D888" s="398"/>
      <c r="F888" s="2"/>
      <c r="G888" s="2"/>
      <c r="H888" s="2"/>
      <c r="I888" s="2"/>
      <c r="J888" s="2"/>
      <c r="K888" s="2"/>
      <c r="L888" s="2"/>
      <c r="M888" s="2"/>
      <c r="P888" s="2"/>
      <c r="Q888" s="2"/>
      <c r="R888" s="2"/>
      <c r="X888" s="273"/>
      <c r="Y888" s="2"/>
      <c r="AL888" s="2"/>
      <c r="AM888" s="2"/>
      <c r="AN888" s="2"/>
      <c r="AO888" s="2"/>
      <c r="AP888" s="2"/>
      <c r="AQ888" s="2"/>
      <c r="AR888" s="2"/>
      <c r="AS888" s="2"/>
      <c r="AT888" s="98"/>
      <c r="AU888" s="98"/>
      <c r="AV888" s="386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386"/>
      <c r="BX888" s="386"/>
      <c r="BY888" s="386"/>
      <c r="BZ888" s="2"/>
      <c r="CA888" s="2"/>
      <c r="CB888" s="2"/>
      <c r="CC888" s="2"/>
      <c r="CD888" s="2"/>
      <c r="CE888" s="2"/>
      <c r="CF888" s="386"/>
      <c r="CG888" s="386"/>
      <c r="CH888" s="10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386"/>
      <c r="DT888" s="386"/>
      <c r="DU888" s="386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</row>
    <row r="889" customFormat="false" ht="11.25" hidden="false" customHeight="false" outlineLevel="0" collapsed="false">
      <c r="A889" s="2"/>
      <c r="B889" s="2"/>
      <c r="C889" s="2"/>
      <c r="D889" s="398"/>
      <c r="F889" s="2"/>
      <c r="G889" s="2"/>
      <c r="H889" s="2"/>
      <c r="I889" s="2"/>
      <c r="J889" s="2"/>
      <c r="K889" s="2"/>
      <c r="L889" s="2"/>
      <c r="M889" s="2"/>
      <c r="P889" s="2"/>
      <c r="Q889" s="2"/>
      <c r="R889" s="2"/>
      <c r="X889" s="273"/>
      <c r="Y889" s="2"/>
      <c r="AL889" s="2"/>
      <c r="AM889" s="2"/>
      <c r="AN889" s="2"/>
      <c r="AO889" s="2"/>
      <c r="AP889" s="2"/>
      <c r="AQ889" s="2"/>
      <c r="AR889" s="2"/>
      <c r="AS889" s="2"/>
      <c r="AT889" s="98"/>
      <c r="AU889" s="98"/>
      <c r="AV889" s="386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386"/>
      <c r="BX889" s="386"/>
      <c r="BY889" s="386"/>
      <c r="BZ889" s="2"/>
      <c r="CA889" s="2"/>
      <c r="CB889" s="2"/>
      <c r="CC889" s="2"/>
      <c r="CD889" s="2"/>
      <c r="CE889" s="2"/>
      <c r="CF889" s="386"/>
      <c r="CG889" s="386"/>
      <c r="CH889" s="10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386"/>
      <c r="DT889" s="386"/>
      <c r="DU889" s="386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</row>
    <row r="890" customFormat="false" ht="11.25" hidden="false" customHeight="false" outlineLevel="0" collapsed="false">
      <c r="A890" s="2"/>
      <c r="B890" s="2"/>
      <c r="C890" s="2"/>
      <c r="D890" s="398"/>
      <c r="F890" s="2"/>
      <c r="G890" s="2"/>
      <c r="H890" s="2"/>
      <c r="I890" s="2"/>
      <c r="J890" s="2"/>
      <c r="K890" s="2"/>
      <c r="L890" s="2"/>
      <c r="M890" s="2"/>
      <c r="P890" s="2"/>
      <c r="Q890" s="2"/>
      <c r="R890" s="2"/>
      <c r="X890" s="273"/>
      <c r="Y890" s="2"/>
      <c r="AL890" s="2"/>
      <c r="AM890" s="2"/>
      <c r="AN890" s="2"/>
      <c r="AO890" s="2"/>
      <c r="AP890" s="2"/>
      <c r="AQ890" s="2"/>
      <c r="AR890" s="2"/>
      <c r="AS890" s="2"/>
      <c r="AT890" s="98"/>
      <c r="AU890" s="98"/>
      <c r="AV890" s="386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386"/>
      <c r="BX890" s="386"/>
      <c r="BY890" s="386"/>
      <c r="BZ890" s="2"/>
      <c r="CA890" s="2"/>
      <c r="CB890" s="2"/>
      <c r="CC890" s="2"/>
      <c r="CD890" s="2"/>
      <c r="CE890" s="2"/>
      <c r="CF890" s="386"/>
      <c r="CG890" s="386"/>
      <c r="CH890" s="10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386"/>
      <c r="DT890" s="386"/>
      <c r="DU890" s="386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</row>
    <row r="891" customFormat="false" ht="11.25" hidden="false" customHeight="false" outlineLevel="0" collapsed="false">
      <c r="A891" s="2"/>
      <c r="B891" s="2"/>
      <c r="C891" s="2"/>
      <c r="D891" s="398"/>
      <c r="F891" s="2"/>
      <c r="G891" s="2"/>
      <c r="H891" s="2"/>
      <c r="I891" s="2"/>
      <c r="J891" s="2"/>
      <c r="K891" s="2"/>
      <c r="L891" s="2"/>
      <c r="M891" s="2"/>
      <c r="P891" s="2"/>
      <c r="Q891" s="2"/>
      <c r="R891" s="2"/>
      <c r="X891" s="273"/>
      <c r="Y891" s="2"/>
      <c r="AL891" s="2"/>
      <c r="AM891" s="2"/>
      <c r="AN891" s="2"/>
      <c r="AO891" s="2"/>
      <c r="AP891" s="2"/>
      <c r="AQ891" s="2"/>
      <c r="AR891" s="2"/>
      <c r="AS891" s="2"/>
      <c r="AT891" s="98"/>
      <c r="AU891" s="98"/>
      <c r="AV891" s="386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386"/>
      <c r="BX891" s="386"/>
      <c r="BY891" s="386"/>
      <c r="BZ891" s="2"/>
      <c r="CA891" s="2"/>
      <c r="CB891" s="2"/>
      <c r="CC891" s="2"/>
      <c r="CD891" s="2"/>
      <c r="CE891" s="2"/>
      <c r="CF891" s="386"/>
      <c r="CG891" s="386"/>
      <c r="CH891" s="10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386"/>
      <c r="DT891" s="386"/>
      <c r="DU891" s="386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</row>
    <row r="892" customFormat="false" ht="11.25" hidden="false" customHeight="false" outlineLevel="0" collapsed="false">
      <c r="A892" s="2"/>
      <c r="B892" s="2"/>
      <c r="C892" s="2"/>
      <c r="D892" s="398"/>
      <c r="F892" s="2"/>
      <c r="G892" s="2"/>
      <c r="H892" s="2"/>
      <c r="I892" s="2"/>
      <c r="J892" s="2"/>
      <c r="K892" s="2"/>
      <c r="L892" s="2"/>
      <c r="M892" s="2"/>
      <c r="P892" s="2"/>
      <c r="Q892" s="2"/>
      <c r="R892" s="2"/>
      <c r="X892" s="273"/>
      <c r="Y892" s="2"/>
      <c r="AL892" s="2"/>
      <c r="AM892" s="2"/>
      <c r="AN892" s="2"/>
      <c r="AO892" s="2"/>
      <c r="AP892" s="2"/>
      <c r="AQ892" s="2"/>
      <c r="AR892" s="2"/>
      <c r="AS892" s="2"/>
      <c r="AT892" s="98"/>
      <c r="AU892" s="98"/>
      <c r="AV892" s="386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386"/>
      <c r="BX892" s="386"/>
      <c r="BY892" s="386"/>
      <c r="BZ892" s="2"/>
      <c r="CA892" s="2"/>
      <c r="CB892" s="2"/>
      <c r="CC892" s="2"/>
      <c r="CD892" s="2"/>
      <c r="CE892" s="2"/>
      <c r="CF892" s="386"/>
      <c r="CG892" s="386"/>
      <c r="CH892" s="10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386"/>
      <c r="DT892" s="386"/>
      <c r="DU892" s="386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</row>
    <row r="893" customFormat="false" ht="11.25" hidden="false" customHeight="false" outlineLevel="0" collapsed="false">
      <c r="A893" s="2"/>
      <c r="B893" s="2"/>
      <c r="C893" s="2"/>
      <c r="D893" s="398"/>
      <c r="F893" s="2"/>
      <c r="G893" s="2"/>
      <c r="H893" s="2"/>
      <c r="I893" s="2"/>
      <c r="J893" s="2"/>
      <c r="K893" s="2"/>
      <c r="L893" s="2"/>
      <c r="M893" s="2"/>
      <c r="P893" s="2"/>
      <c r="Q893" s="2"/>
      <c r="R893" s="2"/>
      <c r="X893" s="273"/>
      <c r="Y893" s="2"/>
      <c r="AL893" s="2"/>
      <c r="AM893" s="2"/>
      <c r="AN893" s="2"/>
      <c r="AO893" s="2"/>
      <c r="AP893" s="2"/>
      <c r="AQ893" s="2"/>
      <c r="AR893" s="2"/>
      <c r="AS893" s="2"/>
      <c r="AT893" s="98"/>
      <c r="AU893" s="98"/>
      <c r="AV893" s="386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386"/>
      <c r="BX893" s="386"/>
      <c r="BY893" s="386"/>
      <c r="BZ893" s="2"/>
      <c r="CA893" s="2"/>
      <c r="CB893" s="2"/>
      <c r="CC893" s="2"/>
      <c r="CD893" s="2"/>
      <c r="CE893" s="2"/>
      <c r="CF893" s="386"/>
      <c r="CG893" s="386"/>
      <c r="CH893" s="10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386"/>
      <c r="DT893" s="386"/>
      <c r="DU893" s="386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</row>
    <row r="894" customFormat="false" ht="11.25" hidden="false" customHeight="false" outlineLevel="0" collapsed="false">
      <c r="A894" s="2"/>
      <c r="B894" s="2"/>
      <c r="C894" s="2"/>
      <c r="D894" s="398"/>
      <c r="F894" s="2"/>
      <c r="G894" s="2"/>
      <c r="H894" s="2"/>
      <c r="I894" s="2"/>
      <c r="J894" s="2"/>
      <c r="K894" s="2"/>
      <c r="L894" s="2"/>
      <c r="M894" s="2"/>
      <c r="P894" s="2"/>
      <c r="Q894" s="2"/>
      <c r="R894" s="2"/>
      <c r="X894" s="273"/>
      <c r="Y894" s="2"/>
      <c r="AL894" s="2"/>
      <c r="AM894" s="2"/>
      <c r="AN894" s="2"/>
      <c r="AO894" s="2"/>
      <c r="AP894" s="2"/>
      <c r="AQ894" s="2"/>
      <c r="AR894" s="2"/>
      <c r="AS894" s="2"/>
      <c r="AT894" s="98"/>
      <c r="AU894" s="98"/>
      <c r="AV894" s="386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386"/>
      <c r="BX894" s="386"/>
      <c r="BY894" s="386"/>
      <c r="BZ894" s="2"/>
      <c r="CA894" s="2"/>
      <c r="CB894" s="2"/>
      <c r="CC894" s="2"/>
      <c r="CD894" s="2"/>
      <c r="CE894" s="2"/>
      <c r="CF894" s="386"/>
      <c r="CG894" s="386"/>
      <c r="CH894" s="10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386"/>
      <c r="DT894" s="386"/>
      <c r="DU894" s="386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</row>
    <row r="895" customFormat="false" ht="11.25" hidden="false" customHeight="false" outlineLevel="0" collapsed="false">
      <c r="A895" s="2"/>
      <c r="B895" s="2"/>
      <c r="C895" s="2"/>
      <c r="D895" s="398"/>
      <c r="F895" s="2"/>
      <c r="G895" s="2"/>
      <c r="H895" s="2"/>
      <c r="I895" s="2"/>
      <c r="J895" s="2"/>
      <c r="K895" s="2"/>
      <c r="L895" s="2"/>
      <c r="M895" s="2"/>
      <c r="P895" s="2"/>
      <c r="Q895" s="2"/>
      <c r="R895" s="2"/>
      <c r="X895" s="273"/>
      <c r="Y895" s="2"/>
      <c r="AL895" s="2"/>
      <c r="AM895" s="2"/>
      <c r="AN895" s="2"/>
      <c r="AO895" s="2"/>
      <c r="AP895" s="2"/>
      <c r="AQ895" s="2"/>
      <c r="AR895" s="2"/>
      <c r="AS895" s="2"/>
      <c r="AT895" s="98"/>
      <c r="AU895" s="98"/>
      <c r="AV895" s="386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386"/>
      <c r="BX895" s="386"/>
      <c r="BY895" s="386"/>
      <c r="BZ895" s="2"/>
      <c r="CA895" s="2"/>
      <c r="CB895" s="2"/>
      <c r="CC895" s="2"/>
      <c r="CD895" s="2"/>
      <c r="CE895" s="2"/>
      <c r="CF895" s="386"/>
      <c r="CG895" s="386"/>
      <c r="CH895" s="10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386"/>
      <c r="DT895" s="386"/>
      <c r="DU895" s="386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</row>
    <row r="896" customFormat="false" ht="11.25" hidden="false" customHeight="false" outlineLevel="0" collapsed="false">
      <c r="A896" s="2"/>
      <c r="B896" s="2"/>
      <c r="C896" s="2"/>
      <c r="D896" s="398"/>
      <c r="F896" s="2"/>
      <c r="G896" s="2"/>
      <c r="H896" s="2"/>
      <c r="I896" s="2"/>
      <c r="J896" s="2"/>
      <c r="K896" s="2"/>
      <c r="L896" s="2"/>
      <c r="M896" s="2"/>
      <c r="P896" s="2"/>
      <c r="Q896" s="2"/>
      <c r="R896" s="2"/>
      <c r="X896" s="273"/>
      <c r="Y896" s="2"/>
      <c r="AL896" s="2"/>
      <c r="AM896" s="2"/>
      <c r="AN896" s="2"/>
      <c r="AO896" s="2"/>
      <c r="AP896" s="2"/>
      <c r="AQ896" s="2"/>
      <c r="AR896" s="2"/>
      <c r="AS896" s="2"/>
      <c r="AT896" s="98"/>
      <c r="AU896" s="98"/>
      <c r="AV896" s="386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386"/>
      <c r="BX896" s="386"/>
      <c r="BY896" s="386"/>
      <c r="BZ896" s="2"/>
      <c r="CA896" s="2"/>
      <c r="CB896" s="2"/>
      <c r="CC896" s="2"/>
      <c r="CD896" s="2"/>
      <c r="CE896" s="2"/>
      <c r="CF896" s="386"/>
      <c r="CG896" s="386"/>
      <c r="CH896" s="10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386"/>
      <c r="DT896" s="386"/>
      <c r="DU896" s="386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</row>
    <row r="897" customFormat="false" ht="11.25" hidden="false" customHeight="false" outlineLevel="0" collapsed="false">
      <c r="A897" s="2"/>
      <c r="B897" s="2"/>
      <c r="C897" s="2"/>
      <c r="D897" s="398"/>
      <c r="F897" s="2"/>
      <c r="G897" s="2"/>
      <c r="H897" s="2"/>
      <c r="I897" s="2"/>
      <c r="J897" s="2"/>
      <c r="K897" s="2"/>
      <c r="L897" s="2"/>
      <c r="M897" s="2"/>
      <c r="P897" s="2"/>
      <c r="Q897" s="2"/>
      <c r="R897" s="2"/>
      <c r="X897" s="273"/>
      <c r="Y897" s="2"/>
      <c r="AL897" s="2"/>
      <c r="AM897" s="2"/>
      <c r="AN897" s="2"/>
      <c r="AO897" s="2"/>
      <c r="AP897" s="2"/>
      <c r="AQ897" s="2"/>
      <c r="AR897" s="2"/>
      <c r="AS897" s="2"/>
      <c r="AT897" s="98"/>
      <c r="AU897" s="98"/>
      <c r="AV897" s="386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386"/>
      <c r="BX897" s="386"/>
      <c r="BY897" s="386"/>
      <c r="BZ897" s="2"/>
      <c r="CA897" s="2"/>
      <c r="CB897" s="2"/>
      <c r="CC897" s="2"/>
      <c r="CD897" s="2"/>
      <c r="CE897" s="2"/>
      <c r="CF897" s="386"/>
      <c r="CG897" s="386"/>
      <c r="CH897" s="10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386"/>
      <c r="DT897" s="386"/>
      <c r="DU897" s="386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</row>
    <row r="898" customFormat="false" ht="11.25" hidden="false" customHeight="false" outlineLevel="0" collapsed="false">
      <c r="A898" s="2"/>
      <c r="B898" s="2"/>
      <c r="C898" s="2"/>
      <c r="D898" s="398"/>
      <c r="F898" s="2"/>
      <c r="G898" s="2"/>
      <c r="H898" s="2"/>
      <c r="I898" s="2"/>
      <c r="J898" s="2"/>
      <c r="K898" s="2"/>
      <c r="L898" s="2"/>
      <c r="M898" s="2"/>
      <c r="P898" s="2"/>
      <c r="Q898" s="2"/>
      <c r="R898" s="2"/>
      <c r="X898" s="273"/>
      <c r="Y898" s="2"/>
      <c r="AL898" s="2"/>
      <c r="AM898" s="2"/>
      <c r="AN898" s="2"/>
      <c r="AO898" s="2"/>
      <c r="AP898" s="2"/>
      <c r="AQ898" s="2"/>
      <c r="AR898" s="2"/>
      <c r="AS898" s="2"/>
      <c r="AT898" s="98"/>
      <c r="AU898" s="98"/>
      <c r="AV898" s="386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386"/>
      <c r="BX898" s="386"/>
      <c r="BY898" s="386"/>
      <c r="BZ898" s="2"/>
      <c r="CA898" s="2"/>
      <c r="CB898" s="2"/>
      <c r="CC898" s="2"/>
      <c r="CD898" s="2"/>
      <c r="CE898" s="2"/>
      <c r="CF898" s="386"/>
      <c r="CG898" s="386"/>
      <c r="CH898" s="10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386"/>
      <c r="DT898" s="386"/>
      <c r="DU898" s="386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</row>
    <row r="899" customFormat="false" ht="11.25" hidden="false" customHeight="false" outlineLevel="0" collapsed="false">
      <c r="A899" s="2"/>
      <c r="B899" s="2"/>
      <c r="C899" s="2"/>
      <c r="D899" s="398"/>
      <c r="F899" s="2"/>
      <c r="G899" s="2"/>
      <c r="H899" s="2"/>
      <c r="I899" s="2"/>
      <c r="J899" s="2"/>
      <c r="K899" s="2"/>
      <c r="L899" s="2"/>
      <c r="M899" s="2"/>
      <c r="P899" s="2"/>
      <c r="Q899" s="2"/>
      <c r="R899" s="2"/>
      <c r="X899" s="273"/>
      <c r="Y899" s="2"/>
      <c r="AL899" s="2"/>
      <c r="AM899" s="2"/>
      <c r="AN899" s="2"/>
      <c r="AO899" s="2"/>
      <c r="AP899" s="2"/>
      <c r="AQ899" s="2"/>
      <c r="AR899" s="2"/>
      <c r="AS899" s="2"/>
      <c r="AT899" s="98"/>
      <c r="AU899" s="98"/>
      <c r="AV899" s="386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386"/>
      <c r="BX899" s="386"/>
      <c r="BY899" s="386"/>
      <c r="BZ899" s="2"/>
      <c r="CA899" s="2"/>
      <c r="CB899" s="2"/>
      <c r="CC899" s="2"/>
      <c r="CD899" s="2"/>
      <c r="CE899" s="2"/>
      <c r="CF899" s="386"/>
      <c r="CG899" s="386"/>
      <c r="CH899" s="10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386"/>
      <c r="DT899" s="386"/>
      <c r="DU899" s="386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</row>
    <row r="900" customFormat="false" ht="11.25" hidden="false" customHeight="false" outlineLevel="0" collapsed="false">
      <c r="A900" s="2"/>
      <c r="B900" s="2"/>
      <c r="C900" s="2"/>
      <c r="D900" s="398"/>
      <c r="F900" s="2"/>
      <c r="G900" s="2"/>
      <c r="H900" s="2"/>
      <c r="I900" s="2"/>
      <c r="J900" s="2"/>
      <c r="K900" s="2"/>
      <c r="L900" s="2"/>
      <c r="M900" s="2"/>
      <c r="P900" s="2"/>
      <c r="Q900" s="2"/>
      <c r="R900" s="2"/>
      <c r="X900" s="273"/>
      <c r="Y900" s="2"/>
      <c r="AL900" s="2"/>
      <c r="AM900" s="2"/>
      <c r="AN900" s="2"/>
      <c r="AO900" s="2"/>
      <c r="AP900" s="2"/>
      <c r="AQ900" s="2"/>
      <c r="AR900" s="2"/>
      <c r="AS900" s="2"/>
      <c r="AT900" s="98"/>
      <c r="AU900" s="98"/>
      <c r="AV900" s="386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386"/>
      <c r="BX900" s="386"/>
      <c r="BY900" s="386"/>
      <c r="BZ900" s="2"/>
      <c r="CA900" s="2"/>
      <c r="CB900" s="2"/>
      <c r="CC900" s="2"/>
      <c r="CD900" s="2"/>
      <c r="CE900" s="2"/>
      <c r="CF900" s="386"/>
      <c r="CG900" s="386"/>
      <c r="CH900" s="10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386"/>
      <c r="DT900" s="386"/>
      <c r="DU900" s="386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</row>
    <row r="901" customFormat="false" ht="11.25" hidden="false" customHeight="false" outlineLevel="0" collapsed="false">
      <c r="A901" s="2"/>
      <c r="B901" s="2"/>
      <c r="C901" s="2"/>
      <c r="D901" s="398"/>
      <c r="F901" s="2"/>
      <c r="G901" s="2"/>
      <c r="H901" s="2"/>
      <c r="I901" s="2"/>
      <c r="J901" s="2"/>
      <c r="K901" s="2"/>
      <c r="L901" s="2"/>
      <c r="M901" s="2"/>
      <c r="P901" s="2"/>
      <c r="Q901" s="2"/>
      <c r="R901" s="2"/>
      <c r="X901" s="273"/>
      <c r="Y901" s="2"/>
      <c r="AL901" s="2"/>
      <c r="AM901" s="2"/>
      <c r="AN901" s="2"/>
      <c r="AO901" s="2"/>
      <c r="AP901" s="2"/>
      <c r="AQ901" s="2"/>
      <c r="AR901" s="2"/>
      <c r="AS901" s="2"/>
      <c r="AT901" s="98"/>
      <c r="AU901" s="98"/>
      <c r="AV901" s="386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386"/>
      <c r="BX901" s="386"/>
      <c r="BY901" s="386"/>
      <c r="BZ901" s="2"/>
      <c r="CA901" s="2"/>
      <c r="CB901" s="2"/>
      <c r="CC901" s="2"/>
      <c r="CD901" s="2"/>
      <c r="CE901" s="2"/>
      <c r="CF901" s="386"/>
      <c r="CG901" s="386"/>
      <c r="CH901" s="10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386"/>
      <c r="DT901" s="386"/>
      <c r="DU901" s="386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</row>
    <row r="902" customFormat="false" ht="11.25" hidden="false" customHeight="false" outlineLevel="0" collapsed="false">
      <c r="A902" s="2"/>
      <c r="B902" s="2"/>
      <c r="C902" s="2"/>
      <c r="D902" s="398"/>
      <c r="F902" s="2"/>
      <c r="G902" s="2"/>
      <c r="H902" s="2"/>
      <c r="I902" s="2"/>
      <c r="J902" s="2"/>
      <c r="K902" s="2"/>
      <c r="L902" s="2"/>
      <c r="M902" s="2"/>
      <c r="P902" s="2"/>
      <c r="Q902" s="2"/>
      <c r="R902" s="2"/>
      <c r="X902" s="273"/>
      <c r="Y902" s="2"/>
      <c r="AL902" s="2"/>
      <c r="AM902" s="2"/>
      <c r="AN902" s="2"/>
      <c r="AO902" s="2"/>
      <c r="AP902" s="2"/>
      <c r="AQ902" s="2"/>
      <c r="AR902" s="2"/>
      <c r="AS902" s="2"/>
      <c r="AT902" s="98"/>
      <c r="AU902" s="98"/>
      <c r="AV902" s="386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386"/>
      <c r="BX902" s="386"/>
      <c r="BY902" s="386"/>
      <c r="BZ902" s="2"/>
      <c r="CA902" s="2"/>
      <c r="CB902" s="2"/>
      <c r="CC902" s="2"/>
      <c r="CD902" s="2"/>
      <c r="CE902" s="2"/>
      <c r="CF902" s="386"/>
      <c r="CG902" s="386"/>
      <c r="CH902" s="10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386"/>
      <c r="DT902" s="386"/>
      <c r="DU902" s="386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</row>
    <row r="903" customFormat="false" ht="11.25" hidden="false" customHeight="false" outlineLevel="0" collapsed="false">
      <c r="A903" s="2"/>
      <c r="B903" s="2"/>
      <c r="C903" s="2"/>
      <c r="D903" s="398"/>
      <c r="F903" s="2"/>
      <c r="G903" s="2"/>
      <c r="H903" s="2"/>
      <c r="I903" s="2"/>
      <c r="J903" s="2"/>
      <c r="K903" s="2"/>
      <c r="L903" s="2"/>
      <c r="M903" s="2"/>
      <c r="P903" s="2"/>
      <c r="Q903" s="2"/>
      <c r="R903" s="2"/>
      <c r="X903" s="273"/>
      <c r="Y903" s="2"/>
      <c r="AL903" s="2"/>
      <c r="AM903" s="2"/>
      <c r="AN903" s="2"/>
      <c r="AO903" s="2"/>
      <c r="AP903" s="2"/>
      <c r="AQ903" s="2"/>
      <c r="AR903" s="2"/>
      <c r="AS903" s="2"/>
      <c r="AT903" s="98"/>
      <c r="AU903" s="98"/>
      <c r="AV903" s="386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386"/>
      <c r="BX903" s="386"/>
      <c r="BY903" s="386"/>
      <c r="BZ903" s="2"/>
      <c r="CA903" s="2"/>
      <c r="CB903" s="2"/>
      <c r="CC903" s="2"/>
      <c r="CD903" s="2"/>
      <c r="CE903" s="2"/>
      <c r="CF903" s="386"/>
      <c r="CG903" s="386"/>
      <c r="CH903" s="10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386"/>
      <c r="DT903" s="386"/>
      <c r="DU903" s="386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</row>
    <row r="904" customFormat="false" ht="11.25" hidden="false" customHeight="false" outlineLevel="0" collapsed="false">
      <c r="A904" s="2"/>
      <c r="B904" s="2"/>
      <c r="C904" s="2"/>
      <c r="D904" s="398"/>
      <c r="F904" s="2"/>
      <c r="G904" s="2"/>
      <c r="H904" s="2"/>
      <c r="I904" s="2"/>
      <c r="J904" s="2"/>
      <c r="K904" s="2"/>
      <c r="L904" s="2"/>
      <c r="M904" s="2"/>
      <c r="P904" s="2"/>
      <c r="Q904" s="2"/>
      <c r="R904" s="2"/>
      <c r="X904" s="273"/>
      <c r="Y904" s="2"/>
      <c r="AL904" s="2"/>
      <c r="AM904" s="2"/>
      <c r="AN904" s="2"/>
      <c r="AO904" s="2"/>
      <c r="AP904" s="2"/>
      <c r="AQ904" s="2"/>
      <c r="AR904" s="2"/>
      <c r="AS904" s="2"/>
      <c r="AT904" s="98"/>
      <c r="AU904" s="98"/>
      <c r="AV904" s="386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386"/>
      <c r="BX904" s="386"/>
      <c r="BY904" s="386"/>
      <c r="BZ904" s="2"/>
      <c r="CA904" s="2"/>
      <c r="CB904" s="2"/>
      <c r="CC904" s="2"/>
      <c r="CD904" s="2"/>
      <c r="CE904" s="2"/>
      <c r="CF904" s="386"/>
      <c r="CG904" s="386"/>
      <c r="CH904" s="10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386"/>
      <c r="DT904" s="386"/>
      <c r="DU904" s="386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</row>
    <row r="905" customFormat="false" ht="11.25" hidden="false" customHeight="false" outlineLevel="0" collapsed="false">
      <c r="A905" s="2"/>
      <c r="B905" s="2"/>
      <c r="C905" s="2"/>
      <c r="D905" s="398"/>
      <c r="F905" s="2"/>
      <c r="G905" s="2"/>
      <c r="H905" s="2"/>
      <c r="I905" s="2"/>
      <c r="J905" s="2"/>
      <c r="K905" s="2"/>
      <c r="L905" s="2"/>
      <c r="M905" s="2"/>
      <c r="P905" s="2"/>
      <c r="Q905" s="2"/>
      <c r="R905" s="2"/>
      <c r="X905" s="273"/>
      <c r="Y905" s="2"/>
      <c r="AL905" s="2"/>
      <c r="AM905" s="2"/>
      <c r="AN905" s="2"/>
      <c r="AO905" s="2"/>
      <c r="AP905" s="2"/>
      <c r="AQ905" s="2"/>
      <c r="AR905" s="2"/>
      <c r="AS905" s="2"/>
      <c r="AT905" s="98"/>
      <c r="AU905" s="98"/>
      <c r="AV905" s="386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386"/>
      <c r="BX905" s="386"/>
      <c r="BY905" s="386"/>
      <c r="BZ905" s="2"/>
      <c r="CA905" s="2"/>
      <c r="CB905" s="2"/>
      <c r="CC905" s="2"/>
      <c r="CD905" s="2"/>
      <c r="CE905" s="2"/>
      <c r="CF905" s="386"/>
      <c r="CG905" s="386"/>
      <c r="CH905" s="10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386"/>
      <c r="DT905" s="386"/>
      <c r="DU905" s="386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</row>
    <row r="906" customFormat="false" ht="11.25" hidden="false" customHeight="false" outlineLevel="0" collapsed="false">
      <c r="A906" s="2"/>
      <c r="B906" s="2"/>
      <c r="C906" s="2"/>
      <c r="D906" s="398"/>
      <c r="F906" s="2"/>
      <c r="G906" s="2"/>
      <c r="H906" s="2"/>
      <c r="I906" s="2"/>
      <c r="J906" s="2"/>
      <c r="K906" s="2"/>
      <c r="L906" s="2"/>
      <c r="M906" s="2"/>
      <c r="P906" s="2"/>
      <c r="Q906" s="2"/>
      <c r="R906" s="2"/>
      <c r="X906" s="273"/>
      <c r="Y906" s="2"/>
      <c r="AL906" s="2"/>
      <c r="AM906" s="2"/>
      <c r="AN906" s="2"/>
      <c r="AO906" s="2"/>
      <c r="AP906" s="2"/>
      <c r="AQ906" s="2"/>
      <c r="AR906" s="2"/>
      <c r="AS906" s="2"/>
      <c r="AT906" s="98"/>
      <c r="AU906" s="98"/>
      <c r="AV906" s="386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386"/>
      <c r="BX906" s="386"/>
      <c r="BY906" s="386"/>
      <c r="BZ906" s="2"/>
      <c r="CA906" s="2"/>
      <c r="CB906" s="2"/>
      <c r="CC906" s="2"/>
      <c r="CD906" s="2"/>
      <c r="CE906" s="2"/>
      <c r="CF906" s="386"/>
      <c r="CG906" s="386"/>
      <c r="CH906" s="10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386"/>
      <c r="DT906" s="386"/>
      <c r="DU906" s="386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</row>
    <row r="907" customFormat="false" ht="11.25" hidden="false" customHeight="false" outlineLevel="0" collapsed="false">
      <c r="A907" s="2"/>
      <c r="B907" s="2"/>
      <c r="C907" s="2"/>
      <c r="D907" s="398"/>
      <c r="F907" s="2"/>
      <c r="G907" s="2"/>
      <c r="H907" s="2"/>
      <c r="I907" s="2"/>
      <c r="J907" s="2"/>
      <c r="K907" s="2"/>
      <c r="L907" s="2"/>
      <c r="M907" s="2"/>
      <c r="P907" s="2"/>
      <c r="Q907" s="2"/>
      <c r="R907" s="2"/>
      <c r="X907" s="273"/>
      <c r="Y907" s="2"/>
      <c r="AL907" s="2"/>
      <c r="AM907" s="2"/>
      <c r="AN907" s="2"/>
      <c r="AO907" s="2"/>
      <c r="AP907" s="2"/>
      <c r="AQ907" s="2"/>
      <c r="AR907" s="2"/>
      <c r="AS907" s="2"/>
      <c r="AT907" s="98"/>
      <c r="AU907" s="98"/>
      <c r="AV907" s="386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386"/>
      <c r="BX907" s="386"/>
      <c r="BY907" s="386"/>
      <c r="BZ907" s="2"/>
      <c r="CA907" s="2"/>
      <c r="CB907" s="2"/>
      <c r="CC907" s="2"/>
      <c r="CD907" s="2"/>
      <c r="CE907" s="2"/>
      <c r="CF907" s="386"/>
      <c r="CG907" s="386"/>
      <c r="CH907" s="10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386"/>
      <c r="DT907" s="386"/>
      <c r="DU907" s="386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</row>
    <row r="908" customFormat="false" ht="11.25" hidden="false" customHeight="false" outlineLevel="0" collapsed="false">
      <c r="A908" s="2"/>
      <c r="B908" s="2"/>
      <c r="C908" s="2"/>
      <c r="D908" s="398"/>
      <c r="F908" s="2"/>
      <c r="G908" s="2"/>
      <c r="H908" s="2"/>
      <c r="I908" s="2"/>
      <c r="J908" s="2"/>
      <c r="K908" s="2"/>
      <c r="L908" s="2"/>
      <c r="M908" s="2"/>
      <c r="P908" s="2"/>
      <c r="Q908" s="2"/>
      <c r="R908" s="2"/>
      <c r="X908" s="273"/>
      <c r="Y908" s="2"/>
      <c r="AL908" s="2"/>
      <c r="AM908" s="2"/>
      <c r="AN908" s="2"/>
      <c r="AO908" s="2"/>
      <c r="AP908" s="2"/>
      <c r="AQ908" s="2"/>
      <c r="AR908" s="2"/>
      <c r="AS908" s="2"/>
      <c r="AT908" s="98"/>
      <c r="AU908" s="98"/>
      <c r="AV908" s="386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386"/>
      <c r="BX908" s="386"/>
      <c r="BY908" s="386"/>
      <c r="BZ908" s="2"/>
      <c r="CA908" s="2"/>
      <c r="CB908" s="2"/>
      <c r="CC908" s="2"/>
      <c r="CD908" s="2"/>
      <c r="CE908" s="2"/>
      <c r="CF908" s="386"/>
      <c r="CG908" s="386"/>
      <c r="CH908" s="10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386"/>
      <c r="DT908" s="386"/>
      <c r="DU908" s="386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</row>
    <row r="909" customFormat="false" ht="11.25" hidden="false" customHeight="false" outlineLevel="0" collapsed="false">
      <c r="A909" s="2"/>
      <c r="B909" s="2"/>
      <c r="C909" s="2"/>
      <c r="D909" s="398"/>
      <c r="F909" s="2"/>
      <c r="G909" s="2"/>
      <c r="H909" s="2"/>
      <c r="I909" s="2"/>
      <c r="J909" s="2"/>
      <c r="K909" s="2"/>
      <c r="L909" s="2"/>
      <c r="M909" s="2"/>
      <c r="P909" s="2"/>
      <c r="Q909" s="2"/>
      <c r="R909" s="2"/>
      <c r="X909" s="273"/>
      <c r="Y909" s="2"/>
      <c r="AL909" s="2"/>
      <c r="AM909" s="2"/>
      <c r="AN909" s="2"/>
      <c r="AO909" s="2"/>
      <c r="AP909" s="2"/>
      <c r="AQ909" s="2"/>
      <c r="AR909" s="2"/>
      <c r="AS909" s="2"/>
      <c r="AT909" s="98"/>
      <c r="AU909" s="98"/>
      <c r="AV909" s="386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386"/>
      <c r="BX909" s="386"/>
      <c r="BY909" s="386"/>
      <c r="BZ909" s="2"/>
      <c r="CA909" s="2"/>
      <c r="CB909" s="2"/>
      <c r="CC909" s="2"/>
      <c r="CD909" s="2"/>
      <c r="CE909" s="2"/>
      <c r="CF909" s="386"/>
      <c r="CG909" s="386"/>
      <c r="CH909" s="10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386"/>
      <c r="DT909" s="386"/>
      <c r="DU909" s="386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</row>
    <row r="910" customFormat="false" ht="11.25" hidden="false" customHeight="false" outlineLevel="0" collapsed="false">
      <c r="A910" s="2"/>
      <c r="B910" s="2"/>
      <c r="C910" s="2"/>
      <c r="D910" s="398"/>
      <c r="F910" s="2"/>
      <c r="G910" s="2"/>
      <c r="H910" s="2"/>
      <c r="I910" s="2"/>
      <c r="J910" s="2"/>
      <c r="K910" s="2"/>
      <c r="L910" s="2"/>
      <c r="M910" s="2"/>
      <c r="P910" s="2"/>
      <c r="Q910" s="2"/>
      <c r="R910" s="2"/>
      <c r="X910" s="273"/>
      <c r="Y910" s="2"/>
      <c r="AL910" s="2"/>
      <c r="AM910" s="2"/>
      <c r="AN910" s="2"/>
      <c r="AO910" s="2"/>
      <c r="AP910" s="2"/>
      <c r="AQ910" s="2"/>
      <c r="AR910" s="2"/>
      <c r="AS910" s="2"/>
      <c r="AT910" s="98"/>
      <c r="AU910" s="98"/>
      <c r="AV910" s="386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386"/>
      <c r="BX910" s="386"/>
      <c r="BY910" s="386"/>
      <c r="BZ910" s="2"/>
      <c r="CA910" s="2"/>
      <c r="CB910" s="2"/>
      <c r="CC910" s="2"/>
      <c r="CD910" s="2"/>
      <c r="CE910" s="2"/>
      <c r="CF910" s="386"/>
      <c r="CG910" s="386"/>
      <c r="CH910" s="10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386"/>
      <c r="DT910" s="386"/>
      <c r="DU910" s="386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</row>
    <row r="911" customFormat="false" ht="11.25" hidden="false" customHeight="false" outlineLevel="0" collapsed="false">
      <c r="A911" s="2"/>
      <c r="B911" s="2"/>
      <c r="C911" s="2"/>
      <c r="D911" s="398"/>
      <c r="F911" s="2"/>
      <c r="G911" s="2"/>
      <c r="H911" s="2"/>
      <c r="I911" s="2"/>
      <c r="J911" s="2"/>
      <c r="K911" s="2"/>
      <c r="L911" s="2"/>
      <c r="M911" s="2"/>
      <c r="P911" s="2"/>
      <c r="Q911" s="2"/>
      <c r="R911" s="2"/>
      <c r="X911" s="273"/>
      <c r="Y911" s="2"/>
      <c r="AL911" s="2"/>
      <c r="AM911" s="2"/>
      <c r="AN911" s="2"/>
      <c r="AO911" s="2"/>
      <c r="AP911" s="2"/>
      <c r="AQ911" s="2"/>
      <c r="AR911" s="2"/>
      <c r="AS911" s="2"/>
      <c r="AT911" s="98"/>
      <c r="AU911" s="98"/>
      <c r="AV911" s="386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386"/>
      <c r="BX911" s="386"/>
      <c r="BY911" s="386"/>
      <c r="BZ911" s="2"/>
      <c r="CA911" s="2"/>
      <c r="CB911" s="2"/>
      <c r="CC911" s="2"/>
      <c r="CD911" s="2"/>
      <c r="CE911" s="2"/>
      <c r="CF911" s="386"/>
      <c r="CG911" s="386"/>
      <c r="CH911" s="10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386"/>
      <c r="DT911" s="386"/>
      <c r="DU911" s="386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</row>
    <row r="912" customFormat="false" ht="11.25" hidden="false" customHeight="false" outlineLevel="0" collapsed="false">
      <c r="A912" s="2"/>
      <c r="B912" s="2"/>
      <c r="C912" s="2"/>
      <c r="D912" s="398"/>
      <c r="F912" s="2"/>
      <c r="G912" s="2"/>
      <c r="H912" s="2"/>
      <c r="I912" s="2"/>
      <c r="J912" s="2"/>
      <c r="K912" s="2"/>
      <c r="L912" s="2"/>
      <c r="M912" s="2"/>
      <c r="P912" s="2"/>
      <c r="Q912" s="2"/>
      <c r="R912" s="2"/>
      <c r="X912" s="273"/>
      <c r="Y912" s="2"/>
      <c r="AL912" s="2"/>
      <c r="AM912" s="2"/>
      <c r="AN912" s="2"/>
      <c r="AO912" s="2"/>
      <c r="AP912" s="2"/>
      <c r="AQ912" s="2"/>
      <c r="AR912" s="2"/>
      <c r="AS912" s="2"/>
      <c r="AT912" s="98"/>
      <c r="AU912" s="98"/>
      <c r="AV912" s="386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386"/>
      <c r="BX912" s="386"/>
      <c r="BY912" s="386"/>
      <c r="BZ912" s="2"/>
      <c r="CA912" s="2"/>
      <c r="CB912" s="2"/>
      <c r="CC912" s="2"/>
      <c r="CD912" s="2"/>
      <c r="CE912" s="2"/>
      <c r="CF912" s="386"/>
      <c r="CG912" s="386"/>
      <c r="CH912" s="10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386"/>
      <c r="DT912" s="386"/>
      <c r="DU912" s="386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</row>
    <row r="913" customFormat="false" ht="11.25" hidden="false" customHeight="false" outlineLevel="0" collapsed="false">
      <c r="A913" s="2"/>
      <c r="B913" s="2"/>
      <c r="C913" s="2"/>
      <c r="D913" s="398"/>
      <c r="F913" s="2"/>
      <c r="G913" s="2"/>
      <c r="H913" s="2"/>
      <c r="I913" s="2"/>
      <c r="J913" s="2"/>
      <c r="K913" s="2"/>
      <c r="L913" s="2"/>
      <c r="M913" s="2"/>
      <c r="P913" s="2"/>
      <c r="Q913" s="2"/>
      <c r="R913" s="2"/>
      <c r="X913" s="273"/>
      <c r="Y913" s="2"/>
      <c r="AL913" s="2"/>
      <c r="AM913" s="2"/>
      <c r="AN913" s="2"/>
      <c r="AO913" s="2"/>
      <c r="AP913" s="2"/>
      <c r="AQ913" s="2"/>
      <c r="AR913" s="2"/>
      <c r="AS913" s="2"/>
      <c r="AT913" s="98"/>
      <c r="AU913" s="98"/>
      <c r="AV913" s="386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386"/>
      <c r="BX913" s="386"/>
      <c r="BY913" s="386"/>
      <c r="BZ913" s="2"/>
      <c r="CA913" s="2"/>
      <c r="CB913" s="2"/>
      <c r="CC913" s="2"/>
      <c r="CD913" s="2"/>
      <c r="CE913" s="2"/>
      <c r="CF913" s="386"/>
      <c r="CG913" s="386"/>
      <c r="CH913" s="10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386"/>
      <c r="DT913" s="386"/>
      <c r="DU913" s="386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</row>
    <row r="914" customFormat="false" ht="11.25" hidden="false" customHeight="false" outlineLevel="0" collapsed="false">
      <c r="A914" s="2"/>
      <c r="B914" s="2"/>
      <c r="C914" s="2"/>
      <c r="D914" s="398"/>
      <c r="F914" s="2"/>
      <c r="G914" s="2"/>
      <c r="H914" s="2"/>
      <c r="I914" s="2"/>
      <c r="J914" s="2"/>
      <c r="K914" s="2"/>
      <c r="L914" s="2"/>
      <c r="M914" s="2"/>
      <c r="P914" s="2"/>
      <c r="Q914" s="2"/>
      <c r="R914" s="2"/>
      <c r="X914" s="273"/>
      <c r="Y914" s="2"/>
      <c r="AL914" s="2"/>
      <c r="AM914" s="2"/>
      <c r="AN914" s="2"/>
      <c r="AO914" s="2"/>
      <c r="AP914" s="2"/>
      <c r="AQ914" s="2"/>
      <c r="AR914" s="2"/>
      <c r="AS914" s="2"/>
      <c r="AT914" s="98"/>
      <c r="AU914" s="98"/>
      <c r="AV914" s="386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386"/>
      <c r="BX914" s="386"/>
      <c r="BY914" s="386"/>
      <c r="BZ914" s="2"/>
      <c r="CA914" s="2"/>
      <c r="CB914" s="2"/>
      <c r="CC914" s="2"/>
      <c r="CD914" s="2"/>
      <c r="CE914" s="2"/>
      <c r="CF914" s="386"/>
      <c r="CG914" s="386"/>
      <c r="CH914" s="10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386"/>
      <c r="DT914" s="386"/>
      <c r="DU914" s="386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</row>
    <row r="915" customFormat="false" ht="11.25" hidden="false" customHeight="false" outlineLevel="0" collapsed="false">
      <c r="A915" s="2"/>
      <c r="B915" s="2"/>
      <c r="C915" s="2"/>
      <c r="D915" s="398"/>
      <c r="F915" s="2"/>
      <c r="G915" s="2"/>
      <c r="H915" s="2"/>
      <c r="I915" s="2"/>
      <c r="J915" s="2"/>
      <c r="K915" s="2"/>
      <c r="L915" s="2"/>
      <c r="M915" s="2"/>
      <c r="P915" s="2"/>
      <c r="Q915" s="2"/>
      <c r="R915" s="2"/>
      <c r="X915" s="273"/>
      <c r="Y915" s="2"/>
      <c r="AL915" s="2"/>
      <c r="AM915" s="2"/>
      <c r="AN915" s="2"/>
      <c r="AO915" s="2"/>
      <c r="AP915" s="2"/>
      <c r="AQ915" s="2"/>
      <c r="AR915" s="2"/>
      <c r="AS915" s="2"/>
      <c r="AT915" s="98"/>
      <c r="AU915" s="98"/>
      <c r="AV915" s="386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386"/>
      <c r="BX915" s="386"/>
      <c r="BY915" s="386"/>
      <c r="BZ915" s="2"/>
      <c r="CA915" s="2"/>
      <c r="CB915" s="2"/>
      <c r="CC915" s="2"/>
      <c r="CD915" s="2"/>
      <c r="CE915" s="2"/>
      <c r="CF915" s="386"/>
      <c r="CG915" s="386"/>
      <c r="CH915" s="10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386"/>
      <c r="DT915" s="386"/>
      <c r="DU915" s="386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</row>
    <row r="916" customFormat="false" ht="11.25" hidden="false" customHeight="false" outlineLevel="0" collapsed="false">
      <c r="A916" s="2"/>
      <c r="B916" s="2"/>
      <c r="C916" s="2"/>
      <c r="D916" s="398"/>
      <c r="F916" s="2"/>
      <c r="G916" s="2"/>
      <c r="H916" s="2"/>
      <c r="I916" s="2"/>
      <c r="J916" s="2"/>
      <c r="K916" s="2"/>
      <c r="L916" s="2"/>
      <c r="M916" s="2"/>
      <c r="P916" s="2"/>
      <c r="Q916" s="2"/>
      <c r="R916" s="2"/>
      <c r="X916" s="273"/>
      <c r="Y916" s="2"/>
      <c r="AL916" s="2"/>
      <c r="AM916" s="2"/>
      <c r="AN916" s="2"/>
      <c r="AO916" s="2"/>
      <c r="AP916" s="2"/>
      <c r="AQ916" s="2"/>
      <c r="AR916" s="2"/>
      <c r="AS916" s="2"/>
      <c r="AT916" s="98"/>
      <c r="AU916" s="98"/>
      <c r="AV916" s="386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386"/>
      <c r="BX916" s="386"/>
      <c r="BY916" s="386"/>
      <c r="BZ916" s="2"/>
      <c r="CA916" s="2"/>
      <c r="CB916" s="2"/>
      <c r="CC916" s="2"/>
      <c r="CD916" s="2"/>
      <c r="CE916" s="2"/>
      <c r="CF916" s="386"/>
      <c r="CG916" s="386"/>
      <c r="CH916" s="10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386"/>
      <c r="DT916" s="386"/>
      <c r="DU916" s="386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</row>
    <row r="917" customFormat="false" ht="11.25" hidden="false" customHeight="false" outlineLevel="0" collapsed="false">
      <c r="A917" s="2"/>
      <c r="B917" s="2"/>
      <c r="C917" s="2"/>
      <c r="D917" s="398"/>
      <c r="F917" s="2"/>
      <c r="G917" s="2"/>
      <c r="H917" s="2"/>
      <c r="I917" s="2"/>
      <c r="J917" s="2"/>
      <c r="K917" s="2"/>
      <c r="L917" s="2"/>
      <c r="M917" s="2"/>
      <c r="P917" s="2"/>
      <c r="Q917" s="2"/>
      <c r="R917" s="2"/>
      <c r="X917" s="273"/>
      <c r="Y917" s="2"/>
      <c r="AL917" s="2"/>
      <c r="AM917" s="2"/>
      <c r="AN917" s="2"/>
      <c r="AO917" s="2"/>
      <c r="AP917" s="2"/>
      <c r="AQ917" s="2"/>
      <c r="AR917" s="2"/>
      <c r="AS917" s="2"/>
      <c r="AT917" s="98"/>
      <c r="AU917" s="98"/>
      <c r="AV917" s="386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386"/>
      <c r="BX917" s="386"/>
      <c r="BY917" s="386"/>
      <c r="BZ917" s="2"/>
      <c r="CA917" s="2"/>
      <c r="CB917" s="2"/>
      <c r="CC917" s="2"/>
      <c r="CD917" s="2"/>
      <c r="CE917" s="2"/>
      <c r="CF917" s="386"/>
      <c r="CG917" s="386"/>
      <c r="CH917" s="10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386"/>
      <c r="DT917" s="386"/>
      <c r="DU917" s="386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</row>
    <row r="918" customFormat="false" ht="11.25" hidden="false" customHeight="false" outlineLevel="0" collapsed="false">
      <c r="A918" s="2"/>
      <c r="B918" s="2"/>
      <c r="C918" s="2"/>
      <c r="D918" s="398"/>
      <c r="F918" s="2"/>
      <c r="G918" s="2"/>
      <c r="H918" s="2"/>
      <c r="I918" s="2"/>
      <c r="J918" s="2"/>
      <c r="K918" s="2"/>
      <c r="L918" s="2"/>
      <c r="M918" s="2"/>
      <c r="P918" s="2"/>
      <c r="Q918" s="2"/>
      <c r="R918" s="2"/>
      <c r="X918" s="273"/>
      <c r="Y918" s="2"/>
      <c r="AL918" s="2"/>
      <c r="AM918" s="2"/>
      <c r="AN918" s="2"/>
      <c r="AO918" s="2"/>
      <c r="AP918" s="2"/>
      <c r="AQ918" s="2"/>
      <c r="AR918" s="2"/>
      <c r="AS918" s="2"/>
      <c r="AT918" s="98"/>
      <c r="AU918" s="98"/>
      <c r="AV918" s="386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386"/>
      <c r="BX918" s="386"/>
      <c r="BY918" s="386"/>
      <c r="BZ918" s="2"/>
      <c r="CA918" s="2"/>
      <c r="CB918" s="2"/>
      <c r="CC918" s="2"/>
      <c r="CD918" s="2"/>
      <c r="CE918" s="2"/>
      <c r="CF918" s="386"/>
      <c r="CG918" s="386"/>
      <c r="CH918" s="10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386"/>
      <c r="DT918" s="386"/>
      <c r="DU918" s="386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</row>
    <row r="919" customFormat="false" ht="11.25" hidden="false" customHeight="false" outlineLevel="0" collapsed="false">
      <c r="A919" s="2"/>
      <c r="B919" s="2"/>
      <c r="C919" s="2"/>
      <c r="D919" s="398"/>
      <c r="F919" s="2"/>
      <c r="G919" s="2"/>
      <c r="H919" s="2"/>
      <c r="I919" s="2"/>
      <c r="J919" s="2"/>
      <c r="K919" s="2"/>
      <c r="L919" s="2"/>
      <c r="M919" s="2"/>
      <c r="P919" s="2"/>
      <c r="Q919" s="2"/>
      <c r="R919" s="2"/>
      <c r="X919" s="273"/>
      <c r="Y919" s="2"/>
      <c r="AL919" s="2"/>
      <c r="AM919" s="2"/>
      <c r="AN919" s="2"/>
      <c r="AO919" s="2"/>
      <c r="AP919" s="2"/>
      <c r="AQ919" s="2"/>
      <c r="AR919" s="2"/>
      <c r="AS919" s="2"/>
      <c r="AT919" s="98"/>
      <c r="AU919" s="98"/>
      <c r="AV919" s="386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386"/>
      <c r="BX919" s="386"/>
      <c r="BY919" s="386"/>
      <c r="BZ919" s="2"/>
      <c r="CA919" s="2"/>
      <c r="CB919" s="2"/>
      <c r="CC919" s="2"/>
      <c r="CD919" s="2"/>
      <c r="CE919" s="2"/>
      <c r="CF919" s="386"/>
      <c r="CG919" s="386"/>
      <c r="CH919" s="10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386"/>
      <c r="DT919" s="386"/>
      <c r="DU919" s="386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</row>
    <row r="920" customFormat="false" ht="11.25" hidden="false" customHeight="false" outlineLevel="0" collapsed="false">
      <c r="A920" s="2"/>
      <c r="B920" s="2"/>
      <c r="C920" s="2"/>
      <c r="D920" s="398"/>
      <c r="F920" s="2"/>
      <c r="G920" s="2"/>
      <c r="H920" s="2"/>
      <c r="I920" s="2"/>
      <c r="J920" s="2"/>
      <c r="K920" s="2"/>
      <c r="L920" s="2"/>
      <c r="M920" s="2"/>
      <c r="P920" s="2"/>
      <c r="Q920" s="2"/>
      <c r="R920" s="2"/>
      <c r="X920" s="273"/>
      <c r="Y920" s="2"/>
      <c r="AL920" s="2"/>
      <c r="AM920" s="2"/>
      <c r="AN920" s="2"/>
      <c r="AO920" s="2"/>
      <c r="AP920" s="2"/>
      <c r="AQ920" s="2"/>
      <c r="AR920" s="2"/>
      <c r="AS920" s="2"/>
      <c r="AT920" s="98"/>
      <c r="AU920" s="98"/>
      <c r="AV920" s="386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386"/>
      <c r="BX920" s="386"/>
      <c r="BY920" s="386"/>
      <c r="BZ920" s="2"/>
      <c r="CA920" s="2"/>
      <c r="CB920" s="2"/>
      <c r="CC920" s="2"/>
      <c r="CD920" s="2"/>
      <c r="CE920" s="2"/>
      <c r="CF920" s="386"/>
      <c r="CG920" s="386"/>
      <c r="CH920" s="10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386"/>
      <c r="DT920" s="386"/>
      <c r="DU920" s="386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</row>
    <row r="921" customFormat="false" ht="11.25" hidden="false" customHeight="false" outlineLevel="0" collapsed="false">
      <c r="A921" s="2"/>
      <c r="B921" s="2"/>
      <c r="C921" s="2"/>
      <c r="D921" s="398"/>
      <c r="F921" s="2"/>
      <c r="G921" s="2"/>
      <c r="H921" s="2"/>
      <c r="I921" s="2"/>
      <c r="J921" s="2"/>
      <c r="K921" s="2"/>
      <c r="L921" s="2"/>
      <c r="M921" s="2"/>
      <c r="P921" s="2"/>
      <c r="Q921" s="2"/>
      <c r="R921" s="2"/>
      <c r="X921" s="273"/>
      <c r="Y921" s="2"/>
      <c r="AL921" s="2"/>
      <c r="AM921" s="2"/>
      <c r="AN921" s="2"/>
      <c r="AO921" s="2"/>
      <c r="AP921" s="2"/>
      <c r="AQ921" s="2"/>
      <c r="AR921" s="2"/>
      <c r="AS921" s="2"/>
      <c r="AT921" s="98"/>
      <c r="AU921" s="98"/>
      <c r="AV921" s="386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386"/>
      <c r="BX921" s="386"/>
      <c r="BY921" s="386"/>
      <c r="BZ921" s="2"/>
      <c r="CA921" s="2"/>
      <c r="CB921" s="2"/>
      <c r="CC921" s="2"/>
      <c r="CD921" s="2"/>
      <c r="CE921" s="2"/>
      <c r="CF921" s="386"/>
      <c r="CG921" s="386"/>
      <c r="CH921" s="10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386"/>
      <c r="DT921" s="386"/>
      <c r="DU921" s="386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</row>
    <row r="922" customFormat="false" ht="11.25" hidden="false" customHeight="false" outlineLevel="0" collapsed="false">
      <c r="A922" s="2"/>
      <c r="B922" s="2"/>
      <c r="C922" s="2"/>
      <c r="D922" s="398"/>
      <c r="F922" s="2"/>
      <c r="G922" s="2"/>
      <c r="H922" s="2"/>
      <c r="I922" s="2"/>
      <c r="J922" s="2"/>
      <c r="K922" s="2"/>
      <c r="L922" s="2"/>
      <c r="M922" s="2"/>
      <c r="P922" s="2"/>
      <c r="Q922" s="2"/>
      <c r="R922" s="2"/>
      <c r="X922" s="273"/>
      <c r="Y922" s="2"/>
      <c r="AL922" s="2"/>
      <c r="AM922" s="2"/>
      <c r="AN922" s="2"/>
      <c r="AO922" s="2"/>
      <c r="AP922" s="2"/>
      <c r="AQ922" s="2"/>
      <c r="AR922" s="2"/>
      <c r="AS922" s="2"/>
      <c r="AT922" s="98"/>
      <c r="AU922" s="98"/>
      <c r="AV922" s="386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386"/>
      <c r="BX922" s="386"/>
      <c r="BY922" s="386"/>
      <c r="BZ922" s="2"/>
      <c r="CA922" s="2"/>
      <c r="CB922" s="2"/>
      <c r="CC922" s="2"/>
      <c r="CD922" s="2"/>
      <c r="CE922" s="2"/>
      <c r="CF922" s="386"/>
      <c r="CG922" s="386"/>
      <c r="CH922" s="10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386"/>
      <c r="DT922" s="386"/>
      <c r="DU922" s="386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</row>
    <row r="923" customFormat="false" ht="11.25" hidden="false" customHeight="false" outlineLevel="0" collapsed="false">
      <c r="A923" s="2"/>
      <c r="B923" s="2"/>
      <c r="C923" s="2"/>
      <c r="D923" s="398"/>
      <c r="F923" s="2"/>
      <c r="G923" s="2"/>
      <c r="H923" s="2"/>
      <c r="I923" s="2"/>
      <c r="J923" s="2"/>
      <c r="K923" s="2"/>
      <c r="L923" s="2"/>
      <c r="M923" s="2"/>
      <c r="P923" s="2"/>
      <c r="Q923" s="2"/>
      <c r="R923" s="2"/>
      <c r="X923" s="273"/>
      <c r="Y923" s="2"/>
      <c r="AL923" s="2"/>
      <c r="AM923" s="2"/>
      <c r="AN923" s="2"/>
      <c r="AO923" s="2"/>
      <c r="AP923" s="2"/>
      <c r="AQ923" s="2"/>
      <c r="AR923" s="2"/>
      <c r="AS923" s="2"/>
      <c r="AT923" s="98"/>
      <c r="AU923" s="98"/>
      <c r="AV923" s="386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386"/>
      <c r="BX923" s="386"/>
      <c r="BY923" s="386"/>
      <c r="BZ923" s="2"/>
      <c r="CA923" s="2"/>
      <c r="CB923" s="2"/>
      <c r="CC923" s="2"/>
      <c r="CD923" s="2"/>
      <c r="CE923" s="2"/>
      <c r="CF923" s="386"/>
      <c r="CG923" s="386"/>
      <c r="CH923" s="10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386"/>
      <c r="DT923" s="386"/>
      <c r="DU923" s="386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</row>
    <row r="924" customFormat="false" ht="11.25" hidden="false" customHeight="false" outlineLevel="0" collapsed="false">
      <c r="A924" s="2"/>
      <c r="B924" s="2"/>
      <c r="C924" s="2"/>
      <c r="D924" s="398"/>
      <c r="F924" s="2"/>
      <c r="G924" s="2"/>
      <c r="H924" s="2"/>
      <c r="I924" s="2"/>
      <c r="J924" s="2"/>
      <c r="K924" s="2"/>
      <c r="L924" s="2"/>
      <c r="M924" s="2"/>
      <c r="P924" s="2"/>
      <c r="Q924" s="2"/>
      <c r="R924" s="2"/>
      <c r="X924" s="273"/>
      <c r="Y924" s="2"/>
      <c r="AL924" s="2"/>
      <c r="AM924" s="2"/>
      <c r="AN924" s="2"/>
      <c r="AO924" s="2"/>
      <c r="AP924" s="2"/>
      <c r="AQ924" s="2"/>
      <c r="AR924" s="2"/>
      <c r="AS924" s="2"/>
      <c r="AT924" s="98"/>
      <c r="AU924" s="98"/>
      <c r="AV924" s="386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386"/>
      <c r="BX924" s="386"/>
      <c r="BY924" s="386"/>
      <c r="BZ924" s="2"/>
      <c r="CA924" s="2"/>
      <c r="CB924" s="2"/>
      <c r="CC924" s="2"/>
      <c r="CD924" s="2"/>
      <c r="CE924" s="2"/>
      <c r="CF924" s="386"/>
      <c r="CG924" s="386"/>
      <c r="CH924" s="10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386"/>
      <c r="DT924" s="386"/>
      <c r="DU924" s="386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</row>
    <row r="925" customFormat="false" ht="11.25" hidden="false" customHeight="false" outlineLevel="0" collapsed="false">
      <c r="A925" s="2"/>
      <c r="B925" s="2"/>
      <c r="C925" s="2"/>
      <c r="D925" s="398"/>
      <c r="F925" s="2"/>
      <c r="G925" s="2"/>
      <c r="H925" s="2"/>
      <c r="I925" s="2"/>
      <c r="J925" s="2"/>
      <c r="K925" s="2"/>
      <c r="L925" s="2"/>
      <c r="M925" s="2"/>
      <c r="P925" s="2"/>
      <c r="Q925" s="2"/>
      <c r="R925" s="2"/>
      <c r="X925" s="273"/>
      <c r="Y925" s="2"/>
      <c r="AL925" s="2"/>
      <c r="AM925" s="2"/>
      <c r="AN925" s="2"/>
      <c r="AO925" s="2"/>
      <c r="AP925" s="2"/>
      <c r="AQ925" s="2"/>
      <c r="AR925" s="2"/>
      <c r="AS925" s="2"/>
      <c r="AT925" s="98"/>
      <c r="AU925" s="98"/>
      <c r="AV925" s="386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386"/>
      <c r="BX925" s="386"/>
      <c r="BY925" s="386"/>
      <c r="BZ925" s="2"/>
      <c r="CA925" s="2"/>
      <c r="CB925" s="2"/>
      <c r="CC925" s="2"/>
      <c r="CD925" s="2"/>
      <c r="CE925" s="2"/>
      <c r="CF925" s="386"/>
      <c r="CG925" s="386"/>
      <c r="CH925" s="10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386"/>
      <c r="DT925" s="386"/>
      <c r="DU925" s="386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</row>
    <row r="926" customFormat="false" ht="11.25" hidden="false" customHeight="false" outlineLevel="0" collapsed="false">
      <c r="A926" s="2"/>
      <c r="B926" s="2"/>
      <c r="C926" s="2"/>
      <c r="D926" s="398"/>
      <c r="F926" s="2"/>
      <c r="G926" s="2"/>
      <c r="H926" s="2"/>
      <c r="I926" s="2"/>
      <c r="J926" s="2"/>
      <c r="K926" s="2"/>
      <c r="L926" s="2"/>
      <c r="M926" s="2"/>
      <c r="P926" s="2"/>
      <c r="Q926" s="2"/>
      <c r="R926" s="2"/>
      <c r="X926" s="273"/>
      <c r="Y926" s="2"/>
      <c r="AL926" s="2"/>
      <c r="AM926" s="2"/>
      <c r="AN926" s="2"/>
      <c r="AO926" s="2"/>
      <c r="AP926" s="2"/>
      <c r="AQ926" s="2"/>
      <c r="AR926" s="2"/>
      <c r="AS926" s="2"/>
      <c r="AT926" s="98"/>
      <c r="AU926" s="98"/>
      <c r="AV926" s="386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386"/>
      <c r="BX926" s="386"/>
      <c r="BY926" s="386"/>
      <c r="BZ926" s="2"/>
      <c r="CA926" s="2"/>
      <c r="CB926" s="2"/>
      <c r="CC926" s="2"/>
      <c r="CD926" s="2"/>
      <c r="CE926" s="2"/>
      <c r="CF926" s="386"/>
      <c r="CG926" s="386"/>
      <c r="CH926" s="10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386"/>
      <c r="DT926" s="386"/>
      <c r="DU926" s="386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</row>
    <row r="927" customFormat="false" ht="11.25" hidden="false" customHeight="false" outlineLevel="0" collapsed="false">
      <c r="A927" s="2"/>
      <c r="B927" s="2"/>
      <c r="C927" s="2"/>
      <c r="D927" s="398"/>
      <c r="F927" s="2"/>
      <c r="G927" s="2"/>
      <c r="H927" s="2"/>
      <c r="I927" s="2"/>
      <c r="J927" s="2"/>
      <c r="K927" s="2"/>
      <c r="L927" s="2"/>
      <c r="M927" s="2"/>
      <c r="P927" s="2"/>
      <c r="Q927" s="2"/>
      <c r="R927" s="2"/>
      <c r="X927" s="273"/>
      <c r="Y927" s="2"/>
      <c r="AL927" s="2"/>
      <c r="AM927" s="2"/>
      <c r="AN927" s="2"/>
      <c r="AO927" s="2"/>
      <c r="AP927" s="2"/>
      <c r="AQ927" s="2"/>
      <c r="AR927" s="2"/>
      <c r="AS927" s="2"/>
      <c r="AT927" s="98"/>
      <c r="AU927" s="98"/>
      <c r="AV927" s="386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386"/>
      <c r="BX927" s="386"/>
      <c r="BY927" s="386"/>
      <c r="BZ927" s="2"/>
      <c r="CA927" s="2"/>
      <c r="CB927" s="2"/>
      <c r="CC927" s="2"/>
      <c r="CD927" s="2"/>
      <c r="CE927" s="2"/>
      <c r="CF927" s="386"/>
      <c r="CG927" s="386"/>
      <c r="CH927" s="10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386"/>
      <c r="DT927" s="386"/>
      <c r="DU927" s="386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</row>
    <row r="928" customFormat="false" ht="11.25" hidden="false" customHeight="false" outlineLevel="0" collapsed="false">
      <c r="A928" s="2"/>
      <c r="B928" s="2"/>
      <c r="C928" s="2"/>
      <c r="D928" s="398"/>
      <c r="F928" s="2"/>
      <c r="G928" s="2"/>
      <c r="H928" s="2"/>
      <c r="I928" s="2"/>
      <c r="J928" s="2"/>
      <c r="K928" s="2"/>
      <c r="L928" s="2"/>
      <c r="M928" s="2"/>
      <c r="P928" s="2"/>
      <c r="Q928" s="2"/>
      <c r="R928" s="2"/>
      <c r="X928" s="273"/>
      <c r="Y928" s="2"/>
      <c r="AL928" s="2"/>
      <c r="AM928" s="2"/>
      <c r="AN928" s="2"/>
      <c r="AO928" s="2"/>
      <c r="AP928" s="2"/>
      <c r="AQ928" s="2"/>
      <c r="AR928" s="2"/>
      <c r="AS928" s="2"/>
      <c r="AT928" s="98"/>
      <c r="AU928" s="98"/>
      <c r="AV928" s="386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386"/>
      <c r="BX928" s="386"/>
      <c r="BY928" s="386"/>
      <c r="BZ928" s="2"/>
      <c r="CA928" s="2"/>
      <c r="CB928" s="2"/>
      <c r="CC928" s="2"/>
      <c r="CD928" s="2"/>
      <c r="CE928" s="2"/>
      <c r="CF928" s="386"/>
      <c r="CG928" s="386"/>
      <c r="CH928" s="10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386"/>
      <c r="DT928" s="386"/>
      <c r="DU928" s="386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</row>
    <row r="929" customFormat="false" ht="11.25" hidden="false" customHeight="false" outlineLevel="0" collapsed="false">
      <c r="A929" s="2"/>
      <c r="B929" s="2"/>
      <c r="C929" s="2"/>
      <c r="D929" s="398"/>
      <c r="F929" s="2"/>
      <c r="G929" s="2"/>
      <c r="H929" s="2"/>
      <c r="I929" s="2"/>
      <c r="J929" s="2"/>
      <c r="K929" s="2"/>
      <c r="L929" s="2"/>
      <c r="M929" s="2"/>
      <c r="P929" s="2"/>
      <c r="Q929" s="2"/>
      <c r="R929" s="2"/>
      <c r="X929" s="273"/>
      <c r="Y929" s="2"/>
      <c r="AL929" s="2"/>
      <c r="AM929" s="2"/>
      <c r="AN929" s="2"/>
      <c r="AO929" s="2"/>
      <c r="AP929" s="2"/>
      <c r="AQ929" s="2"/>
      <c r="AR929" s="2"/>
      <c r="AS929" s="2"/>
      <c r="AT929" s="98"/>
      <c r="AU929" s="98"/>
      <c r="AV929" s="386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386"/>
      <c r="BX929" s="386"/>
      <c r="BY929" s="386"/>
      <c r="BZ929" s="2"/>
      <c r="CA929" s="2"/>
      <c r="CB929" s="2"/>
      <c r="CC929" s="2"/>
      <c r="CD929" s="2"/>
      <c r="CE929" s="2"/>
      <c r="CF929" s="386"/>
      <c r="CG929" s="386"/>
      <c r="CH929" s="10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386"/>
      <c r="DT929" s="386"/>
      <c r="DU929" s="386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</row>
    <row r="930" customFormat="false" ht="11.25" hidden="false" customHeight="false" outlineLevel="0" collapsed="false">
      <c r="A930" s="2"/>
      <c r="B930" s="2"/>
      <c r="C930" s="2"/>
      <c r="D930" s="398"/>
      <c r="F930" s="2"/>
      <c r="G930" s="2"/>
      <c r="H930" s="2"/>
      <c r="I930" s="2"/>
      <c r="J930" s="2"/>
      <c r="K930" s="2"/>
      <c r="L930" s="2"/>
      <c r="M930" s="2"/>
      <c r="P930" s="2"/>
      <c r="Q930" s="2"/>
      <c r="R930" s="2"/>
      <c r="X930" s="273"/>
      <c r="Y930" s="2"/>
      <c r="AL930" s="2"/>
      <c r="AM930" s="2"/>
      <c r="AN930" s="2"/>
      <c r="AO930" s="2"/>
      <c r="AP930" s="2"/>
      <c r="AQ930" s="2"/>
      <c r="AR930" s="2"/>
      <c r="AS930" s="2"/>
      <c r="AT930" s="98"/>
      <c r="AU930" s="98"/>
      <c r="AV930" s="386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386"/>
      <c r="BX930" s="386"/>
      <c r="BY930" s="386"/>
      <c r="BZ930" s="2"/>
      <c r="CA930" s="2"/>
      <c r="CB930" s="2"/>
      <c r="CC930" s="2"/>
      <c r="CD930" s="2"/>
      <c r="CE930" s="2"/>
      <c r="CF930" s="386"/>
      <c r="CG930" s="386"/>
      <c r="CH930" s="10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386"/>
      <c r="DT930" s="386"/>
      <c r="DU930" s="386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</row>
    <row r="931" customFormat="false" ht="11.25" hidden="false" customHeight="false" outlineLevel="0" collapsed="false">
      <c r="A931" s="2"/>
      <c r="B931" s="2"/>
      <c r="C931" s="2"/>
      <c r="D931" s="398"/>
      <c r="F931" s="2"/>
      <c r="G931" s="2"/>
      <c r="H931" s="2"/>
      <c r="I931" s="2"/>
      <c r="J931" s="2"/>
      <c r="K931" s="2"/>
      <c r="L931" s="2"/>
      <c r="M931" s="2"/>
      <c r="P931" s="2"/>
      <c r="Q931" s="2"/>
      <c r="R931" s="2"/>
      <c r="X931" s="273"/>
      <c r="Y931" s="2"/>
      <c r="AL931" s="2"/>
      <c r="AM931" s="2"/>
      <c r="AN931" s="2"/>
      <c r="AO931" s="2"/>
      <c r="AP931" s="2"/>
      <c r="AQ931" s="2"/>
      <c r="AR931" s="2"/>
      <c r="AS931" s="2"/>
      <c r="AT931" s="98"/>
      <c r="AU931" s="98"/>
      <c r="AV931" s="386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386"/>
      <c r="BX931" s="386"/>
      <c r="BY931" s="386"/>
      <c r="BZ931" s="2"/>
      <c r="CA931" s="2"/>
      <c r="CB931" s="2"/>
      <c r="CC931" s="2"/>
      <c r="CD931" s="2"/>
      <c r="CE931" s="2"/>
      <c r="CF931" s="386"/>
      <c r="CG931" s="386"/>
      <c r="CH931" s="10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386"/>
      <c r="DT931" s="386"/>
      <c r="DU931" s="386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</row>
    <row r="932" customFormat="false" ht="11.25" hidden="false" customHeight="false" outlineLevel="0" collapsed="false">
      <c r="A932" s="2"/>
      <c r="B932" s="2"/>
      <c r="C932" s="2"/>
      <c r="D932" s="398"/>
      <c r="F932" s="2"/>
      <c r="G932" s="2"/>
      <c r="H932" s="2"/>
      <c r="I932" s="2"/>
      <c r="J932" s="2"/>
      <c r="K932" s="2"/>
      <c r="L932" s="2"/>
      <c r="M932" s="2"/>
      <c r="P932" s="2"/>
      <c r="Q932" s="2"/>
      <c r="R932" s="2"/>
      <c r="X932" s="273"/>
      <c r="Y932" s="2"/>
      <c r="AL932" s="2"/>
      <c r="AM932" s="2"/>
      <c r="AN932" s="2"/>
      <c r="AO932" s="2"/>
      <c r="AP932" s="2"/>
      <c r="AQ932" s="2"/>
      <c r="AR932" s="2"/>
      <c r="AS932" s="2"/>
      <c r="AT932" s="98"/>
      <c r="AU932" s="98"/>
      <c r="AV932" s="386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386"/>
      <c r="BX932" s="386"/>
      <c r="BY932" s="386"/>
      <c r="BZ932" s="2"/>
      <c r="CA932" s="2"/>
      <c r="CB932" s="2"/>
      <c r="CC932" s="2"/>
      <c r="CD932" s="2"/>
      <c r="CE932" s="2"/>
      <c r="CF932" s="386"/>
      <c r="CG932" s="386"/>
      <c r="CH932" s="10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386"/>
      <c r="DT932" s="386"/>
      <c r="DU932" s="386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</row>
    <row r="933" customFormat="false" ht="11.25" hidden="false" customHeight="false" outlineLevel="0" collapsed="false">
      <c r="A933" s="2"/>
      <c r="B933" s="2"/>
      <c r="C933" s="2"/>
      <c r="D933" s="398"/>
      <c r="F933" s="2"/>
      <c r="G933" s="2"/>
      <c r="H933" s="2"/>
      <c r="I933" s="2"/>
      <c r="J933" s="2"/>
      <c r="K933" s="2"/>
      <c r="L933" s="2"/>
      <c r="M933" s="2"/>
      <c r="P933" s="2"/>
      <c r="Q933" s="2"/>
      <c r="R933" s="2"/>
      <c r="X933" s="273"/>
      <c r="Y933" s="2"/>
      <c r="AL933" s="2"/>
      <c r="AM933" s="2"/>
      <c r="AN933" s="2"/>
      <c r="AO933" s="2"/>
      <c r="AP933" s="2"/>
      <c r="AQ933" s="2"/>
      <c r="AR933" s="2"/>
      <c r="AS933" s="2"/>
      <c r="AT933" s="98"/>
      <c r="AU933" s="98"/>
      <c r="AV933" s="386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386"/>
      <c r="BX933" s="386"/>
      <c r="BY933" s="386"/>
      <c r="BZ933" s="2"/>
      <c r="CA933" s="2"/>
      <c r="CB933" s="2"/>
      <c r="CC933" s="2"/>
      <c r="CD933" s="2"/>
      <c r="CE933" s="2"/>
      <c r="CF933" s="386"/>
      <c r="CG933" s="386"/>
      <c r="CH933" s="10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386"/>
      <c r="DT933" s="386"/>
      <c r="DU933" s="386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</row>
    <row r="934" customFormat="false" ht="11.25" hidden="false" customHeight="false" outlineLevel="0" collapsed="false">
      <c r="A934" s="2"/>
      <c r="B934" s="2"/>
      <c r="C934" s="2"/>
      <c r="D934" s="398"/>
      <c r="F934" s="2"/>
      <c r="G934" s="2"/>
      <c r="H934" s="2"/>
      <c r="I934" s="2"/>
      <c r="J934" s="2"/>
      <c r="K934" s="2"/>
      <c r="L934" s="2"/>
      <c r="M934" s="2"/>
      <c r="P934" s="2"/>
      <c r="Q934" s="2"/>
      <c r="R934" s="2"/>
      <c r="X934" s="273"/>
      <c r="Y934" s="2"/>
      <c r="AL934" s="2"/>
      <c r="AM934" s="2"/>
      <c r="AN934" s="2"/>
      <c r="AO934" s="2"/>
      <c r="AP934" s="2"/>
      <c r="AQ934" s="2"/>
      <c r="AR934" s="2"/>
      <c r="AS934" s="2"/>
      <c r="AT934" s="98"/>
      <c r="AU934" s="98"/>
      <c r="AV934" s="386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386"/>
      <c r="BX934" s="386"/>
      <c r="BY934" s="386"/>
      <c r="BZ934" s="2"/>
      <c r="CA934" s="2"/>
      <c r="CB934" s="2"/>
      <c r="CC934" s="2"/>
      <c r="CD934" s="2"/>
      <c r="CE934" s="2"/>
      <c r="CF934" s="386"/>
      <c r="CG934" s="386"/>
      <c r="CH934" s="10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386"/>
      <c r="DT934" s="386"/>
      <c r="DU934" s="386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</row>
    <row r="935" customFormat="false" ht="11.25" hidden="false" customHeight="false" outlineLevel="0" collapsed="false">
      <c r="A935" s="2"/>
      <c r="B935" s="2"/>
      <c r="C935" s="2"/>
      <c r="D935" s="398"/>
      <c r="F935" s="2"/>
      <c r="G935" s="2"/>
      <c r="H935" s="2"/>
      <c r="I935" s="2"/>
      <c r="J935" s="2"/>
      <c r="K935" s="2"/>
      <c r="L935" s="2"/>
      <c r="M935" s="2"/>
      <c r="P935" s="2"/>
      <c r="Q935" s="2"/>
      <c r="R935" s="2"/>
      <c r="X935" s="273"/>
      <c r="Y935" s="2"/>
      <c r="AL935" s="2"/>
      <c r="AM935" s="2"/>
      <c r="AN935" s="2"/>
      <c r="AO935" s="2"/>
      <c r="AP935" s="2"/>
      <c r="AQ935" s="2"/>
      <c r="AR935" s="2"/>
      <c r="AS935" s="2"/>
      <c r="AT935" s="98"/>
      <c r="AU935" s="98"/>
      <c r="AV935" s="386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386"/>
      <c r="BX935" s="386"/>
      <c r="BY935" s="386"/>
      <c r="BZ935" s="2"/>
      <c r="CA935" s="2"/>
      <c r="CB935" s="2"/>
      <c r="CC935" s="2"/>
      <c r="CD935" s="2"/>
      <c r="CE935" s="2"/>
      <c r="CF935" s="386"/>
      <c r="CG935" s="386"/>
      <c r="CH935" s="10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386"/>
      <c r="DT935" s="386"/>
      <c r="DU935" s="386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</row>
    <row r="936" customFormat="false" ht="11.25" hidden="false" customHeight="false" outlineLevel="0" collapsed="false">
      <c r="A936" s="2"/>
      <c r="B936" s="2"/>
      <c r="C936" s="2"/>
      <c r="D936" s="398"/>
      <c r="F936" s="2"/>
      <c r="G936" s="2"/>
      <c r="H936" s="2"/>
      <c r="I936" s="2"/>
      <c r="J936" s="2"/>
      <c r="K936" s="2"/>
      <c r="L936" s="2"/>
      <c r="M936" s="2"/>
      <c r="P936" s="2"/>
      <c r="Q936" s="2"/>
      <c r="R936" s="2"/>
      <c r="X936" s="273"/>
      <c r="Y936" s="2"/>
      <c r="AL936" s="2"/>
      <c r="AM936" s="2"/>
      <c r="AN936" s="2"/>
      <c r="AO936" s="2"/>
      <c r="AP936" s="2"/>
      <c r="AQ936" s="2"/>
      <c r="AR936" s="2"/>
      <c r="AS936" s="2"/>
      <c r="AT936" s="98"/>
      <c r="AU936" s="98"/>
      <c r="AV936" s="386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386"/>
      <c r="BX936" s="386"/>
      <c r="BY936" s="386"/>
      <c r="BZ936" s="2"/>
      <c r="CA936" s="2"/>
      <c r="CB936" s="2"/>
      <c r="CC936" s="2"/>
      <c r="CD936" s="2"/>
      <c r="CE936" s="2"/>
      <c r="CF936" s="386"/>
      <c r="CG936" s="386"/>
      <c r="CH936" s="10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386"/>
      <c r="DT936" s="386"/>
      <c r="DU936" s="386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</row>
    <row r="937" customFormat="false" ht="11.25" hidden="false" customHeight="false" outlineLevel="0" collapsed="false">
      <c r="A937" s="2"/>
      <c r="B937" s="2"/>
      <c r="C937" s="2"/>
      <c r="D937" s="398"/>
      <c r="F937" s="2"/>
      <c r="G937" s="2"/>
      <c r="H937" s="2"/>
      <c r="I937" s="2"/>
      <c r="J937" s="2"/>
      <c r="K937" s="2"/>
      <c r="L937" s="2"/>
      <c r="M937" s="2"/>
      <c r="P937" s="2"/>
      <c r="Q937" s="2"/>
      <c r="R937" s="2"/>
      <c r="X937" s="273"/>
      <c r="Y937" s="2"/>
      <c r="AL937" s="2"/>
      <c r="AM937" s="2"/>
      <c r="AN937" s="2"/>
      <c r="AO937" s="2"/>
      <c r="AP937" s="2"/>
      <c r="AQ937" s="2"/>
      <c r="AR937" s="2"/>
      <c r="AS937" s="2"/>
      <c r="AT937" s="98"/>
      <c r="AU937" s="98"/>
      <c r="AV937" s="386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386"/>
      <c r="BX937" s="386"/>
      <c r="BY937" s="386"/>
      <c r="BZ937" s="2"/>
      <c r="CA937" s="2"/>
      <c r="CB937" s="2"/>
      <c r="CC937" s="2"/>
      <c r="CD937" s="2"/>
      <c r="CE937" s="2"/>
      <c r="CF937" s="386"/>
      <c r="CG937" s="386"/>
      <c r="CH937" s="10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386"/>
      <c r="DT937" s="386"/>
      <c r="DU937" s="386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</row>
    <row r="938" customFormat="false" ht="11.25" hidden="false" customHeight="false" outlineLevel="0" collapsed="false">
      <c r="A938" s="2"/>
      <c r="B938" s="2"/>
      <c r="C938" s="2"/>
      <c r="D938" s="398"/>
      <c r="F938" s="2"/>
      <c r="G938" s="2"/>
      <c r="H938" s="2"/>
      <c r="I938" s="2"/>
      <c r="J938" s="2"/>
      <c r="K938" s="2"/>
      <c r="L938" s="2"/>
      <c r="M938" s="2"/>
      <c r="P938" s="2"/>
      <c r="Q938" s="2"/>
      <c r="R938" s="2"/>
      <c r="X938" s="273"/>
      <c r="Y938" s="2"/>
      <c r="AL938" s="2"/>
      <c r="AM938" s="2"/>
      <c r="AN938" s="2"/>
      <c r="AO938" s="2"/>
      <c r="AP938" s="2"/>
      <c r="AQ938" s="2"/>
      <c r="AR938" s="2"/>
      <c r="AS938" s="2"/>
      <c r="AT938" s="98"/>
      <c r="AU938" s="98"/>
      <c r="AV938" s="386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386"/>
      <c r="BX938" s="386"/>
      <c r="BY938" s="386"/>
      <c r="BZ938" s="2"/>
      <c r="CA938" s="2"/>
      <c r="CB938" s="2"/>
      <c r="CC938" s="2"/>
      <c r="CD938" s="2"/>
      <c r="CE938" s="2"/>
      <c r="CF938" s="386"/>
      <c r="CG938" s="386"/>
      <c r="CH938" s="10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386"/>
      <c r="DT938" s="386"/>
      <c r="DU938" s="386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</row>
    <row r="939" customFormat="false" ht="11.25" hidden="false" customHeight="false" outlineLevel="0" collapsed="false">
      <c r="A939" s="2"/>
      <c r="B939" s="2"/>
      <c r="C939" s="2"/>
      <c r="D939" s="398"/>
      <c r="F939" s="2"/>
      <c r="G939" s="2"/>
      <c r="H939" s="2"/>
      <c r="I939" s="2"/>
      <c r="J939" s="2"/>
      <c r="K939" s="2"/>
      <c r="L939" s="2"/>
      <c r="M939" s="2"/>
      <c r="P939" s="2"/>
      <c r="Q939" s="2"/>
      <c r="R939" s="2"/>
      <c r="X939" s="273"/>
      <c r="Y939" s="2"/>
      <c r="AL939" s="2"/>
      <c r="AM939" s="2"/>
      <c r="AN939" s="2"/>
      <c r="AO939" s="2"/>
      <c r="AP939" s="2"/>
      <c r="AQ939" s="2"/>
      <c r="AR939" s="2"/>
      <c r="AS939" s="2"/>
      <c r="AT939" s="98"/>
      <c r="AU939" s="98"/>
      <c r="AV939" s="386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386"/>
      <c r="BX939" s="386"/>
      <c r="BY939" s="386"/>
      <c r="BZ939" s="2"/>
      <c r="CA939" s="2"/>
      <c r="CB939" s="2"/>
      <c r="CC939" s="2"/>
      <c r="CD939" s="2"/>
      <c r="CE939" s="2"/>
      <c r="CF939" s="386"/>
      <c r="CG939" s="386"/>
      <c r="CH939" s="10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386"/>
      <c r="DT939" s="386"/>
      <c r="DU939" s="386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</row>
    <row r="940" customFormat="false" ht="11.25" hidden="false" customHeight="false" outlineLevel="0" collapsed="false">
      <c r="A940" s="2"/>
      <c r="B940" s="2"/>
      <c r="C940" s="2"/>
      <c r="D940" s="398"/>
      <c r="F940" s="2"/>
      <c r="G940" s="2"/>
      <c r="H940" s="2"/>
      <c r="I940" s="2"/>
      <c r="J940" s="2"/>
      <c r="K940" s="2"/>
      <c r="L940" s="2"/>
      <c r="M940" s="2"/>
      <c r="P940" s="2"/>
      <c r="Q940" s="2"/>
      <c r="R940" s="2"/>
      <c r="X940" s="273"/>
      <c r="Y940" s="2"/>
      <c r="AL940" s="2"/>
      <c r="AM940" s="2"/>
      <c r="AN940" s="2"/>
      <c r="AO940" s="2"/>
      <c r="AP940" s="2"/>
      <c r="AQ940" s="2"/>
      <c r="AR940" s="2"/>
      <c r="AS940" s="2"/>
      <c r="AT940" s="98"/>
      <c r="AU940" s="98"/>
      <c r="AV940" s="386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386"/>
      <c r="BX940" s="386"/>
      <c r="BY940" s="386"/>
      <c r="BZ940" s="2"/>
      <c r="CA940" s="2"/>
      <c r="CB940" s="2"/>
      <c r="CC940" s="2"/>
      <c r="CD940" s="2"/>
      <c r="CE940" s="2"/>
      <c r="CF940" s="386"/>
      <c r="CG940" s="386"/>
      <c r="CH940" s="10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386"/>
      <c r="DT940" s="386"/>
      <c r="DU940" s="386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</row>
    <row r="941" customFormat="false" ht="11.25" hidden="false" customHeight="false" outlineLevel="0" collapsed="false">
      <c r="A941" s="2"/>
      <c r="B941" s="2"/>
      <c r="C941" s="2"/>
      <c r="D941" s="398"/>
      <c r="F941" s="2"/>
      <c r="G941" s="2"/>
      <c r="H941" s="2"/>
      <c r="I941" s="2"/>
      <c r="J941" s="2"/>
      <c r="K941" s="2"/>
      <c r="L941" s="2"/>
      <c r="M941" s="2"/>
      <c r="P941" s="2"/>
      <c r="Q941" s="2"/>
      <c r="R941" s="2"/>
      <c r="X941" s="273"/>
      <c r="Y941" s="2"/>
      <c r="AL941" s="2"/>
      <c r="AM941" s="2"/>
      <c r="AN941" s="2"/>
      <c r="AO941" s="2"/>
      <c r="AP941" s="2"/>
      <c r="AQ941" s="2"/>
      <c r="AR941" s="2"/>
      <c r="AS941" s="2"/>
      <c r="AT941" s="98"/>
      <c r="AU941" s="98"/>
      <c r="AV941" s="386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386"/>
      <c r="BX941" s="386"/>
      <c r="BY941" s="386"/>
      <c r="BZ941" s="2"/>
      <c r="CA941" s="2"/>
      <c r="CB941" s="2"/>
      <c r="CC941" s="2"/>
      <c r="CD941" s="2"/>
      <c r="CE941" s="2"/>
      <c r="CF941" s="386"/>
      <c r="CG941" s="386"/>
      <c r="CH941" s="10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386"/>
      <c r="DT941" s="386"/>
      <c r="DU941" s="386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</row>
    <row r="942" customFormat="false" ht="11.25" hidden="false" customHeight="false" outlineLevel="0" collapsed="false">
      <c r="A942" s="2"/>
      <c r="B942" s="2"/>
      <c r="C942" s="2"/>
      <c r="D942" s="398"/>
      <c r="F942" s="2"/>
      <c r="G942" s="2"/>
      <c r="H942" s="2"/>
      <c r="I942" s="2"/>
      <c r="J942" s="2"/>
      <c r="K942" s="2"/>
      <c r="L942" s="2"/>
      <c r="M942" s="2"/>
      <c r="P942" s="2"/>
      <c r="Q942" s="2"/>
      <c r="R942" s="2"/>
      <c r="X942" s="273"/>
      <c r="Y942" s="2"/>
      <c r="AL942" s="2"/>
      <c r="AM942" s="2"/>
      <c r="AN942" s="2"/>
      <c r="AO942" s="2"/>
      <c r="AP942" s="2"/>
      <c r="AQ942" s="2"/>
      <c r="AR942" s="2"/>
      <c r="AS942" s="2"/>
      <c r="AT942" s="98"/>
      <c r="AU942" s="98"/>
      <c r="AV942" s="386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386"/>
      <c r="BX942" s="386"/>
      <c r="BY942" s="386"/>
      <c r="BZ942" s="2"/>
      <c r="CA942" s="2"/>
      <c r="CB942" s="2"/>
      <c r="CC942" s="2"/>
      <c r="CD942" s="2"/>
      <c r="CE942" s="2"/>
      <c r="CF942" s="386"/>
      <c r="CG942" s="386"/>
      <c r="CH942" s="10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386"/>
      <c r="DT942" s="386"/>
      <c r="DU942" s="386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</row>
    <row r="943" customFormat="false" ht="11.25" hidden="false" customHeight="false" outlineLevel="0" collapsed="false">
      <c r="A943" s="2"/>
      <c r="B943" s="2"/>
      <c r="C943" s="2"/>
      <c r="D943" s="398"/>
      <c r="F943" s="2"/>
      <c r="G943" s="2"/>
      <c r="H943" s="2"/>
      <c r="I943" s="2"/>
      <c r="J943" s="2"/>
      <c r="K943" s="2"/>
      <c r="L943" s="2"/>
      <c r="M943" s="2"/>
      <c r="P943" s="2"/>
      <c r="Q943" s="2"/>
      <c r="R943" s="2"/>
      <c r="X943" s="273"/>
      <c r="Y943" s="2"/>
      <c r="AL943" s="2"/>
      <c r="AM943" s="2"/>
      <c r="AN943" s="2"/>
      <c r="AO943" s="2"/>
      <c r="AP943" s="2"/>
      <c r="AQ943" s="2"/>
      <c r="AR943" s="2"/>
      <c r="AS943" s="2"/>
      <c r="AT943" s="98"/>
      <c r="AU943" s="98"/>
      <c r="AV943" s="386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386"/>
      <c r="BX943" s="386"/>
      <c r="BY943" s="386"/>
      <c r="BZ943" s="2"/>
      <c r="CA943" s="2"/>
      <c r="CB943" s="2"/>
      <c r="CC943" s="2"/>
      <c r="CD943" s="2"/>
      <c r="CE943" s="2"/>
      <c r="CF943" s="386"/>
      <c r="CG943" s="386"/>
      <c r="CH943" s="10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386"/>
      <c r="DT943" s="386"/>
      <c r="DU943" s="386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</row>
    <row r="944" customFormat="false" ht="11.25" hidden="false" customHeight="false" outlineLevel="0" collapsed="false">
      <c r="A944" s="2"/>
      <c r="B944" s="2"/>
      <c r="C944" s="2"/>
      <c r="D944" s="398"/>
      <c r="F944" s="2"/>
      <c r="G944" s="2"/>
      <c r="H944" s="2"/>
      <c r="I944" s="2"/>
      <c r="J944" s="2"/>
      <c r="K944" s="2"/>
      <c r="L944" s="2"/>
      <c r="M944" s="2"/>
      <c r="P944" s="2"/>
      <c r="Q944" s="2"/>
      <c r="R944" s="2"/>
      <c r="X944" s="273"/>
      <c r="Y944" s="2"/>
      <c r="AL944" s="2"/>
      <c r="AM944" s="2"/>
      <c r="AN944" s="2"/>
      <c r="AO944" s="2"/>
      <c r="AP944" s="2"/>
      <c r="AQ944" s="2"/>
      <c r="AR944" s="2"/>
      <c r="AS944" s="2"/>
      <c r="AT944" s="98"/>
      <c r="AU944" s="98"/>
      <c r="AV944" s="386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386"/>
      <c r="BX944" s="386"/>
      <c r="BY944" s="386"/>
      <c r="BZ944" s="2"/>
      <c r="CA944" s="2"/>
      <c r="CB944" s="2"/>
      <c r="CC944" s="2"/>
      <c r="CD944" s="2"/>
      <c r="CE944" s="2"/>
      <c r="CF944" s="386"/>
      <c r="CG944" s="386"/>
      <c r="CH944" s="10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386"/>
      <c r="DT944" s="386"/>
      <c r="DU944" s="386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</row>
    <row r="945" customFormat="false" ht="11.25" hidden="false" customHeight="false" outlineLevel="0" collapsed="false">
      <c r="A945" s="2"/>
      <c r="B945" s="2"/>
      <c r="C945" s="2"/>
      <c r="D945" s="398"/>
      <c r="F945" s="2"/>
      <c r="G945" s="2"/>
      <c r="H945" s="2"/>
      <c r="I945" s="2"/>
      <c r="J945" s="2"/>
      <c r="K945" s="2"/>
      <c r="L945" s="2"/>
      <c r="M945" s="2"/>
      <c r="P945" s="2"/>
      <c r="Q945" s="2"/>
      <c r="R945" s="2"/>
      <c r="X945" s="273"/>
      <c r="Y945" s="2"/>
      <c r="AL945" s="2"/>
      <c r="AM945" s="2"/>
      <c r="AN945" s="2"/>
      <c r="AO945" s="2"/>
      <c r="AP945" s="2"/>
      <c r="AQ945" s="2"/>
      <c r="AR945" s="2"/>
      <c r="AS945" s="2"/>
      <c r="AT945" s="98"/>
      <c r="AU945" s="98"/>
      <c r="AV945" s="386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386"/>
      <c r="BX945" s="386"/>
      <c r="BY945" s="386"/>
      <c r="BZ945" s="2"/>
      <c r="CA945" s="2"/>
      <c r="CB945" s="2"/>
      <c r="CC945" s="2"/>
      <c r="CD945" s="2"/>
      <c r="CE945" s="2"/>
      <c r="CF945" s="386"/>
      <c r="CG945" s="386"/>
      <c r="CH945" s="10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386"/>
      <c r="DT945" s="386"/>
      <c r="DU945" s="386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</row>
    <row r="946" customFormat="false" ht="11.25" hidden="false" customHeight="false" outlineLevel="0" collapsed="false">
      <c r="A946" s="2"/>
      <c r="B946" s="2"/>
      <c r="C946" s="2"/>
      <c r="D946" s="398"/>
      <c r="F946" s="2"/>
      <c r="G946" s="2"/>
      <c r="H946" s="2"/>
      <c r="I946" s="2"/>
      <c r="J946" s="2"/>
      <c r="K946" s="2"/>
      <c r="L946" s="2"/>
      <c r="M946" s="2"/>
      <c r="P946" s="2"/>
      <c r="Q946" s="2"/>
      <c r="R946" s="2"/>
      <c r="X946" s="273"/>
      <c r="Y946" s="2"/>
      <c r="AL946" s="2"/>
      <c r="AM946" s="2"/>
      <c r="AN946" s="2"/>
      <c r="AO946" s="2"/>
      <c r="AP946" s="2"/>
      <c r="AQ946" s="2"/>
      <c r="AR946" s="2"/>
      <c r="AS946" s="2"/>
      <c r="AT946" s="98"/>
      <c r="AU946" s="98"/>
      <c r="AV946" s="386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386"/>
      <c r="BX946" s="386"/>
      <c r="BY946" s="386"/>
      <c r="BZ946" s="2"/>
      <c r="CA946" s="2"/>
      <c r="CB946" s="2"/>
      <c r="CC946" s="2"/>
      <c r="CD946" s="2"/>
      <c r="CE946" s="2"/>
      <c r="CF946" s="386"/>
      <c r="CG946" s="386"/>
      <c r="CH946" s="10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386"/>
      <c r="DT946" s="386"/>
      <c r="DU946" s="386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</row>
    <row r="947" customFormat="false" ht="11.25" hidden="false" customHeight="false" outlineLevel="0" collapsed="false">
      <c r="A947" s="2"/>
      <c r="B947" s="2"/>
      <c r="C947" s="2"/>
      <c r="D947" s="398"/>
      <c r="F947" s="2"/>
      <c r="G947" s="2"/>
      <c r="H947" s="2"/>
      <c r="I947" s="2"/>
      <c r="J947" s="2"/>
      <c r="K947" s="2"/>
      <c r="L947" s="2"/>
      <c r="M947" s="2"/>
      <c r="P947" s="2"/>
      <c r="Q947" s="2"/>
      <c r="R947" s="2"/>
      <c r="X947" s="273"/>
      <c r="Y947" s="2"/>
      <c r="AL947" s="2"/>
      <c r="AM947" s="2"/>
      <c r="AN947" s="2"/>
      <c r="AO947" s="2"/>
      <c r="AP947" s="2"/>
      <c r="AQ947" s="2"/>
      <c r="AR947" s="2"/>
      <c r="AS947" s="2"/>
      <c r="AT947" s="98"/>
      <c r="AU947" s="98"/>
      <c r="AV947" s="386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386"/>
      <c r="BX947" s="386"/>
      <c r="BY947" s="386"/>
      <c r="BZ947" s="2"/>
      <c r="CA947" s="2"/>
      <c r="CB947" s="2"/>
      <c r="CC947" s="2"/>
      <c r="CD947" s="2"/>
      <c r="CE947" s="2"/>
      <c r="CF947" s="386"/>
      <c r="CG947" s="386"/>
      <c r="CH947" s="10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386"/>
      <c r="DT947" s="386"/>
      <c r="DU947" s="386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</row>
    <row r="948" customFormat="false" ht="11.25" hidden="false" customHeight="false" outlineLevel="0" collapsed="false">
      <c r="A948" s="2"/>
      <c r="B948" s="2"/>
      <c r="C948" s="2"/>
      <c r="D948" s="398"/>
      <c r="F948" s="2"/>
      <c r="G948" s="2"/>
      <c r="H948" s="2"/>
      <c r="I948" s="2"/>
      <c r="J948" s="2"/>
      <c r="K948" s="2"/>
      <c r="L948" s="2"/>
      <c r="M948" s="2"/>
      <c r="P948" s="2"/>
      <c r="Q948" s="2"/>
      <c r="R948" s="2"/>
      <c r="X948" s="273"/>
      <c r="Y948" s="2"/>
      <c r="AL948" s="2"/>
      <c r="AM948" s="2"/>
      <c r="AN948" s="2"/>
      <c r="AO948" s="2"/>
      <c r="AP948" s="2"/>
      <c r="AQ948" s="2"/>
      <c r="AR948" s="2"/>
      <c r="AS948" s="2"/>
      <c r="AT948" s="98"/>
      <c r="AU948" s="98"/>
      <c r="AV948" s="386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386"/>
      <c r="BX948" s="386"/>
      <c r="BY948" s="386"/>
      <c r="BZ948" s="2"/>
      <c r="CA948" s="2"/>
      <c r="CB948" s="2"/>
      <c r="CC948" s="2"/>
      <c r="CD948" s="2"/>
      <c r="CE948" s="2"/>
      <c r="CF948" s="386"/>
      <c r="CG948" s="386"/>
      <c r="CH948" s="10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386"/>
      <c r="DT948" s="386"/>
      <c r="DU948" s="386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</row>
    <row r="949" customFormat="false" ht="11.25" hidden="false" customHeight="false" outlineLevel="0" collapsed="false">
      <c r="A949" s="2"/>
      <c r="B949" s="2"/>
      <c r="C949" s="2"/>
      <c r="D949" s="398"/>
      <c r="F949" s="2"/>
      <c r="G949" s="2"/>
      <c r="H949" s="2"/>
      <c r="I949" s="2"/>
      <c r="J949" s="2"/>
      <c r="K949" s="2"/>
      <c r="L949" s="2"/>
      <c r="M949" s="2"/>
      <c r="P949" s="2"/>
      <c r="Q949" s="2"/>
      <c r="R949" s="2"/>
      <c r="X949" s="273"/>
      <c r="Y949" s="2"/>
      <c r="AL949" s="2"/>
      <c r="AM949" s="2"/>
      <c r="AN949" s="2"/>
      <c r="AO949" s="2"/>
      <c r="AP949" s="2"/>
      <c r="AQ949" s="2"/>
      <c r="AR949" s="2"/>
      <c r="AS949" s="2"/>
      <c r="AT949" s="98"/>
      <c r="AU949" s="98"/>
      <c r="AV949" s="386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386"/>
      <c r="BX949" s="386"/>
      <c r="BY949" s="386"/>
      <c r="BZ949" s="2"/>
      <c r="CA949" s="2"/>
      <c r="CB949" s="2"/>
      <c r="CC949" s="2"/>
      <c r="CD949" s="2"/>
      <c r="CE949" s="2"/>
      <c r="CF949" s="386"/>
      <c r="CG949" s="386"/>
      <c r="CH949" s="10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386"/>
      <c r="DT949" s="386"/>
      <c r="DU949" s="386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</row>
    <row r="950" customFormat="false" ht="11.25" hidden="false" customHeight="false" outlineLevel="0" collapsed="false">
      <c r="A950" s="2"/>
      <c r="B950" s="2"/>
      <c r="C950" s="2"/>
      <c r="D950" s="398"/>
      <c r="F950" s="2"/>
      <c r="G950" s="2"/>
      <c r="H950" s="2"/>
      <c r="I950" s="2"/>
      <c r="J950" s="2"/>
      <c r="K950" s="2"/>
      <c r="L950" s="2"/>
      <c r="M950" s="2"/>
      <c r="P950" s="2"/>
      <c r="Q950" s="2"/>
      <c r="R950" s="2"/>
      <c r="X950" s="273"/>
      <c r="Y950" s="2"/>
      <c r="AL950" s="2"/>
      <c r="AM950" s="2"/>
      <c r="AN950" s="2"/>
      <c r="AO950" s="2"/>
      <c r="AP950" s="2"/>
      <c r="AQ950" s="2"/>
      <c r="AR950" s="2"/>
      <c r="AS950" s="2"/>
      <c r="AT950" s="98"/>
      <c r="AU950" s="98"/>
      <c r="AV950" s="386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386"/>
      <c r="BX950" s="386"/>
      <c r="BY950" s="386"/>
      <c r="BZ950" s="2"/>
      <c r="CA950" s="2"/>
      <c r="CB950" s="2"/>
      <c r="CC950" s="2"/>
      <c r="CD950" s="2"/>
      <c r="CE950" s="2"/>
      <c r="CF950" s="386"/>
      <c r="CG950" s="386"/>
      <c r="CH950" s="10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386"/>
      <c r="DT950" s="386"/>
      <c r="DU950" s="386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</row>
    <row r="951" customFormat="false" ht="11.25" hidden="false" customHeight="false" outlineLevel="0" collapsed="false">
      <c r="A951" s="2"/>
      <c r="B951" s="2"/>
      <c r="C951" s="2"/>
      <c r="D951" s="398"/>
      <c r="F951" s="2"/>
      <c r="G951" s="2"/>
      <c r="H951" s="2"/>
      <c r="I951" s="2"/>
      <c r="J951" s="2"/>
      <c r="K951" s="2"/>
      <c r="L951" s="2"/>
      <c r="M951" s="2"/>
      <c r="P951" s="2"/>
      <c r="Q951" s="2"/>
      <c r="R951" s="2"/>
      <c r="X951" s="273"/>
      <c r="Y951" s="2"/>
      <c r="AL951" s="2"/>
      <c r="AM951" s="2"/>
      <c r="AN951" s="2"/>
      <c r="AO951" s="2"/>
      <c r="AP951" s="2"/>
      <c r="AQ951" s="2"/>
      <c r="AR951" s="2"/>
      <c r="AS951" s="2"/>
      <c r="AT951" s="98"/>
      <c r="AU951" s="98"/>
      <c r="AV951" s="386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386"/>
      <c r="BX951" s="386"/>
      <c r="BY951" s="386"/>
      <c r="BZ951" s="2"/>
      <c r="CA951" s="2"/>
      <c r="CB951" s="2"/>
      <c r="CC951" s="2"/>
      <c r="CD951" s="2"/>
      <c r="CE951" s="2"/>
      <c r="CF951" s="386"/>
      <c r="CG951" s="386"/>
      <c r="CH951" s="10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386"/>
      <c r="DT951" s="386"/>
      <c r="DU951" s="386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</row>
    <row r="952" customFormat="false" ht="11.25" hidden="false" customHeight="false" outlineLevel="0" collapsed="false">
      <c r="A952" s="2"/>
      <c r="B952" s="2"/>
      <c r="C952" s="2"/>
      <c r="D952" s="398"/>
      <c r="F952" s="2"/>
      <c r="G952" s="2"/>
      <c r="H952" s="2"/>
      <c r="I952" s="2"/>
      <c r="J952" s="2"/>
      <c r="K952" s="2"/>
      <c r="L952" s="2"/>
      <c r="M952" s="2"/>
      <c r="P952" s="2"/>
      <c r="Q952" s="2"/>
      <c r="R952" s="2"/>
      <c r="X952" s="273"/>
      <c r="Y952" s="2"/>
      <c r="AL952" s="2"/>
      <c r="AM952" s="2"/>
      <c r="AN952" s="2"/>
      <c r="AO952" s="2"/>
      <c r="AP952" s="2"/>
      <c r="AQ952" s="2"/>
      <c r="AR952" s="2"/>
      <c r="AS952" s="2"/>
      <c r="AT952" s="98"/>
      <c r="AU952" s="98"/>
      <c r="AV952" s="386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386"/>
      <c r="BX952" s="386"/>
      <c r="BY952" s="386"/>
      <c r="BZ952" s="2"/>
      <c r="CA952" s="2"/>
      <c r="CB952" s="2"/>
      <c r="CC952" s="2"/>
      <c r="CD952" s="2"/>
      <c r="CE952" s="2"/>
      <c r="CF952" s="386"/>
      <c r="CG952" s="386"/>
      <c r="CH952" s="10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386"/>
      <c r="DT952" s="386"/>
      <c r="DU952" s="386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</row>
    <row r="953" customFormat="false" ht="11.25" hidden="false" customHeight="false" outlineLevel="0" collapsed="false">
      <c r="A953" s="2"/>
      <c r="B953" s="2"/>
      <c r="C953" s="2"/>
      <c r="D953" s="398"/>
      <c r="F953" s="2"/>
      <c r="G953" s="2"/>
      <c r="H953" s="2"/>
      <c r="I953" s="2"/>
      <c r="J953" s="2"/>
      <c r="K953" s="2"/>
      <c r="L953" s="2"/>
      <c r="M953" s="2"/>
      <c r="P953" s="2"/>
      <c r="Q953" s="2"/>
      <c r="R953" s="2"/>
      <c r="X953" s="273"/>
      <c r="Y953" s="2"/>
      <c r="AL953" s="2"/>
      <c r="AM953" s="2"/>
      <c r="AN953" s="2"/>
      <c r="AO953" s="2"/>
      <c r="AP953" s="2"/>
      <c r="AQ953" s="2"/>
      <c r="AR953" s="2"/>
      <c r="AS953" s="2"/>
      <c r="AT953" s="98"/>
      <c r="AU953" s="98"/>
      <c r="AV953" s="386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386"/>
      <c r="BX953" s="386"/>
      <c r="BY953" s="386"/>
      <c r="BZ953" s="2"/>
      <c r="CA953" s="2"/>
      <c r="CB953" s="2"/>
      <c r="CC953" s="2"/>
      <c r="CD953" s="2"/>
      <c r="CE953" s="2"/>
      <c r="CF953" s="386"/>
      <c r="CG953" s="386"/>
      <c r="CH953" s="10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386"/>
      <c r="DT953" s="386"/>
      <c r="DU953" s="386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</row>
    <row r="954" customFormat="false" ht="11.25" hidden="false" customHeight="false" outlineLevel="0" collapsed="false">
      <c r="A954" s="2"/>
      <c r="B954" s="2"/>
      <c r="C954" s="2"/>
      <c r="D954" s="398"/>
      <c r="F954" s="2"/>
      <c r="G954" s="2"/>
      <c r="H954" s="2"/>
      <c r="I954" s="2"/>
      <c r="J954" s="2"/>
      <c r="K954" s="2"/>
      <c r="L954" s="2"/>
      <c r="M954" s="2"/>
      <c r="P954" s="2"/>
      <c r="Q954" s="2"/>
      <c r="R954" s="2"/>
      <c r="X954" s="273"/>
      <c r="Y954" s="2"/>
      <c r="AL954" s="2"/>
      <c r="AM954" s="2"/>
      <c r="AN954" s="2"/>
      <c r="AO954" s="2"/>
      <c r="AP954" s="2"/>
      <c r="AQ954" s="2"/>
      <c r="AR954" s="2"/>
      <c r="AS954" s="2"/>
      <c r="AT954" s="98"/>
      <c r="AU954" s="98"/>
      <c r="AV954" s="386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386"/>
      <c r="BX954" s="386"/>
      <c r="BY954" s="386"/>
      <c r="BZ954" s="2"/>
      <c r="CA954" s="2"/>
      <c r="CB954" s="2"/>
      <c r="CC954" s="2"/>
      <c r="CD954" s="2"/>
      <c r="CE954" s="2"/>
      <c r="CF954" s="386"/>
      <c r="CG954" s="386"/>
      <c r="CH954" s="10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386"/>
      <c r="DT954" s="386"/>
      <c r="DU954" s="386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</row>
    <row r="955" customFormat="false" ht="11.25" hidden="false" customHeight="false" outlineLevel="0" collapsed="false">
      <c r="A955" s="2"/>
      <c r="B955" s="2"/>
      <c r="C955" s="2"/>
      <c r="D955" s="398"/>
      <c r="F955" s="2"/>
      <c r="G955" s="2"/>
      <c r="H955" s="2"/>
      <c r="I955" s="2"/>
      <c r="J955" s="2"/>
      <c r="K955" s="2"/>
      <c r="L955" s="2"/>
      <c r="M955" s="2"/>
      <c r="P955" s="2"/>
      <c r="Q955" s="2"/>
      <c r="R955" s="2"/>
      <c r="X955" s="273"/>
      <c r="Y955" s="2"/>
      <c r="AL955" s="2"/>
      <c r="AM955" s="2"/>
      <c r="AN955" s="2"/>
      <c r="AO955" s="2"/>
      <c r="AP955" s="2"/>
      <c r="AQ955" s="2"/>
      <c r="AR955" s="2"/>
      <c r="AS955" s="2"/>
      <c r="AT955" s="98"/>
      <c r="AU955" s="98"/>
      <c r="AV955" s="386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386"/>
      <c r="BX955" s="386"/>
      <c r="BY955" s="386"/>
      <c r="BZ955" s="2"/>
      <c r="CA955" s="2"/>
      <c r="CB955" s="2"/>
      <c r="CC955" s="2"/>
      <c r="CD955" s="2"/>
      <c r="CE955" s="2"/>
      <c r="CF955" s="386"/>
      <c r="CG955" s="386"/>
      <c r="CH955" s="10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386"/>
      <c r="DT955" s="386"/>
      <c r="DU955" s="386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</row>
    <row r="956" customFormat="false" ht="11.25" hidden="false" customHeight="false" outlineLevel="0" collapsed="false">
      <c r="A956" s="2"/>
      <c r="B956" s="2"/>
      <c r="C956" s="2"/>
      <c r="D956" s="398"/>
      <c r="F956" s="2"/>
      <c r="G956" s="2"/>
      <c r="H956" s="2"/>
      <c r="I956" s="2"/>
      <c r="J956" s="2"/>
      <c r="K956" s="2"/>
      <c r="L956" s="2"/>
      <c r="M956" s="2"/>
      <c r="P956" s="2"/>
      <c r="Q956" s="2"/>
      <c r="R956" s="2"/>
      <c r="X956" s="273"/>
      <c r="Y956" s="2"/>
      <c r="AL956" s="2"/>
      <c r="AM956" s="2"/>
      <c r="AN956" s="2"/>
      <c r="AO956" s="2"/>
      <c r="AP956" s="2"/>
      <c r="AQ956" s="2"/>
      <c r="AR956" s="2"/>
      <c r="AS956" s="2"/>
      <c r="AT956" s="98"/>
      <c r="AU956" s="98"/>
      <c r="AV956" s="386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386"/>
      <c r="BX956" s="386"/>
      <c r="BY956" s="386"/>
      <c r="BZ956" s="2"/>
      <c r="CA956" s="2"/>
      <c r="CB956" s="2"/>
      <c r="CC956" s="2"/>
      <c r="CD956" s="2"/>
      <c r="CE956" s="2"/>
      <c r="CF956" s="386"/>
      <c r="CG956" s="386"/>
      <c r="CH956" s="10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386"/>
      <c r="DT956" s="386"/>
      <c r="DU956" s="386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</row>
    <row r="957" customFormat="false" ht="11.25" hidden="false" customHeight="false" outlineLevel="0" collapsed="false">
      <c r="A957" s="2"/>
      <c r="B957" s="2"/>
      <c r="C957" s="2"/>
      <c r="D957" s="398"/>
      <c r="F957" s="2"/>
      <c r="G957" s="2"/>
      <c r="H957" s="2"/>
      <c r="I957" s="2"/>
      <c r="J957" s="2"/>
      <c r="K957" s="2"/>
      <c r="L957" s="2"/>
      <c r="M957" s="2"/>
      <c r="P957" s="2"/>
      <c r="Q957" s="2"/>
      <c r="R957" s="2"/>
      <c r="X957" s="273"/>
      <c r="Y957" s="2"/>
      <c r="AL957" s="2"/>
      <c r="AM957" s="2"/>
      <c r="AN957" s="2"/>
      <c r="AO957" s="2"/>
      <c r="AP957" s="2"/>
      <c r="AQ957" s="2"/>
      <c r="AR957" s="2"/>
      <c r="AS957" s="2"/>
      <c r="AT957" s="98"/>
      <c r="AU957" s="98"/>
      <c r="AV957" s="386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386"/>
      <c r="BX957" s="386"/>
      <c r="BY957" s="386"/>
      <c r="BZ957" s="2"/>
      <c r="CA957" s="2"/>
      <c r="CB957" s="2"/>
      <c r="CC957" s="2"/>
      <c r="CD957" s="2"/>
      <c r="CE957" s="2"/>
      <c r="CF957" s="386"/>
      <c r="CG957" s="386"/>
      <c r="CH957" s="10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386"/>
      <c r="DT957" s="386"/>
      <c r="DU957" s="386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</row>
    <row r="958" customFormat="false" ht="11.25" hidden="false" customHeight="false" outlineLevel="0" collapsed="false">
      <c r="A958" s="2"/>
      <c r="B958" s="2"/>
      <c r="C958" s="2"/>
      <c r="D958" s="398"/>
      <c r="F958" s="2"/>
      <c r="G958" s="2"/>
      <c r="H958" s="2"/>
      <c r="I958" s="2"/>
      <c r="J958" s="2"/>
      <c r="K958" s="2"/>
      <c r="L958" s="2"/>
      <c r="M958" s="2"/>
      <c r="P958" s="2"/>
      <c r="Q958" s="2"/>
      <c r="R958" s="2"/>
      <c r="X958" s="273"/>
      <c r="Y958" s="2"/>
      <c r="AL958" s="2"/>
      <c r="AM958" s="2"/>
      <c r="AN958" s="2"/>
      <c r="AO958" s="2"/>
      <c r="AP958" s="2"/>
      <c r="AQ958" s="2"/>
      <c r="AR958" s="2"/>
      <c r="AS958" s="2"/>
      <c r="AT958" s="98"/>
      <c r="AU958" s="98"/>
      <c r="AV958" s="386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386"/>
      <c r="BX958" s="386"/>
      <c r="BY958" s="386"/>
      <c r="BZ958" s="2"/>
      <c r="CA958" s="2"/>
      <c r="CB958" s="2"/>
      <c r="CC958" s="2"/>
      <c r="CD958" s="2"/>
      <c r="CE958" s="2"/>
      <c r="CF958" s="386"/>
      <c r="CG958" s="386"/>
      <c r="CH958" s="10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386"/>
      <c r="DT958" s="386"/>
      <c r="DU958" s="386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</row>
    <row r="959" customFormat="false" ht="11.25" hidden="false" customHeight="false" outlineLevel="0" collapsed="false">
      <c r="A959" s="2"/>
      <c r="B959" s="2"/>
      <c r="C959" s="2"/>
      <c r="D959" s="398"/>
      <c r="F959" s="2"/>
      <c r="G959" s="2"/>
      <c r="H959" s="2"/>
      <c r="I959" s="2"/>
      <c r="J959" s="2"/>
      <c r="K959" s="2"/>
      <c r="L959" s="2"/>
      <c r="M959" s="2"/>
      <c r="P959" s="2"/>
      <c r="Q959" s="2"/>
      <c r="R959" s="2"/>
      <c r="X959" s="273"/>
      <c r="Y959" s="2"/>
      <c r="AL959" s="2"/>
      <c r="AM959" s="2"/>
      <c r="AN959" s="2"/>
      <c r="AO959" s="2"/>
      <c r="AP959" s="2"/>
      <c r="AQ959" s="2"/>
      <c r="AR959" s="2"/>
      <c r="AS959" s="2"/>
      <c r="AT959" s="98"/>
      <c r="AU959" s="98"/>
      <c r="AV959" s="386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386"/>
      <c r="BX959" s="386"/>
      <c r="BY959" s="386"/>
      <c r="BZ959" s="2"/>
      <c r="CA959" s="2"/>
      <c r="CB959" s="2"/>
      <c r="CC959" s="2"/>
      <c r="CD959" s="2"/>
      <c r="CE959" s="2"/>
      <c r="CF959" s="386"/>
      <c r="CG959" s="386"/>
      <c r="CH959" s="10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386"/>
      <c r="DT959" s="386"/>
      <c r="DU959" s="386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</row>
    <row r="960" customFormat="false" ht="11.25" hidden="false" customHeight="false" outlineLevel="0" collapsed="false">
      <c r="A960" s="2"/>
      <c r="B960" s="2"/>
      <c r="C960" s="2"/>
      <c r="D960" s="398"/>
      <c r="F960" s="2"/>
      <c r="G960" s="2"/>
      <c r="H960" s="2"/>
      <c r="I960" s="2"/>
      <c r="J960" s="2"/>
      <c r="K960" s="2"/>
      <c r="L960" s="2"/>
      <c r="M960" s="2"/>
      <c r="P960" s="2"/>
      <c r="Q960" s="2"/>
      <c r="R960" s="2"/>
      <c r="X960" s="273"/>
      <c r="Y960" s="2"/>
      <c r="AL960" s="2"/>
      <c r="AM960" s="2"/>
      <c r="AN960" s="2"/>
      <c r="AO960" s="2"/>
      <c r="AP960" s="2"/>
      <c r="AQ960" s="2"/>
      <c r="AR960" s="2"/>
      <c r="AS960" s="2"/>
      <c r="AT960" s="98"/>
      <c r="AU960" s="98"/>
      <c r="AV960" s="386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386"/>
      <c r="BX960" s="386"/>
      <c r="BY960" s="386"/>
      <c r="BZ960" s="2"/>
      <c r="CA960" s="2"/>
      <c r="CB960" s="2"/>
      <c r="CC960" s="2"/>
      <c r="CD960" s="2"/>
      <c r="CE960" s="2"/>
      <c r="CF960" s="386"/>
      <c r="CG960" s="386"/>
      <c r="CH960" s="10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386"/>
      <c r="DT960" s="386"/>
      <c r="DU960" s="386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</row>
    <row r="961" customFormat="false" ht="11.25" hidden="false" customHeight="false" outlineLevel="0" collapsed="false">
      <c r="A961" s="2"/>
      <c r="B961" s="2"/>
      <c r="C961" s="2"/>
      <c r="D961" s="398"/>
      <c r="F961" s="2"/>
      <c r="G961" s="2"/>
      <c r="H961" s="2"/>
      <c r="I961" s="2"/>
      <c r="J961" s="2"/>
      <c r="K961" s="2"/>
      <c r="L961" s="2"/>
      <c r="M961" s="2"/>
      <c r="P961" s="2"/>
      <c r="Q961" s="2"/>
      <c r="R961" s="2"/>
      <c r="X961" s="273"/>
      <c r="Y961" s="2"/>
      <c r="AL961" s="2"/>
      <c r="AM961" s="2"/>
      <c r="AN961" s="2"/>
      <c r="AO961" s="2"/>
      <c r="AP961" s="2"/>
      <c r="AQ961" s="2"/>
      <c r="AR961" s="2"/>
      <c r="AS961" s="2"/>
      <c r="AT961" s="98"/>
      <c r="AU961" s="98"/>
      <c r="AV961" s="386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386"/>
      <c r="BX961" s="386"/>
      <c r="BY961" s="386"/>
      <c r="BZ961" s="2"/>
      <c r="CA961" s="2"/>
      <c r="CB961" s="2"/>
      <c r="CC961" s="2"/>
      <c r="CD961" s="2"/>
      <c r="CE961" s="2"/>
      <c r="CF961" s="386"/>
      <c r="CG961" s="386"/>
      <c r="CH961" s="10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386"/>
      <c r="DT961" s="386"/>
      <c r="DU961" s="386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</row>
    <row r="962" customFormat="false" ht="11.25" hidden="false" customHeight="false" outlineLevel="0" collapsed="false">
      <c r="A962" s="2"/>
      <c r="B962" s="2"/>
      <c r="C962" s="2"/>
      <c r="D962" s="398"/>
      <c r="F962" s="2"/>
      <c r="G962" s="2"/>
      <c r="H962" s="2"/>
      <c r="I962" s="2"/>
      <c r="J962" s="2"/>
      <c r="K962" s="2"/>
      <c r="L962" s="2"/>
      <c r="M962" s="2"/>
      <c r="P962" s="2"/>
      <c r="Q962" s="2"/>
      <c r="R962" s="2"/>
      <c r="X962" s="273"/>
      <c r="Y962" s="2"/>
      <c r="AL962" s="2"/>
      <c r="AM962" s="2"/>
      <c r="AN962" s="2"/>
      <c r="AO962" s="2"/>
      <c r="AP962" s="2"/>
      <c r="AQ962" s="2"/>
      <c r="AR962" s="2"/>
      <c r="AS962" s="2"/>
      <c r="AT962" s="98"/>
      <c r="AU962" s="98"/>
      <c r="AV962" s="386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386"/>
      <c r="BX962" s="386"/>
      <c r="BY962" s="386"/>
      <c r="BZ962" s="2"/>
      <c r="CA962" s="2"/>
      <c r="CB962" s="2"/>
      <c r="CC962" s="2"/>
      <c r="CD962" s="2"/>
      <c r="CE962" s="2"/>
      <c r="CF962" s="386"/>
      <c r="CG962" s="386"/>
      <c r="CH962" s="10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386"/>
      <c r="DT962" s="386"/>
      <c r="DU962" s="386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</row>
    <row r="963" customFormat="false" ht="11.25" hidden="false" customHeight="false" outlineLevel="0" collapsed="false">
      <c r="A963" s="2"/>
      <c r="B963" s="2"/>
      <c r="C963" s="2"/>
      <c r="D963" s="398"/>
      <c r="F963" s="2"/>
      <c r="G963" s="2"/>
      <c r="H963" s="2"/>
      <c r="I963" s="2"/>
      <c r="J963" s="2"/>
      <c r="K963" s="2"/>
      <c r="L963" s="2"/>
      <c r="M963" s="2"/>
      <c r="P963" s="2"/>
      <c r="Q963" s="2"/>
      <c r="R963" s="2"/>
      <c r="X963" s="273"/>
      <c r="Y963" s="2"/>
      <c r="AL963" s="2"/>
      <c r="AM963" s="2"/>
      <c r="AN963" s="2"/>
      <c r="AO963" s="2"/>
      <c r="AP963" s="2"/>
      <c r="AQ963" s="2"/>
      <c r="AR963" s="2"/>
      <c r="AS963" s="2"/>
      <c r="AT963" s="98"/>
      <c r="AU963" s="98"/>
      <c r="AV963" s="386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386"/>
      <c r="BX963" s="386"/>
      <c r="BY963" s="386"/>
      <c r="BZ963" s="2"/>
      <c r="CA963" s="2"/>
      <c r="CB963" s="2"/>
      <c r="CC963" s="2"/>
      <c r="CD963" s="2"/>
      <c r="CE963" s="2"/>
      <c r="CF963" s="386"/>
      <c r="CG963" s="386"/>
      <c r="CH963" s="10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386"/>
      <c r="DT963" s="386"/>
      <c r="DU963" s="386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</row>
    <row r="964" customFormat="false" ht="11.25" hidden="false" customHeight="false" outlineLevel="0" collapsed="false">
      <c r="A964" s="2"/>
      <c r="B964" s="2"/>
      <c r="C964" s="2"/>
      <c r="D964" s="398"/>
      <c r="F964" s="2"/>
      <c r="G964" s="2"/>
      <c r="H964" s="2"/>
      <c r="I964" s="2"/>
      <c r="J964" s="2"/>
      <c r="K964" s="2"/>
      <c r="L964" s="2"/>
      <c r="M964" s="2"/>
      <c r="P964" s="2"/>
      <c r="Q964" s="2"/>
      <c r="R964" s="2"/>
      <c r="X964" s="273"/>
      <c r="Y964" s="2"/>
      <c r="AL964" s="2"/>
      <c r="AM964" s="2"/>
      <c r="AN964" s="2"/>
      <c r="AO964" s="2"/>
      <c r="AP964" s="2"/>
      <c r="AQ964" s="2"/>
      <c r="AR964" s="2"/>
      <c r="AS964" s="2"/>
      <c r="AT964" s="98"/>
      <c r="AU964" s="98"/>
      <c r="AV964" s="386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386"/>
      <c r="BX964" s="386"/>
      <c r="BY964" s="386"/>
      <c r="BZ964" s="2"/>
      <c r="CA964" s="2"/>
      <c r="CB964" s="2"/>
      <c r="CC964" s="2"/>
      <c r="CD964" s="2"/>
      <c r="CE964" s="2"/>
      <c r="CF964" s="386"/>
      <c r="CG964" s="386"/>
      <c r="CH964" s="10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386"/>
      <c r="DT964" s="386"/>
      <c r="DU964" s="386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</row>
    <row r="965" customFormat="false" ht="11.25" hidden="false" customHeight="false" outlineLevel="0" collapsed="false">
      <c r="A965" s="2"/>
      <c r="B965" s="2"/>
      <c r="C965" s="2"/>
      <c r="D965" s="398"/>
      <c r="F965" s="2"/>
      <c r="G965" s="2"/>
      <c r="H965" s="2"/>
      <c r="I965" s="2"/>
      <c r="J965" s="2"/>
      <c r="K965" s="2"/>
      <c r="L965" s="2"/>
      <c r="M965" s="2"/>
      <c r="P965" s="2"/>
      <c r="Q965" s="2"/>
      <c r="R965" s="2"/>
      <c r="X965" s="273"/>
      <c r="Y965" s="2"/>
      <c r="AL965" s="2"/>
      <c r="AM965" s="2"/>
      <c r="AN965" s="2"/>
      <c r="AO965" s="2"/>
      <c r="AP965" s="2"/>
      <c r="AQ965" s="2"/>
      <c r="AR965" s="2"/>
      <c r="AS965" s="2"/>
      <c r="AT965" s="98"/>
      <c r="AU965" s="98"/>
      <c r="AV965" s="386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386"/>
      <c r="BX965" s="386"/>
      <c r="BY965" s="386"/>
      <c r="BZ965" s="2"/>
      <c r="CA965" s="2"/>
      <c r="CB965" s="2"/>
      <c r="CC965" s="2"/>
      <c r="CD965" s="2"/>
      <c r="CE965" s="2"/>
      <c r="CF965" s="386"/>
      <c r="CG965" s="386"/>
      <c r="CH965" s="10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386"/>
      <c r="DT965" s="386"/>
      <c r="DU965" s="386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</row>
    <row r="966" customFormat="false" ht="11.25" hidden="false" customHeight="false" outlineLevel="0" collapsed="false">
      <c r="A966" s="2"/>
      <c r="B966" s="2"/>
      <c r="C966" s="2"/>
      <c r="D966" s="398"/>
      <c r="F966" s="2"/>
      <c r="G966" s="2"/>
      <c r="H966" s="2"/>
      <c r="I966" s="2"/>
      <c r="J966" s="2"/>
      <c r="K966" s="2"/>
      <c r="L966" s="2"/>
      <c r="M966" s="2"/>
      <c r="P966" s="2"/>
      <c r="Q966" s="2"/>
      <c r="R966" s="2"/>
      <c r="X966" s="273"/>
      <c r="Y966" s="2"/>
      <c r="AL966" s="2"/>
      <c r="AM966" s="2"/>
      <c r="AN966" s="2"/>
      <c r="AO966" s="2"/>
      <c r="AP966" s="2"/>
      <c r="AQ966" s="2"/>
      <c r="AR966" s="2"/>
      <c r="AS966" s="2"/>
      <c r="AT966" s="98"/>
      <c r="AU966" s="98"/>
      <c r="AV966" s="386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386"/>
      <c r="BX966" s="386"/>
      <c r="BY966" s="386"/>
      <c r="BZ966" s="2"/>
      <c r="CA966" s="2"/>
      <c r="CB966" s="2"/>
      <c r="CC966" s="2"/>
      <c r="CD966" s="2"/>
      <c r="CE966" s="2"/>
      <c r="CF966" s="386"/>
      <c r="CG966" s="386"/>
      <c r="CH966" s="10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386"/>
      <c r="DT966" s="386"/>
      <c r="DU966" s="386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</row>
    <row r="967" customFormat="false" ht="11.25" hidden="false" customHeight="false" outlineLevel="0" collapsed="false">
      <c r="A967" s="2"/>
      <c r="B967" s="2"/>
      <c r="C967" s="2"/>
      <c r="D967" s="398"/>
      <c r="F967" s="2"/>
      <c r="G967" s="2"/>
      <c r="H967" s="2"/>
      <c r="I967" s="2"/>
      <c r="J967" s="2"/>
      <c r="K967" s="2"/>
      <c r="L967" s="2"/>
      <c r="M967" s="2"/>
      <c r="P967" s="2"/>
      <c r="Q967" s="2"/>
      <c r="R967" s="2"/>
      <c r="X967" s="273"/>
      <c r="Y967" s="2"/>
      <c r="AL967" s="2"/>
      <c r="AM967" s="2"/>
      <c r="AN967" s="2"/>
      <c r="AO967" s="2"/>
      <c r="AP967" s="2"/>
      <c r="AQ967" s="2"/>
      <c r="AR967" s="2"/>
      <c r="AS967" s="2"/>
      <c r="AT967" s="98"/>
      <c r="AU967" s="98"/>
      <c r="AV967" s="386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386"/>
      <c r="BX967" s="386"/>
      <c r="BY967" s="386"/>
      <c r="BZ967" s="2"/>
      <c r="CA967" s="2"/>
      <c r="CB967" s="2"/>
      <c r="CC967" s="2"/>
      <c r="CD967" s="2"/>
      <c r="CE967" s="2"/>
      <c r="CF967" s="386"/>
      <c r="CG967" s="386"/>
      <c r="CH967" s="10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386"/>
      <c r="DT967" s="386"/>
      <c r="DU967" s="386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</row>
    <row r="968" customFormat="false" ht="11.25" hidden="false" customHeight="false" outlineLevel="0" collapsed="false">
      <c r="A968" s="2"/>
      <c r="B968" s="2"/>
      <c r="C968" s="2"/>
      <c r="D968" s="398"/>
      <c r="F968" s="2"/>
      <c r="G968" s="2"/>
      <c r="H968" s="2"/>
      <c r="I968" s="2"/>
      <c r="J968" s="2"/>
      <c r="K968" s="2"/>
      <c r="L968" s="2"/>
      <c r="M968" s="2"/>
      <c r="P968" s="2"/>
      <c r="Q968" s="2"/>
      <c r="R968" s="2"/>
      <c r="X968" s="273"/>
      <c r="Y968" s="2"/>
      <c r="AL968" s="2"/>
      <c r="AM968" s="2"/>
      <c r="AN968" s="2"/>
      <c r="AO968" s="2"/>
      <c r="AP968" s="2"/>
      <c r="AQ968" s="2"/>
      <c r="AR968" s="2"/>
      <c r="AS968" s="2"/>
      <c r="AT968" s="98"/>
      <c r="AU968" s="98"/>
      <c r="AV968" s="386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386"/>
      <c r="BX968" s="386"/>
      <c r="BY968" s="386"/>
      <c r="BZ968" s="2"/>
      <c r="CA968" s="2"/>
      <c r="CB968" s="2"/>
      <c r="CC968" s="2"/>
      <c r="CD968" s="2"/>
      <c r="CE968" s="2"/>
      <c r="CF968" s="386"/>
      <c r="CG968" s="386"/>
      <c r="CH968" s="10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386"/>
      <c r="DT968" s="386"/>
      <c r="DU968" s="386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</row>
    <row r="969" customFormat="false" ht="11.25" hidden="false" customHeight="false" outlineLevel="0" collapsed="false">
      <c r="A969" s="2"/>
      <c r="B969" s="2"/>
      <c r="C969" s="2"/>
      <c r="D969" s="398"/>
      <c r="F969" s="2"/>
      <c r="G969" s="2"/>
      <c r="H969" s="2"/>
      <c r="I969" s="2"/>
      <c r="J969" s="2"/>
      <c r="K969" s="2"/>
      <c r="L969" s="2"/>
      <c r="M969" s="2"/>
      <c r="P969" s="2"/>
      <c r="Q969" s="2"/>
      <c r="R969" s="2"/>
      <c r="X969" s="273"/>
      <c r="Y969" s="2"/>
      <c r="AL969" s="2"/>
      <c r="AM969" s="2"/>
      <c r="AN969" s="2"/>
      <c r="AO969" s="2"/>
      <c r="AP969" s="2"/>
      <c r="AQ969" s="2"/>
      <c r="AR969" s="2"/>
      <c r="AS969" s="2"/>
      <c r="AT969" s="98"/>
      <c r="AU969" s="98"/>
      <c r="AV969" s="386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386"/>
      <c r="BX969" s="386"/>
      <c r="BY969" s="386"/>
      <c r="BZ969" s="2"/>
      <c r="CA969" s="2"/>
      <c r="CB969" s="2"/>
      <c r="CC969" s="2"/>
      <c r="CD969" s="2"/>
      <c r="CE969" s="2"/>
      <c r="CF969" s="386"/>
      <c r="CG969" s="386"/>
      <c r="CH969" s="10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386"/>
      <c r="DT969" s="386"/>
      <c r="DU969" s="386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</row>
    <row r="970" customFormat="false" ht="11.25" hidden="false" customHeight="false" outlineLevel="0" collapsed="false">
      <c r="A970" s="2"/>
      <c r="B970" s="2"/>
      <c r="C970" s="2"/>
      <c r="D970" s="398"/>
      <c r="F970" s="2"/>
      <c r="G970" s="2"/>
      <c r="H970" s="2"/>
      <c r="I970" s="2"/>
      <c r="J970" s="2"/>
      <c r="K970" s="2"/>
      <c r="L970" s="2"/>
      <c r="M970" s="2"/>
      <c r="P970" s="2"/>
      <c r="Q970" s="2"/>
      <c r="R970" s="2"/>
      <c r="X970" s="273"/>
      <c r="Y970" s="2"/>
      <c r="AL970" s="2"/>
      <c r="AM970" s="2"/>
      <c r="AN970" s="2"/>
      <c r="AO970" s="2"/>
      <c r="AP970" s="2"/>
      <c r="AQ970" s="2"/>
      <c r="AR970" s="2"/>
      <c r="AS970" s="2"/>
      <c r="AT970" s="98"/>
      <c r="AU970" s="98"/>
      <c r="AV970" s="386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386"/>
      <c r="BX970" s="386"/>
      <c r="BY970" s="386"/>
      <c r="BZ970" s="2"/>
      <c r="CA970" s="2"/>
      <c r="CB970" s="2"/>
      <c r="CC970" s="2"/>
      <c r="CD970" s="2"/>
      <c r="CE970" s="2"/>
      <c r="CF970" s="386"/>
      <c r="CG970" s="386"/>
      <c r="CH970" s="10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386"/>
      <c r="DT970" s="386"/>
      <c r="DU970" s="386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</row>
    <row r="971" customFormat="false" ht="11.25" hidden="false" customHeight="false" outlineLevel="0" collapsed="false">
      <c r="A971" s="2"/>
      <c r="B971" s="2"/>
      <c r="C971" s="2"/>
      <c r="D971" s="398"/>
      <c r="F971" s="2"/>
      <c r="G971" s="2"/>
      <c r="H971" s="2"/>
      <c r="I971" s="2"/>
      <c r="J971" s="2"/>
      <c r="K971" s="2"/>
      <c r="L971" s="2"/>
      <c r="M971" s="2"/>
      <c r="P971" s="2"/>
      <c r="Q971" s="2"/>
      <c r="R971" s="2"/>
      <c r="X971" s="273"/>
      <c r="Y971" s="2"/>
      <c r="AL971" s="2"/>
      <c r="AM971" s="2"/>
      <c r="AN971" s="2"/>
      <c r="AO971" s="2"/>
      <c r="AP971" s="2"/>
      <c r="AQ971" s="2"/>
      <c r="AR971" s="2"/>
      <c r="AS971" s="2"/>
      <c r="AT971" s="98"/>
      <c r="AU971" s="98"/>
      <c r="AV971" s="386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386"/>
      <c r="BX971" s="386"/>
      <c r="BY971" s="386"/>
      <c r="BZ971" s="2"/>
      <c r="CA971" s="2"/>
      <c r="CB971" s="2"/>
      <c r="CC971" s="2"/>
      <c r="CD971" s="2"/>
      <c r="CE971" s="2"/>
      <c r="CF971" s="386"/>
      <c r="CG971" s="386"/>
      <c r="CH971" s="10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386"/>
      <c r="DT971" s="386"/>
      <c r="DU971" s="386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</row>
    <row r="972" customFormat="false" ht="11.25" hidden="false" customHeight="false" outlineLevel="0" collapsed="false">
      <c r="A972" s="2"/>
      <c r="B972" s="2"/>
      <c r="C972" s="2"/>
      <c r="D972" s="398"/>
      <c r="F972" s="2"/>
      <c r="G972" s="2"/>
      <c r="H972" s="2"/>
      <c r="I972" s="2"/>
      <c r="J972" s="2"/>
      <c r="K972" s="2"/>
      <c r="L972" s="2"/>
      <c r="M972" s="2"/>
      <c r="P972" s="2"/>
      <c r="Q972" s="2"/>
      <c r="R972" s="2"/>
      <c r="X972" s="273"/>
      <c r="Y972" s="2"/>
      <c r="AL972" s="2"/>
      <c r="AM972" s="2"/>
      <c r="AN972" s="2"/>
      <c r="AO972" s="2"/>
      <c r="AP972" s="2"/>
      <c r="AQ972" s="2"/>
      <c r="AR972" s="2"/>
      <c r="AS972" s="2"/>
      <c r="AT972" s="98"/>
      <c r="AU972" s="98"/>
      <c r="AV972" s="386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386"/>
      <c r="BX972" s="386"/>
      <c r="BY972" s="386"/>
      <c r="BZ972" s="2"/>
      <c r="CA972" s="2"/>
      <c r="CB972" s="2"/>
      <c r="CC972" s="2"/>
      <c r="CD972" s="2"/>
      <c r="CE972" s="2"/>
      <c r="CF972" s="386"/>
      <c r="CG972" s="386"/>
      <c r="CH972" s="10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386"/>
      <c r="DT972" s="386"/>
      <c r="DU972" s="386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</row>
    <row r="973" customFormat="false" ht="11.25" hidden="false" customHeight="false" outlineLevel="0" collapsed="false">
      <c r="A973" s="2"/>
      <c r="B973" s="2"/>
      <c r="C973" s="2"/>
      <c r="D973" s="398"/>
      <c r="F973" s="2"/>
      <c r="G973" s="2"/>
      <c r="H973" s="2"/>
      <c r="I973" s="2"/>
      <c r="J973" s="2"/>
      <c r="K973" s="2"/>
      <c r="L973" s="2"/>
      <c r="M973" s="2"/>
      <c r="P973" s="2"/>
      <c r="Q973" s="2"/>
      <c r="R973" s="2"/>
      <c r="X973" s="273"/>
      <c r="Y973" s="2"/>
      <c r="AL973" s="2"/>
      <c r="AM973" s="2"/>
      <c r="AN973" s="2"/>
      <c r="AO973" s="2"/>
      <c r="AP973" s="2"/>
      <c r="AQ973" s="2"/>
      <c r="AR973" s="2"/>
      <c r="AS973" s="2"/>
      <c r="AT973" s="98"/>
      <c r="AU973" s="98"/>
      <c r="AV973" s="386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386"/>
      <c r="BX973" s="386"/>
      <c r="BY973" s="386"/>
      <c r="BZ973" s="2"/>
      <c r="CA973" s="2"/>
      <c r="CB973" s="2"/>
      <c r="CC973" s="2"/>
      <c r="CD973" s="2"/>
      <c r="CE973" s="2"/>
      <c r="CF973" s="386"/>
      <c r="CG973" s="386"/>
      <c r="CH973" s="10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386"/>
      <c r="DT973" s="386"/>
      <c r="DU973" s="386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</row>
    <row r="974" customFormat="false" ht="11.25" hidden="false" customHeight="false" outlineLevel="0" collapsed="false">
      <c r="A974" s="2"/>
      <c r="B974" s="2"/>
      <c r="C974" s="2"/>
      <c r="D974" s="398"/>
      <c r="F974" s="2"/>
      <c r="G974" s="2"/>
      <c r="H974" s="2"/>
      <c r="I974" s="2"/>
      <c r="J974" s="2"/>
      <c r="K974" s="2"/>
      <c r="L974" s="2"/>
      <c r="M974" s="2"/>
      <c r="P974" s="2"/>
      <c r="Q974" s="2"/>
      <c r="R974" s="2"/>
      <c r="X974" s="273"/>
      <c r="Y974" s="2"/>
      <c r="AL974" s="2"/>
      <c r="AM974" s="2"/>
      <c r="AN974" s="2"/>
      <c r="AO974" s="2"/>
      <c r="AP974" s="2"/>
      <c r="AQ974" s="2"/>
      <c r="AR974" s="2"/>
      <c r="AS974" s="2"/>
      <c r="AT974" s="98"/>
      <c r="AU974" s="98"/>
      <c r="AV974" s="386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386"/>
      <c r="BX974" s="386"/>
      <c r="BY974" s="386"/>
      <c r="BZ974" s="2"/>
      <c r="CA974" s="2"/>
      <c r="CB974" s="2"/>
      <c r="CC974" s="2"/>
      <c r="CD974" s="2"/>
      <c r="CE974" s="2"/>
      <c r="CF974" s="386"/>
      <c r="CG974" s="386"/>
      <c r="CH974" s="10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386"/>
      <c r="DT974" s="386"/>
      <c r="DU974" s="386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</row>
    <row r="975" customFormat="false" ht="11.25" hidden="false" customHeight="false" outlineLevel="0" collapsed="false">
      <c r="A975" s="2"/>
      <c r="B975" s="2"/>
      <c r="C975" s="2"/>
      <c r="D975" s="398"/>
      <c r="F975" s="2"/>
      <c r="G975" s="2"/>
      <c r="H975" s="2"/>
      <c r="I975" s="2"/>
      <c r="J975" s="2"/>
      <c r="K975" s="2"/>
      <c r="L975" s="2"/>
      <c r="M975" s="2"/>
      <c r="P975" s="2"/>
      <c r="Q975" s="2"/>
      <c r="R975" s="2"/>
      <c r="X975" s="273"/>
      <c r="Y975" s="2"/>
      <c r="AL975" s="2"/>
      <c r="AM975" s="2"/>
      <c r="AN975" s="2"/>
      <c r="AO975" s="2"/>
      <c r="AP975" s="2"/>
      <c r="AQ975" s="2"/>
      <c r="AR975" s="2"/>
      <c r="AS975" s="2"/>
      <c r="AT975" s="98"/>
      <c r="AU975" s="98"/>
      <c r="AV975" s="386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386"/>
      <c r="BX975" s="386"/>
      <c r="BY975" s="386"/>
      <c r="BZ975" s="2"/>
      <c r="CA975" s="2"/>
      <c r="CB975" s="2"/>
      <c r="CC975" s="2"/>
      <c r="CD975" s="2"/>
      <c r="CE975" s="2"/>
      <c r="CF975" s="386"/>
      <c r="CG975" s="386"/>
      <c r="CH975" s="10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386"/>
      <c r="DT975" s="386"/>
      <c r="DU975" s="386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</row>
    <row r="976" customFormat="false" ht="11.25" hidden="false" customHeight="false" outlineLevel="0" collapsed="false">
      <c r="A976" s="2"/>
      <c r="B976" s="2"/>
      <c r="C976" s="2"/>
      <c r="D976" s="398"/>
      <c r="F976" s="2"/>
      <c r="G976" s="2"/>
      <c r="H976" s="2"/>
      <c r="I976" s="2"/>
      <c r="J976" s="2"/>
      <c r="K976" s="2"/>
      <c r="L976" s="2"/>
      <c r="M976" s="2"/>
      <c r="P976" s="2"/>
      <c r="Q976" s="2"/>
      <c r="R976" s="2"/>
      <c r="X976" s="273"/>
      <c r="Y976" s="2"/>
      <c r="AL976" s="2"/>
      <c r="AM976" s="2"/>
      <c r="AN976" s="2"/>
      <c r="AO976" s="2"/>
      <c r="AP976" s="2"/>
      <c r="AQ976" s="2"/>
      <c r="AR976" s="2"/>
      <c r="AS976" s="2"/>
      <c r="AT976" s="98"/>
      <c r="AU976" s="98"/>
      <c r="AV976" s="386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386"/>
      <c r="BX976" s="386"/>
      <c r="BY976" s="386"/>
      <c r="BZ976" s="2"/>
      <c r="CA976" s="2"/>
      <c r="CB976" s="2"/>
      <c r="CC976" s="2"/>
      <c r="CD976" s="2"/>
      <c r="CE976" s="2"/>
      <c r="CF976" s="386"/>
      <c r="CG976" s="386"/>
      <c r="CH976" s="10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386"/>
      <c r="DT976" s="386"/>
      <c r="DU976" s="386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</row>
    <row r="977" customFormat="false" ht="11.25" hidden="false" customHeight="false" outlineLevel="0" collapsed="false">
      <c r="A977" s="2"/>
      <c r="B977" s="2"/>
      <c r="C977" s="2"/>
      <c r="D977" s="398"/>
      <c r="F977" s="2"/>
      <c r="G977" s="2"/>
      <c r="H977" s="2"/>
      <c r="I977" s="2"/>
      <c r="J977" s="2"/>
      <c r="K977" s="2"/>
      <c r="L977" s="2"/>
      <c r="M977" s="2"/>
      <c r="P977" s="2"/>
      <c r="Q977" s="2"/>
      <c r="R977" s="2"/>
      <c r="X977" s="273"/>
      <c r="Y977" s="2"/>
      <c r="AL977" s="2"/>
      <c r="AM977" s="2"/>
      <c r="AN977" s="2"/>
      <c r="AO977" s="2"/>
      <c r="AP977" s="2"/>
      <c r="AQ977" s="2"/>
      <c r="AR977" s="2"/>
      <c r="AS977" s="2"/>
      <c r="AT977" s="98"/>
      <c r="AU977" s="98"/>
      <c r="AV977" s="386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386"/>
      <c r="BX977" s="386"/>
      <c r="BY977" s="386"/>
      <c r="BZ977" s="2"/>
      <c r="CA977" s="2"/>
      <c r="CB977" s="2"/>
      <c r="CC977" s="2"/>
      <c r="CD977" s="2"/>
      <c r="CE977" s="2"/>
      <c r="CF977" s="386"/>
      <c r="CG977" s="386"/>
      <c r="CH977" s="10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386"/>
      <c r="DT977" s="386"/>
      <c r="DU977" s="386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</row>
    <row r="978" customFormat="false" ht="11.25" hidden="false" customHeight="false" outlineLevel="0" collapsed="false">
      <c r="A978" s="2"/>
      <c r="B978" s="2"/>
      <c r="C978" s="2"/>
      <c r="D978" s="398"/>
      <c r="F978" s="2"/>
      <c r="G978" s="2"/>
      <c r="H978" s="2"/>
      <c r="I978" s="2"/>
      <c r="J978" s="2"/>
      <c r="K978" s="2"/>
      <c r="L978" s="2"/>
      <c r="M978" s="2"/>
      <c r="P978" s="2"/>
      <c r="Q978" s="2"/>
      <c r="R978" s="2"/>
      <c r="X978" s="273"/>
      <c r="Y978" s="2"/>
      <c r="AL978" s="2"/>
      <c r="AM978" s="2"/>
      <c r="AN978" s="2"/>
      <c r="AO978" s="2"/>
      <c r="AP978" s="2"/>
      <c r="AQ978" s="2"/>
      <c r="AR978" s="2"/>
      <c r="AS978" s="2"/>
      <c r="AT978" s="98"/>
      <c r="AU978" s="98"/>
      <c r="AV978" s="386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386"/>
      <c r="BX978" s="386"/>
      <c r="BY978" s="386"/>
      <c r="BZ978" s="2"/>
      <c r="CA978" s="2"/>
      <c r="CB978" s="2"/>
      <c r="CC978" s="2"/>
      <c r="CD978" s="2"/>
      <c r="CE978" s="2"/>
      <c r="CF978" s="386"/>
      <c r="CG978" s="386"/>
      <c r="CH978" s="10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386"/>
      <c r="DT978" s="386"/>
      <c r="DU978" s="386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</row>
    <row r="979" customFormat="false" ht="11.25" hidden="false" customHeight="false" outlineLevel="0" collapsed="false">
      <c r="A979" s="2"/>
      <c r="B979" s="2"/>
      <c r="C979" s="2"/>
      <c r="D979" s="398"/>
      <c r="F979" s="2"/>
      <c r="G979" s="2"/>
      <c r="H979" s="2"/>
      <c r="I979" s="2"/>
      <c r="J979" s="2"/>
      <c r="K979" s="2"/>
      <c r="L979" s="2"/>
      <c r="M979" s="2"/>
      <c r="P979" s="2"/>
      <c r="Q979" s="2"/>
      <c r="R979" s="2"/>
      <c r="X979" s="273"/>
      <c r="Y979" s="2"/>
      <c r="AL979" s="2"/>
      <c r="AM979" s="2"/>
      <c r="AN979" s="2"/>
      <c r="AO979" s="2"/>
      <c r="AP979" s="2"/>
      <c r="AQ979" s="2"/>
      <c r="AR979" s="2"/>
      <c r="AS979" s="2"/>
      <c r="AT979" s="98"/>
      <c r="AU979" s="98"/>
      <c r="AV979" s="386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386"/>
      <c r="BX979" s="386"/>
      <c r="BY979" s="386"/>
      <c r="BZ979" s="2"/>
      <c r="CA979" s="2"/>
      <c r="CB979" s="2"/>
      <c r="CC979" s="2"/>
      <c r="CD979" s="2"/>
      <c r="CE979" s="2"/>
      <c r="CF979" s="386"/>
      <c r="CG979" s="386"/>
      <c r="CH979" s="10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386"/>
      <c r="DT979" s="386"/>
      <c r="DU979" s="386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</row>
    <row r="980" customFormat="false" ht="11.25" hidden="false" customHeight="false" outlineLevel="0" collapsed="false">
      <c r="A980" s="2"/>
      <c r="B980" s="2"/>
      <c r="C980" s="2"/>
      <c r="D980" s="398"/>
      <c r="F980" s="2"/>
      <c r="G980" s="2"/>
      <c r="H980" s="2"/>
      <c r="I980" s="2"/>
      <c r="J980" s="2"/>
      <c r="K980" s="2"/>
      <c r="L980" s="2"/>
      <c r="M980" s="2"/>
      <c r="P980" s="2"/>
      <c r="Q980" s="2"/>
      <c r="R980" s="2"/>
      <c r="X980" s="273"/>
      <c r="Y980" s="2"/>
      <c r="AL980" s="2"/>
      <c r="AM980" s="2"/>
      <c r="AN980" s="2"/>
      <c r="AO980" s="2"/>
      <c r="AP980" s="2"/>
      <c r="AQ980" s="2"/>
      <c r="AR980" s="2"/>
      <c r="AS980" s="2"/>
      <c r="AT980" s="98"/>
      <c r="AU980" s="98"/>
      <c r="AV980" s="386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386"/>
      <c r="BX980" s="386"/>
      <c r="BY980" s="386"/>
      <c r="BZ980" s="2"/>
      <c r="CA980" s="2"/>
      <c r="CB980" s="2"/>
      <c r="CC980" s="2"/>
      <c r="CD980" s="2"/>
      <c r="CE980" s="2"/>
      <c r="CF980" s="386"/>
      <c r="CG980" s="386"/>
      <c r="CH980" s="10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386"/>
      <c r="DT980" s="386"/>
      <c r="DU980" s="386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</row>
    <row r="981" customFormat="false" ht="11.25" hidden="false" customHeight="false" outlineLevel="0" collapsed="false">
      <c r="A981" s="2"/>
      <c r="B981" s="2"/>
      <c r="C981" s="2"/>
      <c r="D981" s="398"/>
      <c r="F981" s="2"/>
      <c r="G981" s="2"/>
      <c r="H981" s="2"/>
      <c r="I981" s="2"/>
      <c r="J981" s="2"/>
      <c r="K981" s="2"/>
      <c r="L981" s="2"/>
      <c r="M981" s="2"/>
      <c r="P981" s="2"/>
      <c r="Q981" s="2"/>
      <c r="R981" s="2"/>
      <c r="X981" s="273"/>
      <c r="Y981" s="2"/>
      <c r="AL981" s="2"/>
      <c r="AM981" s="2"/>
      <c r="AN981" s="2"/>
      <c r="AO981" s="2"/>
      <c r="AP981" s="2"/>
      <c r="AQ981" s="2"/>
      <c r="AR981" s="2"/>
      <c r="AS981" s="2"/>
      <c r="AT981" s="98"/>
      <c r="AU981" s="98"/>
      <c r="AV981" s="386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386"/>
      <c r="BX981" s="386"/>
      <c r="BY981" s="386"/>
      <c r="BZ981" s="2"/>
      <c r="CA981" s="2"/>
      <c r="CB981" s="2"/>
      <c r="CC981" s="2"/>
      <c r="CD981" s="2"/>
      <c r="CE981" s="2"/>
      <c r="CF981" s="386"/>
      <c r="CG981" s="386"/>
      <c r="CH981" s="10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386"/>
      <c r="DT981" s="386"/>
      <c r="DU981" s="386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</row>
    <row r="982" customFormat="false" ht="11.25" hidden="false" customHeight="false" outlineLevel="0" collapsed="false">
      <c r="A982" s="2"/>
      <c r="B982" s="2"/>
      <c r="C982" s="2"/>
      <c r="D982" s="398"/>
      <c r="F982" s="2"/>
      <c r="G982" s="2"/>
      <c r="H982" s="2"/>
      <c r="I982" s="2"/>
      <c r="J982" s="2"/>
      <c r="K982" s="2"/>
      <c r="L982" s="2"/>
      <c r="M982" s="2"/>
      <c r="P982" s="2"/>
      <c r="Q982" s="2"/>
      <c r="R982" s="2"/>
      <c r="X982" s="273"/>
      <c r="Y982" s="2"/>
      <c r="AL982" s="2"/>
      <c r="AM982" s="2"/>
      <c r="AN982" s="2"/>
      <c r="AO982" s="2"/>
      <c r="AP982" s="2"/>
      <c r="AQ982" s="2"/>
      <c r="AR982" s="2"/>
      <c r="AS982" s="2"/>
      <c r="AT982" s="98"/>
      <c r="AU982" s="98"/>
      <c r="AV982" s="386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386"/>
      <c r="BX982" s="386"/>
      <c r="BY982" s="386"/>
      <c r="BZ982" s="2"/>
      <c r="CA982" s="2"/>
      <c r="CB982" s="2"/>
      <c r="CC982" s="2"/>
      <c r="CD982" s="2"/>
      <c r="CE982" s="2"/>
      <c r="CF982" s="386"/>
      <c r="CG982" s="386"/>
      <c r="CH982" s="10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386"/>
      <c r="DT982" s="386"/>
      <c r="DU982" s="386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</row>
    <row r="983" customFormat="false" ht="11.25" hidden="false" customHeight="false" outlineLevel="0" collapsed="false">
      <c r="A983" s="2"/>
      <c r="B983" s="2"/>
      <c r="C983" s="2"/>
      <c r="D983" s="398"/>
      <c r="F983" s="2"/>
      <c r="G983" s="2"/>
      <c r="H983" s="2"/>
      <c r="I983" s="2"/>
      <c r="J983" s="2"/>
      <c r="K983" s="2"/>
      <c r="L983" s="2"/>
      <c r="M983" s="2"/>
      <c r="P983" s="2"/>
      <c r="Q983" s="2"/>
      <c r="R983" s="2"/>
      <c r="X983" s="273"/>
      <c r="Y983" s="2"/>
      <c r="AL983" s="2"/>
      <c r="AM983" s="2"/>
      <c r="AN983" s="2"/>
      <c r="AO983" s="2"/>
      <c r="AP983" s="2"/>
      <c r="AQ983" s="2"/>
      <c r="AR983" s="2"/>
      <c r="AS983" s="2"/>
      <c r="AT983" s="98"/>
      <c r="AU983" s="98"/>
      <c r="AV983" s="386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386"/>
      <c r="BX983" s="386"/>
      <c r="BY983" s="386"/>
      <c r="BZ983" s="2"/>
      <c r="CA983" s="2"/>
      <c r="CB983" s="2"/>
      <c r="CC983" s="2"/>
      <c r="CD983" s="2"/>
      <c r="CE983" s="2"/>
      <c r="CF983" s="386"/>
      <c r="CG983" s="386"/>
      <c r="CH983" s="10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386"/>
      <c r="DT983" s="386"/>
      <c r="DU983" s="386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</row>
    <row r="984" customFormat="false" ht="11.25" hidden="false" customHeight="false" outlineLevel="0" collapsed="false">
      <c r="A984" s="2"/>
      <c r="B984" s="2"/>
      <c r="C984" s="2"/>
      <c r="D984" s="398"/>
      <c r="F984" s="2"/>
      <c r="G984" s="2"/>
      <c r="H984" s="2"/>
      <c r="I984" s="2"/>
      <c r="J984" s="2"/>
      <c r="K984" s="2"/>
      <c r="L984" s="2"/>
      <c r="M984" s="2"/>
      <c r="P984" s="2"/>
      <c r="Q984" s="2"/>
      <c r="R984" s="2"/>
      <c r="X984" s="273"/>
      <c r="Y984" s="2"/>
      <c r="AL984" s="2"/>
      <c r="AM984" s="2"/>
      <c r="AN984" s="2"/>
      <c r="AO984" s="2"/>
      <c r="AP984" s="2"/>
      <c r="AQ984" s="2"/>
      <c r="AR984" s="2"/>
      <c r="AS984" s="2"/>
      <c r="AT984" s="98"/>
      <c r="AU984" s="98"/>
      <c r="AV984" s="386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386"/>
      <c r="BX984" s="386"/>
      <c r="BY984" s="386"/>
      <c r="BZ984" s="2"/>
      <c r="CA984" s="2"/>
      <c r="CB984" s="2"/>
      <c r="CC984" s="2"/>
      <c r="CD984" s="2"/>
      <c r="CE984" s="2"/>
      <c r="CF984" s="386"/>
      <c r="CG984" s="386"/>
      <c r="CH984" s="10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386"/>
      <c r="DT984" s="386"/>
      <c r="DU984" s="386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</row>
    <row r="985" customFormat="false" ht="11.25" hidden="false" customHeight="false" outlineLevel="0" collapsed="false">
      <c r="A985" s="2"/>
      <c r="B985" s="2"/>
      <c r="C985" s="2"/>
      <c r="D985" s="398"/>
      <c r="F985" s="2"/>
      <c r="G985" s="2"/>
      <c r="H985" s="2"/>
      <c r="I985" s="2"/>
      <c r="J985" s="2"/>
      <c r="K985" s="2"/>
      <c r="L985" s="2"/>
      <c r="M985" s="2"/>
      <c r="P985" s="2"/>
      <c r="Q985" s="2"/>
      <c r="R985" s="2"/>
      <c r="X985" s="273"/>
      <c r="Y985" s="2"/>
      <c r="AL985" s="2"/>
      <c r="AM985" s="2"/>
      <c r="AN985" s="2"/>
      <c r="AO985" s="2"/>
      <c r="AP985" s="2"/>
      <c r="AQ985" s="2"/>
      <c r="AR985" s="2"/>
      <c r="AS985" s="2"/>
      <c r="AT985" s="98"/>
      <c r="AU985" s="98"/>
      <c r="AV985" s="386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386"/>
      <c r="BX985" s="386"/>
      <c r="BY985" s="386"/>
      <c r="BZ985" s="2"/>
      <c r="CA985" s="2"/>
      <c r="CB985" s="2"/>
      <c r="CC985" s="2"/>
      <c r="CD985" s="2"/>
      <c r="CE985" s="2"/>
      <c r="CF985" s="386"/>
      <c r="CG985" s="386"/>
      <c r="CH985" s="10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386"/>
      <c r="DT985" s="386"/>
      <c r="DU985" s="386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</row>
    <row r="986" customFormat="false" ht="11.25" hidden="false" customHeight="false" outlineLevel="0" collapsed="false">
      <c r="A986" s="2"/>
      <c r="B986" s="2"/>
      <c r="C986" s="2"/>
      <c r="D986" s="398"/>
      <c r="F986" s="2"/>
      <c r="G986" s="2"/>
      <c r="H986" s="2"/>
      <c r="I986" s="2"/>
      <c r="J986" s="2"/>
      <c r="K986" s="2"/>
      <c r="L986" s="2"/>
      <c r="M986" s="2"/>
      <c r="P986" s="2"/>
      <c r="Q986" s="2"/>
      <c r="R986" s="2"/>
      <c r="X986" s="273"/>
      <c r="Y986" s="2"/>
      <c r="AL986" s="2"/>
      <c r="AM986" s="2"/>
      <c r="AN986" s="2"/>
      <c r="AO986" s="2"/>
      <c r="AP986" s="2"/>
      <c r="AQ986" s="2"/>
      <c r="AR986" s="2"/>
      <c r="AS986" s="2"/>
      <c r="AT986" s="98"/>
      <c r="AU986" s="98"/>
      <c r="AV986" s="386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386"/>
      <c r="BX986" s="386"/>
      <c r="BY986" s="386"/>
      <c r="BZ986" s="2"/>
      <c r="CA986" s="2"/>
      <c r="CB986" s="2"/>
      <c r="CC986" s="2"/>
      <c r="CD986" s="2"/>
      <c r="CE986" s="2"/>
      <c r="CF986" s="386"/>
      <c r="CG986" s="386"/>
      <c r="CH986" s="10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386"/>
      <c r="DT986" s="386"/>
      <c r="DU986" s="386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</row>
    <row r="987" customFormat="false" ht="11.25" hidden="false" customHeight="false" outlineLevel="0" collapsed="false">
      <c r="A987" s="2"/>
      <c r="B987" s="2"/>
      <c r="C987" s="2"/>
      <c r="D987" s="398"/>
      <c r="F987" s="2"/>
      <c r="G987" s="2"/>
      <c r="H987" s="2"/>
      <c r="I987" s="2"/>
      <c r="J987" s="2"/>
      <c r="K987" s="2"/>
      <c r="L987" s="2"/>
      <c r="M987" s="2"/>
      <c r="P987" s="2"/>
      <c r="Q987" s="2"/>
      <c r="R987" s="2"/>
      <c r="X987" s="273"/>
      <c r="Y987" s="2"/>
      <c r="AL987" s="2"/>
      <c r="AM987" s="2"/>
      <c r="AN987" s="2"/>
      <c r="AO987" s="2"/>
      <c r="AP987" s="2"/>
      <c r="AQ987" s="2"/>
      <c r="AR987" s="2"/>
      <c r="AS987" s="2"/>
      <c r="AT987" s="98"/>
      <c r="AU987" s="98"/>
      <c r="AV987" s="386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386"/>
      <c r="BX987" s="386"/>
      <c r="BY987" s="386"/>
      <c r="BZ987" s="2"/>
      <c r="CA987" s="2"/>
      <c r="CB987" s="2"/>
      <c r="CC987" s="2"/>
      <c r="CD987" s="2"/>
      <c r="CE987" s="2"/>
      <c r="CF987" s="386"/>
      <c r="CG987" s="386"/>
      <c r="CH987" s="10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386"/>
      <c r="DT987" s="386"/>
      <c r="DU987" s="386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</row>
    <row r="988" customFormat="false" ht="11.25" hidden="false" customHeight="false" outlineLevel="0" collapsed="false">
      <c r="A988" s="2"/>
      <c r="B988" s="2"/>
      <c r="C988" s="2"/>
      <c r="D988" s="398"/>
      <c r="F988" s="2"/>
      <c r="G988" s="2"/>
      <c r="H988" s="2"/>
      <c r="I988" s="2"/>
      <c r="J988" s="2"/>
      <c r="K988" s="2"/>
      <c r="L988" s="2"/>
      <c r="M988" s="2"/>
      <c r="P988" s="2"/>
      <c r="Q988" s="2"/>
      <c r="R988" s="2"/>
      <c r="X988" s="273"/>
      <c r="Y988" s="2"/>
      <c r="AL988" s="2"/>
      <c r="AM988" s="2"/>
      <c r="AN988" s="2"/>
      <c r="AO988" s="2"/>
      <c r="AP988" s="2"/>
      <c r="AQ988" s="2"/>
      <c r="AR988" s="2"/>
      <c r="AS988" s="2"/>
      <c r="AT988" s="98"/>
      <c r="AU988" s="98"/>
      <c r="AV988" s="386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386"/>
      <c r="BX988" s="386"/>
      <c r="BY988" s="386"/>
      <c r="BZ988" s="2"/>
      <c r="CA988" s="2"/>
      <c r="CB988" s="2"/>
      <c r="CC988" s="2"/>
      <c r="CD988" s="2"/>
      <c r="CE988" s="2"/>
      <c r="CF988" s="386"/>
      <c r="CG988" s="386"/>
      <c r="CH988" s="10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386"/>
      <c r="DT988" s="386"/>
      <c r="DU988" s="386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</row>
    <row r="989" customFormat="false" ht="11.25" hidden="false" customHeight="false" outlineLevel="0" collapsed="false">
      <c r="A989" s="2"/>
      <c r="B989" s="2"/>
      <c r="C989" s="2"/>
      <c r="D989" s="398"/>
      <c r="F989" s="2"/>
      <c r="G989" s="2"/>
      <c r="H989" s="2"/>
      <c r="I989" s="2"/>
      <c r="J989" s="2"/>
      <c r="K989" s="2"/>
      <c r="L989" s="2"/>
      <c r="M989" s="2"/>
      <c r="P989" s="2"/>
      <c r="Q989" s="2"/>
      <c r="R989" s="2"/>
      <c r="X989" s="273"/>
      <c r="Y989" s="2"/>
      <c r="AL989" s="2"/>
      <c r="AM989" s="2"/>
      <c r="AN989" s="2"/>
      <c r="AO989" s="2"/>
      <c r="AP989" s="2"/>
      <c r="AQ989" s="2"/>
      <c r="AR989" s="2"/>
      <c r="AS989" s="2"/>
      <c r="AT989" s="98"/>
      <c r="AU989" s="98"/>
      <c r="AV989" s="386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386"/>
      <c r="BX989" s="386"/>
      <c r="BY989" s="386"/>
      <c r="BZ989" s="2"/>
      <c r="CA989" s="2"/>
      <c r="CB989" s="2"/>
      <c r="CC989" s="2"/>
      <c r="CD989" s="2"/>
      <c r="CE989" s="2"/>
      <c r="CF989" s="386"/>
      <c r="CG989" s="386"/>
      <c r="CH989" s="10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386"/>
      <c r="DT989" s="386"/>
      <c r="DU989" s="386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</row>
    <row r="990" customFormat="false" ht="11.25" hidden="false" customHeight="false" outlineLevel="0" collapsed="false">
      <c r="A990" s="2"/>
      <c r="B990" s="2"/>
      <c r="C990" s="2"/>
      <c r="D990" s="398"/>
      <c r="F990" s="2"/>
      <c r="G990" s="2"/>
      <c r="H990" s="2"/>
      <c r="I990" s="2"/>
      <c r="J990" s="2"/>
      <c r="K990" s="2"/>
      <c r="L990" s="2"/>
      <c r="M990" s="2"/>
      <c r="P990" s="2"/>
      <c r="Q990" s="2"/>
      <c r="R990" s="2"/>
      <c r="X990" s="273"/>
      <c r="Y990" s="2"/>
      <c r="AL990" s="2"/>
      <c r="AM990" s="2"/>
      <c r="AN990" s="2"/>
      <c r="AO990" s="2"/>
      <c r="AP990" s="2"/>
      <c r="AQ990" s="2"/>
      <c r="AR990" s="2"/>
      <c r="AS990" s="2"/>
      <c r="AT990" s="98"/>
      <c r="AU990" s="98"/>
      <c r="AV990" s="386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386"/>
      <c r="BX990" s="386"/>
      <c r="BY990" s="386"/>
      <c r="BZ990" s="2"/>
      <c r="CA990" s="2"/>
      <c r="CB990" s="2"/>
      <c r="CC990" s="2"/>
      <c r="CD990" s="2"/>
      <c r="CE990" s="2"/>
      <c r="CF990" s="386"/>
      <c r="CG990" s="386"/>
      <c r="CH990" s="10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386"/>
      <c r="DT990" s="386"/>
      <c r="DU990" s="386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</row>
    <row r="991" customFormat="false" ht="11.25" hidden="false" customHeight="false" outlineLevel="0" collapsed="false">
      <c r="A991" s="2"/>
      <c r="B991" s="2"/>
      <c r="C991" s="2"/>
      <c r="D991" s="398"/>
      <c r="F991" s="2"/>
      <c r="G991" s="2"/>
      <c r="H991" s="2"/>
      <c r="I991" s="2"/>
      <c r="J991" s="2"/>
      <c r="K991" s="2"/>
      <c r="L991" s="2"/>
      <c r="M991" s="2"/>
      <c r="P991" s="2"/>
      <c r="Q991" s="2"/>
      <c r="R991" s="2"/>
      <c r="X991" s="273"/>
      <c r="Y991" s="2"/>
      <c r="AL991" s="2"/>
      <c r="AM991" s="2"/>
      <c r="AN991" s="2"/>
      <c r="AO991" s="2"/>
      <c r="AP991" s="2"/>
      <c r="AQ991" s="2"/>
      <c r="AR991" s="2"/>
      <c r="AS991" s="2"/>
      <c r="AT991" s="98"/>
      <c r="AU991" s="98"/>
      <c r="AV991" s="386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386"/>
      <c r="BX991" s="386"/>
      <c r="BY991" s="386"/>
      <c r="BZ991" s="2"/>
      <c r="CA991" s="2"/>
      <c r="CB991" s="2"/>
      <c r="CC991" s="2"/>
      <c r="CD991" s="2"/>
      <c r="CE991" s="2"/>
      <c r="CF991" s="386"/>
      <c r="CG991" s="386"/>
      <c r="CH991" s="10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386"/>
      <c r="DT991" s="386"/>
      <c r="DU991" s="386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</row>
    <row r="992" customFormat="false" ht="11.25" hidden="false" customHeight="false" outlineLevel="0" collapsed="false">
      <c r="A992" s="2"/>
      <c r="B992" s="2"/>
      <c r="C992" s="2"/>
      <c r="D992" s="398"/>
      <c r="F992" s="2"/>
      <c r="G992" s="2"/>
      <c r="H992" s="2"/>
      <c r="I992" s="2"/>
      <c r="J992" s="2"/>
      <c r="K992" s="2"/>
      <c r="L992" s="2"/>
      <c r="M992" s="2"/>
      <c r="P992" s="2"/>
      <c r="Q992" s="2"/>
      <c r="R992" s="2"/>
      <c r="X992" s="273"/>
      <c r="Y992" s="2"/>
      <c r="AL992" s="2"/>
      <c r="AM992" s="2"/>
      <c r="AN992" s="2"/>
      <c r="AO992" s="2"/>
      <c r="AP992" s="2"/>
      <c r="AQ992" s="2"/>
      <c r="AR992" s="2"/>
      <c r="AS992" s="2"/>
      <c r="AT992" s="98"/>
      <c r="AU992" s="98"/>
      <c r="AV992" s="386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386"/>
      <c r="BX992" s="386"/>
      <c r="BY992" s="386"/>
      <c r="BZ992" s="2"/>
      <c r="CA992" s="2"/>
      <c r="CB992" s="2"/>
      <c r="CC992" s="2"/>
      <c r="CD992" s="2"/>
      <c r="CE992" s="2"/>
      <c r="CF992" s="386"/>
      <c r="CG992" s="386"/>
      <c r="CH992" s="10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386"/>
      <c r="DT992" s="386"/>
      <c r="DU992" s="386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</row>
    <row r="993" customFormat="false" ht="11.25" hidden="false" customHeight="false" outlineLevel="0" collapsed="false">
      <c r="A993" s="2"/>
      <c r="B993" s="2"/>
      <c r="C993" s="2"/>
      <c r="D993" s="398"/>
      <c r="F993" s="2"/>
      <c r="G993" s="2"/>
      <c r="H993" s="2"/>
      <c r="I993" s="2"/>
      <c r="J993" s="2"/>
      <c r="K993" s="2"/>
      <c r="L993" s="2"/>
      <c r="M993" s="2"/>
      <c r="P993" s="2"/>
      <c r="Q993" s="2"/>
      <c r="R993" s="2"/>
      <c r="X993" s="273"/>
      <c r="Y993" s="2"/>
      <c r="AL993" s="2"/>
      <c r="AM993" s="2"/>
      <c r="AN993" s="2"/>
      <c r="AO993" s="2"/>
      <c r="AP993" s="2"/>
      <c r="AQ993" s="2"/>
      <c r="AR993" s="2"/>
      <c r="AS993" s="2"/>
      <c r="AT993" s="98"/>
      <c r="AU993" s="98"/>
      <c r="AV993" s="386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386"/>
      <c r="BX993" s="386"/>
      <c r="BY993" s="386"/>
      <c r="BZ993" s="2"/>
      <c r="CA993" s="2"/>
      <c r="CB993" s="2"/>
      <c r="CC993" s="2"/>
      <c r="CD993" s="2"/>
      <c r="CE993" s="2"/>
      <c r="CF993" s="386"/>
      <c r="CG993" s="386"/>
      <c r="CH993" s="10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386"/>
      <c r="DT993" s="386"/>
      <c r="DU993" s="386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</row>
    <row r="994" customFormat="false" ht="11.25" hidden="false" customHeight="false" outlineLevel="0" collapsed="false">
      <c r="A994" s="2"/>
      <c r="B994" s="2"/>
      <c r="C994" s="2"/>
      <c r="D994" s="398"/>
      <c r="F994" s="2"/>
      <c r="G994" s="2"/>
      <c r="H994" s="2"/>
      <c r="I994" s="2"/>
      <c r="J994" s="2"/>
      <c r="K994" s="2"/>
      <c r="L994" s="2"/>
      <c r="M994" s="2"/>
      <c r="P994" s="2"/>
      <c r="Q994" s="2"/>
      <c r="R994" s="2"/>
      <c r="X994" s="273"/>
      <c r="Y994" s="2"/>
      <c r="AL994" s="2"/>
      <c r="AM994" s="2"/>
      <c r="AN994" s="2"/>
      <c r="AO994" s="2"/>
      <c r="AP994" s="2"/>
      <c r="AQ994" s="2"/>
      <c r="AR994" s="2"/>
      <c r="AS994" s="2"/>
      <c r="AT994" s="98"/>
      <c r="AU994" s="98"/>
      <c r="AV994" s="386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386"/>
      <c r="BX994" s="386"/>
      <c r="BY994" s="386"/>
      <c r="BZ994" s="2"/>
      <c r="CA994" s="2"/>
      <c r="CB994" s="2"/>
      <c r="CC994" s="2"/>
      <c r="CD994" s="2"/>
      <c r="CE994" s="2"/>
      <c r="CF994" s="386"/>
      <c r="CG994" s="386"/>
      <c r="CH994" s="10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386"/>
      <c r="DT994" s="386"/>
      <c r="DU994" s="386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</row>
    <row r="995" customFormat="false" ht="11.25" hidden="false" customHeight="false" outlineLevel="0" collapsed="false">
      <c r="A995" s="2"/>
      <c r="B995" s="2"/>
      <c r="C995" s="2"/>
      <c r="D995" s="398"/>
      <c r="F995" s="2"/>
      <c r="G995" s="2"/>
      <c r="H995" s="2"/>
      <c r="I995" s="2"/>
      <c r="J995" s="2"/>
      <c r="K995" s="2"/>
      <c r="L995" s="2"/>
      <c r="M995" s="2"/>
      <c r="P995" s="2"/>
      <c r="Q995" s="2"/>
      <c r="R995" s="2"/>
      <c r="X995" s="273"/>
      <c r="Y995" s="2"/>
      <c r="AL995" s="2"/>
      <c r="AM995" s="2"/>
      <c r="AN995" s="2"/>
      <c r="AO995" s="2"/>
      <c r="AP995" s="2"/>
      <c r="AQ995" s="2"/>
      <c r="AR995" s="2"/>
      <c r="AS995" s="2"/>
      <c r="AT995" s="98"/>
      <c r="AU995" s="98"/>
      <c r="AV995" s="386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386"/>
      <c r="BX995" s="386"/>
      <c r="BY995" s="386"/>
      <c r="BZ995" s="2"/>
      <c r="CA995" s="2"/>
      <c r="CB995" s="2"/>
      <c r="CC995" s="2"/>
      <c r="CD995" s="2"/>
      <c r="CE995" s="2"/>
      <c r="CF995" s="386"/>
      <c r="CG995" s="386"/>
      <c r="CH995" s="10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386"/>
      <c r="DT995" s="386"/>
      <c r="DU995" s="386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</row>
    <row r="996" customFormat="false" ht="11.25" hidden="false" customHeight="false" outlineLevel="0" collapsed="false">
      <c r="A996" s="2"/>
      <c r="B996" s="2"/>
      <c r="C996" s="2"/>
      <c r="D996" s="398"/>
      <c r="F996" s="2"/>
      <c r="G996" s="2"/>
      <c r="H996" s="2"/>
      <c r="I996" s="2"/>
      <c r="J996" s="2"/>
      <c r="K996" s="2"/>
      <c r="L996" s="2"/>
      <c r="M996" s="2"/>
      <c r="P996" s="2"/>
      <c r="Q996" s="2"/>
      <c r="R996" s="2"/>
      <c r="X996" s="273"/>
      <c r="Y996" s="2"/>
      <c r="AL996" s="2"/>
      <c r="AM996" s="2"/>
      <c r="AN996" s="2"/>
      <c r="AO996" s="2"/>
      <c r="AP996" s="2"/>
      <c r="AQ996" s="2"/>
      <c r="AR996" s="2"/>
      <c r="AS996" s="2"/>
      <c r="AT996" s="98"/>
      <c r="AU996" s="98"/>
      <c r="AV996" s="386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386"/>
      <c r="BX996" s="386"/>
      <c r="BY996" s="386"/>
      <c r="BZ996" s="2"/>
      <c r="CA996" s="2"/>
      <c r="CB996" s="2"/>
      <c r="CC996" s="2"/>
      <c r="CD996" s="2"/>
      <c r="CE996" s="2"/>
      <c r="CF996" s="386"/>
      <c r="CG996" s="386"/>
      <c r="CH996" s="10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386"/>
      <c r="DT996" s="386"/>
      <c r="DU996" s="386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</row>
    <row r="997" customFormat="false" ht="11.25" hidden="false" customHeight="false" outlineLevel="0" collapsed="false">
      <c r="A997" s="2"/>
      <c r="B997" s="2"/>
      <c r="C997" s="2"/>
      <c r="D997" s="398"/>
      <c r="F997" s="2"/>
      <c r="G997" s="2"/>
      <c r="H997" s="2"/>
      <c r="I997" s="2"/>
      <c r="J997" s="2"/>
      <c r="K997" s="2"/>
      <c r="L997" s="2"/>
      <c r="M997" s="2"/>
      <c r="P997" s="2"/>
      <c r="Q997" s="2"/>
      <c r="R997" s="2"/>
      <c r="X997" s="273"/>
      <c r="Y997" s="2"/>
      <c r="AL997" s="2"/>
      <c r="AM997" s="2"/>
      <c r="AN997" s="2"/>
      <c r="AO997" s="2"/>
      <c r="AP997" s="2"/>
      <c r="AQ997" s="2"/>
      <c r="AR997" s="2"/>
      <c r="AS997" s="2"/>
      <c r="AT997" s="98"/>
      <c r="AU997" s="98"/>
      <c r="AV997" s="386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386"/>
      <c r="BX997" s="386"/>
      <c r="BY997" s="386"/>
      <c r="BZ997" s="2"/>
      <c r="CA997" s="2"/>
      <c r="CB997" s="2"/>
      <c r="CC997" s="2"/>
      <c r="CD997" s="2"/>
      <c r="CE997" s="2"/>
      <c r="CF997" s="386"/>
      <c r="CG997" s="386"/>
      <c r="CH997" s="10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386"/>
      <c r="DT997" s="386"/>
      <c r="DU997" s="386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</row>
    <row r="998" customFormat="false" ht="11.25" hidden="false" customHeight="false" outlineLevel="0" collapsed="false">
      <c r="A998" s="2"/>
      <c r="B998" s="2"/>
      <c r="C998" s="2"/>
      <c r="D998" s="398"/>
      <c r="F998" s="2"/>
      <c r="G998" s="2"/>
      <c r="H998" s="2"/>
      <c r="I998" s="2"/>
      <c r="J998" s="2"/>
      <c r="K998" s="2"/>
      <c r="L998" s="2"/>
      <c r="M998" s="2"/>
      <c r="P998" s="2"/>
      <c r="Q998" s="2"/>
      <c r="R998" s="2"/>
      <c r="X998" s="273"/>
      <c r="Y998" s="2"/>
      <c r="AL998" s="2"/>
      <c r="AM998" s="2"/>
      <c r="AN998" s="2"/>
      <c r="AO998" s="2"/>
      <c r="AP998" s="2"/>
      <c r="AQ998" s="2"/>
      <c r="AR998" s="2"/>
      <c r="AS998" s="2"/>
      <c r="AT998" s="98"/>
      <c r="AU998" s="98"/>
      <c r="AV998" s="386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386"/>
      <c r="BX998" s="386"/>
      <c r="BY998" s="386"/>
      <c r="BZ998" s="2"/>
      <c r="CA998" s="2"/>
      <c r="CB998" s="2"/>
      <c r="CC998" s="2"/>
      <c r="CD998" s="2"/>
      <c r="CE998" s="2"/>
      <c r="CF998" s="386"/>
      <c r="CG998" s="386"/>
      <c r="CH998" s="10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386"/>
      <c r="DT998" s="386"/>
      <c r="DU998" s="386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</row>
    <row r="999" customFormat="false" ht="11.25" hidden="false" customHeight="false" outlineLevel="0" collapsed="false">
      <c r="A999" s="2"/>
      <c r="B999" s="2"/>
      <c r="C999" s="2"/>
      <c r="D999" s="398"/>
      <c r="F999" s="2"/>
      <c r="G999" s="2"/>
      <c r="H999" s="2"/>
      <c r="I999" s="2"/>
      <c r="J999" s="2"/>
      <c r="K999" s="2"/>
      <c r="L999" s="2"/>
      <c r="M999" s="2"/>
      <c r="P999" s="2"/>
      <c r="Q999" s="2"/>
      <c r="R999" s="2"/>
      <c r="X999" s="273"/>
      <c r="Y999" s="2"/>
      <c r="AL999" s="2"/>
      <c r="AM999" s="2"/>
      <c r="AN999" s="2"/>
      <c r="AO999" s="2"/>
      <c r="AP999" s="2"/>
      <c r="AQ999" s="2"/>
      <c r="AR999" s="2"/>
      <c r="AS999" s="2"/>
      <c r="AT999" s="98"/>
      <c r="AU999" s="98"/>
      <c r="AV999" s="386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386"/>
      <c r="BX999" s="386"/>
      <c r="BY999" s="386"/>
      <c r="BZ999" s="2"/>
      <c r="CA999" s="2"/>
      <c r="CB999" s="2"/>
      <c r="CC999" s="2"/>
      <c r="CD999" s="2"/>
      <c r="CE999" s="2"/>
      <c r="CF999" s="386"/>
      <c r="CG999" s="386"/>
      <c r="CH999" s="10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386"/>
      <c r="DT999" s="386"/>
      <c r="DU999" s="386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</row>
    <row r="1000" customFormat="false" ht="11.25" hidden="false" customHeight="false" outlineLevel="0" collapsed="false">
      <c r="A1000" s="2"/>
      <c r="B1000" s="2"/>
      <c r="C1000" s="2"/>
      <c r="D1000" s="398"/>
      <c r="F1000" s="2"/>
      <c r="G1000" s="2"/>
      <c r="H1000" s="2"/>
      <c r="I1000" s="2"/>
      <c r="J1000" s="2"/>
      <c r="K1000" s="2"/>
      <c r="L1000" s="2"/>
      <c r="M1000" s="2"/>
      <c r="P1000" s="2"/>
      <c r="Q1000" s="2"/>
      <c r="R1000" s="2"/>
      <c r="X1000" s="273"/>
      <c r="Y1000" s="2"/>
      <c r="AL1000" s="2"/>
      <c r="AM1000" s="2"/>
      <c r="AN1000" s="2"/>
      <c r="AO1000" s="2"/>
      <c r="AP1000" s="2"/>
      <c r="AQ1000" s="2"/>
      <c r="AR1000" s="2"/>
      <c r="AS1000" s="2"/>
      <c r="AT1000" s="98"/>
      <c r="AU1000" s="98"/>
      <c r="AV1000" s="386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386"/>
      <c r="BX1000" s="386"/>
      <c r="BY1000" s="386"/>
      <c r="BZ1000" s="2"/>
      <c r="CA1000" s="2"/>
      <c r="CB1000" s="2"/>
      <c r="CC1000" s="2"/>
      <c r="CD1000" s="2"/>
      <c r="CE1000" s="2"/>
      <c r="CF1000" s="386"/>
      <c r="CG1000" s="386"/>
      <c r="CH1000" s="10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386"/>
      <c r="DT1000" s="386"/>
      <c r="DU1000" s="386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</row>
    <row r="1001" customFormat="false" ht="11.25" hidden="false" customHeight="false" outlineLevel="0" collapsed="false">
      <c r="A1001" s="2"/>
      <c r="B1001" s="2"/>
      <c r="C1001" s="2"/>
      <c r="D1001" s="398"/>
      <c r="F1001" s="2"/>
      <c r="G1001" s="2"/>
      <c r="H1001" s="2"/>
      <c r="I1001" s="2"/>
      <c r="J1001" s="2"/>
      <c r="K1001" s="2"/>
      <c r="L1001" s="2"/>
      <c r="M1001" s="2"/>
      <c r="P1001" s="2"/>
      <c r="Q1001" s="2"/>
      <c r="R1001" s="2"/>
      <c r="X1001" s="273"/>
      <c r="Y1001" s="2"/>
      <c r="AL1001" s="2"/>
      <c r="AM1001" s="2"/>
      <c r="AN1001" s="2"/>
      <c r="AO1001" s="2"/>
      <c r="AP1001" s="2"/>
      <c r="AQ1001" s="2"/>
      <c r="AR1001" s="2"/>
      <c r="AS1001" s="2"/>
      <c r="AT1001" s="98"/>
      <c r="AU1001" s="98"/>
      <c r="AV1001" s="386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386"/>
      <c r="BX1001" s="386"/>
      <c r="BY1001" s="386"/>
      <c r="BZ1001" s="2"/>
      <c r="CA1001" s="2"/>
      <c r="CB1001" s="2"/>
      <c r="CC1001" s="2"/>
      <c r="CD1001" s="2"/>
      <c r="CE1001" s="2"/>
      <c r="CF1001" s="386"/>
      <c r="CG1001" s="386"/>
      <c r="CH1001" s="10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386"/>
      <c r="DT1001" s="386"/>
      <c r="DU1001" s="386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</row>
    <row r="1002" customFormat="false" ht="11.25" hidden="false" customHeight="false" outlineLevel="0" collapsed="false">
      <c r="A1002" s="2"/>
      <c r="B1002" s="2"/>
      <c r="C1002" s="2"/>
      <c r="D1002" s="398"/>
      <c r="F1002" s="2"/>
      <c r="G1002" s="2"/>
      <c r="H1002" s="2"/>
      <c r="I1002" s="2"/>
      <c r="J1002" s="2"/>
      <c r="K1002" s="2"/>
      <c r="L1002" s="2"/>
      <c r="M1002" s="2"/>
      <c r="P1002" s="2"/>
      <c r="Q1002" s="2"/>
      <c r="R1002" s="2"/>
      <c r="X1002" s="273"/>
      <c r="Y1002" s="2"/>
      <c r="AL1002" s="2"/>
      <c r="AM1002" s="2"/>
      <c r="AN1002" s="2"/>
      <c r="AO1002" s="2"/>
      <c r="AP1002" s="2"/>
      <c r="AQ1002" s="2"/>
      <c r="AR1002" s="2"/>
      <c r="AS1002" s="2"/>
      <c r="AT1002" s="98"/>
      <c r="AU1002" s="98"/>
      <c r="AV1002" s="386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386"/>
      <c r="BX1002" s="386"/>
      <c r="BY1002" s="386"/>
      <c r="BZ1002" s="2"/>
      <c r="CA1002" s="2"/>
      <c r="CB1002" s="2"/>
      <c r="CC1002" s="2"/>
      <c r="CD1002" s="2"/>
      <c r="CE1002" s="2"/>
      <c r="CF1002" s="386"/>
      <c r="CG1002" s="386"/>
      <c r="CH1002" s="10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386"/>
      <c r="DT1002" s="386"/>
      <c r="DU1002" s="386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</row>
    <row r="1003" customFormat="false" ht="11.25" hidden="false" customHeight="false" outlineLevel="0" collapsed="false">
      <c r="A1003" s="2"/>
      <c r="B1003" s="2"/>
      <c r="C1003" s="2"/>
      <c r="D1003" s="398"/>
      <c r="F1003" s="2"/>
      <c r="G1003" s="2"/>
      <c r="H1003" s="2"/>
      <c r="I1003" s="2"/>
      <c r="J1003" s="2"/>
      <c r="K1003" s="2"/>
      <c r="L1003" s="2"/>
      <c r="M1003" s="2"/>
      <c r="P1003" s="2"/>
      <c r="Q1003" s="2"/>
      <c r="R1003" s="2"/>
      <c r="X1003" s="273"/>
      <c r="Y1003" s="2"/>
      <c r="AL1003" s="2"/>
      <c r="AM1003" s="2"/>
      <c r="AN1003" s="2"/>
      <c r="AO1003" s="2"/>
      <c r="AP1003" s="2"/>
      <c r="AQ1003" s="2"/>
      <c r="AR1003" s="2"/>
      <c r="AS1003" s="2"/>
      <c r="AT1003" s="98"/>
      <c r="AU1003" s="98"/>
      <c r="AV1003" s="386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386"/>
      <c r="BX1003" s="386"/>
      <c r="BY1003" s="386"/>
      <c r="BZ1003" s="2"/>
      <c r="CA1003" s="2"/>
      <c r="CB1003" s="2"/>
      <c r="CC1003" s="2"/>
      <c r="CD1003" s="2"/>
      <c r="CE1003" s="2"/>
      <c r="CF1003" s="386"/>
      <c r="CG1003" s="386"/>
      <c r="CH1003" s="10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386"/>
      <c r="DT1003" s="386"/>
      <c r="DU1003" s="386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</row>
    <row r="1004" customFormat="false" ht="11.25" hidden="false" customHeight="false" outlineLevel="0" collapsed="false">
      <c r="A1004" s="2"/>
      <c r="B1004" s="2"/>
      <c r="C1004" s="2"/>
      <c r="D1004" s="398"/>
      <c r="F1004" s="2"/>
      <c r="G1004" s="2"/>
      <c r="H1004" s="2"/>
      <c r="I1004" s="2"/>
      <c r="J1004" s="2"/>
      <c r="K1004" s="2"/>
      <c r="L1004" s="2"/>
      <c r="M1004" s="2"/>
      <c r="P1004" s="2"/>
      <c r="Q1004" s="2"/>
      <c r="R1004" s="2"/>
      <c r="X1004" s="273"/>
      <c r="Y1004" s="2"/>
      <c r="AL1004" s="2"/>
      <c r="AM1004" s="2"/>
      <c r="AN1004" s="2"/>
      <c r="AO1004" s="2"/>
      <c r="AP1004" s="2"/>
      <c r="AQ1004" s="2"/>
      <c r="AR1004" s="2"/>
      <c r="AS1004" s="2"/>
      <c r="AT1004" s="98"/>
      <c r="AU1004" s="98"/>
      <c r="AV1004" s="386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386"/>
      <c r="BX1004" s="386"/>
      <c r="BY1004" s="386"/>
      <c r="BZ1004" s="2"/>
      <c r="CA1004" s="2"/>
      <c r="CB1004" s="2"/>
      <c r="CC1004" s="2"/>
      <c r="CD1004" s="2"/>
      <c r="CE1004" s="2"/>
      <c r="CF1004" s="386"/>
      <c r="CG1004" s="386"/>
      <c r="CH1004" s="10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386"/>
      <c r="DT1004" s="386"/>
      <c r="DU1004" s="386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</row>
    <row r="1005" customFormat="false" ht="11.25" hidden="false" customHeight="false" outlineLevel="0" collapsed="false">
      <c r="A1005" s="2"/>
      <c r="B1005" s="2"/>
      <c r="C1005" s="2"/>
      <c r="D1005" s="398"/>
      <c r="F1005" s="2"/>
      <c r="G1005" s="2"/>
      <c r="H1005" s="2"/>
      <c r="I1005" s="2"/>
      <c r="J1005" s="2"/>
      <c r="K1005" s="2"/>
      <c r="L1005" s="2"/>
      <c r="M1005" s="2"/>
      <c r="P1005" s="2"/>
      <c r="Q1005" s="2"/>
      <c r="R1005" s="2"/>
      <c r="X1005" s="273"/>
      <c r="Y1005" s="2"/>
      <c r="AL1005" s="2"/>
      <c r="AM1005" s="2"/>
      <c r="AN1005" s="2"/>
      <c r="AO1005" s="2"/>
      <c r="AP1005" s="2"/>
      <c r="AQ1005" s="2"/>
      <c r="AR1005" s="2"/>
      <c r="AS1005" s="2"/>
      <c r="AT1005" s="98"/>
      <c r="AU1005" s="98"/>
      <c r="AV1005" s="386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386"/>
      <c r="BX1005" s="386"/>
      <c r="BY1005" s="386"/>
      <c r="BZ1005" s="2"/>
      <c r="CA1005" s="2"/>
      <c r="CB1005" s="2"/>
      <c r="CC1005" s="2"/>
      <c r="CD1005" s="2"/>
      <c r="CE1005" s="2"/>
      <c r="CF1005" s="386"/>
      <c r="CG1005" s="386"/>
      <c r="CH1005" s="10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386"/>
      <c r="DT1005" s="386"/>
      <c r="DU1005" s="386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</row>
    <row r="1006" customFormat="false" ht="11.25" hidden="false" customHeight="false" outlineLevel="0" collapsed="false">
      <c r="A1006" s="2"/>
      <c r="B1006" s="2"/>
      <c r="C1006" s="2"/>
      <c r="D1006" s="398"/>
      <c r="F1006" s="2"/>
      <c r="G1006" s="2"/>
      <c r="H1006" s="2"/>
      <c r="I1006" s="2"/>
      <c r="J1006" s="2"/>
      <c r="K1006" s="2"/>
      <c r="L1006" s="2"/>
      <c r="M1006" s="2"/>
      <c r="P1006" s="2"/>
      <c r="Q1006" s="2"/>
      <c r="R1006" s="2"/>
      <c r="X1006" s="273"/>
      <c r="Y1006" s="2"/>
      <c r="AL1006" s="2"/>
      <c r="AM1006" s="2"/>
      <c r="AN1006" s="2"/>
      <c r="AO1006" s="2"/>
      <c r="AP1006" s="2"/>
      <c r="AQ1006" s="2"/>
      <c r="AR1006" s="2"/>
      <c r="AS1006" s="2"/>
      <c r="AT1006" s="98"/>
      <c r="AU1006" s="98"/>
      <c r="AV1006" s="386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386"/>
      <c r="BX1006" s="386"/>
      <c r="BY1006" s="386"/>
      <c r="BZ1006" s="2"/>
      <c r="CA1006" s="2"/>
      <c r="CB1006" s="2"/>
      <c r="CC1006" s="2"/>
      <c r="CD1006" s="2"/>
      <c r="CE1006" s="2"/>
      <c r="CF1006" s="386"/>
      <c r="CG1006" s="386"/>
      <c r="CH1006" s="10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386"/>
      <c r="DT1006" s="386"/>
      <c r="DU1006" s="386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</row>
    <row r="1007" customFormat="false" ht="11.25" hidden="false" customHeight="false" outlineLevel="0" collapsed="false">
      <c r="A1007" s="2"/>
      <c r="B1007" s="2"/>
      <c r="C1007" s="2"/>
      <c r="D1007" s="398"/>
      <c r="F1007" s="2"/>
      <c r="G1007" s="2"/>
      <c r="H1007" s="2"/>
      <c r="I1007" s="2"/>
      <c r="J1007" s="2"/>
      <c r="K1007" s="2"/>
      <c r="L1007" s="2"/>
      <c r="M1007" s="2"/>
      <c r="P1007" s="2"/>
      <c r="Q1007" s="2"/>
      <c r="R1007" s="2"/>
      <c r="X1007" s="273"/>
      <c r="Y1007" s="2"/>
      <c r="AL1007" s="2"/>
      <c r="AM1007" s="2"/>
      <c r="AN1007" s="2"/>
      <c r="AO1007" s="2"/>
      <c r="AP1007" s="2"/>
      <c r="AQ1007" s="2"/>
      <c r="AR1007" s="2"/>
      <c r="AS1007" s="2"/>
      <c r="AT1007" s="98"/>
      <c r="AU1007" s="98"/>
      <c r="AV1007" s="386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386"/>
      <c r="BX1007" s="386"/>
      <c r="BY1007" s="386"/>
      <c r="BZ1007" s="2"/>
      <c r="CA1007" s="2"/>
      <c r="CB1007" s="2"/>
      <c r="CC1007" s="2"/>
      <c r="CD1007" s="2"/>
      <c r="CE1007" s="2"/>
      <c r="CF1007" s="386"/>
      <c r="CG1007" s="386"/>
      <c r="CH1007" s="10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386"/>
      <c r="DT1007" s="386"/>
      <c r="DU1007" s="386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</row>
    <row r="1008" customFormat="false" ht="11.25" hidden="false" customHeight="false" outlineLevel="0" collapsed="false">
      <c r="A1008" s="2"/>
      <c r="B1008" s="2"/>
      <c r="C1008" s="2"/>
      <c r="D1008" s="398"/>
      <c r="F1008" s="2"/>
      <c r="G1008" s="2"/>
      <c r="H1008" s="2"/>
      <c r="I1008" s="2"/>
      <c r="J1008" s="2"/>
      <c r="K1008" s="2"/>
      <c r="L1008" s="2"/>
      <c r="M1008" s="2"/>
      <c r="P1008" s="2"/>
      <c r="Q1008" s="2"/>
      <c r="R1008" s="2"/>
      <c r="X1008" s="273"/>
      <c r="Y1008" s="2"/>
      <c r="AL1008" s="2"/>
      <c r="AM1008" s="2"/>
      <c r="AN1008" s="2"/>
      <c r="AO1008" s="2"/>
      <c r="AP1008" s="2"/>
      <c r="AQ1008" s="2"/>
      <c r="AR1008" s="2"/>
      <c r="AS1008" s="2"/>
      <c r="AT1008" s="98"/>
      <c r="AU1008" s="98"/>
      <c r="AV1008" s="386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386"/>
      <c r="BX1008" s="386"/>
      <c r="BY1008" s="386"/>
      <c r="BZ1008" s="2"/>
      <c r="CA1008" s="2"/>
      <c r="CB1008" s="2"/>
      <c r="CC1008" s="2"/>
      <c r="CD1008" s="2"/>
      <c r="CE1008" s="2"/>
      <c r="CF1008" s="386"/>
      <c r="CG1008" s="386"/>
      <c r="CH1008" s="10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386"/>
      <c r="DT1008" s="386"/>
      <c r="DU1008" s="386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</row>
    <row r="1009" customFormat="false" ht="11.25" hidden="false" customHeight="false" outlineLevel="0" collapsed="false">
      <c r="A1009" s="2"/>
      <c r="B1009" s="2"/>
      <c r="C1009" s="2"/>
      <c r="D1009" s="398"/>
      <c r="F1009" s="2"/>
      <c r="G1009" s="2"/>
      <c r="H1009" s="2"/>
      <c r="I1009" s="2"/>
      <c r="J1009" s="2"/>
      <c r="K1009" s="2"/>
      <c r="L1009" s="2"/>
      <c r="M1009" s="2"/>
      <c r="P1009" s="2"/>
      <c r="Q1009" s="2"/>
      <c r="R1009" s="2"/>
      <c r="X1009" s="273"/>
      <c r="Y1009" s="2"/>
      <c r="AL1009" s="2"/>
      <c r="AM1009" s="2"/>
      <c r="AN1009" s="2"/>
      <c r="AO1009" s="2"/>
      <c r="AP1009" s="2"/>
      <c r="AQ1009" s="2"/>
      <c r="AR1009" s="2"/>
      <c r="AS1009" s="2"/>
      <c r="AT1009" s="98"/>
      <c r="AU1009" s="98"/>
      <c r="AV1009" s="386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386"/>
      <c r="BX1009" s="386"/>
      <c r="BY1009" s="386"/>
      <c r="BZ1009" s="2"/>
      <c r="CA1009" s="2"/>
      <c r="CB1009" s="2"/>
      <c r="CC1009" s="2"/>
      <c r="CD1009" s="2"/>
      <c r="CE1009" s="2"/>
      <c r="CF1009" s="386"/>
      <c r="CG1009" s="386"/>
      <c r="CH1009" s="10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386"/>
      <c r="DT1009" s="386"/>
      <c r="DU1009" s="386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</row>
    <row r="1010" customFormat="false" ht="11.25" hidden="false" customHeight="false" outlineLevel="0" collapsed="false">
      <c r="A1010" s="2"/>
      <c r="B1010" s="2"/>
      <c r="C1010" s="2"/>
      <c r="D1010" s="398"/>
      <c r="F1010" s="2"/>
      <c r="G1010" s="2"/>
      <c r="H1010" s="2"/>
      <c r="I1010" s="2"/>
      <c r="J1010" s="2"/>
      <c r="K1010" s="2"/>
      <c r="L1010" s="2"/>
      <c r="M1010" s="2"/>
      <c r="P1010" s="2"/>
      <c r="Q1010" s="2"/>
      <c r="R1010" s="2"/>
      <c r="X1010" s="273"/>
      <c r="Y1010" s="2"/>
      <c r="AL1010" s="2"/>
      <c r="AM1010" s="2"/>
      <c r="AN1010" s="2"/>
      <c r="AO1010" s="2"/>
      <c r="AP1010" s="2"/>
      <c r="AQ1010" s="2"/>
      <c r="AR1010" s="2"/>
      <c r="AS1010" s="2"/>
      <c r="AT1010" s="98"/>
      <c r="AU1010" s="98"/>
      <c r="AV1010" s="386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386"/>
      <c r="BX1010" s="386"/>
      <c r="BY1010" s="386"/>
      <c r="BZ1010" s="2"/>
      <c r="CA1010" s="2"/>
      <c r="CB1010" s="2"/>
      <c r="CC1010" s="2"/>
      <c r="CD1010" s="2"/>
      <c r="CE1010" s="2"/>
      <c r="CF1010" s="386"/>
      <c r="CG1010" s="386"/>
      <c r="CH1010" s="10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386"/>
      <c r="DT1010" s="386"/>
      <c r="DU1010" s="386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</row>
    <row r="1011" customFormat="false" ht="11.25" hidden="false" customHeight="false" outlineLevel="0" collapsed="false">
      <c r="A1011" s="2"/>
      <c r="B1011" s="2"/>
      <c r="C1011" s="2"/>
      <c r="D1011" s="398"/>
      <c r="F1011" s="2"/>
      <c r="G1011" s="2"/>
      <c r="H1011" s="2"/>
      <c r="I1011" s="2"/>
      <c r="J1011" s="2"/>
      <c r="K1011" s="2"/>
      <c r="L1011" s="2"/>
      <c r="M1011" s="2"/>
      <c r="P1011" s="2"/>
      <c r="Q1011" s="2"/>
      <c r="R1011" s="2"/>
      <c r="X1011" s="273"/>
      <c r="Y1011" s="2"/>
      <c r="AL1011" s="2"/>
      <c r="AM1011" s="2"/>
      <c r="AN1011" s="2"/>
      <c r="AO1011" s="2"/>
      <c r="AP1011" s="2"/>
      <c r="AQ1011" s="2"/>
      <c r="AR1011" s="2"/>
      <c r="AS1011" s="2"/>
      <c r="AT1011" s="98"/>
      <c r="AU1011" s="98"/>
      <c r="AV1011" s="386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386"/>
      <c r="BX1011" s="386"/>
      <c r="BY1011" s="386"/>
      <c r="BZ1011" s="2"/>
      <c r="CA1011" s="2"/>
      <c r="CB1011" s="2"/>
      <c r="CC1011" s="2"/>
      <c r="CD1011" s="2"/>
      <c r="CE1011" s="2"/>
      <c r="CF1011" s="386"/>
      <c r="CG1011" s="386"/>
      <c r="CH1011" s="10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386"/>
      <c r="DT1011" s="386"/>
      <c r="DU1011" s="386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</row>
    <row r="1012" customFormat="false" ht="11.25" hidden="false" customHeight="false" outlineLevel="0" collapsed="false">
      <c r="A1012" s="2"/>
      <c r="B1012" s="2"/>
      <c r="C1012" s="2"/>
      <c r="D1012" s="398"/>
      <c r="F1012" s="2"/>
      <c r="G1012" s="2"/>
      <c r="H1012" s="2"/>
      <c r="I1012" s="2"/>
      <c r="J1012" s="2"/>
      <c r="K1012" s="2"/>
      <c r="L1012" s="2"/>
      <c r="M1012" s="2"/>
      <c r="P1012" s="2"/>
      <c r="Q1012" s="2"/>
      <c r="R1012" s="2"/>
      <c r="X1012" s="273"/>
      <c r="Y1012" s="2"/>
      <c r="AL1012" s="2"/>
      <c r="AM1012" s="2"/>
      <c r="AN1012" s="2"/>
      <c r="AO1012" s="2"/>
      <c r="AP1012" s="2"/>
      <c r="AQ1012" s="2"/>
      <c r="AR1012" s="2"/>
      <c r="AS1012" s="2"/>
      <c r="AT1012" s="98"/>
      <c r="AU1012" s="98"/>
      <c r="AV1012" s="386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386"/>
      <c r="BX1012" s="386"/>
      <c r="BY1012" s="386"/>
      <c r="BZ1012" s="2"/>
      <c r="CA1012" s="2"/>
      <c r="CB1012" s="2"/>
      <c r="CC1012" s="2"/>
      <c r="CD1012" s="2"/>
      <c r="CE1012" s="2"/>
      <c r="CF1012" s="386"/>
      <c r="CG1012" s="386"/>
      <c r="CH1012" s="10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386"/>
      <c r="DT1012" s="386"/>
      <c r="DU1012" s="386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</row>
    <row r="1013" customFormat="false" ht="11.25" hidden="false" customHeight="false" outlineLevel="0" collapsed="false">
      <c r="A1013" s="2"/>
      <c r="B1013" s="2"/>
      <c r="C1013" s="2"/>
      <c r="D1013" s="398"/>
      <c r="F1013" s="2"/>
      <c r="G1013" s="2"/>
      <c r="H1013" s="2"/>
      <c r="I1013" s="2"/>
      <c r="J1013" s="2"/>
      <c r="K1013" s="2"/>
      <c r="L1013" s="2"/>
      <c r="M1013" s="2"/>
      <c r="P1013" s="2"/>
      <c r="Q1013" s="2"/>
      <c r="R1013" s="2"/>
      <c r="X1013" s="273"/>
      <c r="Y1013" s="2"/>
      <c r="AL1013" s="2"/>
      <c r="AM1013" s="2"/>
      <c r="AN1013" s="2"/>
      <c r="AO1013" s="2"/>
      <c r="AP1013" s="2"/>
      <c r="AQ1013" s="2"/>
      <c r="AR1013" s="2"/>
      <c r="AS1013" s="2"/>
      <c r="AT1013" s="98"/>
      <c r="AU1013" s="98"/>
      <c r="AV1013" s="386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386"/>
      <c r="BX1013" s="386"/>
      <c r="BY1013" s="386"/>
      <c r="BZ1013" s="2"/>
      <c r="CA1013" s="2"/>
      <c r="CB1013" s="2"/>
      <c r="CC1013" s="2"/>
      <c r="CD1013" s="2"/>
      <c r="CE1013" s="2"/>
      <c r="CF1013" s="386"/>
      <c r="CG1013" s="386"/>
      <c r="CH1013" s="10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386"/>
      <c r="DT1013" s="386"/>
      <c r="DU1013" s="386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</row>
    <row r="1014" customFormat="false" ht="11.25" hidden="false" customHeight="false" outlineLevel="0" collapsed="false">
      <c r="A1014" s="2"/>
      <c r="B1014" s="2"/>
      <c r="C1014" s="2"/>
      <c r="D1014" s="398"/>
      <c r="F1014" s="2"/>
      <c r="G1014" s="2"/>
      <c r="H1014" s="2"/>
      <c r="I1014" s="2"/>
      <c r="J1014" s="2"/>
      <c r="K1014" s="2"/>
      <c r="L1014" s="2"/>
      <c r="M1014" s="2"/>
      <c r="P1014" s="2"/>
      <c r="Q1014" s="2"/>
      <c r="R1014" s="2"/>
      <c r="X1014" s="273"/>
      <c r="Y1014" s="2"/>
      <c r="AL1014" s="2"/>
      <c r="AM1014" s="2"/>
      <c r="AN1014" s="2"/>
      <c r="AO1014" s="2"/>
      <c r="AP1014" s="2"/>
      <c r="AQ1014" s="2"/>
      <c r="AR1014" s="2"/>
      <c r="AS1014" s="2"/>
      <c r="AT1014" s="98"/>
      <c r="AU1014" s="98"/>
      <c r="AV1014" s="386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386"/>
      <c r="BX1014" s="386"/>
      <c r="BY1014" s="386"/>
      <c r="BZ1014" s="2"/>
      <c r="CA1014" s="2"/>
      <c r="CB1014" s="2"/>
      <c r="CC1014" s="2"/>
      <c r="CD1014" s="2"/>
      <c r="CE1014" s="2"/>
      <c r="CF1014" s="386"/>
      <c r="CG1014" s="386"/>
      <c r="CH1014" s="10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386"/>
      <c r="DT1014" s="386"/>
      <c r="DU1014" s="386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</row>
    <row r="1015" customFormat="false" ht="11.25" hidden="false" customHeight="false" outlineLevel="0" collapsed="false">
      <c r="A1015" s="2"/>
      <c r="B1015" s="2"/>
      <c r="C1015" s="2"/>
      <c r="D1015" s="398"/>
      <c r="F1015" s="2"/>
      <c r="G1015" s="2"/>
      <c r="H1015" s="2"/>
      <c r="I1015" s="2"/>
      <c r="J1015" s="2"/>
      <c r="K1015" s="2"/>
      <c r="L1015" s="2"/>
      <c r="M1015" s="2"/>
      <c r="P1015" s="2"/>
      <c r="Q1015" s="2"/>
      <c r="R1015" s="2"/>
      <c r="X1015" s="273"/>
      <c r="Y1015" s="2"/>
      <c r="AL1015" s="2"/>
      <c r="AM1015" s="2"/>
      <c r="AN1015" s="2"/>
      <c r="AO1015" s="2"/>
      <c r="AP1015" s="2"/>
      <c r="AQ1015" s="2"/>
      <c r="AR1015" s="2"/>
      <c r="AS1015" s="2"/>
      <c r="AT1015" s="98"/>
      <c r="AU1015" s="98"/>
      <c r="AV1015" s="386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386"/>
      <c r="BX1015" s="386"/>
      <c r="BY1015" s="386"/>
      <c r="BZ1015" s="2"/>
      <c r="CA1015" s="2"/>
      <c r="CB1015" s="2"/>
      <c r="CC1015" s="2"/>
      <c r="CD1015" s="2"/>
      <c r="CE1015" s="2"/>
      <c r="CF1015" s="386"/>
      <c r="CG1015" s="386"/>
      <c r="CH1015" s="10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386"/>
      <c r="DT1015" s="386"/>
      <c r="DU1015" s="386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</row>
    <row r="1016" customFormat="false" ht="11.25" hidden="false" customHeight="false" outlineLevel="0" collapsed="false">
      <c r="A1016" s="2"/>
      <c r="B1016" s="2"/>
      <c r="C1016" s="2"/>
      <c r="D1016" s="398"/>
      <c r="F1016" s="2"/>
      <c r="G1016" s="2"/>
      <c r="H1016" s="2"/>
      <c r="I1016" s="2"/>
      <c r="J1016" s="2"/>
      <c r="K1016" s="2"/>
      <c r="L1016" s="2"/>
      <c r="M1016" s="2"/>
      <c r="P1016" s="2"/>
      <c r="Q1016" s="2"/>
      <c r="R1016" s="2"/>
      <c r="X1016" s="273"/>
      <c r="Y1016" s="2"/>
      <c r="AL1016" s="2"/>
      <c r="AM1016" s="2"/>
      <c r="AN1016" s="2"/>
      <c r="AO1016" s="2"/>
      <c r="AP1016" s="2"/>
      <c r="AQ1016" s="2"/>
      <c r="AR1016" s="2"/>
      <c r="AS1016" s="2"/>
      <c r="AT1016" s="98"/>
      <c r="AU1016" s="98"/>
      <c r="AV1016" s="386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386"/>
      <c r="BX1016" s="386"/>
      <c r="BY1016" s="386"/>
      <c r="BZ1016" s="2"/>
      <c r="CA1016" s="2"/>
      <c r="CB1016" s="2"/>
      <c r="CC1016" s="2"/>
      <c r="CD1016" s="2"/>
      <c r="CE1016" s="2"/>
      <c r="CF1016" s="386"/>
      <c r="CG1016" s="386"/>
      <c r="CH1016" s="10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386"/>
      <c r="DT1016" s="386"/>
      <c r="DU1016" s="386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</row>
    <row r="1017" customFormat="false" ht="11.25" hidden="false" customHeight="false" outlineLevel="0" collapsed="false">
      <c r="A1017" s="2"/>
      <c r="B1017" s="2"/>
      <c r="C1017" s="2"/>
      <c r="D1017" s="398"/>
      <c r="F1017" s="2"/>
      <c r="G1017" s="2"/>
      <c r="H1017" s="2"/>
      <c r="I1017" s="2"/>
      <c r="J1017" s="2"/>
      <c r="K1017" s="2"/>
      <c r="L1017" s="2"/>
      <c r="M1017" s="2"/>
      <c r="P1017" s="2"/>
      <c r="Q1017" s="2"/>
      <c r="R1017" s="2"/>
      <c r="X1017" s="273"/>
      <c r="Y1017" s="2"/>
      <c r="AL1017" s="2"/>
      <c r="AM1017" s="2"/>
      <c r="AN1017" s="2"/>
      <c r="AO1017" s="2"/>
      <c r="AP1017" s="2"/>
      <c r="AQ1017" s="2"/>
      <c r="AR1017" s="2"/>
      <c r="AS1017" s="2"/>
      <c r="AT1017" s="98"/>
      <c r="AU1017" s="98"/>
      <c r="AV1017" s="386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386"/>
      <c r="BX1017" s="386"/>
      <c r="BY1017" s="386"/>
      <c r="BZ1017" s="2"/>
      <c r="CA1017" s="2"/>
      <c r="CB1017" s="2"/>
      <c r="CC1017" s="2"/>
      <c r="CD1017" s="2"/>
      <c r="CE1017" s="2"/>
      <c r="CF1017" s="386"/>
      <c r="CG1017" s="386"/>
      <c r="CH1017" s="10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386"/>
      <c r="DT1017" s="386"/>
      <c r="DU1017" s="386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</row>
    <row r="1018" customFormat="false" ht="11.25" hidden="false" customHeight="false" outlineLevel="0" collapsed="false">
      <c r="A1018" s="2"/>
      <c r="B1018" s="2"/>
      <c r="C1018" s="2"/>
      <c r="D1018" s="398"/>
      <c r="F1018" s="2"/>
      <c r="G1018" s="2"/>
      <c r="H1018" s="2"/>
      <c r="I1018" s="2"/>
      <c r="J1018" s="2"/>
      <c r="K1018" s="2"/>
      <c r="L1018" s="2"/>
      <c r="M1018" s="2"/>
      <c r="P1018" s="2"/>
      <c r="Q1018" s="2"/>
      <c r="R1018" s="2"/>
      <c r="X1018" s="273"/>
      <c r="Y1018" s="2"/>
      <c r="AL1018" s="2"/>
      <c r="AM1018" s="2"/>
      <c r="AN1018" s="2"/>
      <c r="AO1018" s="2"/>
      <c r="AP1018" s="2"/>
      <c r="AQ1018" s="2"/>
      <c r="AR1018" s="2"/>
      <c r="AS1018" s="2"/>
      <c r="AT1018" s="98"/>
      <c r="AU1018" s="98"/>
      <c r="AV1018" s="386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386"/>
      <c r="BX1018" s="386"/>
      <c r="BY1018" s="386"/>
      <c r="BZ1018" s="2"/>
      <c r="CA1018" s="2"/>
      <c r="CB1018" s="2"/>
      <c r="CC1018" s="2"/>
      <c r="CD1018" s="2"/>
      <c r="CE1018" s="2"/>
      <c r="CF1018" s="386"/>
      <c r="CG1018" s="386"/>
      <c r="CH1018" s="10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386"/>
      <c r="DT1018" s="386"/>
      <c r="DU1018" s="386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</row>
    <row r="1019" customFormat="false" ht="11.25" hidden="false" customHeight="false" outlineLevel="0" collapsed="false">
      <c r="A1019" s="2"/>
      <c r="B1019" s="2"/>
      <c r="C1019" s="2"/>
      <c r="D1019" s="398"/>
      <c r="F1019" s="2"/>
      <c r="G1019" s="2"/>
      <c r="H1019" s="2"/>
      <c r="I1019" s="2"/>
      <c r="J1019" s="2"/>
      <c r="K1019" s="2"/>
      <c r="L1019" s="2"/>
      <c r="M1019" s="2"/>
      <c r="P1019" s="2"/>
      <c r="Q1019" s="2"/>
      <c r="R1019" s="2"/>
      <c r="X1019" s="273"/>
      <c r="Y1019" s="2"/>
      <c r="AL1019" s="2"/>
      <c r="AM1019" s="2"/>
      <c r="AN1019" s="2"/>
      <c r="AO1019" s="2"/>
      <c r="AP1019" s="2"/>
      <c r="AQ1019" s="2"/>
      <c r="AR1019" s="2"/>
      <c r="AS1019" s="2"/>
      <c r="AT1019" s="98"/>
      <c r="AU1019" s="98"/>
      <c r="AV1019" s="386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386"/>
      <c r="BX1019" s="386"/>
      <c r="BY1019" s="386"/>
      <c r="BZ1019" s="2"/>
      <c r="CA1019" s="2"/>
      <c r="CB1019" s="2"/>
      <c r="CC1019" s="2"/>
      <c r="CD1019" s="2"/>
      <c r="CE1019" s="2"/>
      <c r="CF1019" s="386"/>
      <c r="CG1019" s="386"/>
      <c r="CH1019" s="10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386"/>
      <c r="DT1019" s="386"/>
      <c r="DU1019" s="386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</row>
    <row r="1020" customFormat="false" ht="11.25" hidden="false" customHeight="false" outlineLevel="0" collapsed="false">
      <c r="A1020" s="2"/>
      <c r="B1020" s="2"/>
      <c r="C1020" s="2"/>
      <c r="D1020" s="398"/>
      <c r="F1020" s="2"/>
      <c r="G1020" s="2"/>
      <c r="H1020" s="2"/>
      <c r="I1020" s="2"/>
      <c r="J1020" s="2"/>
      <c r="K1020" s="2"/>
      <c r="L1020" s="2"/>
      <c r="M1020" s="2"/>
      <c r="P1020" s="2"/>
      <c r="Q1020" s="2"/>
      <c r="R1020" s="2"/>
      <c r="X1020" s="273"/>
      <c r="Y1020" s="2"/>
      <c r="AL1020" s="2"/>
      <c r="AM1020" s="2"/>
      <c r="AN1020" s="2"/>
      <c r="AO1020" s="2"/>
      <c r="AP1020" s="2"/>
      <c r="AQ1020" s="2"/>
      <c r="AR1020" s="2"/>
      <c r="AS1020" s="2"/>
      <c r="AT1020" s="98"/>
      <c r="AU1020" s="98"/>
      <c r="AV1020" s="386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386"/>
      <c r="BX1020" s="386"/>
      <c r="BY1020" s="386"/>
      <c r="BZ1020" s="2"/>
      <c r="CA1020" s="2"/>
      <c r="CB1020" s="2"/>
      <c r="CC1020" s="2"/>
      <c r="CD1020" s="2"/>
      <c r="CE1020" s="2"/>
      <c r="CF1020" s="386"/>
      <c r="CG1020" s="386"/>
      <c r="CH1020" s="10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386"/>
      <c r="DT1020" s="386"/>
      <c r="DU1020" s="386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</row>
    <row r="1021" customFormat="false" ht="11.25" hidden="false" customHeight="false" outlineLevel="0" collapsed="false">
      <c r="A1021" s="2"/>
      <c r="B1021" s="2"/>
      <c r="C1021" s="2"/>
      <c r="D1021" s="398"/>
      <c r="F1021" s="2"/>
      <c r="G1021" s="2"/>
      <c r="H1021" s="2"/>
      <c r="I1021" s="2"/>
      <c r="J1021" s="2"/>
      <c r="K1021" s="2"/>
      <c r="L1021" s="2"/>
      <c r="M1021" s="2"/>
      <c r="P1021" s="2"/>
      <c r="Q1021" s="2"/>
      <c r="R1021" s="2"/>
      <c r="X1021" s="273"/>
      <c r="Y1021" s="2"/>
      <c r="AL1021" s="2"/>
      <c r="AM1021" s="2"/>
      <c r="AN1021" s="2"/>
      <c r="AO1021" s="2"/>
      <c r="AP1021" s="2"/>
      <c r="AQ1021" s="2"/>
      <c r="AR1021" s="2"/>
      <c r="AS1021" s="2"/>
      <c r="AT1021" s="98"/>
      <c r="AU1021" s="98"/>
      <c r="AV1021" s="386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386"/>
      <c r="BX1021" s="386"/>
      <c r="BY1021" s="386"/>
      <c r="BZ1021" s="2"/>
      <c r="CA1021" s="2"/>
      <c r="CB1021" s="2"/>
      <c r="CC1021" s="2"/>
      <c r="CD1021" s="2"/>
      <c r="CE1021" s="2"/>
      <c r="CF1021" s="386"/>
      <c r="CG1021" s="386"/>
      <c r="CH1021" s="10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386"/>
      <c r="DT1021" s="386"/>
      <c r="DU1021" s="386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</row>
    <row r="1022" customFormat="false" ht="11.25" hidden="false" customHeight="false" outlineLevel="0" collapsed="false">
      <c r="A1022" s="2"/>
      <c r="B1022" s="2"/>
      <c r="C1022" s="2"/>
      <c r="D1022" s="398"/>
      <c r="F1022" s="2"/>
      <c r="G1022" s="2"/>
      <c r="H1022" s="2"/>
      <c r="I1022" s="2"/>
      <c r="J1022" s="2"/>
      <c r="K1022" s="2"/>
      <c r="L1022" s="2"/>
      <c r="M1022" s="2"/>
      <c r="P1022" s="2"/>
      <c r="Q1022" s="2"/>
      <c r="R1022" s="2"/>
      <c r="X1022" s="273"/>
      <c r="Y1022" s="2"/>
      <c r="AL1022" s="2"/>
      <c r="AM1022" s="2"/>
      <c r="AN1022" s="2"/>
      <c r="AO1022" s="2"/>
      <c r="AP1022" s="2"/>
      <c r="AQ1022" s="2"/>
      <c r="AR1022" s="2"/>
      <c r="AS1022" s="2"/>
      <c r="AT1022" s="98"/>
      <c r="AU1022" s="98"/>
      <c r="AV1022" s="386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386"/>
      <c r="BX1022" s="386"/>
      <c r="BY1022" s="386"/>
      <c r="BZ1022" s="2"/>
      <c r="CA1022" s="2"/>
      <c r="CB1022" s="2"/>
      <c r="CC1022" s="2"/>
      <c r="CD1022" s="2"/>
      <c r="CE1022" s="2"/>
      <c r="CF1022" s="386"/>
      <c r="CG1022" s="386"/>
      <c r="CH1022" s="10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386"/>
      <c r="DT1022" s="386"/>
      <c r="DU1022" s="386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</row>
    <row r="1023" customFormat="false" ht="11.25" hidden="false" customHeight="false" outlineLevel="0" collapsed="false">
      <c r="A1023" s="2"/>
      <c r="B1023" s="2"/>
      <c r="C1023" s="2"/>
      <c r="D1023" s="398"/>
      <c r="F1023" s="2"/>
      <c r="G1023" s="2"/>
      <c r="H1023" s="2"/>
      <c r="I1023" s="2"/>
      <c r="J1023" s="2"/>
      <c r="K1023" s="2"/>
      <c r="L1023" s="2"/>
      <c r="M1023" s="2"/>
      <c r="P1023" s="2"/>
      <c r="Q1023" s="2"/>
      <c r="R1023" s="2"/>
      <c r="X1023" s="273"/>
      <c r="Y1023" s="2"/>
      <c r="AL1023" s="2"/>
      <c r="AM1023" s="2"/>
      <c r="AN1023" s="2"/>
      <c r="AO1023" s="2"/>
      <c r="AP1023" s="2"/>
      <c r="AQ1023" s="2"/>
      <c r="AR1023" s="2"/>
      <c r="AS1023" s="2"/>
      <c r="AT1023" s="98"/>
      <c r="AU1023" s="98"/>
      <c r="AV1023" s="386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386"/>
      <c r="BX1023" s="386"/>
      <c r="BY1023" s="386"/>
      <c r="BZ1023" s="2"/>
      <c r="CA1023" s="2"/>
      <c r="CB1023" s="2"/>
      <c r="CC1023" s="2"/>
      <c r="CD1023" s="2"/>
      <c r="CE1023" s="2"/>
      <c r="CF1023" s="386"/>
      <c r="CG1023" s="386"/>
      <c r="CH1023" s="10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386"/>
      <c r="DT1023" s="386"/>
      <c r="DU1023" s="386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</row>
    <row r="1024" customFormat="false" ht="11.25" hidden="false" customHeight="false" outlineLevel="0" collapsed="false">
      <c r="A1024" s="2"/>
      <c r="B1024" s="2"/>
      <c r="C1024" s="2"/>
      <c r="D1024" s="398"/>
      <c r="F1024" s="2"/>
      <c r="G1024" s="2"/>
      <c r="H1024" s="2"/>
      <c r="I1024" s="2"/>
      <c r="J1024" s="2"/>
      <c r="K1024" s="2"/>
      <c r="L1024" s="2"/>
      <c r="M1024" s="2"/>
      <c r="P1024" s="2"/>
      <c r="Q1024" s="2"/>
      <c r="R1024" s="2"/>
      <c r="X1024" s="273"/>
      <c r="Y1024" s="2"/>
      <c r="AL1024" s="2"/>
      <c r="AM1024" s="2"/>
      <c r="AN1024" s="2"/>
      <c r="AO1024" s="2"/>
      <c r="AP1024" s="2"/>
      <c r="AQ1024" s="2"/>
      <c r="AR1024" s="2"/>
      <c r="AS1024" s="2"/>
      <c r="AT1024" s="98"/>
      <c r="AU1024" s="98"/>
      <c r="AV1024" s="386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386"/>
      <c r="BX1024" s="386"/>
      <c r="BY1024" s="386"/>
      <c r="BZ1024" s="2"/>
      <c r="CA1024" s="2"/>
      <c r="CB1024" s="2"/>
      <c r="CC1024" s="2"/>
      <c r="CD1024" s="2"/>
      <c r="CE1024" s="2"/>
      <c r="CF1024" s="386"/>
      <c r="CG1024" s="386"/>
      <c r="CH1024" s="10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386"/>
      <c r="DT1024" s="386"/>
      <c r="DU1024" s="386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</row>
    <row r="1025" customFormat="false" ht="11.25" hidden="false" customHeight="false" outlineLevel="0" collapsed="false">
      <c r="A1025" s="2"/>
      <c r="B1025" s="2"/>
      <c r="C1025" s="2"/>
      <c r="D1025" s="398"/>
      <c r="F1025" s="2"/>
      <c r="G1025" s="2"/>
      <c r="H1025" s="2"/>
      <c r="I1025" s="2"/>
      <c r="J1025" s="2"/>
      <c r="K1025" s="2"/>
      <c r="L1025" s="2"/>
      <c r="M1025" s="2"/>
      <c r="P1025" s="2"/>
      <c r="Q1025" s="2"/>
      <c r="R1025" s="2"/>
      <c r="X1025" s="273"/>
      <c r="Y1025" s="2"/>
      <c r="AL1025" s="2"/>
      <c r="AM1025" s="2"/>
      <c r="AN1025" s="2"/>
      <c r="AO1025" s="2"/>
      <c r="AP1025" s="2"/>
      <c r="AQ1025" s="2"/>
      <c r="AR1025" s="2"/>
      <c r="AS1025" s="2"/>
      <c r="AT1025" s="98"/>
      <c r="AU1025" s="98"/>
      <c r="AV1025" s="386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386"/>
      <c r="BX1025" s="386"/>
      <c r="BY1025" s="386"/>
      <c r="BZ1025" s="2"/>
      <c r="CA1025" s="2"/>
      <c r="CB1025" s="2"/>
      <c r="CC1025" s="2"/>
      <c r="CD1025" s="2"/>
      <c r="CE1025" s="2"/>
      <c r="CF1025" s="386"/>
      <c r="CG1025" s="386"/>
      <c r="CH1025" s="10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386"/>
      <c r="DT1025" s="386"/>
      <c r="DU1025" s="386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</row>
    <row r="1026" customFormat="false" ht="11.25" hidden="false" customHeight="false" outlineLevel="0" collapsed="false">
      <c r="A1026" s="2"/>
      <c r="B1026" s="2"/>
      <c r="C1026" s="2"/>
      <c r="D1026" s="398"/>
      <c r="F1026" s="2"/>
      <c r="G1026" s="2"/>
      <c r="H1026" s="2"/>
      <c r="I1026" s="2"/>
      <c r="J1026" s="2"/>
      <c r="K1026" s="2"/>
      <c r="L1026" s="2"/>
      <c r="M1026" s="2"/>
      <c r="P1026" s="2"/>
      <c r="Q1026" s="2"/>
      <c r="R1026" s="2"/>
      <c r="X1026" s="273"/>
      <c r="Y1026" s="2"/>
      <c r="AL1026" s="2"/>
      <c r="AM1026" s="2"/>
      <c r="AN1026" s="2"/>
      <c r="AO1026" s="2"/>
      <c r="AP1026" s="2"/>
      <c r="AQ1026" s="2"/>
      <c r="AR1026" s="2"/>
      <c r="AS1026" s="2"/>
      <c r="AT1026" s="98"/>
      <c r="AU1026" s="98"/>
      <c r="AV1026" s="386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386"/>
      <c r="BX1026" s="386"/>
      <c r="BY1026" s="386"/>
      <c r="BZ1026" s="2"/>
      <c r="CA1026" s="2"/>
      <c r="CB1026" s="2"/>
      <c r="CC1026" s="2"/>
      <c r="CD1026" s="2"/>
      <c r="CE1026" s="2"/>
      <c r="CF1026" s="386"/>
      <c r="CG1026" s="386"/>
      <c r="CH1026" s="10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386"/>
      <c r="DT1026" s="386"/>
      <c r="DU1026" s="386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</row>
    <row r="1027" customFormat="false" ht="11.25" hidden="false" customHeight="false" outlineLevel="0" collapsed="false">
      <c r="A1027" s="2"/>
      <c r="B1027" s="2"/>
      <c r="C1027" s="2"/>
      <c r="D1027" s="398"/>
      <c r="F1027" s="2"/>
      <c r="G1027" s="2"/>
      <c r="H1027" s="2"/>
      <c r="I1027" s="2"/>
      <c r="J1027" s="2"/>
      <c r="K1027" s="2"/>
      <c r="L1027" s="2"/>
      <c r="M1027" s="2"/>
      <c r="P1027" s="2"/>
      <c r="Q1027" s="2"/>
      <c r="R1027" s="2"/>
      <c r="X1027" s="273"/>
      <c r="Y1027" s="2"/>
      <c r="AL1027" s="2"/>
      <c r="AM1027" s="2"/>
      <c r="AN1027" s="2"/>
      <c r="AO1027" s="2"/>
      <c r="AP1027" s="2"/>
      <c r="AQ1027" s="2"/>
      <c r="AR1027" s="2"/>
      <c r="AS1027" s="2"/>
      <c r="AT1027" s="98"/>
      <c r="AU1027" s="98"/>
      <c r="AV1027" s="386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386"/>
      <c r="BX1027" s="386"/>
      <c r="BY1027" s="386"/>
      <c r="BZ1027" s="2"/>
      <c r="CA1027" s="2"/>
      <c r="CB1027" s="2"/>
      <c r="CC1027" s="2"/>
      <c r="CD1027" s="2"/>
      <c r="CE1027" s="2"/>
      <c r="CF1027" s="386"/>
      <c r="CG1027" s="386"/>
      <c r="CH1027" s="10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386"/>
      <c r="DT1027" s="386"/>
      <c r="DU1027" s="386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</row>
    <row r="1028" customFormat="false" ht="11.25" hidden="false" customHeight="false" outlineLevel="0" collapsed="false">
      <c r="A1028" s="2"/>
      <c r="B1028" s="2"/>
      <c r="C1028" s="2"/>
      <c r="D1028" s="398"/>
      <c r="F1028" s="2"/>
      <c r="G1028" s="2"/>
      <c r="H1028" s="2"/>
      <c r="I1028" s="2"/>
      <c r="J1028" s="2"/>
      <c r="K1028" s="2"/>
      <c r="L1028" s="2"/>
      <c r="M1028" s="2"/>
      <c r="P1028" s="2"/>
      <c r="Q1028" s="2"/>
      <c r="R1028" s="2"/>
      <c r="X1028" s="273"/>
      <c r="Y1028" s="2"/>
      <c r="AL1028" s="2"/>
      <c r="AM1028" s="2"/>
      <c r="AN1028" s="2"/>
      <c r="AO1028" s="2"/>
      <c r="AP1028" s="2"/>
      <c r="AQ1028" s="2"/>
      <c r="AR1028" s="2"/>
      <c r="AS1028" s="2"/>
      <c r="AT1028" s="98"/>
      <c r="AU1028" s="98"/>
      <c r="AV1028" s="386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386"/>
      <c r="BX1028" s="386"/>
      <c r="BY1028" s="386"/>
      <c r="BZ1028" s="2"/>
      <c r="CA1028" s="2"/>
      <c r="CB1028" s="2"/>
      <c r="CC1028" s="2"/>
      <c r="CD1028" s="2"/>
      <c r="CE1028" s="2"/>
      <c r="CF1028" s="386"/>
      <c r="CG1028" s="386"/>
      <c r="CH1028" s="10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386"/>
      <c r="DT1028" s="386"/>
      <c r="DU1028" s="386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</row>
    <row r="1029" customFormat="false" ht="11.25" hidden="false" customHeight="false" outlineLevel="0" collapsed="false">
      <c r="A1029" s="2"/>
      <c r="B1029" s="2"/>
      <c r="C1029" s="2"/>
      <c r="D1029" s="398"/>
      <c r="F1029" s="2"/>
      <c r="G1029" s="2"/>
      <c r="H1029" s="2"/>
      <c r="I1029" s="2"/>
      <c r="J1029" s="2"/>
      <c r="K1029" s="2"/>
      <c r="L1029" s="2"/>
      <c r="M1029" s="2"/>
      <c r="P1029" s="2"/>
      <c r="Q1029" s="2"/>
      <c r="R1029" s="2"/>
      <c r="X1029" s="273"/>
      <c r="Y1029" s="2"/>
      <c r="AL1029" s="2"/>
      <c r="AM1029" s="2"/>
      <c r="AN1029" s="2"/>
      <c r="AO1029" s="2"/>
      <c r="AP1029" s="2"/>
      <c r="AQ1029" s="2"/>
      <c r="AR1029" s="2"/>
      <c r="AS1029" s="2"/>
      <c r="AT1029" s="98"/>
      <c r="AU1029" s="98"/>
      <c r="AV1029" s="386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386"/>
      <c r="BX1029" s="386"/>
      <c r="BY1029" s="386"/>
      <c r="BZ1029" s="2"/>
      <c r="CA1029" s="2"/>
      <c r="CB1029" s="2"/>
      <c r="CC1029" s="2"/>
      <c r="CD1029" s="2"/>
      <c r="CE1029" s="2"/>
      <c r="CF1029" s="386"/>
      <c r="CG1029" s="386"/>
      <c r="CH1029" s="10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386"/>
      <c r="DT1029" s="386"/>
      <c r="DU1029" s="386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</row>
    <row r="1030" customFormat="false" ht="11.25" hidden="false" customHeight="false" outlineLevel="0" collapsed="false">
      <c r="A1030" s="2"/>
      <c r="B1030" s="2"/>
      <c r="C1030" s="2"/>
      <c r="D1030" s="398"/>
      <c r="F1030" s="2"/>
      <c r="G1030" s="2"/>
      <c r="H1030" s="2"/>
      <c r="I1030" s="2"/>
      <c r="J1030" s="2"/>
      <c r="K1030" s="2"/>
      <c r="L1030" s="2"/>
      <c r="M1030" s="2"/>
      <c r="P1030" s="2"/>
      <c r="Q1030" s="2"/>
      <c r="R1030" s="2"/>
      <c r="X1030" s="273"/>
      <c r="Y1030" s="2"/>
      <c r="AL1030" s="2"/>
      <c r="AM1030" s="2"/>
      <c r="AN1030" s="2"/>
      <c r="AO1030" s="2"/>
      <c r="AP1030" s="2"/>
      <c r="AQ1030" s="2"/>
      <c r="AR1030" s="2"/>
      <c r="AS1030" s="2"/>
      <c r="AT1030" s="98"/>
      <c r="AU1030" s="98"/>
      <c r="AV1030" s="386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386"/>
      <c r="BX1030" s="386"/>
      <c r="BY1030" s="386"/>
      <c r="BZ1030" s="2"/>
      <c r="CA1030" s="2"/>
      <c r="CB1030" s="2"/>
      <c r="CC1030" s="2"/>
      <c r="CD1030" s="2"/>
      <c r="CE1030" s="2"/>
      <c r="CF1030" s="386"/>
      <c r="CG1030" s="386"/>
      <c r="CH1030" s="10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386"/>
      <c r="DT1030" s="386"/>
      <c r="DU1030" s="386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</row>
    <row r="1031" customFormat="false" ht="11.25" hidden="false" customHeight="false" outlineLevel="0" collapsed="false">
      <c r="A1031" s="2"/>
      <c r="B1031" s="2"/>
      <c r="C1031" s="2"/>
      <c r="D1031" s="398"/>
      <c r="F1031" s="2"/>
      <c r="G1031" s="2"/>
      <c r="H1031" s="2"/>
      <c r="I1031" s="2"/>
      <c r="J1031" s="2"/>
      <c r="K1031" s="2"/>
      <c r="L1031" s="2"/>
      <c r="M1031" s="2"/>
      <c r="P1031" s="2"/>
      <c r="Q1031" s="2"/>
      <c r="R1031" s="2"/>
      <c r="X1031" s="273"/>
      <c r="Y1031" s="2"/>
      <c r="AL1031" s="2"/>
      <c r="AM1031" s="2"/>
      <c r="AN1031" s="2"/>
      <c r="AO1031" s="2"/>
      <c r="AP1031" s="2"/>
      <c r="AQ1031" s="2"/>
      <c r="AR1031" s="2"/>
      <c r="AS1031" s="2"/>
      <c r="AT1031" s="98"/>
      <c r="AU1031" s="98"/>
      <c r="AV1031" s="386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386"/>
      <c r="BX1031" s="386"/>
      <c r="BY1031" s="386"/>
      <c r="BZ1031" s="2"/>
      <c r="CA1031" s="2"/>
      <c r="CB1031" s="2"/>
      <c r="CC1031" s="2"/>
      <c r="CD1031" s="2"/>
      <c r="CE1031" s="2"/>
      <c r="CF1031" s="386"/>
      <c r="CG1031" s="386"/>
      <c r="CH1031" s="10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386"/>
      <c r="DT1031" s="386"/>
      <c r="DU1031" s="386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</row>
    <row r="1032" customFormat="false" ht="11.25" hidden="false" customHeight="false" outlineLevel="0" collapsed="false">
      <c r="A1032" s="2"/>
      <c r="B1032" s="2"/>
      <c r="C1032" s="2"/>
      <c r="D1032" s="398"/>
      <c r="F1032" s="2"/>
      <c r="G1032" s="2"/>
      <c r="H1032" s="2"/>
      <c r="I1032" s="2"/>
      <c r="J1032" s="2"/>
      <c r="K1032" s="2"/>
      <c r="L1032" s="2"/>
      <c r="M1032" s="2"/>
      <c r="P1032" s="2"/>
      <c r="Q1032" s="2"/>
      <c r="R1032" s="2"/>
      <c r="X1032" s="273"/>
      <c r="Y1032" s="2"/>
      <c r="AL1032" s="2"/>
      <c r="AM1032" s="2"/>
      <c r="AN1032" s="2"/>
      <c r="AO1032" s="2"/>
      <c r="AP1032" s="2"/>
      <c r="AQ1032" s="2"/>
      <c r="AR1032" s="2"/>
      <c r="AS1032" s="2"/>
      <c r="AT1032" s="98"/>
      <c r="AU1032" s="98"/>
      <c r="AV1032" s="386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386"/>
      <c r="BX1032" s="386"/>
      <c r="BY1032" s="386"/>
      <c r="BZ1032" s="2"/>
      <c r="CA1032" s="2"/>
      <c r="CB1032" s="2"/>
      <c r="CC1032" s="2"/>
      <c r="CD1032" s="2"/>
      <c r="CE1032" s="2"/>
      <c r="CF1032" s="386"/>
      <c r="CG1032" s="386"/>
      <c r="CH1032" s="10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386"/>
      <c r="DT1032" s="386"/>
      <c r="DU1032" s="386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</row>
    <row r="1033" customFormat="false" ht="11.25" hidden="false" customHeight="false" outlineLevel="0" collapsed="false">
      <c r="A1033" s="2"/>
      <c r="B1033" s="2"/>
      <c r="C1033" s="2"/>
      <c r="D1033" s="398"/>
      <c r="F1033" s="2"/>
      <c r="G1033" s="2"/>
      <c r="H1033" s="2"/>
      <c r="I1033" s="2"/>
      <c r="J1033" s="2"/>
      <c r="K1033" s="2"/>
      <c r="L1033" s="2"/>
      <c r="M1033" s="2"/>
      <c r="P1033" s="2"/>
      <c r="Q1033" s="2"/>
      <c r="R1033" s="2"/>
      <c r="X1033" s="273"/>
      <c r="Y1033" s="2"/>
      <c r="AL1033" s="2"/>
      <c r="AM1033" s="2"/>
      <c r="AN1033" s="2"/>
      <c r="AO1033" s="2"/>
      <c r="AP1033" s="2"/>
      <c r="AQ1033" s="2"/>
      <c r="AR1033" s="2"/>
      <c r="AS1033" s="2"/>
      <c r="AT1033" s="98"/>
      <c r="AU1033" s="98"/>
      <c r="AV1033" s="386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386"/>
      <c r="BX1033" s="386"/>
      <c r="BY1033" s="386"/>
      <c r="BZ1033" s="2"/>
      <c r="CA1033" s="2"/>
      <c r="CB1033" s="2"/>
      <c r="CC1033" s="2"/>
      <c r="CD1033" s="2"/>
      <c r="CE1033" s="2"/>
      <c r="CF1033" s="386"/>
      <c r="CG1033" s="386"/>
      <c r="CH1033" s="10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386"/>
      <c r="DT1033" s="386"/>
      <c r="DU1033" s="386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</row>
    <row r="1034" customFormat="false" ht="11.25" hidden="false" customHeight="false" outlineLevel="0" collapsed="false">
      <c r="A1034" s="2"/>
      <c r="B1034" s="2"/>
      <c r="C1034" s="2"/>
      <c r="D1034" s="398"/>
      <c r="F1034" s="2"/>
      <c r="G1034" s="2"/>
      <c r="H1034" s="2"/>
      <c r="I1034" s="2"/>
      <c r="J1034" s="2"/>
      <c r="K1034" s="2"/>
      <c r="L1034" s="2"/>
      <c r="M1034" s="2"/>
      <c r="P1034" s="2"/>
      <c r="Q1034" s="2"/>
      <c r="R1034" s="2"/>
      <c r="X1034" s="273"/>
      <c r="Y1034" s="2"/>
      <c r="AL1034" s="2"/>
      <c r="AM1034" s="2"/>
      <c r="AN1034" s="2"/>
      <c r="AO1034" s="2"/>
      <c r="AP1034" s="2"/>
      <c r="AQ1034" s="2"/>
      <c r="AR1034" s="2"/>
      <c r="AS1034" s="2"/>
      <c r="AT1034" s="98"/>
      <c r="AU1034" s="98"/>
      <c r="AV1034" s="386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386"/>
      <c r="BX1034" s="386"/>
      <c r="BY1034" s="386"/>
      <c r="BZ1034" s="2"/>
      <c r="CA1034" s="2"/>
      <c r="CB1034" s="2"/>
      <c r="CC1034" s="2"/>
      <c r="CD1034" s="2"/>
      <c r="CE1034" s="2"/>
      <c r="CF1034" s="386"/>
      <c r="CG1034" s="386"/>
      <c r="CH1034" s="10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386"/>
      <c r="DT1034" s="386"/>
      <c r="DU1034" s="386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</row>
    <row r="1035" customFormat="false" ht="11.25" hidden="false" customHeight="false" outlineLevel="0" collapsed="false">
      <c r="A1035" s="2"/>
      <c r="B1035" s="2"/>
      <c r="C1035" s="2"/>
      <c r="D1035" s="398"/>
      <c r="F1035" s="2"/>
      <c r="G1035" s="2"/>
      <c r="H1035" s="2"/>
      <c r="I1035" s="2"/>
      <c r="J1035" s="2"/>
      <c r="K1035" s="2"/>
      <c r="L1035" s="2"/>
      <c r="M1035" s="2"/>
      <c r="P1035" s="2"/>
      <c r="Q1035" s="2"/>
      <c r="R1035" s="2"/>
      <c r="X1035" s="273"/>
      <c r="Y1035" s="2"/>
      <c r="AL1035" s="2"/>
      <c r="AM1035" s="2"/>
      <c r="AN1035" s="2"/>
      <c r="AO1035" s="2"/>
      <c r="AP1035" s="2"/>
      <c r="AQ1035" s="2"/>
      <c r="AR1035" s="2"/>
      <c r="AS1035" s="2"/>
      <c r="AT1035" s="98"/>
      <c r="AU1035" s="98"/>
      <c r="AV1035" s="386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386"/>
      <c r="BX1035" s="386"/>
      <c r="BY1035" s="386"/>
      <c r="BZ1035" s="2"/>
      <c r="CA1035" s="2"/>
      <c r="CB1035" s="2"/>
      <c r="CC1035" s="2"/>
      <c r="CD1035" s="2"/>
      <c r="CE1035" s="2"/>
      <c r="CF1035" s="386"/>
      <c r="CG1035" s="386"/>
      <c r="CH1035" s="10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386"/>
      <c r="DT1035" s="386"/>
      <c r="DU1035" s="386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</row>
    <row r="1036" customFormat="false" ht="11.25" hidden="false" customHeight="false" outlineLevel="0" collapsed="false">
      <c r="A1036" s="2"/>
      <c r="B1036" s="2"/>
      <c r="C1036" s="2"/>
      <c r="D1036" s="398"/>
      <c r="F1036" s="2"/>
      <c r="G1036" s="2"/>
      <c r="H1036" s="2"/>
      <c r="I1036" s="2"/>
      <c r="J1036" s="2"/>
      <c r="K1036" s="2"/>
      <c r="L1036" s="2"/>
      <c r="M1036" s="2"/>
      <c r="P1036" s="2"/>
      <c r="Q1036" s="2"/>
      <c r="R1036" s="2"/>
      <c r="X1036" s="273"/>
      <c r="Y1036" s="2"/>
      <c r="AL1036" s="2"/>
      <c r="AM1036" s="2"/>
      <c r="AN1036" s="2"/>
      <c r="AO1036" s="2"/>
      <c r="AP1036" s="2"/>
      <c r="AQ1036" s="2"/>
      <c r="AR1036" s="2"/>
      <c r="AS1036" s="2"/>
      <c r="AT1036" s="98"/>
      <c r="AU1036" s="98"/>
      <c r="AV1036" s="386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386"/>
      <c r="BX1036" s="386"/>
      <c r="BY1036" s="386"/>
      <c r="BZ1036" s="2"/>
      <c r="CA1036" s="2"/>
      <c r="CB1036" s="2"/>
      <c r="CC1036" s="2"/>
      <c r="CD1036" s="2"/>
      <c r="CE1036" s="2"/>
      <c r="CF1036" s="386"/>
      <c r="CG1036" s="386"/>
      <c r="CH1036" s="10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386"/>
      <c r="DT1036" s="386"/>
      <c r="DU1036" s="386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</row>
    <row r="1037" customFormat="false" ht="11.25" hidden="false" customHeight="false" outlineLevel="0" collapsed="false">
      <c r="A1037" s="2"/>
      <c r="B1037" s="2"/>
      <c r="C1037" s="2"/>
      <c r="D1037" s="398"/>
      <c r="F1037" s="2"/>
      <c r="G1037" s="2"/>
      <c r="H1037" s="2"/>
      <c r="I1037" s="2"/>
      <c r="J1037" s="2"/>
      <c r="K1037" s="2"/>
      <c r="L1037" s="2"/>
      <c r="M1037" s="2"/>
      <c r="P1037" s="2"/>
      <c r="Q1037" s="2"/>
      <c r="R1037" s="2"/>
      <c r="X1037" s="273"/>
      <c r="Y1037" s="2"/>
      <c r="AL1037" s="2"/>
      <c r="AM1037" s="2"/>
      <c r="AN1037" s="2"/>
      <c r="AO1037" s="2"/>
      <c r="AP1037" s="2"/>
      <c r="AQ1037" s="2"/>
      <c r="AR1037" s="2"/>
      <c r="AS1037" s="2"/>
      <c r="AT1037" s="98"/>
      <c r="AU1037" s="98"/>
      <c r="AV1037" s="386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386"/>
      <c r="BX1037" s="386"/>
      <c r="BY1037" s="386"/>
      <c r="BZ1037" s="2"/>
      <c r="CA1037" s="2"/>
      <c r="CB1037" s="2"/>
      <c r="CC1037" s="2"/>
      <c r="CD1037" s="2"/>
      <c r="CE1037" s="2"/>
      <c r="CF1037" s="386"/>
      <c r="CG1037" s="386"/>
      <c r="CH1037" s="10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386"/>
      <c r="DT1037" s="386"/>
      <c r="DU1037" s="386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</row>
    <row r="1038" customFormat="false" ht="11.25" hidden="false" customHeight="false" outlineLevel="0" collapsed="false">
      <c r="A1038" s="2"/>
      <c r="B1038" s="2"/>
      <c r="C1038" s="2"/>
      <c r="D1038" s="398"/>
      <c r="F1038" s="2"/>
      <c r="G1038" s="2"/>
      <c r="H1038" s="2"/>
      <c r="I1038" s="2"/>
      <c r="J1038" s="2"/>
      <c r="K1038" s="2"/>
      <c r="L1038" s="2"/>
      <c r="M1038" s="2"/>
      <c r="P1038" s="2"/>
      <c r="Q1038" s="2"/>
      <c r="R1038" s="2"/>
      <c r="X1038" s="273"/>
      <c r="Y1038" s="2"/>
      <c r="AL1038" s="2"/>
      <c r="AM1038" s="2"/>
      <c r="AN1038" s="2"/>
      <c r="AO1038" s="2"/>
      <c r="AP1038" s="2"/>
      <c r="AQ1038" s="2"/>
      <c r="AR1038" s="2"/>
      <c r="AS1038" s="2"/>
      <c r="AT1038" s="98"/>
      <c r="AU1038" s="98"/>
      <c r="AV1038" s="386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386"/>
      <c r="BX1038" s="386"/>
      <c r="BY1038" s="386"/>
      <c r="BZ1038" s="2"/>
      <c r="CA1038" s="2"/>
      <c r="CB1038" s="2"/>
      <c r="CC1038" s="2"/>
      <c r="CD1038" s="2"/>
      <c r="CE1038" s="2"/>
      <c r="CF1038" s="386"/>
      <c r="CG1038" s="386"/>
      <c r="CH1038" s="10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386"/>
      <c r="DT1038" s="386"/>
      <c r="DU1038" s="386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</row>
    <row r="1039" customFormat="false" ht="11.25" hidden="false" customHeight="false" outlineLevel="0" collapsed="false">
      <c r="A1039" s="2"/>
      <c r="B1039" s="2"/>
      <c r="C1039" s="2"/>
      <c r="D1039" s="398"/>
      <c r="F1039" s="2"/>
      <c r="G1039" s="2"/>
      <c r="H1039" s="2"/>
      <c r="I1039" s="2"/>
      <c r="J1039" s="2"/>
      <c r="K1039" s="2"/>
      <c r="L1039" s="2"/>
      <c r="M1039" s="2"/>
      <c r="P1039" s="2"/>
      <c r="Q1039" s="2"/>
      <c r="R1039" s="2"/>
      <c r="X1039" s="273"/>
      <c r="Y1039" s="2"/>
      <c r="AL1039" s="2"/>
      <c r="AM1039" s="2"/>
      <c r="AN1039" s="2"/>
      <c r="AO1039" s="2"/>
      <c r="AP1039" s="2"/>
      <c r="AQ1039" s="2"/>
      <c r="AR1039" s="2"/>
      <c r="AS1039" s="2"/>
      <c r="AT1039" s="98"/>
      <c r="AU1039" s="98"/>
      <c r="AV1039" s="386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386"/>
      <c r="BX1039" s="386"/>
      <c r="BY1039" s="386"/>
      <c r="BZ1039" s="2"/>
      <c r="CA1039" s="2"/>
      <c r="CB1039" s="2"/>
      <c r="CC1039" s="2"/>
      <c r="CD1039" s="2"/>
      <c r="CE1039" s="2"/>
      <c r="CF1039" s="386"/>
      <c r="CG1039" s="386"/>
      <c r="CH1039" s="10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386"/>
      <c r="DT1039" s="386"/>
      <c r="DU1039" s="386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</row>
    <row r="1040" customFormat="false" ht="11.25" hidden="false" customHeight="false" outlineLevel="0" collapsed="false">
      <c r="A1040" s="2"/>
      <c r="B1040" s="2"/>
      <c r="C1040" s="2"/>
      <c r="D1040" s="398"/>
      <c r="F1040" s="2"/>
      <c r="G1040" s="2"/>
      <c r="H1040" s="2"/>
      <c r="I1040" s="2"/>
      <c r="J1040" s="2"/>
      <c r="K1040" s="2"/>
      <c r="L1040" s="2"/>
      <c r="M1040" s="2"/>
      <c r="P1040" s="2"/>
      <c r="Q1040" s="2"/>
      <c r="R1040" s="2"/>
      <c r="X1040" s="273"/>
      <c r="Y1040" s="2"/>
      <c r="AL1040" s="2"/>
      <c r="AM1040" s="2"/>
      <c r="AN1040" s="2"/>
      <c r="AO1040" s="2"/>
      <c r="AP1040" s="2"/>
      <c r="AQ1040" s="2"/>
      <c r="AR1040" s="2"/>
      <c r="AS1040" s="2"/>
      <c r="AT1040" s="98"/>
      <c r="AU1040" s="98"/>
      <c r="AV1040" s="386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386"/>
      <c r="BX1040" s="386"/>
      <c r="BY1040" s="386"/>
      <c r="BZ1040" s="2"/>
      <c r="CA1040" s="2"/>
      <c r="CB1040" s="2"/>
      <c r="CC1040" s="2"/>
      <c r="CD1040" s="2"/>
      <c r="CE1040" s="2"/>
      <c r="CF1040" s="386"/>
      <c r="CG1040" s="386"/>
      <c r="CH1040" s="10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386"/>
      <c r="DT1040" s="386"/>
      <c r="DU1040" s="386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</row>
    <row r="1041" customFormat="false" ht="11.25" hidden="false" customHeight="false" outlineLevel="0" collapsed="false">
      <c r="A1041" s="2"/>
      <c r="B1041" s="2"/>
      <c r="C1041" s="2"/>
      <c r="D1041" s="398"/>
      <c r="F1041" s="2"/>
      <c r="G1041" s="2"/>
      <c r="H1041" s="2"/>
      <c r="I1041" s="2"/>
      <c r="J1041" s="2"/>
      <c r="K1041" s="2"/>
      <c r="L1041" s="2"/>
      <c r="M1041" s="2"/>
      <c r="P1041" s="2"/>
      <c r="Q1041" s="2"/>
      <c r="R1041" s="2"/>
      <c r="X1041" s="273"/>
      <c r="Y1041" s="2"/>
      <c r="AL1041" s="2"/>
      <c r="AM1041" s="2"/>
      <c r="AN1041" s="2"/>
      <c r="AO1041" s="2"/>
      <c r="AP1041" s="2"/>
      <c r="AQ1041" s="2"/>
      <c r="AR1041" s="2"/>
      <c r="AS1041" s="2"/>
      <c r="AT1041" s="98"/>
      <c r="AU1041" s="98"/>
      <c r="AV1041" s="386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386"/>
      <c r="BX1041" s="386"/>
      <c r="BY1041" s="386"/>
      <c r="BZ1041" s="2"/>
      <c r="CA1041" s="2"/>
      <c r="CB1041" s="2"/>
      <c r="CC1041" s="2"/>
      <c r="CD1041" s="2"/>
      <c r="CE1041" s="2"/>
      <c r="CF1041" s="386"/>
      <c r="CG1041" s="386"/>
      <c r="CH1041" s="10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386"/>
      <c r="DT1041" s="386"/>
      <c r="DU1041" s="386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</row>
    <row r="1042" customFormat="false" ht="11.25" hidden="false" customHeight="false" outlineLevel="0" collapsed="false">
      <c r="A1042" s="2"/>
      <c r="B1042" s="2"/>
      <c r="C1042" s="2"/>
      <c r="D1042" s="398"/>
      <c r="F1042" s="2"/>
      <c r="G1042" s="2"/>
      <c r="H1042" s="2"/>
      <c r="I1042" s="2"/>
      <c r="J1042" s="2"/>
      <c r="K1042" s="2"/>
      <c r="L1042" s="2"/>
      <c r="M1042" s="2"/>
      <c r="P1042" s="2"/>
      <c r="Q1042" s="2"/>
      <c r="R1042" s="2"/>
      <c r="X1042" s="273"/>
      <c r="Y1042" s="2"/>
      <c r="AL1042" s="2"/>
      <c r="AM1042" s="2"/>
      <c r="AN1042" s="2"/>
      <c r="AO1042" s="2"/>
      <c r="AP1042" s="2"/>
      <c r="AQ1042" s="2"/>
      <c r="AR1042" s="2"/>
      <c r="AS1042" s="2"/>
      <c r="AT1042" s="98"/>
      <c r="AU1042" s="98"/>
      <c r="AV1042" s="386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386"/>
      <c r="BX1042" s="386"/>
      <c r="BY1042" s="386"/>
      <c r="BZ1042" s="2"/>
      <c r="CA1042" s="2"/>
      <c r="CB1042" s="2"/>
      <c r="CC1042" s="2"/>
      <c r="CD1042" s="2"/>
      <c r="CE1042" s="2"/>
      <c r="CF1042" s="386"/>
      <c r="CG1042" s="386"/>
      <c r="CH1042" s="10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386"/>
      <c r="DT1042" s="386"/>
      <c r="DU1042" s="386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</row>
    <row r="1043" customFormat="false" ht="11.25" hidden="false" customHeight="false" outlineLevel="0" collapsed="false">
      <c r="A1043" s="2"/>
      <c r="B1043" s="2"/>
      <c r="C1043" s="2"/>
      <c r="D1043" s="398"/>
      <c r="F1043" s="2"/>
      <c r="G1043" s="2"/>
      <c r="H1043" s="2"/>
      <c r="I1043" s="2"/>
      <c r="J1043" s="2"/>
      <c r="K1043" s="2"/>
      <c r="L1043" s="2"/>
      <c r="M1043" s="2"/>
      <c r="P1043" s="2"/>
      <c r="Q1043" s="2"/>
      <c r="R1043" s="2"/>
      <c r="X1043" s="273"/>
      <c r="Y1043" s="2"/>
      <c r="AL1043" s="2"/>
      <c r="AM1043" s="2"/>
      <c r="AN1043" s="2"/>
      <c r="AO1043" s="2"/>
      <c r="AP1043" s="2"/>
      <c r="AQ1043" s="2"/>
      <c r="AR1043" s="2"/>
      <c r="AS1043" s="2"/>
      <c r="AT1043" s="98"/>
      <c r="AU1043" s="98"/>
      <c r="AV1043" s="386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386"/>
      <c r="BX1043" s="386"/>
      <c r="BY1043" s="386"/>
      <c r="BZ1043" s="2"/>
      <c r="CA1043" s="2"/>
      <c r="CB1043" s="2"/>
      <c r="CC1043" s="2"/>
      <c r="CD1043" s="2"/>
      <c r="CE1043" s="2"/>
      <c r="CF1043" s="386"/>
      <c r="CG1043" s="386"/>
      <c r="CH1043" s="10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386"/>
      <c r="DT1043" s="386"/>
      <c r="DU1043" s="386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</row>
    <row r="1044" customFormat="false" ht="11.25" hidden="false" customHeight="false" outlineLevel="0" collapsed="false">
      <c r="A1044" s="2"/>
      <c r="B1044" s="2"/>
      <c r="C1044" s="2"/>
      <c r="D1044" s="398"/>
      <c r="F1044" s="2"/>
      <c r="G1044" s="2"/>
      <c r="H1044" s="2"/>
      <c r="I1044" s="2"/>
      <c r="J1044" s="2"/>
      <c r="K1044" s="2"/>
      <c r="L1044" s="2"/>
      <c r="M1044" s="2"/>
      <c r="P1044" s="2"/>
      <c r="Q1044" s="2"/>
      <c r="R1044" s="2"/>
      <c r="X1044" s="273"/>
      <c r="Y1044" s="2"/>
      <c r="AL1044" s="2"/>
      <c r="AM1044" s="2"/>
      <c r="AN1044" s="2"/>
      <c r="AO1044" s="2"/>
      <c r="AP1044" s="2"/>
      <c r="AQ1044" s="2"/>
      <c r="AR1044" s="2"/>
      <c r="AS1044" s="2"/>
      <c r="AT1044" s="98"/>
      <c r="AU1044" s="98"/>
      <c r="AV1044" s="386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386"/>
      <c r="BX1044" s="386"/>
      <c r="BY1044" s="386"/>
      <c r="BZ1044" s="2"/>
      <c r="CA1044" s="2"/>
      <c r="CB1044" s="2"/>
      <c r="CC1044" s="2"/>
      <c r="CD1044" s="2"/>
      <c r="CE1044" s="2"/>
      <c r="CF1044" s="386"/>
      <c r="CG1044" s="386"/>
      <c r="CH1044" s="10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386"/>
      <c r="DT1044" s="386"/>
      <c r="DU1044" s="386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</row>
    <row r="1045" customFormat="false" ht="11.25" hidden="false" customHeight="false" outlineLevel="0" collapsed="false">
      <c r="A1045" s="2"/>
      <c r="B1045" s="2"/>
      <c r="C1045" s="2"/>
      <c r="D1045" s="398"/>
      <c r="F1045" s="2"/>
      <c r="G1045" s="2"/>
      <c r="H1045" s="2"/>
      <c r="I1045" s="2"/>
      <c r="J1045" s="2"/>
      <c r="K1045" s="2"/>
      <c r="L1045" s="2"/>
      <c r="M1045" s="2"/>
      <c r="P1045" s="2"/>
      <c r="Q1045" s="2"/>
      <c r="R1045" s="2"/>
      <c r="X1045" s="273"/>
      <c r="Y1045" s="2"/>
      <c r="AL1045" s="2"/>
      <c r="AM1045" s="2"/>
      <c r="AN1045" s="2"/>
      <c r="AO1045" s="2"/>
      <c r="AP1045" s="2"/>
      <c r="AQ1045" s="2"/>
      <c r="AR1045" s="2"/>
      <c r="AS1045" s="2"/>
      <c r="AT1045" s="98"/>
      <c r="AU1045" s="98"/>
      <c r="AV1045" s="386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386"/>
      <c r="BX1045" s="386"/>
      <c r="BY1045" s="386"/>
      <c r="BZ1045" s="2"/>
      <c r="CA1045" s="2"/>
      <c r="CB1045" s="2"/>
      <c r="CC1045" s="2"/>
      <c r="CD1045" s="2"/>
      <c r="CE1045" s="2"/>
      <c r="CF1045" s="386"/>
      <c r="CG1045" s="386"/>
      <c r="CH1045" s="10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386"/>
      <c r="DT1045" s="386"/>
      <c r="DU1045" s="386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</row>
    <row r="1046" customFormat="false" ht="11.25" hidden="false" customHeight="false" outlineLevel="0" collapsed="false">
      <c r="A1046" s="2"/>
      <c r="B1046" s="2"/>
      <c r="C1046" s="2"/>
      <c r="D1046" s="398"/>
      <c r="F1046" s="2"/>
      <c r="G1046" s="2"/>
      <c r="H1046" s="2"/>
      <c r="I1046" s="2"/>
      <c r="J1046" s="2"/>
      <c r="K1046" s="2"/>
      <c r="L1046" s="2"/>
      <c r="M1046" s="2"/>
      <c r="P1046" s="2"/>
      <c r="Q1046" s="2"/>
      <c r="R1046" s="2"/>
      <c r="X1046" s="273"/>
      <c r="Y1046" s="2"/>
      <c r="AL1046" s="2"/>
      <c r="AM1046" s="2"/>
      <c r="AN1046" s="2"/>
      <c r="AO1046" s="2"/>
      <c r="AP1046" s="2"/>
      <c r="AQ1046" s="2"/>
      <c r="AR1046" s="2"/>
      <c r="AS1046" s="2"/>
      <c r="AT1046" s="98"/>
      <c r="AU1046" s="98"/>
      <c r="AV1046" s="386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386"/>
      <c r="BX1046" s="386"/>
      <c r="BY1046" s="386"/>
      <c r="BZ1046" s="2"/>
      <c r="CA1046" s="2"/>
      <c r="CB1046" s="2"/>
      <c r="CC1046" s="2"/>
      <c r="CD1046" s="2"/>
      <c r="CE1046" s="2"/>
      <c r="CF1046" s="386"/>
      <c r="CG1046" s="386"/>
      <c r="CH1046" s="10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386"/>
      <c r="DT1046" s="386"/>
      <c r="DU1046" s="386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</row>
    <row r="1047" customFormat="false" ht="11.25" hidden="false" customHeight="false" outlineLevel="0" collapsed="false">
      <c r="A1047" s="2"/>
      <c r="B1047" s="2"/>
      <c r="C1047" s="2"/>
      <c r="D1047" s="398"/>
      <c r="F1047" s="2"/>
      <c r="G1047" s="2"/>
      <c r="H1047" s="2"/>
      <c r="I1047" s="2"/>
      <c r="J1047" s="2"/>
      <c r="K1047" s="2"/>
      <c r="L1047" s="2"/>
      <c r="M1047" s="2"/>
      <c r="P1047" s="2"/>
      <c r="Q1047" s="2"/>
      <c r="R1047" s="2"/>
      <c r="X1047" s="273"/>
      <c r="Y1047" s="2"/>
      <c r="AL1047" s="2"/>
      <c r="AM1047" s="2"/>
      <c r="AN1047" s="2"/>
      <c r="AO1047" s="2"/>
      <c r="AP1047" s="2"/>
      <c r="AQ1047" s="2"/>
      <c r="AR1047" s="2"/>
      <c r="AS1047" s="2"/>
      <c r="AT1047" s="98"/>
      <c r="AU1047" s="98"/>
      <c r="AV1047" s="386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386"/>
      <c r="BX1047" s="386"/>
      <c r="BY1047" s="386"/>
      <c r="BZ1047" s="2"/>
      <c r="CA1047" s="2"/>
      <c r="CB1047" s="2"/>
      <c r="CC1047" s="2"/>
      <c r="CD1047" s="2"/>
      <c r="CE1047" s="2"/>
      <c r="CF1047" s="386"/>
      <c r="CG1047" s="386"/>
      <c r="CH1047" s="10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386"/>
      <c r="DT1047" s="386"/>
      <c r="DU1047" s="386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</row>
    <row r="1048" customFormat="false" ht="11.25" hidden="false" customHeight="false" outlineLevel="0" collapsed="false">
      <c r="A1048" s="2"/>
      <c r="B1048" s="2"/>
      <c r="C1048" s="2"/>
      <c r="D1048" s="398"/>
      <c r="F1048" s="2"/>
      <c r="G1048" s="2"/>
      <c r="H1048" s="2"/>
      <c r="I1048" s="2"/>
      <c r="J1048" s="2"/>
      <c r="K1048" s="2"/>
      <c r="L1048" s="2"/>
      <c r="M1048" s="2"/>
      <c r="P1048" s="2"/>
      <c r="Q1048" s="2"/>
      <c r="R1048" s="2"/>
      <c r="X1048" s="273"/>
      <c r="Y1048" s="2"/>
      <c r="AL1048" s="2"/>
      <c r="AM1048" s="2"/>
      <c r="AN1048" s="2"/>
      <c r="AO1048" s="2"/>
      <c r="AP1048" s="2"/>
      <c r="AQ1048" s="2"/>
      <c r="AR1048" s="2"/>
      <c r="AS1048" s="2"/>
      <c r="AT1048" s="98"/>
      <c r="AU1048" s="98"/>
      <c r="AV1048" s="386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386"/>
      <c r="BX1048" s="386"/>
      <c r="BY1048" s="386"/>
      <c r="BZ1048" s="2"/>
      <c r="CA1048" s="2"/>
      <c r="CB1048" s="2"/>
      <c r="CC1048" s="2"/>
      <c r="CD1048" s="2"/>
      <c r="CE1048" s="2"/>
      <c r="CF1048" s="386"/>
      <c r="CG1048" s="386"/>
      <c r="CH1048" s="10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386"/>
      <c r="DT1048" s="386"/>
      <c r="DU1048" s="386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</row>
    <row r="1049" customFormat="false" ht="11.25" hidden="false" customHeight="false" outlineLevel="0" collapsed="false">
      <c r="A1049" s="2"/>
      <c r="B1049" s="2"/>
      <c r="C1049" s="2"/>
      <c r="D1049" s="398"/>
      <c r="F1049" s="2"/>
      <c r="G1049" s="2"/>
      <c r="H1049" s="2"/>
      <c r="I1049" s="2"/>
      <c r="J1049" s="2"/>
      <c r="K1049" s="2"/>
      <c r="L1049" s="2"/>
      <c r="M1049" s="2"/>
      <c r="P1049" s="2"/>
      <c r="Q1049" s="2"/>
      <c r="R1049" s="2"/>
      <c r="X1049" s="273"/>
      <c r="Y1049" s="2"/>
      <c r="AL1049" s="2"/>
      <c r="AM1049" s="2"/>
      <c r="AN1049" s="2"/>
      <c r="AO1049" s="2"/>
      <c r="AP1049" s="2"/>
      <c r="AQ1049" s="2"/>
      <c r="AR1049" s="2"/>
      <c r="AS1049" s="2"/>
      <c r="AT1049" s="98"/>
      <c r="AU1049" s="98"/>
      <c r="AV1049" s="386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386"/>
      <c r="BX1049" s="386"/>
      <c r="BY1049" s="386"/>
      <c r="BZ1049" s="2"/>
      <c r="CA1049" s="2"/>
      <c r="CB1049" s="2"/>
      <c r="CC1049" s="2"/>
      <c r="CD1049" s="2"/>
      <c r="CE1049" s="2"/>
      <c r="CF1049" s="386"/>
      <c r="CG1049" s="386"/>
      <c r="CH1049" s="10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386"/>
      <c r="DT1049" s="386"/>
      <c r="DU1049" s="386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</row>
    <row r="1050" customFormat="false" ht="11.25" hidden="false" customHeight="false" outlineLevel="0" collapsed="false">
      <c r="A1050" s="2"/>
      <c r="B1050" s="2"/>
      <c r="C1050" s="2"/>
      <c r="D1050" s="398"/>
      <c r="F1050" s="2"/>
      <c r="G1050" s="2"/>
      <c r="H1050" s="2"/>
      <c r="I1050" s="2"/>
      <c r="J1050" s="2"/>
      <c r="K1050" s="2"/>
      <c r="L1050" s="2"/>
      <c r="M1050" s="2"/>
      <c r="P1050" s="2"/>
      <c r="Q1050" s="2"/>
      <c r="R1050" s="2"/>
      <c r="X1050" s="273"/>
      <c r="Y1050" s="2"/>
      <c r="AL1050" s="2"/>
      <c r="AM1050" s="2"/>
      <c r="AN1050" s="2"/>
      <c r="AO1050" s="2"/>
      <c r="AP1050" s="2"/>
      <c r="AQ1050" s="2"/>
      <c r="AR1050" s="2"/>
      <c r="AS1050" s="2"/>
      <c r="AT1050" s="98"/>
      <c r="AU1050" s="98"/>
      <c r="AV1050" s="386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386"/>
      <c r="BX1050" s="386"/>
      <c r="BY1050" s="386"/>
      <c r="BZ1050" s="2"/>
      <c r="CA1050" s="2"/>
      <c r="CB1050" s="2"/>
      <c r="CC1050" s="2"/>
      <c r="CD1050" s="2"/>
      <c r="CE1050" s="2"/>
      <c r="CF1050" s="386"/>
      <c r="CG1050" s="386"/>
      <c r="CH1050" s="10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386"/>
      <c r="DT1050" s="386"/>
      <c r="DU1050" s="386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</row>
    <row r="1051" customFormat="false" ht="11.25" hidden="false" customHeight="false" outlineLevel="0" collapsed="false">
      <c r="A1051" s="2"/>
      <c r="B1051" s="2"/>
      <c r="C1051" s="2"/>
      <c r="D1051" s="398"/>
      <c r="F1051" s="2"/>
      <c r="G1051" s="2"/>
      <c r="H1051" s="2"/>
      <c r="I1051" s="2"/>
      <c r="J1051" s="2"/>
      <c r="K1051" s="2"/>
      <c r="L1051" s="2"/>
      <c r="M1051" s="2"/>
      <c r="P1051" s="2"/>
      <c r="Q1051" s="2"/>
      <c r="R1051" s="2"/>
      <c r="X1051" s="273"/>
      <c r="Y1051" s="2"/>
      <c r="AL1051" s="2"/>
      <c r="AM1051" s="2"/>
      <c r="AN1051" s="2"/>
      <c r="AO1051" s="2"/>
      <c r="AP1051" s="2"/>
      <c r="AQ1051" s="2"/>
      <c r="AR1051" s="2"/>
      <c r="AS1051" s="2"/>
      <c r="AT1051" s="98"/>
      <c r="AU1051" s="98"/>
      <c r="AV1051" s="386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386"/>
      <c r="BX1051" s="386"/>
      <c r="BY1051" s="386"/>
      <c r="BZ1051" s="2"/>
      <c r="CA1051" s="2"/>
      <c r="CB1051" s="2"/>
      <c r="CC1051" s="2"/>
      <c r="CD1051" s="2"/>
      <c r="CE1051" s="2"/>
      <c r="CF1051" s="386"/>
      <c r="CG1051" s="386"/>
      <c r="CH1051" s="10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386"/>
      <c r="DT1051" s="386"/>
      <c r="DU1051" s="386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</row>
    <row r="1052" customFormat="false" ht="11.25" hidden="false" customHeight="false" outlineLevel="0" collapsed="false">
      <c r="A1052" s="2"/>
      <c r="B1052" s="2"/>
      <c r="C1052" s="2"/>
      <c r="D1052" s="398"/>
      <c r="F1052" s="2"/>
      <c r="G1052" s="2"/>
      <c r="H1052" s="2"/>
      <c r="I1052" s="2"/>
      <c r="J1052" s="2"/>
      <c r="K1052" s="2"/>
      <c r="L1052" s="2"/>
      <c r="M1052" s="2"/>
      <c r="P1052" s="2"/>
      <c r="Q1052" s="2"/>
      <c r="R1052" s="2"/>
      <c r="X1052" s="273"/>
      <c r="Y1052" s="2"/>
      <c r="AL1052" s="2"/>
      <c r="AM1052" s="2"/>
      <c r="AN1052" s="2"/>
      <c r="AO1052" s="2"/>
      <c r="AP1052" s="2"/>
      <c r="AQ1052" s="2"/>
      <c r="AR1052" s="2"/>
      <c r="AS1052" s="2"/>
      <c r="AT1052" s="98"/>
      <c r="AU1052" s="98"/>
      <c r="AV1052" s="386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386"/>
      <c r="BX1052" s="386"/>
      <c r="BY1052" s="386"/>
      <c r="BZ1052" s="2"/>
      <c r="CA1052" s="2"/>
      <c r="CB1052" s="2"/>
      <c r="CC1052" s="2"/>
      <c r="CD1052" s="2"/>
      <c r="CE1052" s="2"/>
      <c r="CF1052" s="386"/>
      <c r="CG1052" s="386"/>
      <c r="CH1052" s="10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386"/>
      <c r="DT1052" s="386"/>
      <c r="DU1052" s="386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</row>
    <row r="1053" customFormat="false" ht="11.25" hidden="false" customHeight="false" outlineLevel="0" collapsed="false">
      <c r="A1053" s="2"/>
      <c r="B1053" s="2"/>
      <c r="C1053" s="2"/>
      <c r="D1053" s="398"/>
      <c r="F1053" s="2"/>
      <c r="G1053" s="2"/>
      <c r="H1053" s="2"/>
      <c r="I1053" s="2"/>
      <c r="J1053" s="2"/>
      <c r="K1053" s="2"/>
      <c r="L1053" s="2"/>
      <c r="M1053" s="2"/>
      <c r="P1053" s="2"/>
      <c r="Q1053" s="2"/>
      <c r="R1053" s="2"/>
      <c r="X1053" s="273"/>
      <c r="Y1053" s="2"/>
      <c r="AL1053" s="2"/>
      <c r="AM1053" s="2"/>
      <c r="AN1053" s="2"/>
      <c r="AO1053" s="2"/>
      <c r="AP1053" s="2"/>
      <c r="AQ1053" s="2"/>
      <c r="AR1053" s="2"/>
      <c r="AS1053" s="2"/>
      <c r="AT1053" s="98"/>
      <c r="AU1053" s="98"/>
      <c r="AV1053" s="386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386"/>
      <c r="BX1053" s="386"/>
      <c r="BY1053" s="386"/>
      <c r="BZ1053" s="2"/>
      <c r="CA1053" s="2"/>
      <c r="CB1053" s="2"/>
      <c r="CC1053" s="2"/>
      <c r="CD1053" s="2"/>
      <c r="CE1053" s="2"/>
      <c r="CF1053" s="386"/>
      <c r="CG1053" s="386"/>
      <c r="CH1053" s="10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386"/>
      <c r="DT1053" s="386"/>
      <c r="DU1053" s="386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</row>
    <row r="1054" customFormat="false" ht="11.25" hidden="false" customHeight="false" outlineLevel="0" collapsed="false">
      <c r="A1054" s="2"/>
      <c r="B1054" s="2"/>
      <c r="C1054" s="2"/>
      <c r="D1054" s="398"/>
      <c r="F1054" s="2"/>
      <c r="G1054" s="2"/>
      <c r="H1054" s="2"/>
      <c r="I1054" s="2"/>
      <c r="J1054" s="2"/>
      <c r="K1054" s="2"/>
      <c r="L1054" s="2"/>
      <c r="M1054" s="2"/>
      <c r="P1054" s="2"/>
      <c r="Q1054" s="2"/>
      <c r="R1054" s="2"/>
      <c r="X1054" s="273"/>
      <c r="Y1054" s="2"/>
      <c r="AL1054" s="2"/>
      <c r="AM1054" s="2"/>
      <c r="AN1054" s="2"/>
      <c r="AO1054" s="2"/>
      <c r="AP1054" s="2"/>
      <c r="AQ1054" s="2"/>
      <c r="AR1054" s="2"/>
      <c r="AS1054" s="2"/>
      <c r="AT1054" s="98"/>
      <c r="AU1054" s="98"/>
      <c r="AV1054" s="386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386"/>
      <c r="BX1054" s="386"/>
      <c r="BY1054" s="386"/>
      <c r="BZ1054" s="2"/>
      <c r="CA1054" s="2"/>
      <c r="CB1054" s="2"/>
      <c r="CC1054" s="2"/>
      <c r="CD1054" s="2"/>
      <c r="CE1054" s="2"/>
      <c r="CF1054" s="386"/>
      <c r="CG1054" s="386"/>
      <c r="CH1054" s="10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386"/>
      <c r="DT1054" s="386"/>
      <c r="DU1054" s="386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</row>
    <row r="1055" customFormat="false" ht="11.25" hidden="false" customHeight="false" outlineLevel="0" collapsed="false">
      <c r="A1055" s="2"/>
      <c r="B1055" s="2"/>
      <c r="C1055" s="2"/>
      <c r="D1055" s="398"/>
      <c r="F1055" s="2"/>
      <c r="G1055" s="2"/>
      <c r="H1055" s="2"/>
      <c r="I1055" s="2"/>
      <c r="J1055" s="2"/>
      <c r="K1055" s="2"/>
      <c r="L1055" s="2"/>
      <c r="M1055" s="2"/>
      <c r="P1055" s="2"/>
      <c r="Q1055" s="2"/>
      <c r="R1055" s="2"/>
      <c r="X1055" s="273"/>
      <c r="Y1055" s="2"/>
      <c r="AL1055" s="2"/>
      <c r="AM1055" s="2"/>
      <c r="AN1055" s="2"/>
      <c r="AO1055" s="2"/>
      <c r="AP1055" s="2"/>
      <c r="AQ1055" s="2"/>
      <c r="AR1055" s="2"/>
      <c r="AS1055" s="2"/>
      <c r="AT1055" s="98"/>
      <c r="AU1055" s="98"/>
      <c r="AV1055" s="386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386"/>
      <c r="BX1055" s="386"/>
      <c r="BY1055" s="386"/>
      <c r="BZ1055" s="2"/>
      <c r="CA1055" s="2"/>
      <c r="CB1055" s="2"/>
      <c r="CC1055" s="2"/>
      <c r="CD1055" s="2"/>
      <c r="CE1055" s="2"/>
      <c r="CF1055" s="386"/>
      <c r="CG1055" s="386"/>
      <c r="CH1055" s="10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386"/>
      <c r="DT1055" s="386"/>
      <c r="DU1055" s="386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</row>
    <row r="1056" customFormat="false" ht="11.25" hidden="false" customHeight="false" outlineLevel="0" collapsed="false">
      <c r="A1056" s="2"/>
      <c r="B1056" s="2"/>
      <c r="C1056" s="2"/>
      <c r="D1056" s="398"/>
      <c r="F1056" s="2"/>
      <c r="G1056" s="2"/>
      <c r="H1056" s="2"/>
      <c r="I1056" s="2"/>
      <c r="J1056" s="2"/>
      <c r="K1056" s="2"/>
      <c r="L1056" s="2"/>
      <c r="M1056" s="2"/>
      <c r="P1056" s="2"/>
      <c r="Q1056" s="2"/>
      <c r="R1056" s="2"/>
      <c r="X1056" s="273"/>
      <c r="Y1056" s="2"/>
      <c r="AL1056" s="2"/>
      <c r="AM1056" s="2"/>
      <c r="AN1056" s="2"/>
      <c r="AO1056" s="2"/>
      <c r="AP1056" s="2"/>
      <c r="AQ1056" s="2"/>
      <c r="AR1056" s="2"/>
      <c r="AS1056" s="2"/>
      <c r="AT1056" s="98"/>
      <c r="AU1056" s="98"/>
      <c r="AV1056" s="386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386"/>
      <c r="BX1056" s="386"/>
      <c r="BY1056" s="386"/>
      <c r="BZ1056" s="2"/>
      <c r="CA1056" s="2"/>
      <c r="CB1056" s="2"/>
      <c r="CC1056" s="2"/>
      <c r="CD1056" s="2"/>
      <c r="CE1056" s="2"/>
      <c r="CF1056" s="386"/>
      <c r="CG1056" s="386"/>
      <c r="CH1056" s="10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386"/>
      <c r="DT1056" s="386"/>
      <c r="DU1056" s="386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</row>
    <row r="1057" customFormat="false" ht="11.25" hidden="false" customHeight="false" outlineLevel="0" collapsed="false">
      <c r="A1057" s="2"/>
      <c r="B1057" s="2"/>
      <c r="C1057" s="2"/>
      <c r="D1057" s="398"/>
      <c r="F1057" s="2"/>
      <c r="G1057" s="2"/>
      <c r="H1057" s="2"/>
      <c r="I1057" s="2"/>
      <c r="J1057" s="2"/>
      <c r="K1057" s="2"/>
      <c r="L1057" s="2"/>
      <c r="M1057" s="2"/>
      <c r="P1057" s="2"/>
      <c r="Q1057" s="2"/>
      <c r="R1057" s="2"/>
      <c r="X1057" s="273"/>
      <c r="Y1057" s="2"/>
      <c r="AL1057" s="2"/>
      <c r="AM1057" s="2"/>
      <c r="AN1057" s="2"/>
      <c r="AO1057" s="2"/>
      <c r="AP1057" s="2"/>
      <c r="AQ1057" s="2"/>
      <c r="AR1057" s="2"/>
      <c r="AS1057" s="2"/>
      <c r="AT1057" s="98"/>
      <c r="AU1057" s="98"/>
      <c r="AV1057" s="386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386"/>
      <c r="BX1057" s="386"/>
      <c r="BY1057" s="386"/>
      <c r="BZ1057" s="2"/>
      <c r="CA1057" s="2"/>
      <c r="CB1057" s="2"/>
      <c r="CC1057" s="2"/>
      <c r="CD1057" s="2"/>
      <c r="CE1057" s="2"/>
      <c r="CF1057" s="386"/>
      <c r="CG1057" s="386"/>
      <c r="CH1057" s="10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386"/>
      <c r="DT1057" s="386"/>
      <c r="DU1057" s="386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</row>
    <row r="1058" customFormat="false" ht="11.25" hidden="false" customHeight="false" outlineLevel="0" collapsed="false">
      <c r="A1058" s="2"/>
      <c r="B1058" s="2"/>
      <c r="C1058" s="2"/>
      <c r="D1058" s="398"/>
      <c r="F1058" s="2"/>
      <c r="G1058" s="2"/>
      <c r="H1058" s="2"/>
      <c r="I1058" s="2"/>
      <c r="J1058" s="2"/>
      <c r="K1058" s="2"/>
      <c r="L1058" s="2"/>
      <c r="M1058" s="2"/>
      <c r="P1058" s="2"/>
      <c r="Q1058" s="2"/>
      <c r="R1058" s="2"/>
      <c r="X1058" s="273"/>
      <c r="Y1058" s="2"/>
      <c r="AL1058" s="2"/>
      <c r="AM1058" s="2"/>
      <c r="AN1058" s="2"/>
      <c r="AO1058" s="2"/>
      <c r="AP1058" s="2"/>
      <c r="AQ1058" s="2"/>
      <c r="AR1058" s="2"/>
      <c r="AS1058" s="2"/>
      <c r="AT1058" s="98"/>
      <c r="AU1058" s="98"/>
      <c r="AV1058" s="386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386"/>
      <c r="BX1058" s="386"/>
      <c r="BY1058" s="386"/>
      <c r="BZ1058" s="2"/>
      <c r="CA1058" s="2"/>
      <c r="CB1058" s="2"/>
      <c r="CC1058" s="2"/>
      <c r="CD1058" s="2"/>
      <c r="CE1058" s="2"/>
      <c r="CF1058" s="386"/>
      <c r="CG1058" s="386"/>
      <c r="CH1058" s="10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386"/>
      <c r="DT1058" s="386"/>
      <c r="DU1058" s="386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</row>
    <row r="1059" customFormat="false" ht="11.25" hidden="false" customHeight="false" outlineLevel="0" collapsed="false">
      <c r="A1059" s="2"/>
      <c r="B1059" s="2"/>
      <c r="C1059" s="2"/>
      <c r="D1059" s="398"/>
      <c r="F1059" s="2"/>
      <c r="G1059" s="2"/>
      <c r="H1059" s="2"/>
      <c r="I1059" s="2"/>
      <c r="J1059" s="2"/>
      <c r="K1059" s="2"/>
      <c r="L1059" s="2"/>
      <c r="M1059" s="2"/>
      <c r="P1059" s="2"/>
      <c r="Q1059" s="2"/>
      <c r="R1059" s="2"/>
      <c r="X1059" s="273"/>
      <c r="Y1059" s="2"/>
      <c r="AL1059" s="2"/>
      <c r="AM1059" s="2"/>
      <c r="AN1059" s="2"/>
      <c r="AO1059" s="2"/>
      <c r="AP1059" s="2"/>
      <c r="AQ1059" s="2"/>
      <c r="AR1059" s="2"/>
      <c r="AS1059" s="2"/>
      <c r="AT1059" s="98"/>
      <c r="AU1059" s="98"/>
      <c r="AV1059" s="386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386"/>
      <c r="BX1059" s="386"/>
      <c r="BY1059" s="386"/>
      <c r="BZ1059" s="2"/>
      <c r="CA1059" s="2"/>
      <c r="CB1059" s="2"/>
      <c r="CC1059" s="2"/>
      <c r="CD1059" s="2"/>
      <c r="CE1059" s="2"/>
      <c r="CF1059" s="386"/>
      <c r="CG1059" s="386"/>
      <c r="CH1059" s="10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386"/>
      <c r="DT1059" s="386"/>
      <c r="DU1059" s="386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</row>
    <row r="1060" customFormat="false" ht="11.25" hidden="false" customHeight="false" outlineLevel="0" collapsed="false">
      <c r="A1060" s="2"/>
      <c r="B1060" s="2"/>
      <c r="C1060" s="2"/>
      <c r="D1060" s="398"/>
      <c r="F1060" s="2"/>
      <c r="G1060" s="2"/>
      <c r="H1060" s="2"/>
      <c r="I1060" s="2"/>
      <c r="J1060" s="2"/>
      <c r="K1060" s="2"/>
      <c r="L1060" s="2"/>
      <c r="M1060" s="2"/>
      <c r="P1060" s="2"/>
      <c r="Q1060" s="2"/>
      <c r="R1060" s="2"/>
      <c r="X1060" s="273"/>
      <c r="Y1060" s="2"/>
      <c r="AL1060" s="2"/>
      <c r="AM1060" s="2"/>
      <c r="AN1060" s="2"/>
      <c r="AO1060" s="2"/>
      <c r="AP1060" s="2"/>
      <c r="AQ1060" s="2"/>
      <c r="AR1060" s="2"/>
      <c r="AS1060" s="2"/>
      <c r="AT1060" s="98"/>
      <c r="AU1060" s="98"/>
      <c r="AV1060" s="386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386"/>
      <c r="BX1060" s="386"/>
      <c r="BY1060" s="386"/>
      <c r="BZ1060" s="2"/>
      <c r="CA1060" s="2"/>
      <c r="CB1060" s="2"/>
      <c r="CC1060" s="2"/>
      <c r="CD1060" s="2"/>
      <c r="CE1060" s="2"/>
      <c r="CF1060" s="386"/>
      <c r="CG1060" s="386"/>
      <c r="CH1060" s="10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386"/>
      <c r="DT1060" s="386"/>
      <c r="DU1060" s="386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</row>
    <row r="1061" customFormat="false" ht="11.25" hidden="false" customHeight="false" outlineLevel="0" collapsed="false">
      <c r="A1061" s="2"/>
      <c r="B1061" s="2"/>
      <c r="C1061" s="2"/>
      <c r="D1061" s="398"/>
      <c r="F1061" s="2"/>
      <c r="G1061" s="2"/>
      <c r="H1061" s="2"/>
      <c r="I1061" s="2"/>
      <c r="J1061" s="2"/>
      <c r="K1061" s="2"/>
      <c r="L1061" s="2"/>
      <c r="M1061" s="2"/>
      <c r="P1061" s="2"/>
      <c r="Q1061" s="2"/>
      <c r="R1061" s="2"/>
      <c r="X1061" s="273"/>
      <c r="Y1061" s="2"/>
      <c r="AL1061" s="2"/>
      <c r="AM1061" s="2"/>
      <c r="AN1061" s="2"/>
      <c r="AO1061" s="2"/>
      <c r="AP1061" s="2"/>
      <c r="AQ1061" s="2"/>
      <c r="AR1061" s="2"/>
      <c r="AS1061" s="2"/>
      <c r="AT1061" s="98"/>
      <c r="AU1061" s="98"/>
      <c r="AV1061" s="386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386"/>
      <c r="BX1061" s="386"/>
      <c r="BY1061" s="386"/>
      <c r="BZ1061" s="2"/>
      <c r="CA1061" s="2"/>
      <c r="CB1061" s="2"/>
      <c r="CC1061" s="2"/>
      <c r="CD1061" s="2"/>
      <c r="CE1061" s="2"/>
      <c r="CF1061" s="386"/>
      <c r="CG1061" s="386"/>
      <c r="CH1061" s="10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386"/>
      <c r="DT1061" s="386"/>
      <c r="DU1061" s="386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</row>
    <row r="1062" customFormat="false" ht="11.25" hidden="false" customHeight="false" outlineLevel="0" collapsed="false">
      <c r="A1062" s="2"/>
      <c r="B1062" s="2"/>
      <c r="C1062" s="2"/>
      <c r="D1062" s="398"/>
      <c r="F1062" s="2"/>
      <c r="G1062" s="2"/>
      <c r="H1062" s="2"/>
      <c r="I1062" s="2"/>
      <c r="J1062" s="2"/>
      <c r="K1062" s="2"/>
      <c r="L1062" s="2"/>
      <c r="M1062" s="2"/>
      <c r="P1062" s="2"/>
      <c r="Q1062" s="2"/>
      <c r="R1062" s="2"/>
      <c r="X1062" s="273"/>
      <c r="Y1062" s="2"/>
      <c r="AL1062" s="2"/>
      <c r="AM1062" s="2"/>
      <c r="AN1062" s="2"/>
      <c r="AO1062" s="2"/>
      <c r="AP1062" s="2"/>
      <c r="AQ1062" s="2"/>
      <c r="AR1062" s="2"/>
      <c r="AS1062" s="2"/>
      <c r="AT1062" s="98"/>
      <c r="AU1062" s="98"/>
      <c r="AV1062" s="386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386"/>
      <c r="BX1062" s="386"/>
      <c r="BY1062" s="386"/>
      <c r="BZ1062" s="2"/>
      <c r="CA1062" s="2"/>
      <c r="CB1062" s="2"/>
      <c r="CC1062" s="2"/>
      <c r="CD1062" s="2"/>
      <c r="CE1062" s="2"/>
      <c r="CF1062" s="386"/>
      <c r="CG1062" s="386"/>
      <c r="CH1062" s="10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386"/>
      <c r="DT1062" s="386"/>
      <c r="DU1062" s="386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</row>
    <row r="1063" customFormat="false" ht="11.25" hidden="false" customHeight="false" outlineLevel="0" collapsed="false">
      <c r="A1063" s="2"/>
      <c r="B1063" s="2"/>
      <c r="C1063" s="2"/>
      <c r="D1063" s="398"/>
      <c r="F1063" s="2"/>
      <c r="G1063" s="2"/>
      <c r="H1063" s="2"/>
      <c r="I1063" s="2"/>
      <c r="J1063" s="2"/>
      <c r="K1063" s="2"/>
      <c r="L1063" s="2"/>
      <c r="M1063" s="2"/>
      <c r="P1063" s="2"/>
      <c r="Q1063" s="2"/>
      <c r="R1063" s="2"/>
      <c r="X1063" s="273"/>
      <c r="Y1063" s="2"/>
      <c r="AL1063" s="2"/>
      <c r="AM1063" s="2"/>
      <c r="AN1063" s="2"/>
      <c r="AO1063" s="2"/>
      <c r="AP1063" s="2"/>
      <c r="AQ1063" s="2"/>
      <c r="AR1063" s="2"/>
      <c r="AS1063" s="2"/>
      <c r="AT1063" s="98"/>
      <c r="AU1063" s="98"/>
      <c r="AV1063" s="386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386"/>
      <c r="BX1063" s="386"/>
      <c r="BY1063" s="386"/>
      <c r="BZ1063" s="2"/>
      <c r="CA1063" s="2"/>
      <c r="CB1063" s="2"/>
      <c r="CC1063" s="2"/>
      <c r="CD1063" s="2"/>
      <c r="CE1063" s="2"/>
      <c r="CF1063" s="386"/>
      <c r="CG1063" s="386"/>
      <c r="CH1063" s="10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386"/>
      <c r="DT1063" s="386"/>
      <c r="DU1063" s="386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</row>
    <row r="1064" customFormat="false" ht="11.25" hidden="false" customHeight="false" outlineLevel="0" collapsed="false">
      <c r="A1064" s="2"/>
      <c r="B1064" s="2"/>
      <c r="C1064" s="2"/>
      <c r="D1064" s="398"/>
      <c r="F1064" s="2"/>
      <c r="G1064" s="2"/>
      <c r="H1064" s="2"/>
      <c r="I1064" s="2"/>
      <c r="J1064" s="2"/>
      <c r="K1064" s="2"/>
      <c r="L1064" s="2"/>
      <c r="M1064" s="2"/>
      <c r="P1064" s="2"/>
      <c r="Q1064" s="2"/>
      <c r="R1064" s="2"/>
      <c r="X1064" s="273"/>
      <c r="Y1064" s="2"/>
      <c r="AL1064" s="2"/>
      <c r="AM1064" s="2"/>
      <c r="AN1064" s="2"/>
      <c r="AO1064" s="2"/>
      <c r="AP1064" s="2"/>
      <c r="AQ1064" s="2"/>
      <c r="AR1064" s="2"/>
      <c r="AS1064" s="2"/>
      <c r="AT1064" s="98"/>
      <c r="AU1064" s="98"/>
      <c r="AV1064" s="386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386"/>
      <c r="BX1064" s="386"/>
      <c r="BY1064" s="386"/>
      <c r="BZ1064" s="2"/>
      <c r="CA1064" s="2"/>
      <c r="CB1064" s="2"/>
      <c r="CC1064" s="2"/>
      <c r="CD1064" s="2"/>
      <c r="CE1064" s="2"/>
      <c r="CF1064" s="386"/>
      <c r="CG1064" s="386"/>
      <c r="CH1064" s="10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386"/>
      <c r="DT1064" s="386"/>
      <c r="DU1064" s="386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</row>
    <row r="1065" customFormat="false" ht="11.25" hidden="false" customHeight="false" outlineLevel="0" collapsed="false">
      <c r="A1065" s="2"/>
      <c r="B1065" s="2"/>
      <c r="C1065" s="2"/>
      <c r="D1065" s="398"/>
      <c r="F1065" s="2"/>
      <c r="G1065" s="2"/>
      <c r="H1065" s="2"/>
      <c r="I1065" s="2"/>
      <c r="J1065" s="2"/>
      <c r="K1065" s="2"/>
      <c r="L1065" s="2"/>
      <c r="M1065" s="2"/>
      <c r="P1065" s="2"/>
      <c r="Q1065" s="2"/>
      <c r="R1065" s="2"/>
      <c r="X1065" s="273"/>
      <c r="Y1065" s="2"/>
      <c r="AL1065" s="2"/>
      <c r="AM1065" s="2"/>
      <c r="AN1065" s="2"/>
      <c r="AO1065" s="2"/>
      <c r="AP1065" s="2"/>
      <c r="AQ1065" s="2"/>
      <c r="AR1065" s="2"/>
      <c r="AS1065" s="2"/>
      <c r="AT1065" s="98"/>
      <c r="AU1065" s="98"/>
      <c r="AV1065" s="386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386"/>
      <c r="BX1065" s="386"/>
      <c r="BY1065" s="386"/>
      <c r="BZ1065" s="2"/>
      <c r="CA1065" s="2"/>
      <c r="CB1065" s="2"/>
      <c r="CC1065" s="2"/>
      <c r="CD1065" s="2"/>
      <c r="CE1065" s="2"/>
      <c r="CF1065" s="386"/>
      <c r="CG1065" s="386"/>
      <c r="CH1065" s="10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386"/>
      <c r="DT1065" s="386"/>
      <c r="DU1065" s="386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</row>
    <row r="1066" customFormat="false" ht="11.25" hidden="false" customHeight="false" outlineLevel="0" collapsed="false">
      <c r="A1066" s="2"/>
      <c r="B1066" s="2"/>
      <c r="C1066" s="2"/>
      <c r="D1066" s="398"/>
      <c r="F1066" s="2"/>
      <c r="G1066" s="2"/>
      <c r="H1066" s="2"/>
      <c r="I1066" s="2"/>
      <c r="J1066" s="2"/>
      <c r="K1066" s="2"/>
      <c r="L1066" s="2"/>
      <c r="M1066" s="2"/>
      <c r="P1066" s="2"/>
      <c r="Q1066" s="2"/>
      <c r="R1066" s="2"/>
      <c r="X1066" s="273"/>
      <c r="Y1066" s="2"/>
      <c r="AL1066" s="2"/>
      <c r="AM1066" s="2"/>
      <c r="AN1066" s="2"/>
      <c r="AO1066" s="2"/>
      <c r="AP1066" s="2"/>
      <c r="AQ1066" s="2"/>
      <c r="AR1066" s="2"/>
      <c r="AS1066" s="2"/>
      <c r="AT1066" s="98"/>
      <c r="AU1066" s="98"/>
      <c r="AV1066" s="386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386"/>
      <c r="BX1066" s="386"/>
      <c r="BY1066" s="386"/>
      <c r="BZ1066" s="2"/>
      <c r="CA1066" s="2"/>
      <c r="CB1066" s="2"/>
      <c r="CC1066" s="2"/>
      <c r="CD1066" s="2"/>
      <c r="CE1066" s="2"/>
      <c r="CF1066" s="386"/>
      <c r="CG1066" s="386"/>
      <c r="CH1066" s="10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386"/>
      <c r="DT1066" s="386"/>
      <c r="DU1066" s="386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</row>
    <row r="1067" customFormat="false" ht="11.25" hidden="false" customHeight="false" outlineLevel="0" collapsed="false">
      <c r="A1067" s="2"/>
      <c r="B1067" s="2"/>
      <c r="C1067" s="2"/>
      <c r="D1067" s="398"/>
      <c r="F1067" s="2"/>
      <c r="G1067" s="2"/>
      <c r="H1067" s="2"/>
      <c r="I1067" s="2"/>
      <c r="J1067" s="2"/>
      <c r="K1067" s="2"/>
      <c r="L1067" s="2"/>
      <c r="M1067" s="2"/>
      <c r="P1067" s="2"/>
      <c r="Q1067" s="2"/>
      <c r="R1067" s="2"/>
      <c r="X1067" s="273"/>
      <c r="Y1067" s="2"/>
      <c r="AL1067" s="2"/>
      <c r="AM1067" s="2"/>
      <c r="AN1067" s="2"/>
      <c r="AO1067" s="2"/>
      <c r="AP1067" s="2"/>
      <c r="AQ1067" s="2"/>
      <c r="AR1067" s="2"/>
      <c r="AS1067" s="2"/>
      <c r="AT1067" s="98"/>
      <c r="AU1067" s="98"/>
      <c r="AV1067" s="386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386"/>
      <c r="BX1067" s="386"/>
      <c r="BY1067" s="386"/>
      <c r="BZ1067" s="2"/>
      <c r="CA1067" s="2"/>
      <c r="CB1067" s="2"/>
      <c r="CC1067" s="2"/>
      <c r="CD1067" s="2"/>
      <c r="CE1067" s="2"/>
      <c r="CF1067" s="386"/>
      <c r="CG1067" s="386"/>
      <c r="CH1067" s="10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386"/>
      <c r="DT1067" s="386"/>
      <c r="DU1067" s="386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</row>
    <row r="1068" customFormat="false" ht="11.25" hidden="false" customHeight="false" outlineLevel="0" collapsed="false">
      <c r="A1068" s="2"/>
      <c r="B1068" s="2"/>
      <c r="C1068" s="2"/>
      <c r="D1068" s="398"/>
      <c r="F1068" s="2"/>
      <c r="G1068" s="2"/>
      <c r="H1068" s="2"/>
      <c r="I1068" s="2"/>
      <c r="J1068" s="2"/>
      <c r="K1068" s="2"/>
      <c r="L1068" s="2"/>
      <c r="M1068" s="2"/>
      <c r="P1068" s="2"/>
      <c r="Q1068" s="2"/>
      <c r="R1068" s="2"/>
      <c r="X1068" s="273"/>
      <c r="Y1068" s="2"/>
      <c r="AL1068" s="2"/>
      <c r="AM1068" s="2"/>
      <c r="AN1068" s="2"/>
      <c r="AO1068" s="2"/>
      <c r="AP1068" s="2"/>
      <c r="AQ1068" s="2"/>
      <c r="AR1068" s="2"/>
      <c r="AS1068" s="2"/>
      <c r="AT1068" s="98"/>
      <c r="AU1068" s="98"/>
      <c r="AV1068" s="386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386"/>
      <c r="BX1068" s="386"/>
      <c r="BY1068" s="386"/>
      <c r="BZ1068" s="2"/>
      <c r="CA1068" s="2"/>
      <c r="CB1068" s="2"/>
      <c r="CC1068" s="2"/>
      <c r="CD1068" s="2"/>
      <c r="CE1068" s="2"/>
      <c r="CF1068" s="386"/>
      <c r="CG1068" s="386"/>
      <c r="CH1068" s="10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386"/>
      <c r="DT1068" s="386"/>
      <c r="DU1068" s="386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</row>
    <row r="1069" customFormat="false" ht="11.25" hidden="false" customHeight="false" outlineLevel="0" collapsed="false">
      <c r="A1069" s="2"/>
      <c r="B1069" s="2"/>
      <c r="C1069" s="2"/>
      <c r="D1069" s="398"/>
      <c r="F1069" s="2"/>
      <c r="G1069" s="2"/>
      <c r="H1069" s="2"/>
      <c r="I1069" s="2"/>
      <c r="J1069" s="2"/>
      <c r="K1069" s="2"/>
      <c r="L1069" s="2"/>
      <c r="M1069" s="2"/>
      <c r="P1069" s="2"/>
      <c r="Q1069" s="2"/>
      <c r="R1069" s="2"/>
      <c r="X1069" s="273"/>
      <c r="Y1069" s="2"/>
      <c r="AL1069" s="2"/>
      <c r="AM1069" s="2"/>
      <c r="AN1069" s="2"/>
      <c r="AO1069" s="2"/>
      <c r="AP1069" s="2"/>
      <c r="AQ1069" s="2"/>
      <c r="AR1069" s="2"/>
      <c r="AS1069" s="2"/>
      <c r="AT1069" s="98"/>
      <c r="AU1069" s="98"/>
      <c r="AV1069" s="386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386"/>
      <c r="BX1069" s="386"/>
      <c r="BY1069" s="386"/>
      <c r="BZ1069" s="2"/>
      <c r="CA1069" s="2"/>
      <c r="CB1069" s="2"/>
      <c r="CC1069" s="2"/>
      <c r="CD1069" s="2"/>
      <c r="CE1069" s="2"/>
      <c r="CF1069" s="386"/>
      <c r="CG1069" s="386"/>
      <c r="CH1069" s="10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386"/>
      <c r="DT1069" s="386"/>
      <c r="DU1069" s="386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</row>
    <row r="1070" customFormat="false" ht="11.25" hidden="false" customHeight="false" outlineLevel="0" collapsed="false">
      <c r="A1070" s="2"/>
      <c r="B1070" s="2"/>
      <c r="C1070" s="2"/>
      <c r="D1070" s="398"/>
      <c r="F1070" s="2"/>
      <c r="G1070" s="2"/>
      <c r="H1070" s="2"/>
      <c r="I1070" s="2"/>
      <c r="J1070" s="2"/>
      <c r="K1070" s="2"/>
      <c r="L1070" s="2"/>
      <c r="M1070" s="2"/>
      <c r="P1070" s="2"/>
      <c r="Q1070" s="2"/>
      <c r="R1070" s="2"/>
      <c r="X1070" s="273"/>
      <c r="Y1070" s="2"/>
      <c r="AL1070" s="2"/>
      <c r="AM1070" s="2"/>
      <c r="AN1070" s="2"/>
      <c r="AO1070" s="2"/>
      <c r="AP1070" s="2"/>
      <c r="AQ1070" s="2"/>
      <c r="AR1070" s="2"/>
      <c r="AS1070" s="2"/>
      <c r="AT1070" s="98"/>
      <c r="AU1070" s="98"/>
      <c r="AV1070" s="386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386"/>
      <c r="BX1070" s="386"/>
      <c r="BY1070" s="386"/>
      <c r="BZ1070" s="2"/>
      <c r="CA1070" s="2"/>
      <c r="CB1070" s="2"/>
      <c r="CC1070" s="2"/>
      <c r="CD1070" s="2"/>
      <c r="CE1070" s="2"/>
      <c r="CF1070" s="386"/>
      <c r="CG1070" s="386"/>
      <c r="CH1070" s="10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386"/>
      <c r="DT1070" s="386"/>
      <c r="DU1070" s="386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</row>
    <row r="1071" customFormat="false" ht="11.25" hidden="false" customHeight="false" outlineLevel="0" collapsed="false">
      <c r="A1071" s="2"/>
      <c r="B1071" s="2"/>
      <c r="C1071" s="2"/>
      <c r="D1071" s="398"/>
      <c r="F1071" s="2"/>
      <c r="G1071" s="2"/>
      <c r="H1071" s="2"/>
      <c r="I1071" s="2"/>
      <c r="J1071" s="2"/>
      <c r="K1071" s="2"/>
      <c r="L1071" s="2"/>
      <c r="M1071" s="2"/>
      <c r="P1071" s="2"/>
      <c r="Q1071" s="2"/>
      <c r="R1071" s="2"/>
      <c r="X1071" s="273"/>
      <c r="Y1071" s="2"/>
      <c r="AL1071" s="2"/>
      <c r="AM1071" s="2"/>
      <c r="AN1071" s="2"/>
      <c r="AO1071" s="2"/>
      <c r="AP1071" s="2"/>
      <c r="AQ1071" s="2"/>
      <c r="AR1071" s="2"/>
      <c r="AS1071" s="2"/>
      <c r="AT1071" s="98"/>
      <c r="AU1071" s="98"/>
      <c r="AV1071" s="386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386"/>
      <c r="BX1071" s="386"/>
      <c r="BY1071" s="386"/>
      <c r="BZ1071" s="2"/>
      <c r="CA1071" s="2"/>
      <c r="CB1071" s="2"/>
      <c r="CC1071" s="2"/>
      <c r="CD1071" s="2"/>
      <c r="CE1071" s="2"/>
      <c r="CF1071" s="386"/>
      <c r="CG1071" s="386"/>
      <c r="CH1071" s="10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386"/>
      <c r="DT1071" s="386"/>
      <c r="DU1071" s="386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</row>
    <row r="1072" customFormat="false" ht="11.25" hidden="false" customHeight="false" outlineLevel="0" collapsed="false">
      <c r="A1072" s="2"/>
      <c r="B1072" s="2"/>
      <c r="C1072" s="2"/>
      <c r="D1072" s="398"/>
      <c r="F1072" s="2"/>
      <c r="G1072" s="2"/>
      <c r="H1072" s="2"/>
      <c r="I1072" s="2"/>
      <c r="J1072" s="2"/>
      <c r="K1072" s="2"/>
      <c r="L1072" s="2"/>
      <c r="M1072" s="2"/>
      <c r="P1072" s="2"/>
      <c r="Q1072" s="2"/>
      <c r="R1072" s="2"/>
      <c r="X1072" s="273"/>
      <c r="Y1072" s="2"/>
      <c r="AL1072" s="2"/>
      <c r="AM1072" s="2"/>
      <c r="AN1072" s="2"/>
      <c r="AO1072" s="2"/>
      <c r="AP1072" s="2"/>
      <c r="AQ1072" s="2"/>
      <c r="AR1072" s="2"/>
      <c r="AS1072" s="2"/>
      <c r="AT1072" s="98"/>
      <c r="AU1072" s="98"/>
      <c r="AV1072" s="386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386"/>
      <c r="BX1072" s="386"/>
      <c r="BY1072" s="386"/>
      <c r="BZ1072" s="2"/>
      <c r="CA1072" s="2"/>
      <c r="CB1072" s="2"/>
      <c r="CC1072" s="2"/>
      <c r="CD1072" s="2"/>
      <c r="CE1072" s="2"/>
      <c r="CF1072" s="386"/>
      <c r="CG1072" s="386"/>
      <c r="CH1072" s="10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386"/>
      <c r="DT1072" s="386"/>
      <c r="DU1072" s="386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</row>
    <row r="1073" customFormat="false" ht="11.25" hidden="false" customHeight="false" outlineLevel="0" collapsed="false">
      <c r="A1073" s="2"/>
      <c r="B1073" s="2"/>
      <c r="C1073" s="2"/>
      <c r="D1073" s="398"/>
      <c r="F1073" s="2"/>
      <c r="G1073" s="2"/>
      <c r="H1073" s="2"/>
      <c r="I1073" s="2"/>
      <c r="J1073" s="2"/>
      <c r="K1073" s="2"/>
      <c r="L1073" s="2"/>
      <c r="M1073" s="2"/>
      <c r="P1073" s="2"/>
      <c r="Q1073" s="2"/>
      <c r="R1073" s="2"/>
      <c r="X1073" s="273"/>
      <c r="Y1073" s="2"/>
      <c r="AL1073" s="2"/>
      <c r="AM1073" s="2"/>
      <c r="AN1073" s="2"/>
      <c r="AO1073" s="2"/>
      <c r="AP1073" s="2"/>
      <c r="AQ1073" s="2"/>
      <c r="AR1073" s="2"/>
      <c r="AS1073" s="2"/>
      <c r="AT1073" s="98"/>
      <c r="AU1073" s="98"/>
      <c r="AV1073" s="386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386"/>
      <c r="BX1073" s="386"/>
      <c r="BY1073" s="386"/>
      <c r="BZ1073" s="2"/>
      <c r="CA1073" s="2"/>
      <c r="CB1073" s="2"/>
      <c r="CC1073" s="2"/>
      <c r="CD1073" s="2"/>
      <c r="CE1073" s="2"/>
      <c r="CF1073" s="386"/>
      <c r="CG1073" s="386"/>
      <c r="CH1073" s="10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386"/>
      <c r="DT1073" s="386"/>
      <c r="DU1073" s="386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</row>
    <row r="1074" customFormat="false" ht="11.25" hidden="false" customHeight="false" outlineLevel="0" collapsed="false">
      <c r="A1074" s="2"/>
      <c r="B1074" s="2"/>
      <c r="C1074" s="2"/>
      <c r="D1074" s="398"/>
      <c r="F1074" s="2"/>
      <c r="G1074" s="2"/>
      <c r="H1074" s="2"/>
      <c r="I1074" s="2"/>
      <c r="J1074" s="2"/>
      <c r="K1074" s="2"/>
      <c r="L1074" s="2"/>
      <c r="M1074" s="2"/>
      <c r="P1074" s="2"/>
      <c r="Q1074" s="2"/>
      <c r="R1074" s="2"/>
      <c r="X1074" s="273"/>
      <c r="Y1074" s="2"/>
      <c r="AL1074" s="2"/>
      <c r="AM1074" s="2"/>
      <c r="AN1074" s="2"/>
      <c r="AO1074" s="2"/>
      <c r="AP1074" s="2"/>
      <c r="AQ1074" s="2"/>
      <c r="AR1074" s="2"/>
      <c r="AS1074" s="2"/>
      <c r="AT1074" s="98"/>
      <c r="AU1074" s="98"/>
      <c r="AV1074" s="386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386"/>
      <c r="BX1074" s="386"/>
      <c r="BY1074" s="386"/>
      <c r="BZ1074" s="2"/>
      <c r="CA1074" s="2"/>
      <c r="CB1074" s="2"/>
      <c r="CC1074" s="2"/>
      <c r="CD1074" s="2"/>
      <c r="CE1074" s="2"/>
      <c r="CF1074" s="386"/>
      <c r="CG1074" s="386"/>
      <c r="CH1074" s="10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386"/>
      <c r="DT1074" s="386"/>
      <c r="DU1074" s="386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</row>
    <row r="1075" customFormat="false" ht="11.25" hidden="false" customHeight="false" outlineLevel="0" collapsed="false">
      <c r="A1075" s="2"/>
      <c r="B1075" s="2"/>
      <c r="C1075" s="2"/>
      <c r="D1075" s="398"/>
      <c r="F1075" s="2"/>
      <c r="G1075" s="2"/>
      <c r="H1075" s="2"/>
      <c r="I1075" s="2"/>
      <c r="J1075" s="2"/>
      <c r="K1075" s="2"/>
      <c r="L1075" s="2"/>
      <c r="M1075" s="2"/>
      <c r="P1075" s="2"/>
      <c r="Q1075" s="2"/>
      <c r="R1075" s="2"/>
      <c r="X1075" s="273"/>
      <c r="Y1075" s="2"/>
      <c r="AL1075" s="2"/>
      <c r="AM1075" s="2"/>
      <c r="AN1075" s="2"/>
      <c r="AO1075" s="2"/>
      <c r="AP1075" s="2"/>
      <c r="AQ1075" s="2"/>
      <c r="AR1075" s="2"/>
      <c r="AS1075" s="2"/>
      <c r="AT1075" s="98"/>
      <c r="AU1075" s="98"/>
      <c r="AV1075" s="386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386"/>
      <c r="BX1075" s="386"/>
      <c r="BY1075" s="386"/>
      <c r="BZ1075" s="2"/>
      <c r="CA1075" s="2"/>
      <c r="CB1075" s="2"/>
      <c r="CC1075" s="2"/>
      <c r="CD1075" s="2"/>
      <c r="CE1075" s="2"/>
      <c r="CF1075" s="386"/>
      <c r="CG1075" s="386"/>
      <c r="CH1075" s="10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386"/>
      <c r="DT1075" s="386"/>
      <c r="DU1075" s="386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</row>
    <row r="1076" customFormat="false" ht="11.25" hidden="false" customHeight="false" outlineLevel="0" collapsed="false">
      <c r="A1076" s="2"/>
      <c r="B1076" s="2"/>
      <c r="C1076" s="2"/>
      <c r="D1076" s="398"/>
      <c r="F1076" s="2"/>
      <c r="G1076" s="2"/>
      <c r="H1076" s="2"/>
      <c r="I1076" s="2"/>
      <c r="J1076" s="2"/>
      <c r="K1076" s="2"/>
      <c r="L1076" s="2"/>
      <c r="M1076" s="2"/>
      <c r="P1076" s="2"/>
      <c r="Q1076" s="2"/>
      <c r="R1076" s="2"/>
      <c r="X1076" s="273"/>
      <c r="Y1076" s="2"/>
      <c r="AL1076" s="2"/>
      <c r="AM1076" s="2"/>
      <c r="AN1076" s="2"/>
      <c r="AO1076" s="2"/>
      <c r="AP1076" s="2"/>
      <c r="AQ1076" s="2"/>
      <c r="AR1076" s="2"/>
      <c r="AS1076" s="2"/>
      <c r="AT1076" s="98"/>
      <c r="AU1076" s="98"/>
      <c r="AV1076" s="386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386"/>
      <c r="BX1076" s="386"/>
      <c r="BY1076" s="386"/>
      <c r="BZ1076" s="2"/>
      <c r="CA1076" s="2"/>
      <c r="CB1076" s="2"/>
      <c r="CC1076" s="2"/>
      <c r="CD1076" s="2"/>
      <c r="CE1076" s="2"/>
      <c r="CF1076" s="386"/>
      <c r="CG1076" s="386"/>
      <c r="CH1076" s="10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386"/>
      <c r="DT1076" s="386"/>
      <c r="DU1076" s="386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</row>
    <row r="1077" customFormat="false" ht="11.25" hidden="false" customHeight="false" outlineLevel="0" collapsed="false">
      <c r="A1077" s="2"/>
      <c r="B1077" s="2"/>
      <c r="C1077" s="2"/>
      <c r="D1077" s="398"/>
      <c r="F1077" s="2"/>
      <c r="G1077" s="2"/>
      <c r="H1077" s="2"/>
      <c r="I1077" s="2"/>
      <c r="J1077" s="2"/>
      <c r="K1077" s="2"/>
      <c r="L1077" s="2"/>
      <c r="M1077" s="2"/>
      <c r="P1077" s="2"/>
      <c r="Q1077" s="2"/>
      <c r="R1077" s="2"/>
      <c r="X1077" s="273"/>
      <c r="Y1077" s="2"/>
      <c r="AL1077" s="2"/>
      <c r="AM1077" s="2"/>
      <c r="AN1077" s="2"/>
      <c r="AO1077" s="2"/>
      <c r="AP1077" s="2"/>
      <c r="AQ1077" s="2"/>
      <c r="AR1077" s="2"/>
      <c r="AS1077" s="2"/>
      <c r="AT1077" s="98"/>
      <c r="AU1077" s="98"/>
      <c r="AV1077" s="386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386"/>
      <c r="BX1077" s="386"/>
      <c r="BY1077" s="386"/>
      <c r="BZ1077" s="2"/>
      <c r="CA1077" s="2"/>
      <c r="CB1077" s="2"/>
      <c r="CC1077" s="2"/>
      <c r="CD1077" s="2"/>
      <c r="CE1077" s="2"/>
      <c r="CF1077" s="386"/>
      <c r="CG1077" s="386"/>
      <c r="CH1077" s="10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386"/>
      <c r="DT1077" s="386"/>
      <c r="DU1077" s="386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</row>
    <row r="1078" customFormat="false" ht="11.25" hidden="false" customHeight="false" outlineLevel="0" collapsed="false">
      <c r="A1078" s="2"/>
      <c r="B1078" s="2"/>
      <c r="C1078" s="2"/>
      <c r="D1078" s="398"/>
      <c r="F1078" s="2"/>
      <c r="G1078" s="2"/>
      <c r="H1078" s="2"/>
      <c r="I1078" s="2"/>
      <c r="J1078" s="2"/>
      <c r="K1078" s="2"/>
      <c r="L1078" s="2"/>
      <c r="M1078" s="2"/>
      <c r="P1078" s="2"/>
      <c r="Q1078" s="2"/>
      <c r="R1078" s="2"/>
      <c r="X1078" s="273"/>
      <c r="Y1078" s="2"/>
      <c r="AL1078" s="2"/>
      <c r="AM1078" s="2"/>
      <c r="AN1078" s="2"/>
      <c r="AO1078" s="2"/>
      <c r="AP1078" s="2"/>
      <c r="AQ1078" s="2"/>
      <c r="AR1078" s="2"/>
      <c r="AS1078" s="2"/>
      <c r="AT1078" s="98"/>
      <c r="AU1078" s="98"/>
      <c r="AV1078" s="386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386"/>
      <c r="BX1078" s="386"/>
      <c r="BY1078" s="386"/>
      <c r="BZ1078" s="2"/>
      <c r="CA1078" s="2"/>
      <c r="CB1078" s="2"/>
      <c r="CC1078" s="2"/>
      <c r="CD1078" s="2"/>
      <c r="CE1078" s="2"/>
      <c r="CF1078" s="386"/>
      <c r="CG1078" s="386"/>
      <c r="CH1078" s="10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386"/>
      <c r="DT1078" s="386"/>
      <c r="DU1078" s="386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  <c r="IW1078" s="2"/>
    </row>
    <row r="1079" customFormat="false" ht="11.25" hidden="false" customHeight="false" outlineLevel="0" collapsed="false">
      <c r="A1079" s="2"/>
      <c r="B1079" s="2"/>
      <c r="C1079" s="2"/>
      <c r="D1079" s="398"/>
      <c r="F1079" s="2"/>
      <c r="G1079" s="2"/>
      <c r="H1079" s="2"/>
      <c r="I1079" s="2"/>
      <c r="J1079" s="2"/>
      <c r="K1079" s="2"/>
      <c r="L1079" s="2"/>
      <c r="M1079" s="2"/>
      <c r="P1079" s="2"/>
      <c r="Q1079" s="2"/>
      <c r="R1079" s="2"/>
      <c r="X1079" s="273"/>
      <c r="Y1079" s="2"/>
      <c r="AL1079" s="2"/>
      <c r="AM1079" s="2"/>
      <c r="AN1079" s="2"/>
      <c r="AO1079" s="2"/>
      <c r="AP1079" s="2"/>
      <c r="AQ1079" s="2"/>
      <c r="AR1079" s="2"/>
      <c r="AS1079" s="2"/>
      <c r="AT1079" s="98"/>
      <c r="AU1079" s="98"/>
      <c r="AV1079" s="386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386"/>
      <c r="BX1079" s="386"/>
      <c r="BY1079" s="386"/>
      <c r="BZ1079" s="2"/>
      <c r="CA1079" s="2"/>
      <c r="CB1079" s="2"/>
      <c r="CC1079" s="2"/>
      <c r="CD1079" s="2"/>
      <c r="CE1079" s="2"/>
      <c r="CF1079" s="386"/>
      <c r="CG1079" s="386"/>
      <c r="CH1079" s="10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386"/>
      <c r="DT1079" s="386"/>
      <c r="DU1079" s="386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  <c r="IW1079" s="2"/>
    </row>
    <row r="1080" customFormat="false" ht="11.25" hidden="false" customHeight="false" outlineLevel="0" collapsed="false">
      <c r="A1080" s="2"/>
      <c r="B1080" s="2"/>
      <c r="C1080" s="2"/>
      <c r="D1080" s="398"/>
      <c r="F1080" s="2"/>
      <c r="G1080" s="2"/>
      <c r="H1080" s="2"/>
      <c r="I1080" s="2"/>
      <c r="J1080" s="2"/>
      <c r="K1080" s="2"/>
      <c r="L1080" s="2"/>
      <c r="M1080" s="2"/>
      <c r="P1080" s="2"/>
      <c r="Q1080" s="2"/>
      <c r="R1080" s="2"/>
      <c r="X1080" s="273"/>
      <c r="Y1080" s="2"/>
      <c r="AL1080" s="2"/>
      <c r="AM1080" s="2"/>
      <c r="AN1080" s="2"/>
      <c r="AO1080" s="2"/>
      <c r="AP1080" s="2"/>
      <c r="AQ1080" s="2"/>
      <c r="AR1080" s="2"/>
      <c r="AS1080" s="2"/>
      <c r="AT1080" s="98"/>
      <c r="AU1080" s="98"/>
      <c r="AV1080" s="386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386"/>
      <c r="BX1080" s="386"/>
      <c r="BY1080" s="386"/>
      <c r="BZ1080" s="2"/>
      <c r="CA1080" s="2"/>
      <c r="CB1080" s="2"/>
      <c r="CC1080" s="2"/>
      <c r="CD1080" s="2"/>
      <c r="CE1080" s="2"/>
      <c r="CF1080" s="386"/>
      <c r="CG1080" s="386"/>
      <c r="CH1080" s="10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386"/>
      <c r="DT1080" s="386"/>
      <c r="DU1080" s="386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  <c r="IV1080" s="2"/>
      <c r="IW1080" s="2"/>
    </row>
    <row r="1081" customFormat="false" ht="11.25" hidden="false" customHeight="false" outlineLevel="0" collapsed="false">
      <c r="A1081" s="2"/>
      <c r="B1081" s="2"/>
      <c r="C1081" s="2"/>
      <c r="D1081" s="398"/>
      <c r="F1081" s="2"/>
      <c r="G1081" s="2"/>
      <c r="H1081" s="2"/>
      <c r="I1081" s="2"/>
      <c r="J1081" s="2"/>
      <c r="K1081" s="2"/>
      <c r="L1081" s="2"/>
      <c r="M1081" s="2"/>
      <c r="P1081" s="2"/>
      <c r="Q1081" s="2"/>
      <c r="R1081" s="2"/>
      <c r="X1081" s="273"/>
      <c r="Y1081" s="2"/>
      <c r="AL1081" s="2"/>
      <c r="AM1081" s="2"/>
      <c r="AN1081" s="2"/>
      <c r="AO1081" s="2"/>
      <c r="AP1081" s="2"/>
      <c r="AQ1081" s="2"/>
      <c r="AR1081" s="2"/>
      <c r="AS1081" s="2"/>
      <c r="AT1081" s="98"/>
      <c r="AU1081" s="98"/>
      <c r="AV1081" s="386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386"/>
      <c r="BX1081" s="386"/>
      <c r="BY1081" s="386"/>
      <c r="BZ1081" s="2"/>
      <c r="CA1081" s="2"/>
      <c r="CB1081" s="2"/>
      <c r="CC1081" s="2"/>
      <c r="CD1081" s="2"/>
      <c r="CE1081" s="2"/>
      <c r="CF1081" s="386"/>
      <c r="CG1081" s="386"/>
      <c r="CH1081" s="10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386"/>
      <c r="DT1081" s="386"/>
      <c r="DU1081" s="386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  <c r="IQ1081" s="2"/>
      <c r="IR1081" s="2"/>
      <c r="IS1081" s="2"/>
      <c r="IT1081" s="2"/>
      <c r="IU1081" s="2"/>
      <c r="IV1081" s="2"/>
      <c r="IW1081" s="2"/>
    </row>
    <row r="1082" customFormat="false" ht="11.25" hidden="false" customHeight="false" outlineLevel="0" collapsed="false">
      <c r="A1082" s="2"/>
      <c r="B1082" s="2"/>
      <c r="C1082" s="2"/>
      <c r="D1082" s="398"/>
      <c r="F1082" s="2"/>
      <c r="G1082" s="2"/>
      <c r="H1082" s="2"/>
      <c r="I1082" s="2"/>
      <c r="J1082" s="2"/>
      <c r="K1082" s="2"/>
      <c r="L1082" s="2"/>
      <c r="M1082" s="2"/>
      <c r="P1082" s="2"/>
      <c r="Q1082" s="2"/>
      <c r="R1082" s="2"/>
      <c r="X1082" s="273"/>
      <c r="Y1082" s="2"/>
      <c r="AL1082" s="2"/>
      <c r="AM1082" s="2"/>
      <c r="AN1082" s="2"/>
      <c r="AO1082" s="2"/>
      <c r="AP1082" s="2"/>
      <c r="AQ1082" s="2"/>
      <c r="AR1082" s="2"/>
      <c r="AS1082" s="2"/>
      <c r="AT1082" s="98"/>
      <c r="AU1082" s="98"/>
      <c r="AV1082" s="386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386"/>
      <c r="BX1082" s="386"/>
      <c r="BY1082" s="386"/>
      <c r="BZ1082" s="2"/>
      <c r="CA1082" s="2"/>
      <c r="CB1082" s="2"/>
      <c r="CC1082" s="2"/>
      <c r="CD1082" s="2"/>
      <c r="CE1082" s="2"/>
      <c r="CF1082" s="386"/>
      <c r="CG1082" s="386"/>
      <c r="CH1082" s="10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386"/>
      <c r="DT1082" s="386"/>
      <c r="DU1082" s="386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  <c r="IV1082" s="2"/>
      <c r="IW1082" s="2"/>
    </row>
    <row r="1083" customFormat="false" ht="11.25" hidden="false" customHeight="false" outlineLevel="0" collapsed="false">
      <c r="A1083" s="2"/>
      <c r="B1083" s="2"/>
      <c r="C1083" s="2"/>
      <c r="D1083" s="398"/>
      <c r="F1083" s="2"/>
      <c r="G1083" s="2"/>
      <c r="H1083" s="2"/>
      <c r="I1083" s="2"/>
      <c r="J1083" s="2"/>
      <c r="K1083" s="2"/>
      <c r="L1083" s="2"/>
      <c r="M1083" s="2"/>
      <c r="P1083" s="2"/>
      <c r="Q1083" s="2"/>
      <c r="R1083" s="2"/>
      <c r="X1083" s="273"/>
      <c r="Y1083" s="2"/>
      <c r="AL1083" s="2"/>
      <c r="AM1083" s="2"/>
      <c r="AN1083" s="2"/>
      <c r="AO1083" s="2"/>
      <c r="AP1083" s="2"/>
      <c r="AQ1083" s="2"/>
      <c r="AR1083" s="2"/>
      <c r="AS1083" s="2"/>
      <c r="AT1083" s="98"/>
      <c r="AU1083" s="98"/>
      <c r="AV1083" s="386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386"/>
      <c r="BX1083" s="386"/>
      <c r="BY1083" s="386"/>
      <c r="BZ1083" s="2"/>
      <c r="CA1083" s="2"/>
      <c r="CB1083" s="2"/>
      <c r="CC1083" s="2"/>
      <c r="CD1083" s="2"/>
      <c r="CE1083" s="2"/>
      <c r="CF1083" s="386"/>
      <c r="CG1083" s="386"/>
      <c r="CH1083" s="10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386"/>
      <c r="DT1083" s="386"/>
      <c r="DU1083" s="386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  <c r="IQ1083" s="2"/>
      <c r="IR1083" s="2"/>
      <c r="IS1083" s="2"/>
      <c r="IT1083" s="2"/>
      <c r="IU1083" s="2"/>
      <c r="IV1083" s="2"/>
      <c r="IW1083" s="2"/>
    </row>
    <row r="1084" customFormat="false" ht="11.25" hidden="false" customHeight="false" outlineLevel="0" collapsed="false">
      <c r="A1084" s="2"/>
      <c r="B1084" s="2"/>
      <c r="C1084" s="2"/>
      <c r="D1084" s="398"/>
      <c r="F1084" s="2"/>
      <c r="G1084" s="2"/>
      <c r="H1084" s="2"/>
      <c r="I1084" s="2"/>
      <c r="J1084" s="2"/>
      <c r="K1084" s="2"/>
      <c r="L1084" s="2"/>
      <c r="M1084" s="2"/>
      <c r="P1084" s="2"/>
      <c r="Q1084" s="2"/>
      <c r="R1084" s="2"/>
      <c r="X1084" s="273"/>
      <c r="Y1084" s="2"/>
      <c r="AL1084" s="2"/>
      <c r="AM1084" s="2"/>
      <c r="AN1084" s="2"/>
      <c r="AO1084" s="2"/>
      <c r="AP1084" s="2"/>
      <c r="AQ1084" s="2"/>
      <c r="AR1084" s="2"/>
      <c r="AS1084" s="2"/>
      <c r="AT1084" s="98"/>
      <c r="AU1084" s="98"/>
      <c r="AV1084" s="386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386"/>
      <c r="BX1084" s="386"/>
      <c r="BY1084" s="386"/>
      <c r="BZ1084" s="2"/>
      <c r="CA1084" s="2"/>
      <c r="CB1084" s="2"/>
      <c r="CC1084" s="2"/>
      <c r="CD1084" s="2"/>
      <c r="CE1084" s="2"/>
      <c r="CF1084" s="386"/>
      <c r="CG1084" s="386"/>
      <c r="CH1084" s="10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386"/>
      <c r="DT1084" s="386"/>
      <c r="DU1084" s="386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  <c r="IV1084" s="2"/>
      <c r="IW1084" s="2"/>
    </row>
    <row r="1085" customFormat="false" ht="11.25" hidden="false" customHeight="false" outlineLevel="0" collapsed="false">
      <c r="A1085" s="2"/>
      <c r="B1085" s="2"/>
      <c r="C1085" s="2"/>
      <c r="D1085" s="398"/>
      <c r="F1085" s="2"/>
      <c r="G1085" s="2"/>
      <c r="H1085" s="2"/>
      <c r="I1085" s="2"/>
      <c r="J1085" s="2"/>
      <c r="K1085" s="2"/>
      <c r="L1085" s="2"/>
      <c r="M1085" s="2"/>
      <c r="P1085" s="2"/>
      <c r="Q1085" s="2"/>
      <c r="R1085" s="2"/>
      <c r="X1085" s="273"/>
      <c r="Y1085" s="2"/>
      <c r="AL1085" s="2"/>
      <c r="AM1085" s="2"/>
      <c r="AN1085" s="2"/>
      <c r="AO1085" s="2"/>
      <c r="AP1085" s="2"/>
      <c r="AQ1085" s="2"/>
      <c r="AR1085" s="2"/>
      <c r="AS1085" s="2"/>
      <c r="AT1085" s="98"/>
      <c r="AU1085" s="98"/>
      <c r="AV1085" s="386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386"/>
      <c r="BX1085" s="386"/>
      <c r="BY1085" s="386"/>
      <c r="BZ1085" s="2"/>
      <c r="CA1085" s="2"/>
      <c r="CB1085" s="2"/>
      <c r="CC1085" s="2"/>
      <c r="CD1085" s="2"/>
      <c r="CE1085" s="2"/>
      <c r="CF1085" s="386"/>
      <c r="CG1085" s="386"/>
      <c r="CH1085" s="10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386"/>
      <c r="DT1085" s="386"/>
      <c r="DU1085" s="386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  <c r="IV1085" s="2"/>
      <c r="IW1085" s="2"/>
    </row>
    <row r="1086" customFormat="false" ht="11.25" hidden="false" customHeight="false" outlineLevel="0" collapsed="false">
      <c r="A1086" s="2"/>
      <c r="B1086" s="2"/>
      <c r="C1086" s="2"/>
      <c r="D1086" s="398"/>
      <c r="F1086" s="2"/>
      <c r="G1086" s="2"/>
      <c r="H1086" s="2"/>
      <c r="I1086" s="2"/>
      <c r="J1086" s="2"/>
      <c r="K1086" s="2"/>
      <c r="L1086" s="2"/>
      <c r="M1086" s="2"/>
      <c r="P1086" s="2"/>
      <c r="Q1086" s="2"/>
      <c r="R1086" s="2"/>
      <c r="X1086" s="273"/>
      <c r="Y1086" s="2"/>
      <c r="AL1086" s="2"/>
      <c r="AM1086" s="2"/>
      <c r="AN1086" s="2"/>
      <c r="AO1086" s="2"/>
      <c r="AP1086" s="2"/>
      <c r="AQ1086" s="2"/>
      <c r="AR1086" s="2"/>
      <c r="AS1086" s="2"/>
      <c r="AT1086" s="98"/>
      <c r="AU1086" s="98"/>
      <c r="AV1086" s="386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386"/>
      <c r="BX1086" s="386"/>
      <c r="BY1086" s="386"/>
      <c r="BZ1086" s="2"/>
      <c r="CA1086" s="2"/>
      <c r="CB1086" s="2"/>
      <c r="CC1086" s="2"/>
      <c r="CD1086" s="2"/>
      <c r="CE1086" s="2"/>
      <c r="CF1086" s="386"/>
      <c r="CG1086" s="386"/>
      <c r="CH1086" s="10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386"/>
      <c r="DT1086" s="386"/>
      <c r="DU1086" s="386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  <c r="IV1086" s="2"/>
      <c r="IW1086" s="2"/>
    </row>
    <row r="1087" customFormat="false" ht="11.25" hidden="false" customHeight="false" outlineLevel="0" collapsed="false">
      <c r="A1087" s="2"/>
      <c r="B1087" s="2"/>
      <c r="C1087" s="2"/>
      <c r="D1087" s="398"/>
      <c r="F1087" s="2"/>
      <c r="G1087" s="2"/>
      <c r="H1087" s="2"/>
      <c r="I1087" s="2"/>
      <c r="J1087" s="2"/>
      <c r="K1087" s="2"/>
      <c r="L1087" s="2"/>
      <c r="M1087" s="2"/>
      <c r="P1087" s="2"/>
      <c r="Q1087" s="2"/>
      <c r="R1087" s="2"/>
      <c r="X1087" s="273"/>
      <c r="Y1087" s="2"/>
      <c r="AL1087" s="2"/>
      <c r="AM1087" s="2"/>
      <c r="AN1087" s="2"/>
      <c r="AO1087" s="2"/>
      <c r="AP1087" s="2"/>
      <c r="AQ1087" s="2"/>
      <c r="AR1087" s="2"/>
      <c r="AS1087" s="2"/>
      <c r="AT1087" s="98"/>
      <c r="AU1087" s="98"/>
      <c r="AV1087" s="386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386"/>
      <c r="BX1087" s="386"/>
      <c r="BY1087" s="386"/>
      <c r="BZ1087" s="2"/>
      <c r="CA1087" s="2"/>
      <c r="CB1087" s="2"/>
      <c r="CC1087" s="2"/>
      <c r="CD1087" s="2"/>
      <c r="CE1087" s="2"/>
      <c r="CF1087" s="386"/>
      <c r="CG1087" s="386"/>
      <c r="CH1087" s="10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386"/>
      <c r="DT1087" s="386"/>
      <c r="DU1087" s="386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  <c r="IQ1087" s="2"/>
      <c r="IR1087" s="2"/>
      <c r="IS1087" s="2"/>
      <c r="IT1087" s="2"/>
      <c r="IU1087" s="2"/>
      <c r="IV1087" s="2"/>
      <c r="IW1087" s="2"/>
    </row>
    <row r="1088" customFormat="false" ht="11.25" hidden="false" customHeight="false" outlineLevel="0" collapsed="false">
      <c r="A1088" s="2"/>
      <c r="B1088" s="2"/>
      <c r="C1088" s="2"/>
      <c r="D1088" s="398"/>
      <c r="F1088" s="2"/>
      <c r="G1088" s="2"/>
      <c r="H1088" s="2"/>
      <c r="I1088" s="2"/>
      <c r="J1088" s="2"/>
      <c r="K1088" s="2"/>
      <c r="L1088" s="2"/>
      <c r="M1088" s="2"/>
      <c r="P1088" s="2"/>
      <c r="Q1088" s="2"/>
      <c r="R1088" s="2"/>
      <c r="X1088" s="273"/>
      <c r="Y1088" s="2"/>
      <c r="AL1088" s="2"/>
      <c r="AM1088" s="2"/>
      <c r="AN1088" s="2"/>
      <c r="AO1088" s="2"/>
      <c r="AP1088" s="2"/>
      <c r="AQ1088" s="2"/>
      <c r="AR1088" s="2"/>
      <c r="AS1088" s="2"/>
      <c r="AT1088" s="98"/>
      <c r="AU1088" s="98"/>
      <c r="AV1088" s="386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386"/>
      <c r="BX1088" s="386"/>
      <c r="BY1088" s="386"/>
      <c r="BZ1088" s="2"/>
      <c r="CA1088" s="2"/>
      <c r="CB1088" s="2"/>
      <c r="CC1088" s="2"/>
      <c r="CD1088" s="2"/>
      <c r="CE1088" s="2"/>
      <c r="CF1088" s="386"/>
      <c r="CG1088" s="386"/>
      <c r="CH1088" s="10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386"/>
      <c r="DT1088" s="386"/>
      <c r="DU1088" s="386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  <c r="IV1088" s="2"/>
      <c r="IW1088" s="2"/>
    </row>
    <row r="1089" customFormat="false" ht="11.25" hidden="false" customHeight="false" outlineLevel="0" collapsed="false">
      <c r="A1089" s="2"/>
      <c r="B1089" s="2"/>
      <c r="C1089" s="2"/>
      <c r="D1089" s="398"/>
      <c r="F1089" s="2"/>
      <c r="G1089" s="2"/>
      <c r="H1089" s="2"/>
      <c r="I1089" s="2"/>
      <c r="J1089" s="2"/>
      <c r="K1089" s="2"/>
      <c r="L1089" s="2"/>
      <c r="M1089" s="2"/>
      <c r="P1089" s="2"/>
      <c r="Q1089" s="2"/>
      <c r="R1089" s="2"/>
      <c r="X1089" s="273"/>
      <c r="Y1089" s="2"/>
      <c r="AL1089" s="2"/>
      <c r="AM1089" s="2"/>
      <c r="AN1089" s="2"/>
      <c r="AO1089" s="2"/>
      <c r="AP1089" s="2"/>
      <c r="AQ1089" s="2"/>
      <c r="AR1089" s="2"/>
      <c r="AS1089" s="2"/>
      <c r="AT1089" s="98"/>
      <c r="AU1089" s="98"/>
      <c r="AV1089" s="386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386"/>
      <c r="BX1089" s="386"/>
      <c r="BY1089" s="386"/>
      <c r="BZ1089" s="2"/>
      <c r="CA1089" s="2"/>
      <c r="CB1089" s="2"/>
      <c r="CC1089" s="2"/>
      <c r="CD1089" s="2"/>
      <c r="CE1089" s="2"/>
      <c r="CF1089" s="386"/>
      <c r="CG1089" s="386"/>
      <c r="CH1089" s="10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386"/>
      <c r="DT1089" s="386"/>
      <c r="DU1089" s="386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  <c r="IQ1089" s="2"/>
      <c r="IR1089" s="2"/>
      <c r="IS1089" s="2"/>
      <c r="IT1089" s="2"/>
      <c r="IU1089" s="2"/>
      <c r="IV1089" s="2"/>
      <c r="IW1089" s="2"/>
    </row>
    <row r="1090" customFormat="false" ht="11.25" hidden="false" customHeight="false" outlineLevel="0" collapsed="false">
      <c r="A1090" s="2"/>
      <c r="B1090" s="2"/>
      <c r="C1090" s="2"/>
      <c r="D1090" s="398"/>
      <c r="F1090" s="2"/>
      <c r="G1090" s="2"/>
      <c r="H1090" s="2"/>
      <c r="I1090" s="2"/>
      <c r="J1090" s="2"/>
      <c r="K1090" s="2"/>
      <c r="L1090" s="2"/>
      <c r="M1090" s="2"/>
      <c r="P1090" s="2"/>
      <c r="Q1090" s="2"/>
      <c r="R1090" s="2"/>
      <c r="X1090" s="273"/>
      <c r="Y1090" s="2"/>
      <c r="AL1090" s="2"/>
      <c r="AM1090" s="2"/>
      <c r="AN1090" s="2"/>
      <c r="AO1090" s="2"/>
      <c r="AP1090" s="2"/>
      <c r="AQ1090" s="2"/>
      <c r="AR1090" s="2"/>
      <c r="AS1090" s="2"/>
      <c r="AT1090" s="98"/>
      <c r="AU1090" s="98"/>
      <c r="AV1090" s="386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386"/>
      <c r="BX1090" s="386"/>
      <c r="BY1090" s="386"/>
      <c r="BZ1090" s="2"/>
      <c r="CA1090" s="2"/>
      <c r="CB1090" s="2"/>
      <c r="CC1090" s="2"/>
      <c r="CD1090" s="2"/>
      <c r="CE1090" s="2"/>
      <c r="CF1090" s="386"/>
      <c r="CG1090" s="386"/>
      <c r="CH1090" s="10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386"/>
      <c r="DT1090" s="386"/>
      <c r="DU1090" s="386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  <c r="IV1090" s="2"/>
      <c r="IW1090" s="2"/>
    </row>
    <row r="1091" customFormat="false" ht="11.25" hidden="false" customHeight="false" outlineLevel="0" collapsed="false">
      <c r="A1091" s="2"/>
      <c r="B1091" s="2"/>
      <c r="C1091" s="2"/>
      <c r="D1091" s="398"/>
      <c r="F1091" s="2"/>
      <c r="G1091" s="2"/>
      <c r="H1091" s="2"/>
      <c r="I1091" s="2"/>
      <c r="J1091" s="2"/>
      <c r="K1091" s="2"/>
      <c r="L1091" s="2"/>
      <c r="M1091" s="2"/>
      <c r="P1091" s="2"/>
      <c r="Q1091" s="2"/>
      <c r="R1091" s="2"/>
      <c r="X1091" s="273"/>
      <c r="Y1091" s="2"/>
      <c r="AL1091" s="2"/>
      <c r="AM1091" s="2"/>
      <c r="AN1091" s="2"/>
      <c r="AO1091" s="2"/>
      <c r="AP1091" s="2"/>
      <c r="AQ1091" s="2"/>
      <c r="AR1091" s="2"/>
      <c r="AS1091" s="2"/>
      <c r="AT1091" s="98"/>
      <c r="AU1091" s="98"/>
      <c r="AV1091" s="386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386"/>
      <c r="BX1091" s="386"/>
      <c r="BY1091" s="386"/>
      <c r="BZ1091" s="2"/>
      <c r="CA1091" s="2"/>
      <c r="CB1091" s="2"/>
      <c r="CC1091" s="2"/>
      <c r="CD1091" s="2"/>
      <c r="CE1091" s="2"/>
      <c r="CF1091" s="386"/>
      <c r="CG1091" s="386"/>
      <c r="CH1091" s="10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386"/>
      <c r="DT1091" s="386"/>
      <c r="DU1091" s="386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  <c r="IQ1091" s="2"/>
      <c r="IR1091" s="2"/>
      <c r="IS1091" s="2"/>
      <c r="IT1091" s="2"/>
      <c r="IU1091" s="2"/>
      <c r="IV1091" s="2"/>
      <c r="IW1091" s="2"/>
    </row>
    <row r="1092" customFormat="false" ht="11.25" hidden="false" customHeight="false" outlineLevel="0" collapsed="false">
      <c r="A1092" s="2"/>
      <c r="B1092" s="2"/>
      <c r="C1092" s="2"/>
      <c r="D1092" s="398"/>
      <c r="F1092" s="2"/>
      <c r="G1092" s="2"/>
      <c r="H1092" s="2"/>
      <c r="I1092" s="2"/>
      <c r="J1092" s="2"/>
      <c r="K1092" s="2"/>
      <c r="L1092" s="2"/>
      <c r="M1092" s="2"/>
      <c r="P1092" s="2"/>
      <c r="Q1092" s="2"/>
      <c r="R1092" s="2"/>
      <c r="X1092" s="273"/>
      <c r="Y1092" s="2"/>
      <c r="AL1092" s="2"/>
      <c r="AM1092" s="2"/>
      <c r="AN1092" s="2"/>
      <c r="AO1092" s="2"/>
      <c r="AP1092" s="2"/>
      <c r="AQ1092" s="2"/>
      <c r="AR1092" s="2"/>
      <c r="AS1092" s="2"/>
      <c r="AT1092" s="98"/>
      <c r="AU1092" s="98"/>
      <c r="AV1092" s="386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386"/>
      <c r="BX1092" s="386"/>
      <c r="BY1092" s="386"/>
      <c r="BZ1092" s="2"/>
      <c r="CA1092" s="2"/>
      <c r="CB1092" s="2"/>
      <c r="CC1092" s="2"/>
      <c r="CD1092" s="2"/>
      <c r="CE1092" s="2"/>
      <c r="CF1092" s="386"/>
      <c r="CG1092" s="386"/>
      <c r="CH1092" s="10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386"/>
      <c r="DT1092" s="386"/>
      <c r="DU1092" s="386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  <c r="IV1092" s="2"/>
      <c r="IW1092" s="2"/>
    </row>
    <row r="1093" customFormat="false" ht="11.25" hidden="false" customHeight="false" outlineLevel="0" collapsed="false">
      <c r="A1093" s="2"/>
      <c r="B1093" s="2"/>
      <c r="C1093" s="2"/>
      <c r="D1093" s="398"/>
      <c r="F1093" s="2"/>
      <c r="G1093" s="2"/>
      <c r="H1093" s="2"/>
      <c r="I1093" s="2"/>
      <c r="J1093" s="2"/>
      <c r="K1093" s="2"/>
      <c r="L1093" s="2"/>
      <c r="M1093" s="2"/>
      <c r="P1093" s="2"/>
      <c r="Q1093" s="2"/>
      <c r="R1093" s="2"/>
      <c r="X1093" s="273"/>
      <c r="Y1093" s="2"/>
      <c r="AL1093" s="2"/>
      <c r="AM1093" s="2"/>
      <c r="AN1093" s="2"/>
      <c r="AO1093" s="2"/>
      <c r="AP1093" s="2"/>
      <c r="AQ1093" s="2"/>
      <c r="AR1093" s="2"/>
      <c r="AS1093" s="2"/>
      <c r="AT1093" s="98"/>
      <c r="AU1093" s="98"/>
      <c r="AV1093" s="386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386"/>
      <c r="BX1093" s="386"/>
      <c r="BY1093" s="386"/>
      <c r="BZ1093" s="2"/>
      <c r="CA1093" s="2"/>
      <c r="CB1093" s="2"/>
      <c r="CC1093" s="2"/>
      <c r="CD1093" s="2"/>
      <c r="CE1093" s="2"/>
      <c r="CF1093" s="386"/>
      <c r="CG1093" s="386"/>
      <c r="CH1093" s="10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386"/>
      <c r="DT1093" s="386"/>
      <c r="DU1093" s="386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  <c r="IQ1093" s="2"/>
      <c r="IR1093" s="2"/>
      <c r="IS1093" s="2"/>
      <c r="IT1093" s="2"/>
      <c r="IU1093" s="2"/>
      <c r="IV1093" s="2"/>
      <c r="IW1093" s="2"/>
    </row>
    <row r="1094" customFormat="false" ht="11.25" hidden="false" customHeight="false" outlineLevel="0" collapsed="false">
      <c r="A1094" s="2"/>
      <c r="B1094" s="2"/>
      <c r="C1094" s="2"/>
      <c r="D1094" s="398"/>
      <c r="F1094" s="2"/>
      <c r="G1094" s="2"/>
      <c r="H1094" s="2"/>
      <c r="I1094" s="2"/>
      <c r="J1094" s="2"/>
      <c r="K1094" s="2"/>
      <c r="L1094" s="2"/>
      <c r="M1094" s="2"/>
      <c r="P1094" s="2"/>
      <c r="Q1094" s="2"/>
      <c r="R1094" s="2"/>
      <c r="X1094" s="273"/>
      <c r="Y1094" s="2"/>
      <c r="AL1094" s="2"/>
      <c r="AM1094" s="2"/>
      <c r="AN1094" s="2"/>
      <c r="AO1094" s="2"/>
      <c r="AP1094" s="2"/>
      <c r="AQ1094" s="2"/>
      <c r="AR1094" s="2"/>
      <c r="AS1094" s="2"/>
      <c r="AT1094" s="98"/>
      <c r="AU1094" s="98"/>
      <c r="AV1094" s="386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386"/>
      <c r="BX1094" s="386"/>
      <c r="BY1094" s="386"/>
      <c r="BZ1094" s="2"/>
      <c r="CA1094" s="2"/>
      <c r="CB1094" s="2"/>
      <c r="CC1094" s="2"/>
      <c r="CD1094" s="2"/>
      <c r="CE1094" s="2"/>
      <c r="CF1094" s="386"/>
      <c r="CG1094" s="386"/>
      <c r="CH1094" s="10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386"/>
      <c r="DT1094" s="386"/>
      <c r="DU1094" s="386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  <c r="IV1094" s="2"/>
      <c r="IW1094" s="2"/>
    </row>
    <row r="1095" customFormat="false" ht="11.25" hidden="false" customHeight="false" outlineLevel="0" collapsed="false">
      <c r="A1095" s="2"/>
      <c r="B1095" s="2"/>
      <c r="C1095" s="2"/>
      <c r="D1095" s="398"/>
      <c r="F1095" s="2"/>
      <c r="G1095" s="2"/>
      <c r="H1095" s="2"/>
      <c r="I1095" s="2"/>
      <c r="J1095" s="2"/>
      <c r="K1095" s="2"/>
      <c r="L1095" s="2"/>
      <c r="M1095" s="2"/>
      <c r="P1095" s="2"/>
      <c r="Q1095" s="2"/>
      <c r="R1095" s="2"/>
      <c r="X1095" s="273"/>
      <c r="Y1095" s="2"/>
      <c r="AL1095" s="2"/>
      <c r="AM1095" s="2"/>
      <c r="AN1095" s="2"/>
      <c r="AO1095" s="2"/>
      <c r="AP1095" s="2"/>
      <c r="AQ1095" s="2"/>
      <c r="AR1095" s="2"/>
      <c r="AS1095" s="2"/>
      <c r="AT1095" s="98"/>
      <c r="AU1095" s="98"/>
      <c r="AV1095" s="386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386"/>
      <c r="BX1095" s="386"/>
      <c r="BY1095" s="386"/>
      <c r="BZ1095" s="2"/>
      <c r="CA1095" s="2"/>
      <c r="CB1095" s="2"/>
      <c r="CC1095" s="2"/>
      <c r="CD1095" s="2"/>
      <c r="CE1095" s="2"/>
      <c r="CF1095" s="386"/>
      <c r="CG1095" s="386"/>
      <c r="CH1095" s="10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386"/>
      <c r="DT1095" s="386"/>
      <c r="DU1095" s="386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</row>
    <row r="1096" customFormat="false" ht="11.25" hidden="false" customHeight="false" outlineLevel="0" collapsed="false">
      <c r="A1096" s="2"/>
      <c r="B1096" s="2"/>
      <c r="C1096" s="2"/>
      <c r="D1096" s="398"/>
      <c r="F1096" s="2"/>
      <c r="G1096" s="2"/>
      <c r="H1096" s="2"/>
      <c r="I1096" s="2"/>
      <c r="J1096" s="2"/>
      <c r="K1096" s="2"/>
      <c r="L1096" s="2"/>
      <c r="M1096" s="2"/>
      <c r="P1096" s="2"/>
      <c r="Q1096" s="2"/>
      <c r="R1096" s="2"/>
      <c r="X1096" s="273"/>
      <c r="Y1096" s="2"/>
      <c r="AL1096" s="2"/>
      <c r="AM1096" s="2"/>
      <c r="AN1096" s="2"/>
      <c r="AO1096" s="2"/>
      <c r="AP1096" s="2"/>
      <c r="AQ1096" s="2"/>
      <c r="AR1096" s="2"/>
      <c r="AS1096" s="2"/>
      <c r="AT1096" s="98"/>
      <c r="AU1096" s="98"/>
      <c r="AV1096" s="386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386"/>
      <c r="BX1096" s="386"/>
      <c r="BY1096" s="386"/>
      <c r="BZ1096" s="2"/>
      <c r="CA1096" s="2"/>
      <c r="CB1096" s="2"/>
      <c r="CC1096" s="2"/>
      <c r="CD1096" s="2"/>
      <c r="CE1096" s="2"/>
      <c r="CF1096" s="386"/>
      <c r="CG1096" s="386"/>
      <c r="CH1096" s="10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386"/>
      <c r="DT1096" s="386"/>
      <c r="DU1096" s="386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  <c r="IQ1096" s="2"/>
      <c r="IR1096" s="2"/>
      <c r="IS1096" s="2"/>
      <c r="IT1096" s="2"/>
      <c r="IU1096" s="2"/>
      <c r="IV1096" s="2"/>
      <c r="IW1096" s="2"/>
    </row>
    <row r="1097" customFormat="false" ht="11.25" hidden="false" customHeight="false" outlineLevel="0" collapsed="false">
      <c r="A1097" s="2"/>
      <c r="B1097" s="2"/>
      <c r="C1097" s="2"/>
      <c r="D1097" s="398"/>
      <c r="F1097" s="2"/>
      <c r="G1097" s="2"/>
      <c r="H1097" s="2"/>
      <c r="I1097" s="2"/>
      <c r="J1097" s="2"/>
      <c r="K1097" s="2"/>
      <c r="L1097" s="2"/>
      <c r="M1097" s="2"/>
      <c r="P1097" s="2"/>
      <c r="Q1097" s="2"/>
      <c r="R1097" s="2"/>
      <c r="X1097" s="273"/>
      <c r="Y1097" s="2"/>
      <c r="AL1097" s="2"/>
      <c r="AM1097" s="2"/>
      <c r="AN1097" s="2"/>
      <c r="AO1097" s="2"/>
      <c r="AP1097" s="2"/>
      <c r="AQ1097" s="2"/>
      <c r="AR1097" s="2"/>
      <c r="AS1097" s="2"/>
      <c r="AT1097" s="98"/>
      <c r="AU1097" s="98"/>
      <c r="AV1097" s="386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386"/>
      <c r="BX1097" s="386"/>
      <c r="BY1097" s="386"/>
      <c r="BZ1097" s="2"/>
      <c r="CA1097" s="2"/>
      <c r="CB1097" s="2"/>
      <c r="CC1097" s="2"/>
      <c r="CD1097" s="2"/>
      <c r="CE1097" s="2"/>
      <c r="CF1097" s="386"/>
      <c r="CG1097" s="386"/>
      <c r="CH1097" s="10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386"/>
      <c r="DT1097" s="386"/>
      <c r="DU1097" s="386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  <c r="IQ1097" s="2"/>
      <c r="IR1097" s="2"/>
      <c r="IS1097" s="2"/>
      <c r="IT1097" s="2"/>
      <c r="IU1097" s="2"/>
      <c r="IV1097" s="2"/>
      <c r="IW1097" s="2"/>
    </row>
    <row r="1098" customFormat="false" ht="11.25" hidden="false" customHeight="false" outlineLevel="0" collapsed="false">
      <c r="A1098" s="2"/>
      <c r="B1098" s="2"/>
      <c r="C1098" s="2"/>
      <c r="D1098" s="398"/>
      <c r="F1098" s="2"/>
      <c r="G1098" s="2"/>
      <c r="H1098" s="2"/>
      <c r="I1098" s="2"/>
      <c r="J1098" s="2"/>
      <c r="K1098" s="2"/>
      <c r="L1098" s="2"/>
      <c r="M1098" s="2"/>
      <c r="P1098" s="2"/>
      <c r="Q1098" s="2"/>
      <c r="R1098" s="2"/>
      <c r="X1098" s="273"/>
      <c r="Y1098" s="2"/>
      <c r="AL1098" s="2"/>
      <c r="AM1098" s="2"/>
      <c r="AN1098" s="2"/>
      <c r="AO1098" s="2"/>
      <c r="AP1098" s="2"/>
      <c r="AQ1098" s="2"/>
      <c r="AR1098" s="2"/>
      <c r="AS1098" s="2"/>
      <c r="AT1098" s="98"/>
      <c r="AU1098" s="98"/>
      <c r="AV1098" s="386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386"/>
      <c r="BX1098" s="386"/>
      <c r="BY1098" s="386"/>
      <c r="BZ1098" s="2"/>
      <c r="CA1098" s="2"/>
      <c r="CB1098" s="2"/>
      <c r="CC1098" s="2"/>
      <c r="CD1098" s="2"/>
      <c r="CE1098" s="2"/>
      <c r="CF1098" s="386"/>
      <c r="CG1098" s="386"/>
      <c r="CH1098" s="10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386"/>
      <c r="DT1098" s="386"/>
      <c r="DU1098" s="386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  <c r="IQ1098" s="2"/>
      <c r="IR1098" s="2"/>
      <c r="IS1098" s="2"/>
      <c r="IT1098" s="2"/>
      <c r="IU1098" s="2"/>
      <c r="IV1098" s="2"/>
      <c r="IW1098" s="2"/>
    </row>
    <row r="1099" customFormat="false" ht="11.25" hidden="false" customHeight="false" outlineLevel="0" collapsed="false">
      <c r="A1099" s="2"/>
      <c r="B1099" s="2"/>
      <c r="C1099" s="2"/>
      <c r="D1099" s="398"/>
      <c r="F1099" s="2"/>
      <c r="G1099" s="2"/>
      <c r="H1099" s="2"/>
      <c r="I1099" s="2"/>
      <c r="J1099" s="2"/>
      <c r="K1099" s="2"/>
      <c r="L1099" s="2"/>
      <c r="M1099" s="2"/>
      <c r="P1099" s="2"/>
      <c r="Q1099" s="2"/>
      <c r="R1099" s="2"/>
      <c r="X1099" s="273"/>
      <c r="Y1099" s="2"/>
      <c r="AL1099" s="2"/>
      <c r="AM1099" s="2"/>
      <c r="AN1099" s="2"/>
      <c r="AO1099" s="2"/>
      <c r="AP1099" s="2"/>
      <c r="AQ1099" s="2"/>
      <c r="AR1099" s="2"/>
      <c r="AS1099" s="2"/>
      <c r="AT1099" s="98"/>
      <c r="AU1099" s="98"/>
      <c r="AV1099" s="386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386"/>
      <c r="BX1099" s="386"/>
      <c r="BY1099" s="386"/>
      <c r="BZ1099" s="2"/>
      <c r="CA1099" s="2"/>
      <c r="CB1099" s="2"/>
      <c r="CC1099" s="2"/>
      <c r="CD1099" s="2"/>
      <c r="CE1099" s="2"/>
      <c r="CF1099" s="386"/>
      <c r="CG1099" s="386"/>
      <c r="CH1099" s="10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386"/>
      <c r="DT1099" s="386"/>
      <c r="DU1099" s="386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  <c r="IT1099" s="2"/>
      <c r="IU1099" s="2"/>
      <c r="IV1099" s="2"/>
      <c r="IW1099" s="2"/>
    </row>
    <row r="1100" customFormat="false" ht="11.25" hidden="false" customHeight="false" outlineLevel="0" collapsed="false">
      <c r="A1100" s="2"/>
      <c r="B1100" s="2"/>
      <c r="C1100" s="2"/>
      <c r="D1100" s="398"/>
      <c r="F1100" s="2"/>
      <c r="G1100" s="2"/>
      <c r="H1100" s="2"/>
      <c r="I1100" s="2"/>
      <c r="J1100" s="2"/>
      <c r="K1100" s="2"/>
      <c r="L1100" s="2"/>
      <c r="M1100" s="2"/>
      <c r="P1100" s="2"/>
      <c r="Q1100" s="2"/>
      <c r="R1100" s="2"/>
      <c r="X1100" s="273"/>
      <c r="Y1100" s="2"/>
      <c r="AL1100" s="2"/>
      <c r="AM1100" s="2"/>
      <c r="AN1100" s="2"/>
      <c r="AO1100" s="2"/>
      <c r="AP1100" s="2"/>
      <c r="AQ1100" s="2"/>
      <c r="AR1100" s="2"/>
      <c r="AS1100" s="2"/>
      <c r="AT1100" s="98"/>
      <c r="AU1100" s="98"/>
      <c r="AV1100" s="386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386"/>
      <c r="BX1100" s="386"/>
      <c r="BY1100" s="386"/>
      <c r="BZ1100" s="2"/>
      <c r="CA1100" s="2"/>
      <c r="CB1100" s="2"/>
      <c r="CC1100" s="2"/>
      <c r="CD1100" s="2"/>
      <c r="CE1100" s="2"/>
      <c r="CF1100" s="386"/>
      <c r="CG1100" s="386"/>
      <c r="CH1100" s="10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386"/>
      <c r="DT1100" s="386"/>
      <c r="DU1100" s="386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  <c r="IO1100" s="2"/>
      <c r="IP1100" s="2"/>
      <c r="IQ1100" s="2"/>
      <c r="IR1100" s="2"/>
      <c r="IS1100" s="2"/>
      <c r="IT1100" s="2"/>
      <c r="IU1100" s="2"/>
      <c r="IV1100" s="2"/>
      <c r="IW1100" s="2"/>
    </row>
    <row r="1101" customFormat="false" ht="11.25" hidden="false" customHeight="false" outlineLevel="0" collapsed="false">
      <c r="A1101" s="2"/>
      <c r="B1101" s="2"/>
      <c r="C1101" s="2"/>
      <c r="D1101" s="398"/>
      <c r="F1101" s="2"/>
      <c r="G1101" s="2"/>
      <c r="H1101" s="2"/>
      <c r="I1101" s="2"/>
      <c r="J1101" s="2"/>
      <c r="K1101" s="2"/>
      <c r="L1101" s="2"/>
      <c r="M1101" s="2"/>
      <c r="P1101" s="2"/>
      <c r="Q1101" s="2"/>
      <c r="R1101" s="2"/>
      <c r="X1101" s="273"/>
      <c r="Y1101" s="2"/>
      <c r="AL1101" s="2"/>
      <c r="AM1101" s="2"/>
      <c r="AN1101" s="2"/>
      <c r="AO1101" s="2"/>
      <c r="AP1101" s="2"/>
      <c r="AQ1101" s="2"/>
      <c r="AR1101" s="2"/>
      <c r="AS1101" s="2"/>
      <c r="AT1101" s="98"/>
      <c r="AU1101" s="98"/>
      <c r="AV1101" s="386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386"/>
      <c r="BX1101" s="386"/>
      <c r="BY1101" s="386"/>
      <c r="BZ1101" s="2"/>
      <c r="CA1101" s="2"/>
      <c r="CB1101" s="2"/>
      <c r="CC1101" s="2"/>
      <c r="CD1101" s="2"/>
      <c r="CE1101" s="2"/>
      <c r="CF1101" s="386"/>
      <c r="CG1101" s="386"/>
      <c r="CH1101" s="10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386"/>
      <c r="DT1101" s="386"/>
      <c r="DU1101" s="386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  <c r="IQ1101" s="2"/>
      <c r="IR1101" s="2"/>
      <c r="IS1101" s="2"/>
      <c r="IT1101" s="2"/>
      <c r="IU1101" s="2"/>
      <c r="IV1101" s="2"/>
      <c r="IW1101" s="2"/>
    </row>
    <row r="1102" customFormat="false" ht="11.25" hidden="false" customHeight="false" outlineLevel="0" collapsed="false">
      <c r="A1102" s="2"/>
      <c r="B1102" s="2"/>
      <c r="C1102" s="2"/>
      <c r="D1102" s="398"/>
      <c r="F1102" s="2"/>
      <c r="G1102" s="2"/>
      <c r="H1102" s="2"/>
      <c r="I1102" s="2"/>
      <c r="J1102" s="2"/>
      <c r="K1102" s="2"/>
      <c r="L1102" s="2"/>
      <c r="M1102" s="2"/>
      <c r="P1102" s="2"/>
      <c r="Q1102" s="2"/>
      <c r="R1102" s="2"/>
      <c r="X1102" s="273"/>
      <c r="Y1102" s="2"/>
      <c r="AL1102" s="2"/>
      <c r="AM1102" s="2"/>
      <c r="AN1102" s="2"/>
      <c r="AO1102" s="2"/>
      <c r="AP1102" s="2"/>
      <c r="AQ1102" s="2"/>
      <c r="AR1102" s="2"/>
      <c r="AS1102" s="2"/>
      <c r="AT1102" s="98"/>
      <c r="AU1102" s="98"/>
      <c r="AV1102" s="386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386"/>
      <c r="BX1102" s="386"/>
      <c r="BY1102" s="386"/>
      <c r="BZ1102" s="2"/>
      <c r="CA1102" s="2"/>
      <c r="CB1102" s="2"/>
      <c r="CC1102" s="2"/>
      <c r="CD1102" s="2"/>
      <c r="CE1102" s="2"/>
      <c r="CF1102" s="386"/>
      <c r="CG1102" s="386"/>
      <c r="CH1102" s="10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386"/>
      <c r="DT1102" s="386"/>
      <c r="DU1102" s="386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  <c r="IQ1102" s="2"/>
      <c r="IR1102" s="2"/>
      <c r="IS1102" s="2"/>
      <c r="IT1102" s="2"/>
      <c r="IU1102" s="2"/>
      <c r="IV1102" s="2"/>
      <c r="IW1102" s="2"/>
    </row>
    <row r="1103" customFormat="false" ht="11.25" hidden="false" customHeight="false" outlineLevel="0" collapsed="false">
      <c r="A1103" s="2"/>
      <c r="B1103" s="2"/>
      <c r="C1103" s="2"/>
      <c r="D1103" s="398"/>
      <c r="F1103" s="2"/>
      <c r="G1103" s="2"/>
      <c r="H1103" s="2"/>
      <c r="I1103" s="2"/>
      <c r="J1103" s="2"/>
      <c r="K1103" s="2"/>
      <c r="L1103" s="2"/>
      <c r="M1103" s="2"/>
      <c r="P1103" s="2"/>
      <c r="Q1103" s="2"/>
      <c r="R1103" s="2"/>
      <c r="X1103" s="273"/>
      <c r="Y1103" s="2"/>
      <c r="AL1103" s="2"/>
      <c r="AM1103" s="2"/>
      <c r="AN1103" s="2"/>
      <c r="AO1103" s="2"/>
      <c r="AP1103" s="2"/>
      <c r="AQ1103" s="2"/>
      <c r="AR1103" s="2"/>
      <c r="AS1103" s="2"/>
      <c r="AT1103" s="98"/>
      <c r="AU1103" s="98"/>
      <c r="AV1103" s="386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386"/>
      <c r="BX1103" s="386"/>
      <c r="BY1103" s="386"/>
      <c r="BZ1103" s="2"/>
      <c r="CA1103" s="2"/>
      <c r="CB1103" s="2"/>
      <c r="CC1103" s="2"/>
      <c r="CD1103" s="2"/>
      <c r="CE1103" s="2"/>
      <c r="CF1103" s="386"/>
      <c r="CG1103" s="386"/>
      <c r="CH1103" s="10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386"/>
      <c r="DT1103" s="386"/>
      <c r="DU1103" s="386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  <c r="IO1103" s="2"/>
      <c r="IP1103" s="2"/>
      <c r="IQ1103" s="2"/>
      <c r="IR1103" s="2"/>
      <c r="IS1103" s="2"/>
      <c r="IT1103" s="2"/>
      <c r="IU1103" s="2"/>
      <c r="IV1103" s="2"/>
      <c r="IW1103" s="2"/>
    </row>
    <row r="1104" customFormat="false" ht="11.25" hidden="false" customHeight="false" outlineLevel="0" collapsed="false">
      <c r="A1104" s="2"/>
      <c r="B1104" s="2"/>
      <c r="C1104" s="2"/>
      <c r="D1104" s="398"/>
      <c r="F1104" s="2"/>
      <c r="G1104" s="2"/>
      <c r="H1104" s="2"/>
      <c r="I1104" s="2"/>
      <c r="J1104" s="2"/>
      <c r="K1104" s="2"/>
      <c r="L1104" s="2"/>
      <c r="M1104" s="2"/>
      <c r="P1104" s="2"/>
      <c r="Q1104" s="2"/>
      <c r="R1104" s="2"/>
      <c r="X1104" s="273"/>
      <c r="Y1104" s="2"/>
      <c r="AL1104" s="2"/>
      <c r="AM1104" s="2"/>
      <c r="AN1104" s="2"/>
      <c r="AO1104" s="2"/>
      <c r="AP1104" s="2"/>
      <c r="AQ1104" s="2"/>
      <c r="AR1104" s="2"/>
      <c r="AS1104" s="2"/>
      <c r="AT1104" s="98"/>
      <c r="AU1104" s="98"/>
      <c r="AV1104" s="386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386"/>
      <c r="BX1104" s="386"/>
      <c r="BY1104" s="386"/>
      <c r="BZ1104" s="2"/>
      <c r="CA1104" s="2"/>
      <c r="CB1104" s="2"/>
      <c r="CC1104" s="2"/>
      <c r="CD1104" s="2"/>
      <c r="CE1104" s="2"/>
      <c r="CF1104" s="386"/>
      <c r="CG1104" s="386"/>
      <c r="CH1104" s="10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386"/>
      <c r="DT1104" s="386"/>
      <c r="DU1104" s="386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  <c r="IO1104" s="2"/>
      <c r="IP1104" s="2"/>
      <c r="IQ1104" s="2"/>
      <c r="IR1104" s="2"/>
      <c r="IS1104" s="2"/>
      <c r="IT1104" s="2"/>
      <c r="IU1104" s="2"/>
      <c r="IV1104" s="2"/>
      <c r="IW1104" s="2"/>
    </row>
    <row r="1105" customFormat="false" ht="11.25" hidden="false" customHeight="false" outlineLevel="0" collapsed="false">
      <c r="A1105" s="2"/>
      <c r="B1105" s="2"/>
      <c r="C1105" s="2"/>
      <c r="D1105" s="398"/>
      <c r="F1105" s="2"/>
      <c r="G1105" s="2"/>
      <c r="H1105" s="2"/>
      <c r="I1105" s="2"/>
      <c r="J1105" s="2"/>
      <c r="K1105" s="2"/>
      <c r="L1105" s="2"/>
      <c r="M1105" s="2"/>
      <c r="P1105" s="2"/>
      <c r="Q1105" s="2"/>
      <c r="R1105" s="2"/>
      <c r="X1105" s="273"/>
      <c r="Y1105" s="2"/>
      <c r="AL1105" s="2"/>
      <c r="AM1105" s="2"/>
      <c r="AN1105" s="2"/>
      <c r="AO1105" s="2"/>
      <c r="AP1105" s="2"/>
      <c r="AQ1105" s="2"/>
      <c r="AR1105" s="2"/>
      <c r="AS1105" s="2"/>
      <c r="AT1105" s="98"/>
      <c r="AU1105" s="98"/>
      <c r="AV1105" s="386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386"/>
      <c r="BX1105" s="386"/>
      <c r="BY1105" s="386"/>
      <c r="BZ1105" s="2"/>
      <c r="CA1105" s="2"/>
      <c r="CB1105" s="2"/>
      <c r="CC1105" s="2"/>
      <c r="CD1105" s="2"/>
      <c r="CE1105" s="2"/>
      <c r="CF1105" s="386"/>
      <c r="CG1105" s="386"/>
      <c r="CH1105" s="10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386"/>
      <c r="DT1105" s="386"/>
      <c r="DU1105" s="386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  <c r="IO1105" s="2"/>
      <c r="IP1105" s="2"/>
      <c r="IQ1105" s="2"/>
      <c r="IR1105" s="2"/>
      <c r="IS1105" s="2"/>
      <c r="IT1105" s="2"/>
      <c r="IU1105" s="2"/>
      <c r="IV1105" s="2"/>
      <c r="IW1105" s="2"/>
    </row>
    <row r="1106" customFormat="false" ht="11.25" hidden="false" customHeight="false" outlineLevel="0" collapsed="false">
      <c r="A1106" s="2"/>
      <c r="B1106" s="2"/>
      <c r="C1106" s="2"/>
      <c r="D1106" s="398"/>
      <c r="F1106" s="2"/>
      <c r="G1106" s="2"/>
      <c r="H1106" s="2"/>
      <c r="I1106" s="2"/>
      <c r="J1106" s="2"/>
      <c r="K1106" s="2"/>
      <c r="L1106" s="2"/>
      <c r="M1106" s="2"/>
      <c r="P1106" s="2"/>
      <c r="Q1106" s="2"/>
      <c r="R1106" s="2"/>
      <c r="X1106" s="273"/>
      <c r="Y1106" s="2"/>
      <c r="AL1106" s="2"/>
      <c r="AM1106" s="2"/>
      <c r="AN1106" s="2"/>
      <c r="AO1106" s="2"/>
      <c r="AP1106" s="2"/>
      <c r="AQ1106" s="2"/>
      <c r="AR1106" s="2"/>
      <c r="AS1106" s="2"/>
      <c r="AT1106" s="98"/>
      <c r="AU1106" s="98"/>
      <c r="AV1106" s="386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386"/>
      <c r="BX1106" s="386"/>
      <c r="BY1106" s="386"/>
      <c r="BZ1106" s="2"/>
      <c r="CA1106" s="2"/>
      <c r="CB1106" s="2"/>
      <c r="CC1106" s="2"/>
      <c r="CD1106" s="2"/>
      <c r="CE1106" s="2"/>
      <c r="CF1106" s="386"/>
      <c r="CG1106" s="386"/>
      <c r="CH1106" s="10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386"/>
      <c r="DT1106" s="386"/>
      <c r="DU1106" s="386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  <c r="IQ1106" s="2"/>
      <c r="IR1106" s="2"/>
      <c r="IS1106" s="2"/>
      <c r="IT1106" s="2"/>
      <c r="IU1106" s="2"/>
      <c r="IV1106" s="2"/>
      <c r="IW1106" s="2"/>
    </row>
    <row r="1107" customFormat="false" ht="11.25" hidden="false" customHeight="false" outlineLevel="0" collapsed="false">
      <c r="A1107" s="2"/>
      <c r="B1107" s="2"/>
      <c r="C1107" s="2"/>
      <c r="D1107" s="398"/>
      <c r="F1107" s="2"/>
      <c r="G1107" s="2"/>
      <c r="H1107" s="2"/>
      <c r="I1107" s="2"/>
      <c r="J1107" s="2"/>
      <c r="K1107" s="2"/>
      <c r="L1107" s="2"/>
      <c r="M1107" s="2"/>
      <c r="P1107" s="2"/>
      <c r="Q1107" s="2"/>
      <c r="R1107" s="2"/>
      <c r="X1107" s="273"/>
      <c r="Y1107" s="2"/>
      <c r="AL1107" s="2"/>
      <c r="AM1107" s="2"/>
      <c r="AN1107" s="2"/>
      <c r="AO1107" s="2"/>
      <c r="AP1107" s="2"/>
      <c r="AQ1107" s="2"/>
      <c r="AR1107" s="2"/>
      <c r="AS1107" s="2"/>
      <c r="AT1107" s="98"/>
      <c r="AU1107" s="98"/>
      <c r="AV1107" s="386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386"/>
      <c r="BX1107" s="386"/>
      <c r="BY1107" s="386"/>
      <c r="BZ1107" s="2"/>
      <c r="CA1107" s="2"/>
      <c r="CB1107" s="2"/>
      <c r="CC1107" s="2"/>
      <c r="CD1107" s="2"/>
      <c r="CE1107" s="2"/>
      <c r="CF1107" s="386"/>
      <c r="CG1107" s="386"/>
      <c r="CH1107" s="10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386"/>
      <c r="DT1107" s="386"/>
      <c r="DU1107" s="386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  <c r="IO1107" s="2"/>
      <c r="IP1107" s="2"/>
      <c r="IQ1107" s="2"/>
      <c r="IR1107" s="2"/>
      <c r="IS1107" s="2"/>
      <c r="IT1107" s="2"/>
      <c r="IU1107" s="2"/>
      <c r="IV1107" s="2"/>
      <c r="IW1107" s="2"/>
    </row>
    <row r="1108" customFormat="false" ht="11.25" hidden="false" customHeight="false" outlineLevel="0" collapsed="false">
      <c r="A1108" s="2"/>
      <c r="B1108" s="2"/>
      <c r="C1108" s="2"/>
      <c r="D1108" s="398"/>
      <c r="F1108" s="2"/>
      <c r="G1108" s="2"/>
      <c r="H1108" s="2"/>
      <c r="I1108" s="2"/>
      <c r="J1108" s="2"/>
      <c r="K1108" s="2"/>
      <c r="L1108" s="2"/>
      <c r="M1108" s="2"/>
      <c r="P1108" s="2"/>
      <c r="Q1108" s="2"/>
      <c r="R1108" s="2"/>
      <c r="X1108" s="273"/>
      <c r="Y1108" s="2"/>
      <c r="AL1108" s="2"/>
      <c r="AM1108" s="2"/>
      <c r="AN1108" s="2"/>
      <c r="AO1108" s="2"/>
      <c r="AP1108" s="2"/>
      <c r="AQ1108" s="2"/>
      <c r="AR1108" s="2"/>
      <c r="AS1108" s="2"/>
      <c r="AT1108" s="98"/>
      <c r="AU1108" s="98"/>
      <c r="AV1108" s="386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386"/>
      <c r="BX1108" s="386"/>
      <c r="BY1108" s="386"/>
      <c r="BZ1108" s="2"/>
      <c r="CA1108" s="2"/>
      <c r="CB1108" s="2"/>
      <c r="CC1108" s="2"/>
      <c r="CD1108" s="2"/>
      <c r="CE1108" s="2"/>
      <c r="CF1108" s="386"/>
      <c r="CG1108" s="386"/>
      <c r="CH1108" s="10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386"/>
      <c r="DT1108" s="386"/>
      <c r="DU1108" s="386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  <c r="IQ1108" s="2"/>
      <c r="IR1108" s="2"/>
      <c r="IS1108" s="2"/>
      <c r="IT1108" s="2"/>
      <c r="IU1108" s="2"/>
      <c r="IV1108" s="2"/>
      <c r="IW1108" s="2"/>
    </row>
    <row r="1109" customFormat="false" ht="11.25" hidden="false" customHeight="false" outlineLevel="0" collapsed="false">
      <c r="A1109" s="2"/>
      <c r="B1109" s="2"/>
      <c r="C1109" s="2"/>
      <c r="D1109" s="398"/>
      <c r="F1109" s="2"/>
      <c r="G1109" s="2"/>
      <c r="H1109" s="2"/>
      <c r="I1109" s="2"/>
      <c r="J1109" s="2"/>
      <c r="K1109" s="2"/>
      <c r="L1109" s="2"/>
      <c r="M1109" s="2"/>
      <c r="P1109" s="2"/>
      <c r="Q1109" s="2"/>
      <c r="R1109" s="2"/>
      <c r="X1109" s="273"/>
      <c r="Y1109" s="2"/>
      <c r="AL1109" s="2"/>
      <c r="AM1109" s="2"/>
      <c r="AN1109" s="2"/>
      <c r="AO1109" s="2"/>
      <c r="AP1109" s="2"/>
      <c r="AQ1109" s="2"/>
      <c r="AR1109" s="2"/>
      <c r="AS1109" s="2"/>
      <c r="AT1109" s="98"/>
      <c r="AU1109" s="98"/>
      <c r="AV1109" s="386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386"/>
      <c r="BX1109" s="386"/>
      <c r="BY1109" s="386"/>
      <c r="BZ1109" s="2"/>
      <c r="CA1109" s="2"/>
      <c r="CB1109" s="2"/>
      <c r="CC1109" s="2"/>
      <c r="CD1109" s="2"/>
      <c r="CE1109" s="2"/>
      <c r="CF1109" s="386"/>
      <c r="CG1109" s="386"/>
      <c r="CH1109" s="10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386"/>
      <c r="DT1109" s="386"/>
      <c r="DU1109" s="386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  <c r="IO1109" s="2"/>
      <c r="IP1109" s="2"/>
      <c r="IQ1109" s="2"/>
      <c r="IR1109" s="2"/>
      <c r="IS1109" s="2"/>
      <c r="IT1109" s="2"/>
      <c r="IU1109" s="2"/>
      <c r="IV1109" s="2"/>
      <c r="IW1109" s="2"/>
    </row>
    <row r="1110" customFormat="false" ht="11.25" hidden="false" customHeight="false" outlineLevel="0" collapsed="false">
      <c r="A1110" s="2"/>
      <c r="B1110" s="2"/>
      <c r="C1110" s="2"/>
      <c r="D1110" s="398"/>
      <c r="F1110" s="2"/>
      <c r="G1110" s="2"/>
      <c r="H1110" s="2"/>
      <c r="I1110" s="2"/>
      <c r="J1110" s="2"/>
      <c r="K1110" s="2"/>
      <c r="L1110" s="2"/>
      <c r="M1110" s="2"/>
      <c r="P1110" s="2"/>
      <c r="Q1110" s="2"/>
      <c r="R1110" s="2"/>
      <c r="X1110" s="273"/>
      <c r="Y1110" s="2"/>
      <c r="AL1110" s="2"/>
      <c r="AM1110" s="2"/>
      <c r="AN1110" s="2"/>
      <c r="AO1110" s="2"/>
      <c r="AP1110" s="2"/>
      <c r="AQ1110" s="2"/>
      <c r="AR1110" s="2"/>
      <c r="AS1110" s="2"/>
      <c r="AT1110" s="98"/>
      <c r="AU1110" s="98"/>
      <c r="AV1110" s="386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386"/>
      <c r="BX1110" s="386"/>
      <c r="BY1110" s="386"/>
      <c r="BZ1110" s="2"/>
      <c r="CA1110" s="2"/>
      <c r="CB1110" s="2"/>
      <c r="CC1110" s="2"/>
      <c r="CD1110" s="2"/>
      <c r="CE1110" s="2"/>
      <c r="CF1110" s="386"/>
      <c r="CG1110" s="386"/>
      <c r="CH1110" s="10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386"/>
      <c r="DT1110" s="386"/>
      <c r="DU1110" s="386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  <c r="IQ1110" s="2"/>
      <c r="IR1110" s="2"/>
      <c r="IS1110" s="2"/>
      <c r="IT1110" s="2"/>
      <c r="IU1110" s="2"/>
      <c r="IV1110" s="2"/>
      <c r="IW1110" s="2"/>
    </row>
    <row r="1111" customFormat="false" ht="11.25" hidden="false" customHeight="false" outlineLevel="0" collapsed="false">
      <c r="A1111" s="2"/>
      <c r="B1111" s="2"/>
      <c r="C1111" s="2"/>
      <c r="D1111" s="398"/>
      <c r="F1111" s="2"/>
      <c r="G1111" s="2"/>
      <c r="H1111" s="2"/>
      <c r="I1111" s="2"/>
      <c r="J1111" s="2"/>
      <c r="K1111" s="2"/>
      <c r="L1111" s="2"/>
      <c r="M1111" s="2"/>
      <c r="P1111" s="2"/>
      <c r="Q1111" s="2"/>
      <c r="R1111" s="2"/>
      <c r="X1111" s="273"/>
      <c r="Y1111" s="2"/>
      <c r="AL1111" s="2"/>
      <c r="AM1111" s="2"/>
      <c r="AN1111" s="2"/>
      <c r="AO1111" s="2"/>
      <c r="AP1111" s="2"/>
      <c r="AQ1111" s="2"/>
      <c r="AR1111" s="2"/>
      <c r="AS1111" s="2"/>
      <c r="AT1111" s="98"/>
      <c r="AU1111" s="98"/>
      <c r="AV1111" s="386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386"/>
      <c r="BX1111" s="386"/>
      <c r="BY1111" s="386"/>
      <c r="BZ1111" s="2"/>
      <c r="CA1111" s="2"/>
      <c r="CB1111" s="2"/>
      <c r="CC1111" s="2"/>
      <c r="CD1111" s="2"/>
      <c r="CE1111" s="2"/>
      <c r="CF1111" s="386"/>
      <c r="CG1111" s="386"/>
      <c r="CH1111" s="10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386"/>
      <c r="DT1111" s="386"/>
      <c r="DU1111" s="386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  <c r="IO1111" s="2"/>
      <c r="IP1111" s="2"/>
      <c r="IQ1111" s="2"/>
      <c r="IR1111" s="2"/>
      <c r="IS1111" s="2"/>
      <c r="IT1111" s="2"/>
      <c r="IU1111" s="2"/>
      <c r="IV1111" s="2"/>
      <c r="IW1111" s="2"/>
    </row>
    <row r="1112" customFormat="false" ht="11.25" hidden="false" customHeight="false" outlineLevel="0" collapsed="false">
      <c r="A1112" s="2"/>
      <c r="B1112" s="2"/>
      <c r="C1112" s="2"/>
      <c r="D1112" s="398"/>
      <c r="F1112" s="2"/>
      <c r="G1112" s="2"/>
      <c r="H1112" s="2"/>
      <c r="I1112" s="2"/>
      <c r="J1112" s="2"/>
      <c r="K1112" s="2"/>
      <c r="L1112" s="2"/>
      <c r="M1112" s="2"/>
      <c r="P1112" s="2"/>
      <c r="Q1112" s="2"/>
      <c r="R1112" s="2"/>
      <c r="X1112" s="273"/>
      <c r="Y1112" s="2"/>
      <c r="AL1112" s="2"/>
      <c r="AM1112" s="2"/>
      <c r="AN1112" s="2"/>
      <c r="AO1112" s="2"/>
      <c r="AP1112" s="2"/>
      <c r="AQ1112" s="2"/>
      <c r="AR1112" s="2"/>
      <c r="AS1112" s="2"/>
      <c r="AT1112" s="98"/>
      <c r="AU1112" s="98"/>
      <c r="AV1112" s="386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386"/>
      <c r="BX1112" s="386"/>
      <c r="BY1112" s="386"/>
      <c r="BZ1112" s="2"/>
      <c r="CA1112" s="2"/>
      <c r="CB1112" s="2"/>
      <c r="CC1112" s="2"/>
      <c r="CD1112" s="2"/>
      <c r="CE1112" s="2"/>
      <c r="CF1112" s="386"/>
      <c r="CG1112" s="386"/>
      <c r="CH1112" s="10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386"/>
      <c r="DT1112" s="386"/>
      <c r="DU1112" s="386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  <c r="IQ1112" s="2"/>
      <c r="IR1112" s="2"/>
      <c r="IS1112" s="2"/>
      <c r="IT1112" s="2"/>
      <c r="IU1112" s="2"/>
      <c r="IV1112" s="2"/>
      <c r="IW1112" s="2"/>
    </row>
    <row r="1113" customFormat="false" ht="11.25" hidden="false" customHeight="false" outlineLevel="0" collapsed="false">
      <c r="A1113" s="2"/>
      <c r="B1113" s="2"/>
      <c r="C1113" s="2"/>
      <c r="D1113" s="398"/>
      <c r="F1113" s="2"/>
      <c r="G1113" s="2"/>
      <c r="H1113" s="2"/>
      <c r="I1113" s="2"/>
      <c r="J1113" s="2"/>
      <c r="K1113" s="2"/>
      <c r="L1113" s="2"/>
      <c r="M1113" s="2"/>
      <c r="P1113" s="2"/>
      <c r="Q1113" s="2"/>
      <c r="R1113" s="2"/>
      <c r="X1113" s="273"/>
      <c r="Y1113" s="2"/>
      <c r="AL1113" s="2"/>
      <c r="AM1113" s="2"/>
      <c r="AN1113" s="2"/>
      <c r="AO1113" s="2"/>
      <c r="AP1113" s="2"/>
      <c r="AQ1113" s="2"/>
      <c r="AR1113" s="2"/>
      <c r="AS1113" s="2"/>
      <c r="AT1113" s="98"/>
      <c r="AU1113" s="98"/>
      <c r="AV1113" s="386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386"/>
      <c r="BX1113" s="386"/>
      <c r="BY1113" s="386"/>
      <c r="BZ1113" s="2"/>
      <c r="CA1113" s="2"/>
      <c r="CB1113" s="2"/>
      <c r="CC1113" s="2"/>
      <c r="CD1113" s="2"/>
      <c r="CE1113" s="2"/>
      <c r="CF1113" s="386"/>
      <c r="CG1113" s="386"/>
      <c r="CH1113" s="10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386"/>
      <c r="DT1113" s="386"/>
      <c r="DU1113" s="386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  <c r="IQ1113" s="2"/>
      <c r="IR1113" s="2"/>
      <c r="IS1113" s="2"/>
      <c r="IT1113" s="2"/>
      <c r="IU1113" s="2"/>
      <c r="IV1113" s="2"/>
      <c r="IW1113" s="2"/>
    </row>
    <row r="1114" customFormat="false" ht="11.25" hidden="false" customHeight="false" outlineLevel="0" collapsed="false">
      <c r="A1114" s="2"/>
      <c r="B1114" s="2"/>
      <c r="C1114" s="2"/>
      <c r="D1114" s="398"/>
      <c r="F1114" s="2"/>
      <c r="G1114" s="2"/>
      <c r="H1114" s="2"/>
      <c r="I1114" s="2"/>
      <c r="J1114" s="2"/>
      <c r="K1114" s="2"/>
      <c r="L1114" s="2"/>
      <c r="M1114" s="2"/>
      <c r="P1114" s="2"/>
      <c r="Q1114" s="2"/>
      <c r="R1114" s="2"/>
      <c r="X1114" s="273"/>
      <c r="Y1114" s="2"/>
      <c r="AL1114" s="2"/>
      <c r="AM1114" s="2"/>
      <c r="AN1114" s="2"/>
      <c r="AO1114" s="2"/>
      <c r="AP1114" s="2"/>
      <c r="AQ1114" s="2"/>
      <c r="AR1114" s="2"/>
      <c r="AS1114" s="2"/>
      <c r="AT1114" s="98"/>
      <c r="AU1114" s="98"/>
      <c r="AV1114" s="386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386"/>
      <c r="BX1114" s="386"/>
      <c r="BY1114" s="386"/>
      <c r="BZ1114" s="2"/>
      <c r="CA1114" s="2"/>
      <c r="CB1114" s="2"/>
      <c r="CC1114" s="2"/>
      <c r="CD1114" s="2"/>
      <c r="CE1114" s="2"/>
      <c r="CF1114" s="386"/>
      <c r="CG1114" s="386"/>
      <c r="CH1114" s="10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386"/>
      <c r="DT1114" s="386"/>
      <c r="DU1114" s="386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  <c r="IO1114" s="2"/>
      <c r="IP1114" s="2"/>
      <c r="IQ1114" s="2"/>
      <c r="IR1114" s="2"/>
      <c r="IS1114" s="2"/>
      <c r="IT1114" s="2"/>
      <c r="IU1114" s="2"/>
      <c r="IV1114" s="2"/>
      <c r="IW1114" s="2"/>
    </row>
    <row r="1115" customFormat="false" ht="11.25" hidden="false" customHeight="false" outlineLevel="0" collapsed="false">
      <c r="A1115" s="2"/>
      <c r="B1115" s="2"/>
      <c r="C1115" s="2"/>
      <c r="D1115" s="398"/>
      <c r="F1115" s="2"/>
      <c r="G1115" s="2"/>
      <c r="H1115" s="2"/>
      <c r="I1115" s="2"/>
      <c r="J1115" s="2"/>
      <c r="K1115" s="2"/>
      <c r="L1115" s="2"/>
      <c r="M1115" s="2"/>
      <c r="P1115" s="2"/>
      <c r="Q1115" s="2"/>
      <c r="R1115" s="2"/>
      <c r="X1115" s="273"/>
      <c r="Y1115" s="2"/>
      <c r="AL1115" s="2"/>
      <c r="AM1115" s="2"/>
      <c r="AN1115" s="2"/>
      <c r="AO1115" s="2"/>
      <c r="AP1115" s="2"/>
      <c r="AQ1115" s="2"/>
      <c r="AR1115" s="2"/>
      <c r="AS1115" s="2"/>
      <c r="AT1115" s="98"/>
      <c r="AU1115" s="98"/>
      <c r="AV1115" s="386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386"/>
      <c r="BX1115" s="386"/>
      <c r="BY1115" s="386"/>
      <c r="BZ1115" s="2"/>
      <c r="CA1115" s="2"/>
      <c r="CB1115" s="2"/>
      <c r="CC1115" s="2"/>
      <c r="CD1115" s="2"/>
      <c r="CE1115" s="2"/>
      <c r="CF1115" s="386"/>
      <c r="CG1115" s="386"/>
      <c r="CH1115" s="10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386"/>
      <c r="DT1115" s="386"/>
      <c r="DU1115" s="386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  <c r="IQ1115" s="2"/>
      <c r="IR1115" s="2"/>
      <c r="IS1115" s="2"/>
      <c r="IT1115" s="2"/>
      <c r="IU1115" s="2"/>
      <c r="IV1115" s="2"/>
      <c r="IW1115" s="2"/>
    </row>
    <row r="1116" customFormat="false" ht="11.25" hidden="false" customHeight="false" outlineLevel="0" collapsed="false">
      <c r="A1116" s="2"/>
      <c r="B1116" s="2"/>
      <c r="C1116" s="2"/>
      <c r="D1116" s="398"/>
      <c r="F1116" s="2"/>
      <c r="G1116" s="2"/>
      <c r="H1116" s="2"/>
      <c r="I1116" s="2"/>
      <c r="J1116" s="2"/>
      <c r="K1116" s="2"/>
      <c r="L1116" s="2"/>
      <c r="M1116" s="2"/>
      <c r="P1116" s="2"/>
      <c r="Q1116" s="2"/>
      <c r="R1116" s="2"/>
      <c r="X1116" s="273"/>
      <c r="Y1116" s="2"/>
      <c r="AL1116" s="2"/>
      <c r="AM1116" s="2"/>
      <c r="AN1116" s="2"/>
      <c r="AO1116" s="2"/>
      <c r="AP1116" s="2"/>
      <c r="AQ1116" s="2"/>
      <c r="AR1116" s="2"/>
      <c r="AS1116" s="2"/>
      <c r="AT1116" s="98"/>
      <c r="AU1116" s="98"/>
      <c r="AV1116" s="386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386"/>
      <c r="BX1116" s="386"/>
      <c r="BY1116" s="386"/>
      <c r="BZ1116" s="2"/>
      <c r="CA1116" s="2"/>
      <c r="CB1116" s="2"/>
      <c r="CC1116" s="2"/>
      <c r="CD1116" s="2"/>
      <c r="CE1116" s="2"/>
      <c r="CF1116" s="386"/>
      <c r="CG1116" s="386"/>
      <c r="CH1116" s="10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386"/>
      <c r="DT1116" s="386"/>
      <c r="DU1116" s="386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  <c r="IQ1116" s="2"/>
      <c r="IR1116" s="2"/>
      <c r="IS1116" s="2"/>
      <c r="IT1116" s="2"/>
      <c r="IU1116" s="2"/>
      <c r="IV1116" s="2"/>
      <c r="IW1116" s="2"/>
    </row>
    <row r="1117" customFormat="false" ht="11.25" hidden="false" customHeight="false" outlineLevel="0" collapsed="false">
      <c r="A1117" s="2"/>
      <c r="B1117" s="2"/>
      <c r="C1117" s="2"/>
      <c r="D1117" s="398"/>
      <c r="F1117" s="2"/>
      <c r="G1117" s="2"/>
      <c r="H1117" s="2"/>
      <c r="I1117" s="2"/>
      <c r="J1117" s="2"/>
      <c r="K1117" s="2"/>
      <c r="L1117" s="2"/>
      <c r="M1117" s="2"/>
      <c r="P1117" s="2"/>
      <c r="Q1117" s="2"/>
      <c r="R1117" s="2"/>
      <c r="X1117" s="273"/>
      <c r="Y1117" s="2"/>
      <c r="AL1117" s="2"/>
      <c r="AM1117" s="2"/>
      <c r="AN1117" s="2"/>
      <c r="AO1117" s="2"/>
      <c r="AP1117" s="2"/>
      <c r="AQ1117" s="2"/>
      <c r="AR1117" s="2"/>
      <c r="AS1117" s="2"/>
      <c r="AT1117" s="98"/>
      <c r="AU1117" s="98"/>
      <c r="AV1117" s="386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386"/>
      <c r="BX1117" s="386"/>
      <c r="BY1117" s="386"/>
      <c r="BZ1117" s="2"/>
      <c r="CA1117" s="2"/>
      <c r="CB1117" s="2"/>
      <c r="CC1117" s="2"/>
      <c r="CD1117" s="2"/>
      <c r="CE1117" s="2"/>
      <c r="CF1117" s="386"/>
      <c r="CG1117" s="386"/>
      <c r="CH1117" s="10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386"/>
      <c r="DT1117" s="386"/>
      <c r="DU1117" s="386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  <c r="IQ1117" s="2"/>
      <c r="IR1117" s="2"/>
      <c r="IS1117" s="2"/>
      <c r="IT1117" s="2"/>
      <c r="IU1117" s="2"/>
      <c r="IV1117" s="2"/>
      <c r="IW1117" s="2"/>
    </row>
    <row r="1118" customFormat="false" ht="11.25" hidden="false" customHeight="false" outlineLevel="0" collapsed="false">
      <c r="A1118" s="2"/>
      <c r="B1118" s="2"/>
      <c r="C1118" s="2"/>
      <c r="D1118" s="398"/>
      <c r="F1118" s="2"/>
      <c r="G1118" s="2"/>
      <c r="H1118" s="2"/>
      <c r="I1118" s="2"/>
      <c r="J1118" s="2"/>
      <c r="K1118" s="2"/>
      <c r="L1118" s="2"/>
      <c r="M1118" s="2"/>
      <c r="P1118" s="2"/>
      <c r="Q1118" s="2"/>
      <c r="R1118" s="2"/>
      <c r="X1118" s="273"/>
      <c r="Y1118" s="2"/>
      <c r="AL1118" s="2"/>
      <c r="AM1118" s="2"/>
      <c r="AN1118" s="2"/>
      <c r="AO1118" s="2"/>
      <c r="AP1118" s="2"/>
      <c r="AQ1118" s="2"/>
      <c r="AR1118" s="2"/>
      <c r="AS1118" s="2"/>
      <c r="AT1118" s="98"/>
      <c r="AU1118" s="98"/>
      <c r="AV1118" s="386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386"/>
      <c r="BX1118" s="386"/>
      <c r="BY1118" s="386"/>
      <c r="BZ1118" s="2"/>
      <c r="CA1118" s="2"/>
      <c r="CB1118" s="2"/>
      <c r="CC1118" s="2"/>
      <c r="CD1118" s="2"/>
      <c r="CE1118" s="2"/>
      <c r="CF1118" s="386"/>
      <c r="CG1118" s="386"/>
      <c r="CH1118" s="10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386"/>
      <c r="DT1118" s="386"/>
      <c r="DU1118" s="386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  <c r="IO1118" s="2"/>
      <c r="IP1118" s="2"/>
      <c r="IQ1118" s="2"/>
      <c r="IR1118" s="2"/>
      <c r="IS1118" s="2"/>
      <c r="IT1118" s="2"/>
      <c r="IU1118" s="2"/>
      <c r="IV1118" s="2"/>
      <c r="IW1118" s="2"/>
    </row>
    <row r="1119" customFormat="false" ht="11.25" hidden="false" customHeight="false" outlineLevel="0" collapsed="false">
      <c r="A1119" s="2"/>
      <c r="B1119" s="2"/>
      <c r="C1119" s="2"/>
      <c r="D1119" s="398"/>
      <c r="F1119" s="2"/>
      <c r="G1119" s="2"/>
      <c r="H1119" s="2"/>
      <c r="I1119" s="2"/>
      <c r="J1119" s="2"/>
      <c r="K1119" s="2"/>
      <c r="L1119" s="2"/>
      <c r="M1119" s="2"/>
      <c r="P1119" s="2"/>
      <c r="Q1119" s="2"/>
      <c r="R1119" s="2"/>
      <c r="X1119" s="273"/>
      <c r="Y1119" s="2"/>
      <c r="AL1119" s="2"/>
      <c r="AM1119" s="2"/>
      <c r="AN1119" s="2"/>
      <c r="AO1119" s="2"/>
      <c r="AP1119" s="2"/>
      <c r="AQ1119" s="2"/>
      <c r="AR1119" s="2"/>
      <c r="AS1119" s="2"/>
      <c r="AT1119" s="98"/>
      <c r="AU1119" s="98"/>
      <c r="AV1119" s="386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386"/>
      <c r="BX1119" s="386"/>
      <c r="BY1119" s="386"/>
      <c r="BZ1119" s="2"/>
      <c r="CA1119" s="2"/>
      <c r="CB1119" s="2"/>
      <c r="CC1119" s="2"/>
      <c r="CD1119" s="2"/>
      <c r="CE1119" s="2"/>
      <c r="CF1119" s="386"/>
      <c r="CG1119" s="386"/>
      <c r="CH1119" s="10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386"/>
      <c r="DT1119" s="386"/>
      <c r="DU1119" s="386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  <c r="IO1119" s="2"/>
      <c r="IP1119" s="2"/>
      <c r="IQ1119" s="2"/>
      <c r="IR1119" s="2"/>
      <c r="IS1119" s="2"/>
      <c r="IT1119" s="2"/>
      <c r="IU1119" s="2"/>
      <c r="IV1119" s="2"/>
      <c r="IW1119" s="2"/>
    </row>
    <row r="1120" customFormat="false" ht="11.25" hidden="false" customHeight="false" outlineLevel="0" collapsed="false">
      <c r="A1120" s="2"/>
      <c r="B1120" s="2"/>
      <c r="C1120" s="2"/>
      <c r="D1120" s="398"/>
      <c r="F1120" s="2"/>
      <c r="G1120" s="2"/>
      <c r="H1120" s="2"/>
      <c r="I1120" s="2"/>
      <c r="J1120" s="2"/>
      <c r="K1120" s="2"/>
      <c r="L1120" s="2"/>
      <c r="M1120" s="2"/>
      <c r="P1120" s="2"/>
      <c r="Q1120" s="2"/>
      <c r="R1120" s="2"/>
      <c r="X1120" s="273"/>
      <c r="Y1120" s="2"/>
      <c r="AL1120" s="2"/>
      <c r="AM1120" s="2"/>
      <c r="AN1120" s="2"/>
      <c r="AO1120" s="2"/>
      <c r="AP1120" s="2"/>
      <c r="AQ1120" s="2"/>
      <c r="AR1120" s="2"/>
      <c r="AS1120" s="2"/>
      <c r="AT1120" s="98"/>
      <c r="AU1120" s="98"/>
      <c r="AV1120" s="386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386"/>
      <c r="BX1120" s="386"/>
      <c r="BY1120" s="386"/>
      <c r="BZ1120" s="2"/>
      <c r="CA1120" s="2"/>
      <c r="CB1120" s="2"/>
      <c r="CC1120" s="2"/>
      <c r="CD1120" s="2"/>
      <c r="CE1120" s="2"/>
      <c r="CF1120" s="386"/>
      <c r="CG1120" s="386"/>
      <c r="CH1120" s="10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386"/>
      <c r="DT1120" s="386"/>
      <c r="DU1120" s="386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  <c r="IO1120" s="2"/>
      <c r="IP1120" s="2"/>
      <c r="IQ1120" s="2"/>
      <c r="IR1120" s="2"/>
      <c r="IS1120" s="2"/>
      <c r="IT1120" s="2"/>
      <c r="IU1120" s="2"/>
      <c r="IV1120" s="2"/>
      <c r="IW1120" s="2"/>
    </row>
    <row r="1121" customFormat="false" ht="11.25" hidden="false" customHeight="false" outlineLevel="0" collapsed="false">
      <c r="A1121" s="2"/>
      <c r="B1121" s="2"/>
      <c r="C1121" s="2"/>
      <c r="D1121" s="398"/>
      <c r="F1121" s="2"/>
      <c r="G1121" s="2"/>
      <c r="H1121" s="2"/>
      <c r="I1121" s="2"/>
      <c r="J1121" s="2"/>
      <c r="K1121" s="2"/>
      <c r="L1121" s="2"/>
      <c r="M1121" s="2"/>
      <c r="P1121" s="2"/>
      <c r="Q1121" s="2"/>
      <c r="R1121" s="2"/>
      <c r="X1121" s="273"/>
      <c r="Y1121" s="2"/>
      <c r="AL1121" s="2"/>
      <c r="AM1121" s="2"/>
      <c r="AN1121" s="2"/>
      <c r="AO1121" s="2"/>
      <c r="AP1121" s="2"/>
      <c r="AQ1121" s="2"/>
      <c r="AR1121" s="2"/>
      <c r="AS1121" s="2"/>
      <c r="AT1121" s="98"/>
      <c r="AU1121" s="98"/>
      <c r="AV1121" s="386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386"/>
      <c r="BX1121" s="386"/>
      <c r="BY1121" s="386"/>
      <c r="BZ1121" s="2"/>
      <c r="CA1121" s="2"/>
      <c r="CB1121" s="2"/>
      <c r="CC1121" s="2"/>
      <c r="CD1121" s="2"/>
      <c r="CE1121" s="2"/>
      <c r="CF1121" s="386"/>
      <c r="CG1121" s="386"/>
      <c r="CH1121" s="10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386"/>
      <c r="DT1121" s="386"/>
      <c r="DU1121" s="386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  <c r="IO1121" s="2"/>
      <c r="IP1121" s="2"/>
      <c r="IQ1121" s="2"/>
      <c r="IR1121" s="2"/>
      <c r="IS1121" s="2"/>
      <c r="IT1121" s="2"/>
      <c r="IU1121" s="2"/>
      <c r="IV1121" s="2"/>
      <c r="IW1121" s="2"/>
    </row>
    <row r="1122" customFormat="false" ht="11.25" hidden="false" customHeight="false" outlineLevel="0" collapsed="false">
      <c r="A1122" s="2"/>
      <c r="B1122" s="2"/>
      <c r="C1122" s="2"/>
      <c r="D1122" s="398"/>
      <c r="F1122" s="2"/>
      <c r="G1122" s="2"/>
      <c r="H1122" s="2"/>
      <c r="I1122" s="2"/>
      <c r="J1122" s="2"/>
      <c r="K1122" s="2"/>
      <c r="L1122" s="2"/>
      <c r="M1122" s="2"/>
      <c r="P1122" s="2"/>
      <c r="Q1122" s="2"/>
      <c r="R1122" s="2"/>
      <c r="X1122" s="273"/>
      <c r="Y1122" s="2"/>
      <c r="AL1122" s="2"/>
      <c r="AM1122" s="2"/>
      <c r="AN1122" s="2"/>
      <c r="AO1122" s="2"/>
      <c r="AP1122" s="2"/>
      <c r="AQ1122" s="2"/>
      <c r="AR1122" s="2"/>
      <c r="AS1122" s="2"/>
      <c r="AT1122" s="98"/>
      <c r="AU1122" s="98"/>
      <c r="AV1122" s="386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386"/>
      <c r="BX1122" s="386"/>
      <c r="BY1122" s="386"/>
      <c r="BZ1122" s="2"/>
      <c r="CA1122" s="2"/>
      <c r="CB1122" s="2"/>
      <c r="CC1122" s="2"/>
      <c r="CD1122" s="2"/>
      <c r="CE1122" s="2"/>
      <c r="CF1122" s="386"/>
      <c r="CG1122" s="386"/>
      <c r="CH1122" s="10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386"/>
      <c r="DT1122" s="386"/>
      <c r="DU1122" s="386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  <c r="IO1122" s="2"/>
      <c r="IP1122" s="2"/>
      <c r="IQ1122" s="2"/>
      <c r="IR1122" s="2"/>
      <c r="IS1122" s="2"/>
      <c r="IT1122" s="2"/>
      <c r="IU1122" s="2"/>
      <c r="IV1122" s="2"/>
      <c r="IW1122" s="2"/>
    </row>
    <row r="1123" customFormat="false" ht="11.25" hidden="false" customHeight="false" outlineLevel="0" collapsed="false">
      <c r="A1123" s="2"/>
      <c r="B1123" s="2"/>
      <c r="C1123" s="2"/>
      <c r="D1123" s="398"/>
      <c r="F1123" s="2"/>
      <c r="G1123" s="2"/>
      <c r="H1123" s="2"/>
      <c r="I1123" s="2"/>
      <c r="J1123" s="2"/>
      <c r="K1123" s="2"/>
      <c r="L1123" s="2"/>
      <c r="M1123" s="2"/>
      <c r="P1123" s="2"/>
      <c r="Q1123" s="2"/>
      <c r="R1123" s="2"/>
      <c r="X1123" s="273"/>
      <c r="Y1123" s="2"/>
      <c r="AL1123" s="2"/>
      <c r="AM1123" s="2"/>
      <c r="AN1123" s="2"/>
      <c r="AO1123" s="2"/>
      <c r="AP1123" s="2"/>
      <c r="AQ1123" s="2"/>
      <c r="AR1123" s="2"/>
      <c r="AS1123" s="2"/>
      <c r="AT1123" s="98"/>
      <c r="AU1123" s="98"/>
      <c r="AV1123" s="386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386"/>
      <c r="BX1123" s="386"/>
      <c r="BY1123" s="386"/>
      <c r="BZ1123" s="2"/>
      <c r="CA1123" s="2"/>
      <c r="CB1123" s="2"/>
      <c r="CC1123" s="2"/>
      <c r="CD1123" s="2"/>
      <c r="CE1123" s="2"/>
      <c r="CF1123" s="386"/>
      <c r="CG1123" s="386"/>
      <c r="CH1123" s="10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386"/>
      <c r="DT1123" s="386"/>
      <c r="DU1123" s="386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  <c r="IO1123" s="2"/>
      <c r="IP1123" s="2"/>
      <c r="IQ1123" s="2"/>
      <c r="IR1123" s="2"/>
      <c r="IS1123" s="2"/>
      <c r="IT1123" s="2"/>
      <c r="IU1123" s="2"/>
      <c r="IV1123" s="2"/>
      <c r="IW1123" s="2"/>
    </row>
    <row r="1124" customFormat="false" ht="11.25" hidden="false" customHeight="false" outlineLevel="0" collapsed="false">
      <c r="A1124" s="2"/>
      <c r="B1124" s="2"/>
      <c r="C1124" s="2"/>
      <c r="D1124" s="398"/>
      <c r="F1124" s="2"/>
      <c r="G1124" s="2"/>
      <c r="H1124" s="2"/>
      <c r="I1124" s="2"/>
      <c r="J1124" s="2"/>
      <c r="K1124" s="2"/>
      <c r="L1124" s="2"/>
      <c r="M1124" s="2"/>
      <c r="P1124" s="2"/>
      <c r="Q1124" s="2"/>
      <c r="R1124" s="2"/>
      <c r="X1124" s="273"/>
      <c r="Y1124" s="2"/>
      <c r="AL1124" s="2"/>
      <c r="AM1124" s="2"/>
      <c r="AN1124" s="2"/>
      <c r="AO1124" s="2"/>
      <c r="AP1124" s="2"/>
      <c r="AQ1124" s="2"/>
      <c r="AR1124" s="2"/>
      <c r="AS1124" s="2"/>
      <c r="AT1124" s="98"/>
      <c r="AU1124" s="98"/>
      <c r="AV1124" s="386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386"/>
      <c r="BX1124" s="386"/>
      <c r="BY1124" s="386"/>
      <c r="BZ1124" s="2"/>
      <c r="CA1124" s="2"/>
      <c r="CB1124" s="2"/>
      <c r="CC1124" s="2"/>
      <c r="CD1124" s="2"/>
      <c r="CE1124" s="2"/>
      <c r="CF1124" s="386"/>
      <c r="CG1124" s="386"/>
      <c r="CH1124" s="10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386"/>
      <c r="DT1124" s="386"/>
      <c r="DU1124" s="386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  <c r="IO1124" s="2"/>
      <c r="IP1124" s="2"/>
      <c r="IQ1124" s="2"/>
      <c r="IR1124" s="2"/>
      <c r="IS1124" s="2"/>
      <c r="IT1124" s="2"/>
      <c r="IU1124" s="2"/>
      <c r="IV1124" s="2"/>
      <c r="IW1124" s="2"/>
    </row>
    <row r="1125" customFormat="false" ht="11.25" hidden="false" customHeight="false" outlineLevel="0" collapsed="false">
      <c r="A1125" s="2"/>
      <c r="B1125" s="2"/>
      <c r="C1125" s="2"/>
      <c r="D1125" s="398"/>
      <c r="F1125" s="2"/>
      <c r="G1125" s="2"/>
      <c r="H1125" s="2"/>
      <c r="I1125" s="2"/>
      <c r="J1125" s="2"/>
      <c r="K1125" s="2"/>
      <c r="L1125" s="2"/>
      <c r="M1125" s="2"/>
      <c r="P1125" s="2"/>
      <c r="Q1125" s="2"/>
      <c r="R1125" s="2"/>
      <c r="X1125" s="273"/>
      <c r="Y1125" s="2"/>
      <c r="AL1125" s="2"/>
      <c r="AM1125" s="2"/>
      <c r="AN1125" s="2"/>
      <c r="AO1125" s="2"/>
      <c r="AP1125" s="2"/>
      <c r="AQ1125" s="2"/>
      <c r="AR1125" s="2"/>
      <c r="AS1125" s="2"/>
      <c r="AT1125" s="98"/>
      <c r="AU1125" s="98"/>
      <c r="AV1125" s="386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386"/>
      <c r="BX1125" s="386"/>
      <c r="BY1125" s="386"/>
      <c r="BZ1125" s="2"/>
      <c r="CA1125" s="2"/>
      <c r="CB1125" s="2"/>
      <c r="CC1125" s="2"/>
      <c r="CD1125" s="2"/>
      <c r="CE1125" s="2"/>
      <c r="CF1125" s="386"/>
      <c r="CG1125" s="386"/>
      <c r="CH1125" s="10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386"/>
      <c r="DT1125" s="386"/>
      <c r="DU1125" s="386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  <c r="IO1125" s="2"/>
      <c r="IP1125" s="2"/>
      <c r="IQ1125" s="2"/>
      <c r="IR1125" s="2"/>
      <c r="IS1125" s="2"/>
      <c r="IT1125" s="2"/>
      <c r="IU1125" s="2"/>
      <c r="IV1125" s="2"/>
      <c r="IW1125" s="2"/>
    </row>
    <row r="1126" customFormat="false" ht="11.25" hidden="false" customHeight="false" outlineLevel="0" collapsed="false">
      <c r="A1126" s="2"/>
      <c r="B1126" s="2"/>
      <c r="C1126" s="2"/>
      <c r="D1126" s="398"/>
      <c r="F1126" s="2"/>
      <c r="G1126" s="2"/>
      <c r="H1126" s="2"/>
      <c r="I1126" s="2"/>
      <c r="J1126" s="2"/>
      <c r="K1126" s="2"/>
      <c r="L1126" s="2"/>
      <c r="M1126" s="2"/>
      <c r="P1126" s="2"/>
      <c r="Q1126" s="2"/>
      <c r="R1126" s="2"/>
      <c r="X1126" s="273"/>
      <c r="Y1126" s="2"/>
      <c r="AL1126" s="2"/>
      <c r="AM1126" s="2"/>
      <c r="AN1126" s="2"/>
      <c r="AO1126" s="2"/>
      <c r="AP1126" s="2"/>
      <c r="AQ1126" s="2"/>
      <c r="AR1126" s="2"/>
      <c r="AS1126" s="2"/>
      <c r="AT1126" s="98"/>
      <c r="AU1126" s="98"/>
      <c r="AV1126" s="386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386"/>
      <c r="BX1126" s="386"/>
      <c r="BY1126" s="386"/>
      <c r="BZ1126" s="2"/>
      <c r="CA1126" s="2"/>
      <c r="CB1126" s="2"/>
      <c r="CC1126" s="2"/>
      <c r="CD1126" s="2"/>
      <c r="CE1126" s="2"/>
      <c r="CF1126" s="386"/>
      <c r="CG1126" s="386"/>
      <c r="CH1126" s="10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386"/>
      <c r="DT1126" s="386"/>
      <c r="DU1126" s="386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  <c r="IO1126" s="2"/>
      <c r="IP1126" s="2"/>
      <c r="IQ1126" s="2"/>
      <c r="IR1126" s="2"/>
      <c r="IS1126" s="2"/>
      <c r="IT1126" s="2"/>
      <c r="IU1126" s="2"/>
      <c r="IV1126" s="2"/>
      <c r="IW1126" s="2"/>
    </row>
    <row r="1127" customFormat="false" ht="11.25" hidden="false" customHeight="false" outlineLevel="0" collapsed="false">
      <c r="A1127" s="2"/>
      <c r="B1127" s="2"/>
      <c r="C1127" s="2"/>
      <c r="D1127" s="398"/>
      <c r="F1127" s="2"/>
      <c r="G1127" s="2"/>
      <c r="H1127" s="2"/>
      <c r="I1127" s="2"/>
      <c r="J1127" s="2"/>
      <c r="K1127" s="2"/>
      <c r="L1127" s="2"/>
      <c r="M1127" s="2"/>
      <c r="P1127" s="2"/>
      <c r="Q1127" s="2"/>
      <c r="R1127" s="2"/>
      <c r="X1127" s="273"/>
      <c r="Y1127" s="2"/>
      <c r="AL1127" s="2"/>
      <c r="AM1127" s="2"/>
      <c r="AN1127" s="2"/>
      <c r="AO1127" s="2"/>
      <c r="AP1127" s="2"/>
      <c r="AQ1127" s="2"/>
      <c r="AR1127" s="2"/>
      <c r="AS1127" s="2"/>
      <c r="AT1127" s="98"/>
      <c r="AU1127" s="98"/>
      <c r="AV1127" s="386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386"/>
      <c r="BX1127" s="386"/>
      <c r="BY1127" s="386"/>
      <c r="BZ1127" s="2"/>
      <c r="CA1127" s="2"/>
      <c r="CB1127" s="2"/>
      <c r="CC1127" s="2"/>
      <c r="CD1127" s="2"/>
      <c r="CE1127" s="2"/>
      <c r="CF1127" s="386"/>
      <c r="CG1127" s="386"/>
      <c r="CH1127" s="10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386"/>
      <c r="DT1127" s="386"/>
      <c r="DU1127" s="386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  <c r="IQ1127" s="2"/>
      <c r="IR1127" s="2"/>
      <c r="IS1127" s="2"/>
      <c r="IT1127" s="2"/>
      <c r="IU1127" s="2"/>
      <c r="IV1127" s="2"/>
      <c r="IW1127" s="2"/>
    </row>
    <row r="1128" customFormat="false" ht="11.25" hidden="false" customHeight="false" outlineLevel="0" collapsed="false">
      <c r="A1128" s="2"/>
      <c r="B1128" s="2"/>
      <c r="C1128" s="2"/>
      <c r="D1128" s="398"/>
      <c r="F1128" s="2"/>
      <c r="G1128" s="2"/>
      <c r="H1128" s="2"/>
      <c r="I1128" s="2"/>
      <c r="J1128" s="2"/>
      <c r="K1128" s="2"/>
      <c r="L1128" s="2"/>
      <c r="M1128" s="2"/>
      <c r="P1128" s="2"/>
      <c r="Q1128" s="2"/>
      <c r="R1128" s="2"/>
      <c r="X1128" s="273"/>
      <c r="Y1128" s="2"/>
      <c r="AL1128" s="2"/>
      <c r="AM1128" s="2"/>
      <c r="AN1128" s="2"/>
      <c r="AO1128" s="2"/>
      <c r="AP1128" s="2"/>
      <c r="AQ1128" s="2"/>
      <c r="AR1128" s="2"/>
      <c r="AS1128" s="2"/>
      <c r="AT1128" s="98"/>
      <c r="AU1128" s="98"/>
      <c r="AV1128" s="386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386"/>
      <c r="BX1128" s="386"/>
      <c r="BY1128" s="386"/>
      <c r="BZ1128" s="2"/>
      <c r="CA1128" s="2"/>
      <c r="CB1128" s="2"/>
      <c r="CC1128" s="2"/>
      <c r="CD1128" s="2"/>
      <c r="CE1128" s="2"/>
      <c r="CF1128" s="386"/>
      <c r="CG1128" s="386"/>
      <c r="CH1128" s="10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386"/>
      <c r="DT1128" s="386"/>
      <c r="DU1128" s="386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  <c r="IO1128" s="2"/>
      <c r="IP1128" s="2"/>
      <c r="IQ1128" s="2"/>
      <c r="IR1128" s="2"/>
      <c r="IS1128" s="2"/>
      <c r="IT1128" s="2"/>
      <c r="IU1128" s="2"/>
      <c r="IV1128" s="2"/>
      <c r="IW1128" s="2"/>
    </row>
    <row r="1129" customFormat="false" ht="11.25" hidden="false" customHeight="false" outlineLevel="0" collapsed="false">
      <c r="A1129" s="2"/>
      <c r="B1129" s="2"/>
      <c r="C1129" s="2"/>
      <c r="D1129" s="398"/>
      <c r="F1129" s="2"/>
      <c r="G1129" s="2"/>
      <c r="H1129" s="2"/>
      <c r="I1129" s="2"/>
      <c r="J1129" s="2"/>
      <c r="K1129" s="2"/>
      <c r="L1129" s="2"/>
      <c r="M1129" s="2"/>
      <c r="P1129" s="2"/>
      <c r="Q1129" s="2"/>
      <c r="R1129" s="2"/>
      <c r="X1129" s="273"/>
      <c r="Y1129" s="2"/>
      <c r="AL1129" s="2"/>
      <c r="AM1129" s="2"/>
      <c r="AN1129" s="2"/>
      <c r="AO1129" s="2"/>
      <c r="AP1129" s="2"/>
      <c r="AQ1129" s="2"/>
      <c r="AR1129" s="2"/>
      <c r="AS1129" s="2"/>
      <c r="AT1129" s="98"/>
      <c r="AU1129" s="98"/>
      <c r="AV1129" s="386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386"/>
      <c r="BX1129" s="386"/>
      <c r="BY1129" s="386"/>
      <c r="BZ1129" s="2"/>
      <c r="CA1129" s="2"/>
      <c r="CB1129" s="2"/>
      <c r="CC1129" s="2"/>
      <c r="CD1129" s="2"/>
      <c r="CE1129" s="2"/>
      <c r="CF1129" s="386"/>
      <c r="CG1129" s="386"/>
      <c r="CH1129" s="10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386"/>
      <c r="DT1129" s="386"/>
      <c r="DU1129" s="386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  <c r="IO1129" s="2"/>
      <c r="IP1129" s="2"/>
      <c r="IQ1129" s="2"/>
      <c r="IR1129" s="2"/>
      <c r="IS1129" s="2"/>
      <c r="IT1129" s="2"/>
      <c r="IU1129" s="2"/>
      <c r="IV1129" s="2"/>
      <c r="IW1129" s="2"/>
    </row>
    <row r="1130" customFormat="false" ht="11.25" hidden="false" customHeight="false" outlineLevel="0" collapsed="false">
      <c r="A1130" s="2"/>
      <c r="B1130" s="2"/>
      <c r="C1130" s="2"/>
      <c r="D1130" s="398"/>
      <c r="F1130" s="2"/>
      <c r="G1130" s="2"/>
      <c r="H1130" s="2"/>
      <c r="I1130" s="2"/>
      <c r="J1130" s="2"/>
      <c r="K1130" s="2"/>
      <c r="L1130" s="2"/>
      <c r="M1130" s="2"/>
      <c r="P1130" s="2"/>
      <c r="Q1130" s="2"/>
      <c r="R1130" s="2"/>
      <c r="X1130" s="273"/>
      <c r="Y1130" s="2"/>
      <c r="AL1130" s="2"/>
      <c r="AM1130" s="2"/>
      <c r="AN1130" s="2"/>
      <c r="AO1130" s="2"/>
      <c r="AP1130" s="2"/>
      <c r="AQ1130" s="2"/>
      <c r="AR1130" s="2"/>
      <c r="AS1130" s="2"/>
      <c r="AT1130" s="98"/>
      <c r="AU1130" s="98"/>
      <c r="AV1130" s="386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386"/>
      <c r="BX1130" s="386"/>
      <c r="BY1130" s="386"/>
      <c r="BZ1130" s="2"/>
      <c r="CA1130" s="2"/>
      <c r="CB1130" s="2"/>
      <c r="CC1130" s="2"/>
      <c r="CD1130" s="2"/>
      <c r="CE1130" s="2"/>
      <c r="CF1130" s="386"/>
      <c r="CG1130" s="386"/>
      <c r="CH1130" s="10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386"/>
      <c r="DT1130" s="386"/>
      <c r="DU1130" s="386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  <c r="IQ1130" s="2"/>
      <c r="IR1130" s="2"/>
      <c r="IS1130" s="2"/>
      <c r="IT1130" s="2"/>
      <c r="IU1130" s="2"/>
      <c r="IV1130" s="2"/>
      <c r="IW1130" s="2"/>
    </row>
    <row r="1131" customFormat="false" ht="11.25" hidden="false" customHeight="false" outlineLevel="0" collapsed="false">
      <c r="A1131" s="2"/>
      <c r="B1131" s="2"/>
      <c r="C1131" s="2"/>
      <c r="D1131" s="398"/>
      <c r="F1131" s="2"/>
      <c r="G1131" s="2"/>
      <c r="H1131" s="2"/>
      <c r="I1131" s="2"/>
      <c r="J1131" s="2"/>
      <c r="K1131" s="2"/>
      <c r="L1131" s="2"/>
      <c r="M1131" s="2"/>
      <c r="P1131" s="2"/>
      <c r="Q1131" s="2"/>
      <c r="R1131" s="2"/>
      <c r="X1131" s="273"/>
      <c r="Y1131" s="2"/>
      <c r="AL1131" s="2"/>
      <c r="AM1131" s="2"/>
      <c r="AN1131" s="2"/>
      <c r="AO1131" s="2"/>
      <c r="AP1131" s="2"/>
      <c r="AQ1131" s="2"/>
      <c r="AR1131" s="2"/>
      <c r="AS1131" s="2"/>
      <c r="AT1131" s="98"/>
      <c r="AU1131" s="98"/>
      <c r="AV1131" s="386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386"/>
      <c r="BX1131" s="386"/>
      <c r="BY1131" s="386"/>
      <c r="BZ1131" s="2"/>
      <c r="CA1131" s="2"/>
      <c r="CB1131" s="2"/>
      <c r="CC1131" s="2"/>
      <c r="CD1131" s="2"/>
      <c r="CE1131" s="2"/>
      <c r="CF1131" s="386"/>
      <c r="CG1131" s="386"/>
      <c r="CH1131" s="10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386"/>
      <c r="DT1131" s="386"/>
      <c r="DU1131" s="386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  <c r="IO1131" s="2"/>
      <c r="IP1131" s="2"/>
      <c r="IQ1131" s="2"/>
      <c r="IR1131" s="2"/>
      <c r="IS1131" s="2"/>
      <c r="IT1131" s="2"/>
      <c r="IU1131" s="2"/>
      <c r="IV1131" s="2"/>
      <c r="IW1131" s="2"/>
    </row>
    <row r="1132" customFormat="false" ht="11.25" hidden="false" customHeight="false" outlineLevel="0" collapsed="false">
      <c r="A1132" s="2"/>
      <c r="B1132" s="2"/>
      <c r="C1132" s="2"/>
      <c r="D1132" s="398"/>
      <c r="F1132" s="2"/>
      <c r="G1132" s="2"/>
      <c r="H1132" s="2"/>
      <c r="I1132" s="2"/>
      <c r="J1132" s="2"/>
      <c r="K1132" s="2"/>
      <c r="L1132" s="2"/>
      <c r="M1132" s="2"/>
      <c r="P1132" s="2"/>
      <c r="Q1132" s="2"/>
      <c r="R1132" s="2"/>
      <c r="X1132" s="273"/>
      <c r="Y1132" s="2"/>
      <c r="AL1132" s="2"/>
      <c r="AM1132" s="2"/>
      <c r="AN1132" s="2"/>
      <c r="AO1132" s="2"/>
      <c r="AP1132" s="2"/>
      <c r="AQ1132" s="2"/>
      <c r="AR1132" s="2"/>
      <c r="AS1132" s="2"/>
      <c r="AT1132" s="98"/>
      <c r="AU1132" s="98"/>
      <c r="AV1132" s="386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386"/>
      <c r="BX1132" s="386"/>
      <c r="BY1132" s="386"/>
      <c r="BZ1132" s="2"/>
      <c r="CA1132" s="2"/>
      <c r="CB1132" s="2"/>
      <c r="CC1132" s="2"/>
      <c r="CD1132" s="2"/>
      <c r="CE1132" s="2"/>
      <c r="CF1132" s="386"/>
      <c r="CG1132" s="386"/>
      <c r="CH1132" s="10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386"/>
      <c r="DT1132" s="386"/>
      <c r="DU1132" s="386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  <c r="IT1132" s="2"/>
      <c r="IU1132" s="2"/>
      <c r="IV1132" s="2"/>
      <c r="IW1132" s="2"/>
    </row>
    <row r="1133" customFormat="false" ht="11.25" hidden="false" customHeight="false" outlineLevel="0" collapsed="false">
      <c r="A1133" s="2"/>
      <c r="B1133" s="2"/>
      <c r="C1133" s="2"/>
      <c r="D1133" s="398"/>
      <c r="F1133" s="2"/>
      <c r="G1133" s="2"/>
      <c r="H1133" s="2"/>
      <c r="I1133" s="2"/>
      <c r="J1133" s="2"/>
      <c r="K1133" s="2"/>
      <c r="L1133" s="2"/>
      <c r="M1133" s="2"/>
      <c r="P1133" s="2"/>
      <c r="Q1133" s="2"/>
      <c r="R1133" s="2"/>
      <c r="X1133" s="273"/>
      <c r="Y1133" s="2"/>
      <c r="AL1133" s="2"/>
      <c r="AM1133" s="2"/>
      <c r="AN1133" s="2"/>
      <c r="AO1133" s="2"/>
      <c r="AP1133" s="2"/>
      <c r="AQ1133" s="2"/>
      <c r="AR1133" s="2"/>
      <c r="AS1133" s="2"/>
      <c r="AT1133" s="98"/>
      <c r="AU1133" s="98"/>
      <c r="AV1133" s="386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386"/>
      <c r="BX1133" s="386"/>
      <c r="BY1133" s="386"/>
      <c r="BZ1133" s="2"/>
      <c r="CA1133" s="2"/>
      <c r="CB1133" s="2"/>
      <c r="CC1133" s="2"/>
      <c r="CD1133" s="2"/>
      <c r="CE1133" s="2"/>
      <c r="CF1133" s="386"/>
      <c r="CG1133" s="386"/>
      <c r="CH1133" s="10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386"/>
      <c r="DT1133" s="386"/>
      <c r="DU1133" s="386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  <c r="IQ1133" s="2"/>
      <c r="IR1133" s="2"/>
      <c r="IS1133" s="2"/>
      <c r="IT1133" s="2"/>
      <c r="IU1133" s="2"/>
      <c r="IV1133" s="2"/>
      <c r="IW1133" s="2"/>
    </row>
    <row r="1134" customFormat="false" ht="11.25" hidden="false" customHeight="false" outlineLevel="0" collapsed="false">
      <c r="A1134" s="2"/>
      <c r="B1134" s="2"/>
      <c r="C1134" s="2"/>
      <c r="D1134" s="398"/>
      <c r="F1134" s="2"/>
      <c r="G1134" s="2"/>
      <c r="H1134" s="2"/>
      <c r="I1134" s="2"/>
      <c r="J1134" s="2"/>
      <c r="K1134" s="2"/>
      <c r="L1134" s="2"/>
      <c r="M1134" s="2"/>
      <c r="P1134" s="2"/>
      <c r="Q1134" s="2"/>
      <c r="R1134" s="2"/>
      <c r="X1134" s="273"/>
      <c r="Y1134" s="2"/>
      <c r="AL1134" s="2"/>
      <c r="AM1134" s="2"/>
      <c r="AN1134" s="2"/>
      <c r="AO1134" s="2"/>
      <c r="AP1134" s="2"/>
      <c r="AQ1134" s="2"/>
      <c r="AR1134" s="2"/>
      <c r="AS1134" s="2"/>
      <c r="AT1134" s="98"/>
      <c r="AU1134" s="98"/>
      <c r="AV1134" s="386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386"/>
      <c r="BX1134" s="386"/>
      <c r="BY1134" s="386"/>
      <c r="BZ1134" s="2"/>
      <c r="CA1134" s="2"/>
      <c r="CB1134" s="2"/>
      <c r="CC1134" s="2"/>
      <c r="CD1134" s="2"/>
      <c r="CE1134" s="2"/>
      <c r="CF1134" s="386"/>
      <c r="CG1134" s="386"/>
      <c r="CH1134" s="10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386"/>
      <c r="DT1134" s="386"/>
      <c r="DU1134" s="386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  <c r="IQ1134" s="2"/>
      <c r="IR1134" s="2"/>
      <c r="IS1134" s="2"/>
      <c r="IT1134" s="2"/>
      <c r="IU1134" s="2"/>
      <c r="IV1134" s="2"/>
      <c r="IW1134" s="2"/>
    </row>
    <row r="1135" customFormat="false" ht="11.25" hidden="false" customHeight="false" outlineLevel="0" collapsed="false">
      <c r="A1135" s="2"/>
      <c r="B1135" s="2"/>
      <c r="C1135" s="2"/>
      <c r="D1135" s="398"/>
      <c r="F1135" s="2"/>
      <c r="G1135" s="2"/>
      <c r="H1135" s="2"/>
      <c r="I1135" s="2"/>
      <c r="J1135" s="2"/>
      <c r="K1135" s="2"/>
      <c r="L1135" s="2"/>
      <c r="M1135" s="2"/>
      <c r="P1135" s="2"/>
      <c r="Q1135" s="2"/>
      <c r="R1135" s="2"/>
      <c r="X1135" s="273"/>
      <c r="Y1135" s="2"/>
      <c r="AL1135" s="2"/>
      <c r="AM1135" s="2"/>
      <c r="AN1135" s="2"/>
      <c r="AO1135" s="2"/>
      <c r="AP1135" s="2"/>
      <c r="AQ1135" s="2"/>
      <c r="AR1135" s="2"/>
      <c r="AS1135" s="2"/>
      <c r="AT1135" s="98"/>
      <c r="AU1135" s="98"/>
      <c r="AV1135" s="386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386"/>
      <c r="BX1135" s="386"/>
      <c r="BY1135" s="386"/>
      <c r="BZ1135" s="2"/>
      <c r="CA1135" s="2"/>
      <c r="CB1135" s="2"/>
      <c r="CC1135" s="2"/>
      <c r="CD1135" s="2"/>
      <c r="CE1135" s="2"/>
      <c r="CF1135" s="386"/>
      <c r="CG1135" s="386"/>
      <c r="CH1135" s="10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386"/>
      <c r="DT1135" s="386"/>
      <c r="DU1135" s="386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  <c r="IQ1135" s="2"/>
      <c r="IR1135" s="2"/>
      <c r="IS1135" s="2"/>
      <c r="IT1135" s="2"/>
      <c r="IU1135" s="2"/>
      <c r="IV1135" s="2"/>
      <c r="IW1135" s="2"/>
    </row>
    <row r="1136" customFormat="false" ht="11.25" hidden="false" customHeight="false" outlineLevel="0" collapsed="false">
      <c r="A1136" s="2"/>
      <c r="B1136" s="2"/>
      <c r="C1136" s="2"/>
      <c r="D1136" s="398"/>
      <c r="F1136" s="2"/>
      <c r="G1136" s="2"/>
      <c r="H1136" s="2"/>
      <c r="I1136" s="2"/>
      <c r="J1136" s="2"/>
      <c r="K1136" s="2"/>
      <c r="L1136" s="2"/>
      <c r="M1136" s="2"/>
      <c r="P1136" s="2"/>
      <c r="Q1136" s="2"/>
      <c r="R1136" s="2"/>
      <c r="X1136" s="273"/>
      <c r="Y1136" s="2"/>
      <c r="AL1136" s="2"/>
      <c r="AM1136" s="2"/>
      <c r="AN1136" s="2"/>
      <c r="AO1136" s="2"/>
      <c r="AP1136" s="2"/>
      <c r="AQ1136" s="2"/>
      <c r="AR1136" s="2"/>
      <c r="AS1136" s="2"/>
      <c r="AT1136" s="98"/>
      <c r="AU1136" s="98"/>
      <c r="AV1136" s="386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386"/>
      <c r="BX1136" s="386"/>
      <c r="BY1136" s="386"/>
      <c r="BZ1136" s="2"/>
      <c r="CA1136" s="2"/>
      <c r="CB1136" s="2"/>
      <c r="CC1136" s="2"/>
      <c r="CD1136" s="2"/>
      <c r="CE1136" s="2"/>
      <c r="CF1136" s="386"/>
      <c r="CG1136" s="386"/>
      <c r="CH1136" s="10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386"/>
      <c r="DT1136" s="386"/>
      <c r="DU1136" s="386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  <c r="IR1136" s="2"/>
      <c r="IS1136" s="2"/>
      <c r="IT1136" s="2"/>
      <c r="IU1136" s="2"/>
      <c r="IV1136" s="2"/>
      <c r="IW1136" s="2"/>
    </row>
    <row r="1137" customFormat="false" ht="11.25" hidden="false" customHeight="false" outlineLevel="0" collapsed="false">
      <c r="A1137" s="2"/>
      <c r="B1137" s="2"/>
      <c r="C1137" s="2"/>
      <c r="D1137" s="398"/>
      <c r="F1137" s="2"/>
      <c r="G1137" s="2"/>
      <c r="H1137" s="2"/>
      <c r="I1137" s="2"/>
      <c r="J1137" s="2"/>
      <c r="K1137" s="2"/>
      <c r="L1137" s="2"/>
      <c r="M1137" s="2"/>
      <c r="P1137" s="2"/>
      <c r="Q1137" s="2"/>
      <c r="R1137" s="2"/>
      <c r="X1137" s="273"/>
      <c r="Y1137" s="2"/>
      <c r="AL1137" s="2"/>
      <c r="AM1137" s="2"/>
      <c r="AN1137" s="2"/>
      <c r="AO1137" s="2"/>
      <c r="AP1137" s="2"/>
      <c r="AQ1137" s="2"/>
      <c r="AR1137" s="2"/>
      <c r="AS1137" s="2"/>
      <c r="AT1137" s="98"/>
      <c r="AU1137" s="98"/>
      <c r="AV1137" s="386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386"/>
      <c r="BX1137" s="386"/>
      <c r="BY1137" s="386"/>
      <c r="BZ1137" s="2"/>
      <c r="CA1137" s="2"/>
      <c r="CB1137" s="2"/>
      <c r="CC1137" s="2"/>
      <c r="CD1137" s="2"/>
      <c r="CE1137" s="2"/>
      <c r="CF1137" s="386"/>
      <c r="CG1137" s="386"/>
      <c r="CH1137" s="10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386"/>
      <c r="DT1137" s="386"/>
      <c r="DU1137" s="386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  <c r="IO1137" s="2"/>
      <c r="IP1137" s="2"/>
      <c r="IQ1137" s="2"/>
      <c r="IR1137" s="2"/>
      <c r="IS1137" s="2"/>
      <c r="IT1137" s="2"/>
      <c r="IU1137" s="2"/>
      <c r="IV1137" s="2"/>
      <c r="IW1137" s="2"/>
    </row>
    <row r="1138" customFormat="false" ht="11.25" hidden="false" customHeight="false" outlineLevel="0" collapsed="false">
      <c r="A1138" s="2"/>
      <c r="B1138" s="2"/>
      <c r="C1138" s="2"/>
      <c r="D1138" s="398"/>
      <c r="F1138" s="2"/>
      <c r="G1138" s="2"/>
      <c r="H1138" s="2"/>
      <c r="I1138" s="2"/>
      <c r="J1138" s="2"/>
      <c r="K1138" s="2"/>
      <c r="L1138" s="2"/>
      <c r="M1138" s="2"/>
      <c r="P1138" s="2"/>
      <c r="Q1138" s="2"/>
      <c r="R1138" s="2"/>
      <c r="X1138" s="273"/>
      <c r="Y1138" s="2"/>
      <c r="AL1138" s="2"/>
      <c r="AM1138" s="2"/>
      <c r="AN1138" s="2"/>
      <c r="AO1138" s="2"/>
      <c r="AP1138" s="2"/>
      <c r="AQ1138" s="2"/>
      <c r="AR1138" s="2"/>
      <c r="AS1138" s="2"/>
      <c r="AT1138" s="98"/>
      <c r="AU1138" s="98"/>
      <c r="AV1138" s="386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386"/>
      <c r="BX1138" s="386"/>
      <c r="BY1138" s="386"/>
      <c r="BZ1138" s="2"/>
      <c r="CA1138" s="2"/>
      <c r="CB1138" s="2"/>
      <c r="CC1138" s="2"/>
      <c r="CD1138" s="2"/>
      <c r="CE1138" s="2"/>
      <c r="CF1138" s="386"/>
      <c r="CG1138" s="386"/>
      <c r="CH1138" s="10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386"/>
      <c r="DT1138" s="386"/>
      <c r="DU1138" s="386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  <c r="IQ1138" s="2"/>
      <c r="IR1138" s="2"/>
      <c r="IS1138" s="2"/>
      <c r="IT1138" s="2"/>
      <c r="IU1138" s="2"/>
      <c r="IV1138" s="2"/>
      <c r="IW1138" s="2"/>
    </row>
    <row r="1139" customFormat="false" ht="11.25" hidden="false" customHeight="false" outlineLevel="0" collapsed="false">
      <c r="A1139" s="2"/>
      <c r="B1139" s="2"/>
      <c r="C1139" s="2"/>
      <c r="D1139" s="398"/>
      <c r="F1139" s="2"/>
      <c r="G1139" s="2"/>
      <c r="H1139" s="2"/>
      <c r="I1139" s="2"/>
      <c r="J1139" s="2"/>
      <c r="K1139" s="2"/>
      <c r="L1139" s="2"/>
      <c r="M1139" s="2"/>
      <c r="P1139" s="2"/>
      <c r="Q1139" s="2"/>
      <c r="R1139" s="2"/>
      <c r="X1139" s="273"/>
      <c r="Y1139" s="2"/>
      <c r="AL1139" s="2"/>
      <c r="AM1139" s="2"/>
      <c r="AN1139" s="2"/>
      <c r="AO1139" s="2"/>
      <c r="AP1139" s="2"/>
      <c r="AQ1139" s="2"/>
      <c r="AR1139" s="2"/>
      <c r="AS1139" s="2"/>
      <c r="AT1139" s="98"/>
      <c r="AU1139" s="98"/>
      <c r="AV1139" s="386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386"/>
      <c r="BX1139" s="386"/>
      <c r="BY1139" s="386"/>
      <c r="BZ1139" s="2"/>
      <c r="CA1139" s="2"/>
      <c r="CB1139" s="2"/>
      <c r="CC1139" s="2"/>
      <c r="CD1139" s="2"/>
      <c r="CE1139" s="2"/>
      <c r="CF1139" s="386"/>
      <c r="CG1139" s="386"/>
      <c r="CH1139" s="10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386"/>
      <c r="DT1139" s="386"/>
      <c r="DU1139" s="386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  <c r="IV1139" s="2"/>
      <c r="IW1139" s="2"/>
    </row>
    <row r="1140" customFormat="false" ht="11.25" hidden="false" customHeight="false" outlineLevel="0" collapsed="false">
      <c r="A1140" s="2"/>
      <c r="B1140" s="2"/>
      <c r="C1140" s="2"/>
      <c r="D1140" s="398"/>
      <c r="F1140" s="2"/>
      <c r="G1140" s="2"/>
      <c r="H1140" s="2"/>
      <c r="I1140" s="2"/>
      <c r="J1140" s="2"/>
      <c r="K1140" s="2"/>
      <c r="L1140" s="2"/>
      <c r="M1140" s="2"/>
      <c r="P1140" s="2"/>
      <c r="Q1140" s="2"/>
      <c r="R1140" s="2"/>
      <c r="X1140" s="273"/>
      <c r="Y1140" s="2"/>
      <c r="AL1140" s="2"/>
      <c r="AM1140" s="2"/>
      <c r="AN1140" s="2"/>
      <c r="AO1140" s="2"/>
      <c r="AP1140" s="2"/>
      <c r="AQ1140" s="2"/>
      <c r="AR1140" s="2"/>
      <c r="AS1140" s="2"/>
      <c r="AT1140" s="98"/>
      <c r="AU1140" s="98"/>
      <c r="AV1140" s="386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386"/>
      <c r="BX1140" s="386"/>
      <c r="BY1140" s="386"/>
      <c r="BZ1140" s="2"/>
      <c r="CA1140" s="2"/>
      <c r="CB1140" s="2"/>
      <c r="CC1140" s="2"/>
      <c r="CD1140" s="2"/>
      <c r="CE1140" s="2"/>
      <c r="CF1140" s="386"/>
      <c r="CG1140" s="386"/>
      <c r="CH1140" s="10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386"/>
      <c r="DT1140" s="386"/>
      <c r="DU1140" s="386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  <c r="IQ1140" s="2"/>
      <c r="IR1140" s="2"/>
      <c r="IS1140" s="2"/>
      <c r="IT1140" s="2"/>
      <c r="IU1140" s="2"/>
      <c r="IV1140" s="2"/>
      <c r="IW1140" s="2"/>
    </row>
    <row r="1141" customFormat="false" ht="11.25" hidden="false" customHeight="false" outlineLevel="0" collapsed="false">
      <c r="A1141" s="2"/>
      <c r="B1141" s="2"/>
      <c r="C1141" s="2"/>
      <c r="D1141" s="398"/>
      <c r="F1141" s="2"/>
      <c r="G1141" s="2"/>
      <c r="H1141" s="2"/>
      <c r="I1141" s="2"/>
      <c r="J1141" s="2"/>
      <c r="K1141" s="2"/>
      <c r="L1141" s="2"/>
      <c r="M1141" s="2"/>
      <c r="P1141" s="2"/>
      <c r="Q1141" s="2"/>
      <c r="R1141" s="2"/>
      <c r="X1141" s="273"/>
      <c r="Y1141" s="2"/>
      <c r="AL1141" s="2"/>
      <c r="AM1141" s="2"/>
      <c r="AN1141" s="2"/>
      <c r="AO1141" s="2"/>
      <c r="AP1141" s="2"/>
      <c r="AQ1141" s="2"/>
      <c r="AR1141" s="2"/>
      <c r="AS1141" s="2"/>
      <c r="AT1141" s="98"/>
      <c r="AU1141" s="98"/>
      <c r="AV1141" s="386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386"/>
      <c r="BX1141" s="386"/>
      <c r="BY1141" s="386"/>
      <c r="BZ1141" s="2"/>
      <c r="CA1141" s="2"/>
      <c r="CB1141" s="2"/>
      <c r="CC1141" s="2"/>
      <c r="CD1141" s="2"/>
      <c r="CE1141" s="2"/>
      <c r="CF1141" s="386"/>
      <c r="CG1141" s="386"/>
      <c r="CH1141" s="10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386"/>
      <c r="DT1141" s="386"/>
      <c r="DU1141" s="386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  <c r="IV1141" s="2"/>
      <c r="IW1141" s="2"/>
    </row>
    <row r="1142" customFormat="false" ht="11.25" hidden="false" customHeight="false" outlineLevel="0" collapsed="false">
      <c r="A1142" s="2"/>
      <c r="B1142" s="2"/>
      <c r="C1142" s="2"/>
      <c r="D1142" s="398"/>
      <c r="F1142" s="2"/>
      <c r="G1142" s="2"/>
      <c r="H1142" s="2"/>
      <c r="I1142" s="2"/>
      <c r="J1142" s="2"/>
      <c r="K1142" s="2"/>
      <c r="L1142" s="2"/>
      <c r="M1142" s="2"/>
      <c r="P1142" s="2"/>
      <c r="Q1142" s="2"/>
      <c r="R1142" s="2"/>
      <c r="X1142" s="273"/>
      <c r="Y1142" s="2"/>
      <c r="AL1142" s="2"/>
      <c r="AM1142" s="2"/>
      <c r="AN1142" s="2"/>
      <c r="AO1142" s="2"/>
      <c r="AP1142" s="2"/>
      <c r="AQ1142" s="2"/>
      <c r="AR1142" s="2"/>
      <c r="AS1142" s="2"/>
      <c r="AT1142" s="98"/>
      <c r="AU1142" s="98"/>
      <c r="AV1142" s="386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386"/>
      <c r="BX1142" s="386"/>
      <c r="BY1142" s="386"/>
      <c r="BZ1142" s="2"/>
      <c r="CA1142" s="2"/>
      <c r="CB1142" s="2"/>
      <c r="CC1142" s="2"/>
      <c r="CD1142" s="2"/>
      <c r="CE1142" s="2"/>
      <c r="CF1142" s="386"/>
      <c r="CG1142" s="386"/>
      <c r="CH1142" s="10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386"/>
      <c r="DT1142" s="386"/>
      <c r="DU1142" s="386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  <c r="IQ1142" s="2"/>
      <c r="IR1142" s="2"/>
      <c r="IS1142" s="2"/>
      <c r="IT1142" s="2"/>
      <c r="IU1142" s="2"/>
      <c r="IV1142" s="2"/>
      <c r="IW1142" s="2"/>
    </row>
    <row r="1143" customFormat="false" ht="11.25" hidden="false" customHeight="false" outlineLevel="0" collapsed="false">
      <c r="A1143" s="2"/>
      <c r="B1143" s="2"/>
      <c r="C1143" s="2"/>
      <c r="D1143" s="398"/>
      <c r="F1143" s="2"/>
      <c r="G1143" s="2"/>
      <c r="H1143" s="2"/>
      <c r="I1143" s="2"/>
      <c r="J1143" s="2"/>
      <c r="K1143" s="2"/>
      <c r="L1143" s="2"/>
      <c r="M1143" s="2"/>
      <c r="P1143" s="2"/>
      <c r="Q1143" s="2"/>
      <c r="R1143" s="2"/>
      <c r="X1143" s="273"/>
      <c r="Y1143" s="2"/>
      <c r="AL1143" s="2"/>
      <c r="AM1143" s="2"/>
      <c r="AN1143" s="2"/>
      <c r="AO1143" s="2"/>
      <c r="AP1143" s="2"/>
      <c r="AQ1143" s="2"/>
      <c r="AR1143" s="2"/>
      <c r="AS1143" s="2"/>
      <c r="AT1143" s="98"/>
      <c r="AU1143" s="98"/>
      <c r="AV1143" s="386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386"/>
      <c r="BX1143" s="386"/>
      <c r="BY1143" s="386"/>
      <c r="BZ1143" s="2"/>
      <c r="CA1143" s="2"/>
      <c r="CB1143" s="2"/>
      <c r="CC1143" s="2"/>
      <c r="CD1143" s="2"/>
      <c r="CE1143" s="2"/>
      <c r="CF1143" s="386"/>
      <c r="CG1143" s="386"/>
      <c r="CH1143" s="10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386"/>
      <c r="DT1143" s="386"/>
      <c r="DU1143" s="386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  <c r="IO1143" s="2"/>
      <c r="IP1143" s="2"/>
      <c r="IQ1143" s="2"/>
      <c r="IR1143" s="2"/>
      <c r="IS1143" s="2"/>
      <c r="IT1143" s="2"/>
      <c r="IU1143" s="2"/>
      <c r="IV1143" s="2"/>
      <c r="IW1143" s="2"/>
    </row>
    <row r="1144" customFormat="false" ht="11.25" hidden="false" customHeight="false" outlineLevel="0" collapsed="false">
      <c r="A1144" s="2"/>
      <c r="B1144" s="2"/>
      <c r="C1144" s="2"/>
      <c r="D1144" s="398"/>
      <c r="F1144" s="2"/>
      <c r="G1144" s="2"/>
      <c r="H1144" s="2"/>
      <c r="I1144" s="2"/>
      <c r="J1144" s="2"/>
      <c r="K1144" s="2"/>
      <c r="L1144" s="2"/>
      <c r="M1144" s="2"/>
      <c r="P1144" s="2"/>
      <c r="Q1144" s="2"/>
      <c r="R1144" s="2"/>
      <c r="X1144" s="273"/>
      <c r="Y1144" s="2"/>
      <c r="AL1144" s="2"/>
      <c r="AM1144" s="2"/>
      <c r="AN1144" s="2"/>
      <c r="AO1144" s="2"/>
      <c r="AP1144" s="2"/>
      <c r="AQ1144" s="2"/>
      <c r="AR1144" s="2"/>
      <c r="AS1144" s="2"/>
      <c r="AT1144" s="98"/>
      <c r="AU1144" s="98"/>
      <c r="AV1144" s="386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386"/>
      <c r="BX1144" s="386"/>
      <c r="BY1144" s="386"/>
      <c r="BZ1144" s="2"/>
      <c r="CA1144" s="2"/>
      <c r="CB1144" s="2"/>
      <c r="CC1144" s="2"/>
      <c r="CD1144" s="2"/>
      <c r="CE1144" s="2"/>
      <c r="CF1144" s="386"/>
      <c r="CG1144" s="386"/>
      <c r="CH1144" s="10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386"/>
      <c r="DT1144" s="386"/>
      <c r="DU1144" s="386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  <c r="IQ1144" s="2"/>
      <c r="IR1144" s="2"/>
      <c r="IS1144" s="2"/>
      <c r="IT1144" s="2"/>
      <c r="IU1144" s="2"/>
      <c r="IV1144" s="2"/>
      <c r="IW1144" s="2"/>
    </row>
    <row r="1145" customFormat="false" ht="11.25" hidden="false" customHeight="false" outlineLevel="0" collapsed="false">
      <c r="A1145" s="2"/>
      <c r="B1145" s="2"/>
      <c r="C1145" s="2"/>
      <c r="D1145" s="398"/>
      <c r="F1145" s="2"/>
      <c r="G1145" s="2"/>
      <c r="H1145" s="2"/>
      <c r="I1145" s="2"/>
      <c r="J1145" s="2"/>
      <c r="K1145" s="2"/>
      <c r="L1145" s="2"/>
      <c r="M1145" s="2"/>
      <c r="P1145" s="2"/>
      <c r="Q1145" s="2"/>
      <c r="R1145" s="2"/>
      <c r="X1145" s="273"/>
      <c r="Y1145" s="2"/>
      <c r="AL1145" s="2"/>
      <c r="AM1145" s="2"/>
      <c r="AN1145" s="2"/>
      <c r="AO1145" s="2"/>
      <c r="AP1145" s="2"/>
      <c r="AQ1145" s="2"/>
      <c r="AR1145" s="2"/>
      <c r="AS1145" s="2"/>
      <c r="AT1145" s="98"/>
      <c r="AU1145" s="98"/>
      <c r="AV1145" s="386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386"/>
      <c r="BX1145" s="386"/>
      <c r="BY1145" s="386"/>
      <c r="BZ1145" s="2"/>
      <c r="CA1145" s="2"/>
      <c r="CB1145" s="2"/>
      <c r="CC1145" s="2"/>
      <c r="CD1145" s="2"/>
      <c r="CE1145" s="2"/>
      <c r="CF1145" s="386"/>
      <c r="CG1145" s="386"/>
      <c r="CH1145" s="10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386"/>
      <c r="DT1145" s="386"/>
      <c r="DU1145" s="386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  <c r="IO1145" s="2"/>
      <c r="IP1145" s="2"/>
      <c r="IQ1145" s="2"/>
      <c r="IR1145" s="2"/>
      <c r="IS1145" s="2"/>
      <c r="IT1145" s="2"/>
      <c r="IU1145" s="2"/>
      <c r="IV1145" s="2"/>
      <c r="IW1145" s="2"/>
    </row>
    <row r="1146" customFormat="false" ht="11.25" hidden="false" customHeight="false" outlineLevel="0" collapsed="false">
      <c r="A1146" s="2"/>
      <c r="B1146" s="2"/>
      <c r="C1146" s="2"/>
      <c r="D1146" s="398"/>
      <c r="F1146" s="2"/>
      <c r="G1146" s="2"/>
      <c r="H1146" s="2"/>
      <c r="I1146" s="2"/>
      <c r="J1146" s="2"/>
      <c r="K1146" s="2"/>
      <c r="L1146" s="2"/>
      <c r="M1146" s="2"/>
      <c r="P1146" s="2"/>
      <c r="Q1146" s="2"/>
      <c r="R1146" s="2"/>
      <c r="X1146" s="273"/>
      <c r="Y1146" s="2"/>
      <c r="AL1146" s="2"/>
      <c r="AM1146" s="2"/>
      <c r="AN1146" s="2"/>
      <c r="AO1146" s="2"/>
      <c r="AP1146" s="2"/>
      <c r="AQ1146" s="2"/>
      <c r="AR1146" s="2"/>
      <c r="AS1146" s="2"/>
      <c r="AT1146" s="98"/>
      <c r="AU1146" s="98"/>
      <c r="AV1146" s="386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386"/>
      <c r="BX1146" s="386"/>
      <c r="BY1146" s="386"/>
      <c r="BZ1146" s="2"/>
      <c r="CA1146" s="2"/>
      <c r="CB1146" s="2"/>
      <c r="CC1146" s="2"/>
      <c r="CD1146" s="2"/>
      <c r="CE1146" s="2"/>
      <c r="CF1146" s="386"/>
      <c r="CG1146" s="386"/>
      <c r="CH1146" s="10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386"/>
      <c r="DT1146" s="386"/>
      <c r="DU1146" s="386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  <c r="IO1146" s="2"/>
      <c r="IP1146" s="2"/>
      <c r="IQ1146" s="2"/>
      <c r="IR1146" s="2"/>
      <c r="IS1146" s="2"/>
      <c r="IT1146" s="2"/>
      <c r="IU1146" s="2"/>
      <c r="IV1146" s="2"/>
      <c r="IW1146" s="2"/>
    </row>
    <row r="1147" customFormat="false" ht="11.25" hidden="false" customHeight="false" outlineLevel="0" collapsed="false">
      <c r="A1147" s="2"/>
      <c r="B1147" s="2"/>
      <c r="C1147" s="2"/>
      <c r="D1147" s="398"/>
      <c r="F1147" s="2"/>
      <c r="G1147" s="2"/>
      <c r="H1147" s="2"/>
      <c r="I1147" s="2"/>
      <c r="J1147" s="2"/>
      <c r="K1147" s="2"/>
      <c r="L1147" s="2"/>
      <c r="M1147" s="2"/>
      <c r="P1147" s="2"/>
      <c r="Q1147" s="2"/>
      <c r="R1147" s="2"/>
      <c r="X1147" s="273"/>
      <c r="Y1147" s="2"/>
      <c r="AL1147" s="2"/>
      <c r="AM1147" s="2"/>
      <c r="AN1147" s="2"/>
      <c r="AO1147" s="2"/>
      <c r="AP1147" s="2"/>
      <c r="AQ1147" s="2"/>
      <c r="AR1147" s="2"/>
      <c r="AS1147" s="2"/>
      <c r="AT1147" s="98"/>
      <c r="AU1147" s="98"/>
      <c r="AV1147" s="386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386"/>
      <c r="BX1147" s="386"/>
      <c r="BY1147" s="386"/>
      <c r="BZ1147" s="2"/>
      <c r="CA1147" s="2"/>
      <c r="CB1147" s="2"/>
      <c r="CC1147" s="2"/>
      <c r="CD1147" s="2"/>
      <c r="CE1147" s="2"/>
      <c r="CF1147" s="386"/>
      <c r="CG1147" s="386"/>
      <c r="CH1147" s="10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386"/>
      <c r="DT1147" s="386"/>
      <c r="DU1147" s="386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  <c r="IV1147" s="2"/>
      <c r="IW1147" s="2"/>
    </row>
    <row r="1148" customFormat="false" ht="11.25" hidden="false" customHeight="false" outlineLevel="0" collapsed="false">
      <c r="A1148" s="2"/>
      <c r="B1148" s="2"/>
      <c r="C1148" s="2"/>
      <c r="D1148" s="398"/>
      <c r="F1148" s="2"/>
      <c r="G1148" s="2"/>
      <c r="H1148" s="2"/>
      <c r="I1148" s="2"/>
      <c r="J1148" s="2"/>
      <c r="K1148" s="2"/>
      <c r="L1148" s="2"/>
      <c r="M1148" s="2"/>
      <c r="P1148" s="2"/>
      <c r="Q1148" s="2"/>
      <c r="R1148" s="2"/>
      <c r="X1148" s="273"/>
      <c r="Y1148" s="2"/>
      <c r="AL1148" s="2"/>
      <c r="AM1148" s="2"/>
      <c r="AN1148" s="2"/>
      <c r="AO1148" s="2"/>
      <c r="AP1148" s="2"/>
      <c r="AQ1148" s="2"/>
      <c r="AR1148" s="2"/>
      <c r="AS1148" s="2"/>
      <c r="AT1148" s="98"/>
      <c r="AU1148" s="98"/>
      <c r="AV1148" s="386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386"/>
      <c r="BX1148" s="386"/>
      <c r="BY1148" s="386"/>
      <c r="BZ1148" s="2"/>
      <c r="CA1148" s="2"/>
      <c r="CB1148" s="2"/>
      <c r="CC1148" s="2"/>
      <c r="CD1148" s="2"/>
      <c r="CE1148" s="2"/>
      <c r="CF1148" s="386"/>
      <c r="CG1148" s="386"/>
      <c r="CH1148" s="10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386"/>
      <c r="DT1148" s="386"/>
      <c r="DU1148" s="386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  <c r="IO1148" s="2"/>
      <c r="IP1148" s="2"/>
      <c r="IQ1148" s="2"/>
      <c r="IR1148" s="2"/>
      <c r="IS1148" s="2"/>
      <c r="IT1148" s="2"/>
      <c r="IU1148" s="2"/>
      <c r="IV1148" s="2"/>
      <c r="IW1148" s="2"/>
    </row>
    <row r="1149" customFormat="false" ht="11.25" hidden="false" customHeight="false" outlineLevel="0" collapsed="false">
      <c r="A1149" s="2"/>
      <c r="B1149" s="2"/>
      <c r="C1149" s="2"/>
      <c r="D1149" s="398"/>
      <c r="F1149" s="2"/>
      <c r="G1149" s="2"/>
      <c r="H1149" s="2"/>
      <c r="I1149" s="2"/>
      <c r="J1149" s="2"/>
      <c r="K1149" s="2"/>
      <c r="L1149" s="2"/>
      <c r="M1149" s="2"/>
      <c r="P1149" s="2"/>
      <c r="Q1149" s="2"/>
      <c r="R1149" s="2"/>
      <c r="X1149" s="273"/>
      <c r="Y1149" s="2"/>
      <c r="AL1149" s="2"/>
      <c r="AM1149" s="2"/>
      <c r="AN1149" s="2"/>
      <c r="AO1149" s="2"/>
      <c r="AP1149" s="2"/>
      <c r="AQ1149" s="2"/>
      <c r="AR1149" s="2"/>
      <c r="AS1149" s="2"/>
      <c r="AT1149" s="98"/>
      <c r="AU1149" s="98"/>
      <c r="AV1149" s="386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386"/>
      <c r="BX1149" s="386"/>
      <c r="BY1149" s="386"/>
      <c r="BZ1149" s="2"/>
      <c r="CA1149" s="2"/>
      <c r="CB1149" s="2"/>
      <c r="CC1149" s="2"/>
      <c r="CD1149" s="2"/>
      <c r="CE1149" s="2"/>
      <c r="CF1149" s="386"/>
      <c r="CG1149" s="386"/>
      <c r="CH1149" s="10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386"/>
      <c r="DT1149" s="386"/>
      <c r="DU1149" s="386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  <c r="IO1149" s="2"/>
      <c r="IP1149" s="2"/>
      <c r="IQ1149" s="2"/>
      <c r="IR1149" s="2"/>
      <c r="IS1149" s="2"/>
      <c r="IT1149" s="2"/>
      <c r="IU1149" s="2"/>
      <c r="IV1149" s="2"/>
      <c r="IW1149" s="2"/>
    </row>
    <row r="1150" customFormat="false" ht="11.25" hidden="false" customHeight="false" outlineLevel="0" collapsed="false">
      <c r="A1150" s="2"/>
      <c r="B1150" s="2"/>
      <c r="C1150" s="2"/>
      <c r="D1150" s="398"/>
      <c r="F1150" s="2"/>
      <c r="G1150" s="2"/>
      <c r="H1150" s="2"/>
      <c r="I1150" s="2"/>
      <c r="J1150" s="2"/>
      <c r="K1150" s="2"/>
      <c r="L1150" s="2"/>
      <c r="M1150" s="2"/>
      <c r="P1150" s="2"/>
      <c r="Q1150" s="2"/>
      <c r="R1150" s="2"/>
      <c r="X1150" s="273"/>
      <c r="Y1150" s="2"/>
      <c r="AL1150" s="2"/>
      <c r="AM1150" s="2"/>
      <c r="AN1150" s="2"/>
      <c r="AO1150" s="2"/>
      <c r="AP1150" s="2"/>
      <c r="AQ1150" s="2"/>
      <c r="AR1150" s="2"/>
      <c r="AS1150" s="2"/>
      <c r="AT1150" s="98"/>
      <c r="AU1150" s="98"/>
      <c r="AV1150" s="386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386"/>
      <c r="BX1150" s="386"/>
      <c r="BY1150" s="386"/>
      <c r="BZ1150" s="2"/>
      <c r="CA1150" s="2"/>
      <c r="CB1150" s="2"/>
      <c r="CC1150" s="2"/>
      <c r="CD1150" s="2"/>
      <c r="CE1150" s="2"/>
      <c r="CF1150" s="386"/>
      <c r="CG1150" s="386"/>
      <c r="CH1150" s="10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386"/>
      <c r="DT1150" s="386"/>
      <c r="DU1150" s="386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  <c r="IO1150" s="2"/>
      <c r="IP1150" s="2"/>
      <c r="IQ1150" s="2"/>
      <c r="IR1150" s="2"/>
      <c r="IS1150" s="2"/>
      <c r="IT1150" s="2"/>
      <c r="IU1150" s="2"/>
      <c r="IV1150" s="2"/>
      <c r="IW1150" s="2"/>
    </row>
    <row r="1151" customFormat="false" ht="11.25" hidden="false" customHeight="false" outlineLevel="0" collapsed="false">
      <c r="A1151" s="2"/>
      <c r="B1151" s="2"/>
      <c r="C1151" s="2"/>
      <c r="D1151" s="398"/>
      <c r="F1151" s="2"/>
      <c r="G1151" s="2"/>
      <c r="H1151" s="2"/>
      <c r="I1151" s="2"/>
      <c r="J1151" s="2"/>
      <c r="K1151" s="2"/>
      <c r="L1151" s="2"/>
      <c r="M1151" s="2"/>
      <c r="P1151" s="2"/>
      <c r="Q1151" s="2"/>
      <c r="R1151" s="2"/>
      <c r="X1151" s="273"/>
      <c r="Y1151" s="2"/>
      <c r="AL1151" s="2"/>
      <c r="AM1151" s="2"/>
      <c r="AN1151" s="2"/>
      <c r="AO1151" s="2"/>
      <c r="AP1151" s="2"/>
      <c r="AQ1151" s="2"/>
      <c r="AR1151" s="2"/>
      <c r="AS1151" s="2"/>
      <c r="AT1151" s="98"/>
      <c r="AU1151" s="98"/>
      <c r="AV1151" s="386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386"/>
      <c r="BX1151" s="386"/>
      <c r="BY1151" s="386"/>
      <c r="BZ1151" s="2"/>
      <c r="CA1151" s="2"/>
      <c r="CB1151" s="2"/>
      <c r="CC1151" s="2"/>
      <c r="CD1151" s="2"/>
      <c r="CE1151" s="2"/>
      <c r="CF1151" s="386"/>
      <c r="CG1151" s="386"/>
      <c r="CH1151" s="10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386"/>
      <c r="DT1151" s="386"/>
      <c r="DU1151" s="386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  <c r="IO1151" s="2"/>
      <c r="IP1151" s="2"/>
      <c r="IQ1151" s="2"/>
      <c r="IR1151" s="2"/>
      <c r="IS1151" s="2"/>
      <c r="IT1151" s="2"/>
      <c r="IU1151" s="2"/>
      <c r="IV1151" s="2"/>
      <c r="IW1151" s="2"/>
    </row>
    <row r="1152" customFormat="false" ht="11.25" hidden="false" customHeight="false" outlineLevel="0" collapsed="false">
      <c r="A1152" s="2"/>
      <c r="B1152" s="2"/>
      <c r="C1152" s="2"/>
      <c r="D1152" s="398"/>
      <c r="F1152" s="2"/>
      <c r="G1152" s="2"/>
      <c r="H1152" s="2"/>
      <c r="I1152" s="2"/>
      <c r="J1152" s="2"/>
      <c r="K1152" s="2"/>
      <c r="L1152" s="2"/>
      <c r="M1152" s="2"/>
      <c r="P1152" s="2"/>
      <c r="Q1152" s="2"/>
      <c r="R1152" s="2"/>
      <c r="X1152" s="273"/>
      <c r="Y1152" s="2"/>
      <c r="AL1152" s="2"/>
      <c r="AM1152" s="2"/>
      <c r="AN1152" s="2"/>
      <c r="AO1152" s="2"/>
      <c r="AP1152" s="2"/>
      <c r="AQ1152" s="2"/>
      <c r="AR1152" s="2"/>
      <c r="AS1152" s="2"/>
      <c r="AT1152" s="98"/>
      <c r="AU1152" s="98"/>
      <c r="AV1152" s="386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386"/>
      <c r="BX1152" s="386"/>
      <c r="BY1152" s="386"/>
      <c r="BZ1152" s="2"/>
      <c r="CA1152" s="2"/>
      <c r="CB1152" s="2"/>
      <c r="CC1152" s="2"/>
      <c r="CD1152" s="2"/>
      <c r="CE1152" s="2"/>
      <c r="CF1152" s="386"/>
      <c r="CG1152" s="386"/>
      <c r="CH1152" s="10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386"/>
      <c r="DT1152" s="386"/>
      <c r="DU1152" s="386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  <c r="IO1152" s="2"/>
      <c r="IP1152" s="2"/>
      <c r="IQ1152" s="2"/>
      <c r="IR1152" s="2"/>
      <c r="IS1152" s="2"/>
      <c r="IT1152" s="2"/>
      <c r="IU1152" s="2"/>
      <c r="IV1152" s="2"/>
      <c r="IW1152" s="2"/>
    </row>
    <row r="1153" customFormat="false" ht="11.25" hidden="false" customHeight="false" outlineLevel="0" collapsed="false">
      <c r="A1153" s="2"/>
      <c r="B1153" s="2"/>
      <c r="C1153" s="2"/>
      <c r="D1153" s="398"/>
      <c r="F1153" s="2"/>
      <c r="G1153" s="2"/>
      <c r="H1153" s="2"/>
      <c r="I1153" s="2"/>
      <c r="J1153" s="2"/>
      <c r="K1153" s="2"/>
      <c r="L1153" s="2"/>
      <c r="M1153" s="2"/>
      <c r="P1153" s="2"/>
      <c r="Q1153" s="2"/>
      <c r="R1153" s="2"/>
      <c r="X1153" s="273"/>
      <c r="Y1153" s="2"/>
      <c r="AL1153" s="2"/>
      <c r="AM1153" s="2"/>
      <c r="AN1153" s="2"/>
      <c r="AO1153" s="2"/>
      <c r="AP1153" s="2"/>
      <c r="AQ1153" s="2"/>
      <c r="AR1153" s="2"/>
      <c r="AS1153" s="2"/>
      <c r="AT1153" s="98"/>
      <c r="AU1153" s="98"/>
      <c r="AV1153" s="386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386"/>
      <c r="BX1153" s="386"/>
      <c r="BY1153" s="386"/>
      <c r="BZ1153" s="2"/>
      <c r="CA1153" s="2"/>
      <c r="CB1153" s="2"/>
      <c r="CC1153" s="2"/>
      <c r="CD1153" s="2"/>
      <c r="CE1153" s="2"/>
      <c r="CF1153" s="386"/>
      <c r="CG1153" s="386"/>
      <c r="CH1153" s="10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386"/>
      <c r="DT1153" s="386"/>
      <c r="DU1153" s="386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  <c r="IO1153" s="2"/>
      <c r="IP1153" s="2"/>
      <c r="IQ1153" s="2"/>
      <c r="IR1153" s="2"/>
      <c r="IS1153" s="2"/>
      <c r="IT1153" s="2"/>
      <c r="IU1153" s="2"/>
      <c r="IV1153" s="2"/>
      <c r="IW1153" s="2"/>
    </row>
    <row r="1154" customFormat="false" ht="11.25" hidden="false" customHeight="false" outlineLevel="0" collapsed="false">
      <c r="A1154" s="2"/>
      <c r="B1154" s="2"/>
      <c r="C1154" s="2"/>
      <c r="D1154" s="398"/>
      <c r="F1154" s="2"/>
      <c r="G1154" s="2"/>
      <c r="H1154" s="2"/>
      <c r="I1154" s="2"/>
      <c r="J1154" s="2"/>
      <c r="K1154" s="2"/>
      <c r="L1154" s="2"/>
      <c r="M1154" s="2"/>
      <c r="P1154" s="2"/>
      <c r="Q1154" s="2"/>
      <c r="R1154" s="2"/>
      <c r="X1154" s="273"/>
      <c r="Y1154" s="2"/>
      <c r="AL1154" s="2"/>
      <c r="AM1154" s="2"/>
      <c r="AN1154" s="2"/>
      <c r="AO1154" s="2"/>
      <c r="AP1154" s="2"/>
      <c r="AQ1154" s="2"/>
      <c r="AR1154" s="2"/>
      <c r="AS1154" s="2"/>
      <c r="AT1154" s="98"/>
      <c r="AU1154" s="98"/>
      <c r="AV1154" s="386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386"/>
      <c r="BX1154" s="386"/>
      <c r="BY1154" s="386"/>
      <c r="BZ1154" s="2"/>
      <c r="CA1154" s="2"/>
      <c r="CB1154" s="2"/>
      <c r="CC1154" s="2"/>
      <c r="CD1154" s="2"/>
      <c r="CE1154" s="2"/>
      <c r="CF1154" s="386"/>
      <c r="CG1154" s="386"/>
      <c r="CH1154" s="10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386"/>
      <c r="DT1154" s="386"/>
      <c r="DU1154" s="386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  <c r="IO1154" s="2"/>
      <c r="IP1154" s="2"/>
      <c r="IQ1154" s="2"/>
      <c r="IR1154" s="2"/>
      <c r="IS1154" s="2"/>
      <c r="IT1154" s="2"/>
      <c r="IU1154" s="2"/>
      <c r="IV1154" s="2"/>
      <c r="IW1154" s="2"/>
    </row>
    <row r="1155" customFormat="false" ht="11.25" hidden="false" customHeight="false" outlineLevel="0" collapsed="false">
      <c r="A1155" s="2"/>
      <c r="B1155" s="2"/>
      <c r="C1155" s="2"/>
      <c r="D1155" s="398"/>
      <c r="F1155" s="2"/>
      <c r="G1155" s="2"/>
      <c r="H1155" s="2"/>
      <c r="I1155" s="2"/>
      <c r="J1155" s="2"/>
      <c r="K1155" s="2"/>
      <c r="L1155" s="2"/>
      <c r="M1155" s="2"/>
      <c r="P1155" s="2"/>
      <c r="Q1155" s="2"/>
      <c r="R1155" s="2"/>
      <c r="X1155" s="273"/>
      <c r="Y1155" s="2"/>
      <c r="AL1155" s="2"/>
      <c r="AM1155" s="2"/>
      <c r="AN1155" s="2"/>
      <c r="AO1155" s="2"/>
      <c r="AP1155" s="2"/>
      <c r="AQ1155" s="2"/>
      <c r="AR1155" s="2"/>
      <c r="AS1155" s="2"/>
      <c r="AT1155" s="98"/>
      <c r="AU1155" s="98"/>
      <c r="AV1155" s="386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386"/>
      <c r="BX1155" s="386"/>
      <c r="BY1155" s="386"/>
      <c r="BZ1155" s="2"/>
      <c r="CA1155" s="2"/>
      <c r="CB1155" s="2"/>
      <c r="CC1155" s="2"/>
      <c r="CD1155" s="2"/>
      <c r="CE1155" s="2"/>
      <c r="CF1155" s="386"/>
      <c r="CG1155" s="386"/>
      <c r="CH1155" s="10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386"/>
      <c r="DT1155" s="386"/>
      <c r="DU1155" s="386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  <c r="IO1155" s="2"/>
      <c r="IP1155" s="2"/>
      <c r="IQ1155" s="2"/>
      <c r="IR1155" s="2"/>
      <c r="IS1155" s="2"/>
      <c r="IT1155" s="2"/>
      <c r="IU1155" s="2"/>
      <c r="IV1155" s="2"/>
      <c r="IW1155" s="2"/>
    </row>
    <row r="1156" customFormat="false" ht="11.25" hidden="false" customHeight="false" outlineLevel="0" collapsed="false">
      <c r="A1156" s="2"/>
      <c r="B1156" s="2"/>
      <c r="C1156" s="2"/>
      <c r="D1156" s="398"/>
      <c r="F1156" s="2"/>
      <c r="G1156" s="2"/>
      <c r="H1156" s="2"/>
      <c r="I1156" s="2"/>
      <c r="J1156" s="2"/>
      <c r="K1156" s="2"/>
      <c r="L1156" s="2"/>
      <c r="M1156" s="2"/>
      <c r="P1156" s="2"/>
      <c r="Q1156" s="2"/>
      <c r="R1156" s="2"/>
      <c r="X1156" s="273"/>
      <c r="Y1156" s="2"/>
      <c r="AL1156" s="2"/>
      <c r="AM1156" s="2"/>
      <c r="AN1156" s="2"/>
      <c r="AO1156" s="2"/>
      <c r="AP1156" s="2"/>
      <c r="AQ1156" s="2"/>
      <c r="AR1156" s="2"/>
      <c r="AS1156" s="2"/>
      <c r="AT1156" s="98"/>
      <c r="AU1156" s="98"/>
      <c r="AV1156" s="386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386"/>
      <c r="BX1156" s="386"/>
      <c r="BY1156" s="386"/>
      <c r="BZ1156" s="2"/>
      <c r="CA1156" s="2"/>
      <c r="CB1156" s="2"/>
      <c r="CC1156" s="2"/>
      <c r="CD1156" s="2"/>
      <c r="CE1156" s="2"/>
      <c r="CF1156" s="386"/>
      <c r="CG1156" s="386"/>
      <c r="CH1156" s="10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386"/>
      <c r="DT1156" s="386"/>
      <c r="DU1156" s="386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  <c r="IO1156" s="2"/>
      <c r="IP1156" s="2"/>
      <c r="IQ1156" s="2"/>
      <c r="IR1156" s="2"/>
      <c r="IS1156" s="2"/>
      <c r="IT1156" s="2"/>
      <c r="IU1156" s="2"/>
      <c r="IV1156" s="2"/>
      <c r="IW1156" s="2"/>
    </row>
    <row r="1157" customFormat="false" ht="11.25" hidden="false" customHeight="false" outlineLevel="0" collapsed="false">
      <c r="A1157" s="2"/>
      <c r="B1157" s="2"/>
      <c r="C1157" s="2"/>
      <c r="D1157" s="398"/>
      <c r="F1157" s="2"/>
      <c r="G1157" s="2"/>
      <c r="H1157" s="2"/>
      <c r="I1157" s="2"/>
      <c r="J1157" s="2"/>
      <c r="K1157" s="2"/>
      <c r="L1157" s="2"/>
      <c r="M1157" s="2"/>
      <c r="P1157" s="2"/>
      <c r="Q1157" s="2"/>
      <c r="R1157" s="2"/>
      <c r="X1157" s="273"/>
      <c r="Y1157" s="2"/>
      <c r="AL1157" s="2"/>
      <c r="AM1157" s="2"/>
      <c r="AN1157" s="2"/>
      <c r="AO1157" s="2"/>
      <c r="AP1157" s="2"/>
      <c r="AQ1157" s="2"/>
      <c r="AR1157" s="2"/>
      <c r="AS1157" s="2"/>
      <c r="AT1157" s="98"/>
      <c r="AU1157" s="98"/>
      <c r="AV1157" s="386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386"/>
      <c r="BX1157" s="386"/>
      <c r="BY1157" s="386"/>
      <c r="BZ1157" s="2"/>
      <c r="CA1157" s="2"/>
      <c r="CB1157" s="2"/>
      <c r="CC1157" s="2"/>
      <c r="CD1157" s="2"/>
      <c r="CE1157" s="2"/>
      <c r="CF1157" s="386"/>
      <c r="CG1157" s="386"/>
      <c r="CH1157" s="10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386"/>
      <c r="DT1157" s="386"/>
      <c r="DU1157" s="386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  <c r="IQ1157" s="2"/>
      <c r="IR1157" s="2"/>
      <c r="IS1157" s="2"/>
      <c r="IT1157" s="2"/>
      <c r="IU1157" s="2"/>
      <c r="IV1157" s="2"/>
      <c r="IW1157" s="2"/>
    </row>
    <row r="1158" customFormat="false" ht="11.25" hidden="false" customHeight="false" outlineLevel="0" collapsed="false">
      <c r="A1158" s="2"/>
      <c r="B1158" s="2"/>
      <c r="C1158" s="2"/>
      <c r="D1158" s="398"/>
      <c r="F1158" s="2"/>
      <c r="G1158" s="2"/>
      <c r="H1158" s="2"/>
      <c r="I1158" s="2"/>
      <c r="J1158" s="2"/>
      <c r="K1158" s="2"/>
      <c r="L1158" s="2"/>
      <c r="M1158" s="2"/>
      <c r="P1158" s="2"/>
      <c r="Q1158" s="2"/>
      <c r="R1158" s="2"/>
      <c r="X1158" s="273"/>
      <c r="Y1158" s="2"/>
      <c r="AL1158" s="2"/>
      <c r="AM1158" s="2"/>
      <c r="AN1158" s="2"/>
      <c r="AO1158" s="2"/>
      <c r="AP1158" s="2"/>
      <c r="AQ1158" s="2"/>
      <c r="AR1158" s="2"/>
      <c r="AS1158" s="2"/>
      <c r="AT1158" s="98"/>
      <c r="AU1158" s="98"/>
      <c r="AV1158" s="386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386"/>
      <c r="BX1158" s="386"/>
      <c r="BY1158" s="386"/>
      <c r="BZ1158" s="2"/>
      <c r="CA1158" s="2"/>
      <c r="CB1158" s="2"/>
      <c r="CC1158" s="2"/>
      <c r="CD1158" s="2"/>
      <c r="CE1158" s="2"/>
      <c r="CF1158" s="386"/>
      <c r="CG1158" s="386"/>
      <c r="CH1158" s="10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386"/>
      <c r="DT1158" s="386"/>
      <c r="DU1158" s="386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  <c r="IO1158" s="2"/>
      <c r="IP1158" s="2"/>
      <c r="IQ1158" s="2"/>
      <c r="IR1158" s="2"/>
      <c r="IS1158" s="2"/>
      <c r="IT1158" s="2"/>
      <c r="IU1158" s="2"/>
      <c r="IV1158" s="2"/>
      <c r="IW1158" s="2"/>
    </row>
    <row r="1159" customFormat="false" ht="11.25" hidden="false" customHeight="false" outlineLevel="0" collapsed="false">
      <c r="A1159" s="2"/>
      <c r="B1159" s="2"/>
      <c r="C1159" s="2"/>
      <c r="D1159" s="398"/>
      <c r="F1159" s="2"/>
      <c r="G1159" s="2"/>
      <c r="H1159" s="2"/>
      <c r="I1159" s="2"/>
      <c r="J1159" s="2"/>
      <c r="K1159" s="2"/>
      <c r="L1159" s="2"/>
      <c r="M1159" s="2"/>
      <c r="P1159" s="2"/>
      <c r="Q1159" s="2"/>
      <c r="R1159" s="2"/>
      <c r="X1159" s="273"/>
      <c r="Y1159" s="2"/>
      <c r="AL1159" s="2"/>
      <c r="AM1159" s="2"/>
      <c r="AN1159" s="2"/>
      <c r="AO1159" s="2"/>
      <c r="AP1159" s="2"/>
      <c r="AQ1159" s="2"/>
      <c r="AR1159" s="2"/>
      <c r="AS1159" s="2"/>
      <c r="AT1159" s="98"/>
      <c r="AU1159" s="98"/>
      <c r="AV1159" s="386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386"/>
      <c r="BX1159" s="386"/>
      <c r="BY1159" s="386"/>
      <c r="BZ1159" s="2"/>
      <c r="CA1159" s="2"/>
      <c r="CB1159" s="2"/>
      <c r="CC1159" s="2"/>
      <c r="CD1159" s="2"/>
      <c r="CE1159" s="2"/>
      <c r="CF1159" s="386"/>
      <c r="CG1159" s="386"/>
      <c r="CH1159" s="10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386"/>
      <c r="DT1159" s="386"/>
      <c r="DU1159" s="386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  <c r="IO1159" s="2"/>
      <c r="IP1159" s="2"/>
      <c r="IQ1159" s="2"/>
      <c r="IR1159" s="2"/>
      <c r="IS1159" s="2"/>
      <c r="IT1159" s="2"/>
      <c r="IU1159" s="2"/>
      <c r="IV1159" s="2"/>
      <c r="IW1159" s="2"/>
    </row>
    <row r="1160" customFormat="false" ht="11.25" hidden="false" customHeight="false" outlineLevel="0" collapsed="false">
      <c r="A1160" s="2"/>
      <c r="B1160" s="2"/>
      <c r="C1160" s="2"/>
      <c r="D1160" s="398"/>
      <c r="F1160" s="2"/>
      <c r="G1160" s="2"/>
      <c r="H1160" s="2"/>
      <c r="I1160" s="2"/>
      <c r="J1160" s="2"/>
      <c r="K1160" s="2"/>
      <c r="L1160" s="2"/>
      <c r="M1160" s="2"/>
      <c r="P1160" s="2"/>
      <c r="Q1160" s="2"/>
      <c r="R1160" s="2"/>
      <c r="X1160" s="273"/>
      <c r="Y1160" s="2"/>
      <c r="AL1160" s="2"/>
      <c r="AM1160" s="2"/>
      <c r="AN1160" s="2"/>
      <c r="AO1160" s="2"/>
      <c r="AP1160" s="2"/>
      <c r="AQ1160" s="2"/>
      <c r="AR1160" s="2"/>
      <c r="AS1160" s="2"/>
      <c r="AT1160" s="98"/>
      <c r="AU1160" s="98"/>
      <c r="AV1160" s="386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386"/>
      <c r="BX1160" s="386"/>
      <c r="BY1160" s="386"/>
      <c r="BZ1160" s="2"/>
      <c r="CA1160" s="2"/>
      <c r="CB1160" s="2"/>
      <c r="CC1160" s="2"/>
      <c r="CD1160" s="2"/>
      <c r="CE1160" s="2"/>
      <c r="CF1160" s="386"/>
      <c r="CG1160" s="386"/>
      <c r="CH1160" s="10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386"/>
      <c r="DT1160" s="386"/>
      <c r="DU1160" s="386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  <c r="IQ1160" s="2"/>
      <c r="IR1160" s="2"/>
      <c r="IS1160" s="2"/>
      <c r="IT1160" s="2"/>
      <c r="IU1160" s="2"/>
      <c r="IV1160" s="2"/>
      <c r="IW1160" s="2"/>
    </row>
    <row r="1161" customFormat="false" ht="11.25" hidden="false" customHeight="false" outlineLevel="0" collapsed="false">
      <c r="A1161" s="2"/>
      <c r="B1161" s="2"/>
      <c r="C1161" s="2"/>
      <c r="D1161" s="398"/>
      <c r="F1161" s="2"/>
      <c r="G1161" s="2"/>
      <c r="H1161" s="2"/>
      <c r="I1161" s="2"/>
      <c r="J1161" s="2"/>
      <c r="K1161" s="2"/>
      <c r="L1161" s="2"/>
      <c r="M1161" s="2"/>
      <c r="P1161" s="2"/>
      <c r="Q1161" s="2"/>
      <c r="R1161" s="2"/>
      <c r="X1161" s="273"/>
      <c r="Y1161" s="2"/>
      <c r="AL1161" s="2"/>
      <c r="AM1161" s="2"/>
      <c r="AN1161" s="2"/>
      <c r="AO1161" s="2"/>
      <c r="AP1161" s="2"/>
      <c r="AQ1161" s="2"/>
      <c r="AR1161" s="2"/>
      <c r="AS1161" s="2"/>
      <c r="AT1161" s="98"/>
      <c r="AU1161" s="98"/>
      <c r="AV1161" s="386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386"/>
      <c r="BX1161" s="386"/>
      <c r="BY1161" s="386"/>
      <c r="BZ1161" s="2"/>
      <c r="CA1161" s="2"/>
      <c r="CB1161" s="2"/>
      <c r="CC1161" s="2"/>
      <c r="CD1161" s="2"/>
      <c r="CE1161" s="2"/>
      <c r="CF1161" s="386"/>
      <c r="CG1161" s="386"/>
      <c r="CH1161" s="10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386"/>
      <c r="DT1161" s="386"/>
      <c r="DU1161" s="386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  <c r="IO1161" s="2"/>
      <c r="IP1161" s="2"/>
      <c r="IQ1161" s="2"/>
      <c r="IR1161" s="2"/>
      <c r="IS1161" s="2"/>
      <c r="IT1161" s="2"/>
      <c r="IU1161" s="2"/>
      <c r="IV1161" s="2"/>
      <c r="IW1161" s="2"/>
    </row>
    <row r="1162" customFormat="false" ht="11.25" hidden="false" customHeight="false" outlineLevel="0" collapsed="false">
      <c r="A1162" s="2"/>
      <c r="B1162" s="2"/>
      <c r="C1162" s="2"/>
      <c r="D1162" s="398"/>
      <c r="F1162" s="2"/>
      <c r="G1162" s="2"/>
      <c r="H1162" s="2"/>
      <c r="I1162" s="2"/>
      <c r="J1162" s="2"/>
      <c r="K1162" s="2"/>
      <c r="L1162" s="2"/>
      <c r="M1162" s="2"/>
      <c r="P1162" s="2"/>
      <c r="Q1162" s="2"/>
      <c r="R1162" s="2"/>
      <c r="X1162" s="273"/>
      <c r="Y1162" s="2"/>
      <c r="AL1162" s="2"/>
      <c r="AM1162" s="2"/>
      <c r="AN1162" s="2"/>
      <c r="AO1162" s="2"/>
      <c r="AP1162" s="2"/>
      <c r="AQ1162" s="2"/>
      <c r="AR1162" s="2"/>
      <c r="AS1162" s="2"/>
      <c r="AT1162" s="98"/>
      <c r="AU1162" s="98"/>
      <c r="AV1162" s="386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386"/>
      <c r="BX1162" s="386"/>
      <c r="BY1162" s="386"/>
      <c r="BZ1162" s="2"/>
      <c r="CA1162" s="2"/>
      <c r="CB1162" s="2"/>
      <c r="CC1162" s="2"/>
      <c r="CD1162" s="2"/>
      <c r="CE1162" s="2"/>
      <c r="CF1162" s="386"/>
      <c r="CG1162" s="386"/>
      <c r="CH1162" s="10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386"/>
      <c r="DT1162" s="386"/>
      <c r="DU1162" s="386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  <c r="IO1162" s="2"/>
      <c r="IP1162" s="2"/>
      <c r="IQ1162" s="2"/>
      <c r="IR1162" s="2"/>
      <c r="IS1162" s="2"/>
      <c r="IT1162" s="2"/>
      <c r="IU1162" s="2"/>
      <c r="IV1162" s="2"/>
      <c r="IW1162" s="2"/>
    </row>
    <row r="1163" customFormat="false" ht="11.25" hidden="false" customHeight="false" outlineLevel="0" collapsed="false">
      <c r="A1163" s="2"/>
      <c r="B1163" s="2"/>
      <c r="C1163" s="2"/>
      <c r="D1163" s="398"/>
      <c r="F1163" s="2"/>
      <c r="G1163" s="2"/>
      <c r="H1163" s="2"/>
      <c r="I1163" s="2"/>
      <c r="J1163" s="2"/>
      <c r="K1163" s="2"/>
      <c r="L1163" s="2"/>
      <c r="M1163" s="2"/>
      <c r="P1163" s="2"/>
      <c r="Q1163" s="2"/>
      <c r="R1163" s="2"/>
      <c r="X1163" s="273"/>
      <c r="Y1163" s="2"/>
      <c r="AL1163" s="2"/>
      <c r="AM1163" s="2"/>
      <c r="AN1163" s="2"/>
      <c r="AO1163" s="2"/>
      <c r="AP1163" s="2"/>
      <c r="AQ1163" s="2"/>
      <c r="AR1163" s="2"/>
      <c r="AS1163" s="2"/>
      <c r="AT1163" s="98"/>
      <c r="AU1163" s="98"/>
      <c r="AV1163" s="386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386"/>
      <c r="BX1163" s="386"/>
      <c r="BY1163" s="386"/>
      <c r="BZ1163" s="2"/>
      <c r="CA1163" s="2"/>
      <c r="CB1163" s="2"/>
      <c r="CC1163" s="2"/>
      <c r="CD1163" s="2"/>
      <c r="CE1163" s="2"/>
      <c r="CF1163" s="386"/>
      <c r="CG1163" s="386"/>
      <c r="CH1163" s="10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386"/>
      <c r="DT1163" s="386"/>
      <c r="DU1163" s="386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  <c r="IO1163" s="2"/>
      <c r="IP1163" s="2"/>
      <c r="IQ1163" s="2"/>
      <c r="IR1163" s="2"/>
      <c r="IS1163" s="2"/>
      <c r="IT1163" s="2"/>
      <c r="IU1163" s="2"/>
      <c r="IV1163" s="2"/>
      <c r="IW1163" s="2"/>
    </row>
    <row r="1164" customFormat="false" ht="11.25" hidden="false" customHeight="false" outlineLevel="0" collapsed="false">
      <c r="A1164" s="2"/>
      <c r="B1164" s="2"/>
      <c r="C1164" s="2"/>
      <c r="D1164" s="398"/>
      <c r="F1164" s="2"/>
      <c r="G1164" s="2"/>
      <c r="H1164" s="2"/>
      <c r="I1164" s="2"/>
      <c r="J1164" s="2"/>
      <c r="K1164" s="2"/>
      <c r="L1164" s="2"/>
      <c r="M1164" s="2"/>
      <c r="P1164" s="2"/>
      <c r="Q1164" s="2"/>
      <c r="R1164" s="2"/>
      <c r="X1164" s="273"/>
      <c r="Y1164" s="2"/>
      <c r="AL1164" s="2"/>
      <c r="AM1164" s="2"/>
      <c r="AN1164" s="2"/>
      <c r="AO1164" s="2"/>
      <c r="AP1164" s="2"/>
      <c r="AQ1164" s="2"/>
      <c r="AR1164" s="2"/>
      <c r="AS1164" s="2"/>
      <c r="AT1164" s="98"/>
      <c r="AU1164" s="98"/>
      <c r="AV1164" s="386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386"/>
      <c r="BX1164" s="386"/>
      <c r="BY1164" s="386"/>
      <c r="BZ1164" s="2"/>
      <c r="CA1164" s="2"/>
      <c r="CB1164" s="2"/>
      <c r="CC1164" s="2"/>
      <c r="CD1164" s="2"/>
      <c r="CE1164" s="2"/>
      <c r="CF1164" s="386"/>
      <c r="CG1164" s="386"/>
      <c r="CH1164" s="10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386"/>
      <c r="DT1164" s="386"/>
      <c r="DU1164" s="386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  <c r="IT1164" s="2"/>
      <c r="IU1164" s="2"/>
      <c r="IV1164" s="2"/>
      <c r="IW1164" s="2"/>
    </row>
    <row r="1165" customFormat="false" ht="11.25" hidden="false" customHeight="false" outlineLevel="0" collapsed="false">
      <c r="A1165" s="2"/>
      <c r="B1165" s="2"/>
      <c r="C1165" s="2"/>
      <c r="D1165" s="398"/>
      <c r="F1165" s="2"/>
      <c r="G1165" s="2"/>
      <c r="H1165" s="2"/>
      <c r="I1165" s="2"/>
      <c r="J1165" s="2"/>
      <c r="K1165" s="2"/>
      <c r="L1165" s="2"/>
      <c r="M1165" s="2"/>
      <c r="P1165" s="2"/>
      <c r="Q1165" s="2"/>
      <c r="R1165" s="2"/>
      <c r="X1165" s="273"/>
      <c r="Y1165" s="2"/>
      <c r="AL1165" s="2"/>
      <c r="AM1165" s="2"/>
      <c r="AN1165" s="2"/>
      <c r="AO1165" s="2"/>
      <c r="AP1165" s="2"/>
      <c r="AQ1165" s="2"/>
      <c r="AR1165" s="2"/>
      <c r="AS1165" s="2"/>
      <c r="AT1165" s="98"/>
      <c r="AU1165" s="98"/>
      <c r="AV1165" s="386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386"/>
      <c r="BX1165" s="386"/>
      <c r="BY1165" s="386"/>
      <c r="BZ1165" s="2"/>
      <c r="CA1165" s="2"/>
      <c r="CB1165" s="2"/>
      <c r="CC1165" s="2"/>
      <c r="CD1165" s="2"/>
      <c r="CE1165" s="2"/>
      <c r="CF1165" s="386"/>
      <c r="CG1165" s="386"/>
      <c r="CH1165" s="10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386"/>
      <c r="DT1165" s="386"/>
      <c r="DU1165" s="386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  <c r="IO1165" s="2"/>
      <c r="IP1165" s="2"/>
      <c r="IQ1165" s="2"/>
      <c r="IR1165" s="2"/>
      <c r="IS1165" s="2"/>
      <c r="IT1165" s="2"/>
      <c r="IU1165" s="2"/>
      <c r="IV1165" s="2"/>
      <c r="IW1165" s="2"/>
    </row>
    <row r="1166" customFormat="false" ht="11.25" hidden="false" customHeight="false" outlineLevel="0" collapsed="false">
      <c r="A1166" s="2"/>
      <c r="B1166" s="2"/>
      <c r="C1166" s="2"/>
      <c r="D1166" s="398"/>
      <c r="F1166" s="2"/>
      <c r="G1166" s="2"/>
      <c r="H1166" s="2"/>
      <c r="I1166" s="2"/>
      <c r="J1166" s="2"/>
      <c r="K1166" s="2"/>
      <c r="L1166" s="2"/>
      <c r="M1166" s="2"/>
      <c r="P1166" s="2"/>
      <c r="Q1166" s="2"/>
      <c r="R1166" s="2"/>
      <c r="X1166" s="273"/>
      <c r="Y1166" s="2"/>
      <c r="AL1166" s="2"/>
      <c r="AM1166" s="2"/>
      <c r="AN1166" s="2"/>
      <c r="AO1166" s="2"/>
      <c r="AP1166" s="2"/>
      <c r="AQ1166" s="2"/>
      <c r="AR1166" s="2"/>
      <c r="AS1166" s="2"/>
      <c r="AT1166" s="98"/>
      <c r="AU1166" s="98"/>
      <c r="AV1166" s="386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386"/>
      <c r="BX1166" s="386"/>
      <c r="BY1166" s="386"/>
      <c r="BZ1166" s="2"/>
      <c r="CA1166" s="2"/>
      <c r="CB1166" s="2"/>
      <c r="CC1166" s="2"/>
      <c r="CD1166" s="2"/>
      <c r="CE1166" s="2"/>
      <c r="CF1166" s="386"/>
      <c r="CG1166" s="386"/>
      <c r="CH1166" s="10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386"/>
      <c r="DT1166" s="386"/>
      <c r="DU1166" s="386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  <c r="IQ1166" s="2"/>
      <c r="IR1166" s="2"/>
      <c r="IS1166" s="2"/>
      <c r="IT1166" s="2"/>
      <c r="IU1166" s="2"/>
      <c r="IV1166" s="2"/>
      <c r="IW1166" s="2"/>
    </row>
    <row r="1167" customFormat="false" ht="11.25" hidden="false" customHeight="false" outlineLevel="0" collapsed="false">
      <c r="A1167" s="2"/>
      <c r="B1167" s="2"/>
      <c r="C1167" s="2"/>
      <c r="D1167" s="398"/>
      <c r="F1167" s="2"/>
      <c r="G1167" s="2"/>
      <c r="H1167" s="2"/>
      <c r="I1167" s="2"/>
      <c r="J1167" s="2"/>
      <c r="K1167" s="2"/>
      <c r="L1167" s="2"/>
      <c r="M1167" s="2"/>
      <c r="P1167" s="2"/>
      <c r="Q1167" s="2"/>
      <c r="R1167" s="2"/>
      <c r="X1167" s="273"/>
      <c r="Y1167" s="2"/>
      <c r="AL1167" s="2"/>
      <c r="AM1167" s="2"/>
      <c r="AN1167" s="2"/>
      <c r="AO1167" s="2"/>
      <c r="AP1167" s="2"/>
      <c r="AQ1167" s="2"/>
      <c r="AR1167" s="2"/>
      <c r="AS1167" s="2"/>
      <c r="AT1167" s="98"/>
      <c r="AU1167" s="98"/>
      <c r="AV1167" s="386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386"/>
      <c r="BX1167" s="386"/>
      <c r="BY1167" s="386"/>
      <c r="BZ1167" s="2"/>
      <c r="CA1167" s="2"/>
      <c r="CB1167" s="2"/>
      <c r="CC1167" s="2"/>
      <c r="CD1167" s="2"/>
      <c r="CE1167" s="2"/>
      <c r="CF1167" s="386"/>
      <c r="CG1167" s="386"/>
      <c r="CH1167" s="10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386"/>
      <c r="DT1167" s="386"/>
      <c r="DU1167" s="386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  <c r="IO1167" s="2"/>
      <c r="IP1167" s="2"/>
      <c r="IQ1167" s="2"/>
      <c r="IR1167" s="2"/>
      <c r="IS1167" s="2"/>
      <c r="IT1167" s="2"/>
      <c r="IU1167" s="2"/>
      <c r="IV1167" s="2"/>
      <c r="IW1167" s="2"/>
    </row>
    <row r="1168" customFormat="false" ht="11.25" hidden="false" customHeight="false" outlineLevel="0" collapsed="false">
      <c r="A1168" s="2"/>
      <c r="B1168" s="2"/>
      <c r="C1168" s="2"/>
      <c r="D1168" s="398"/>
      <c r="F1168" s="2"/>
      <c r="G1168" s="2"/>
      <c r="H1168" s="2"/>
      <c r="I1168" s="2"/>
      <c r="J1168" s="2"/>
      <c r="K1168" s="2"/>
      <c r="L1168" s="2"/>
      <c r="M1168" s="2"/>
      <c r="P1168" s="2"/>
      <c r="Q1168" s="2"/>
      <c r="R1168" s="2"/>
      <c r="X1168" s="273"/>
      <c r="Y1168" s="2"/>
      <c r="AL1168" s="2"/>
      <c r="AM1168" s="2"/>
      <c r="AN1168" s="2"/>
      <c r="AO1168" s="2"/>
      <c r="AP1168" s="2"/>
      <c r="AQ1168" s="2"/>
      <c r="AR1168" s="2"/>
      <c r="AS1168" s="2"/>
      <c r="AT1168" s="98"/>
      <c r="AU1168" s="98"/>
      <c r="AV1168" s="386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386"/>
      <c r="BX1168" s="386"/>
      <c r="BY1168" s="386"/>
      <c r="BZ1168" s="2"/>
      <c r="CA1168" s="2"/>
      <c r="CB1168" s="2"/>
      <c r="CC1168" s="2"/>
      <c r="CD1168" s="2"/>
      <c r="CE1168" s="2"/>
      <c r="CF1168" s="386"/>
      <c r="CG1168" s="386"/>
      <c r="CH1168" s="10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386"/>
      <c r="DT1168" s="386"/>
      <c r="DU1168" s="386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  <c r="IO1168" s="2"/>
      <c r="IP1168" s="2"/>
      <c r="IQ1168" s="2"/>
      <c r="IR1168" s="2"/>
      <c r="IS1168" s="2"/>
      <c r="IT1168" s="2"/>
      <c r="IU1168" s="2"/>
      <c r="IV1168" s="2"/>
      <c r="IW1168" s="2"/>
    </row>
    <row r="1169" customFormat="false" ht="11.25" hidden="false" customHeight="false" outlineLevel="0" collapsed="false">
      <c r="A1169" s="2"/>
      <c r="B1169" s="2"/>
      <c r="C1169" s="2"/>
      <c r="D1169" s="398"/>
      <c r="F1169" s="2"/>
      <c r="G1169" s="2"/>
      <c r="H1169" s="2"/>
      <c r="I1169" s="2"/>
      <c r="J1169" s="2"/>
      <c r="K1169" s="2"/>
      <c r="L1169" s="2"/>
      <c r="M1169" s="2"/>
      <c r="P1169" s="2"/>
      <c r="Q1169" s="2"/>
      <c r="R1169" s="2"/>
      <c r="X1169" s="273"/>
      <c r="Y1169" s="2"/>
      <c r="AL1169" s="2"/>
      <c r="AM1169" s="2"/>
      <c r="AN1169" s="2"/>
      <c r="AO1169" s="2"/>
      <c r="AP1169" s="2"/>
      <c r="AQ1169" s="2"/>
      <c r="AR1169" s="2"/>
      <c r="AS1169" s="2"/>
      <c r="AT1169" s="98"/>
      <c r="AU1169" s="98"/>
      <c r="AV1169" s="386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386"/>
      <c r="BX1169" s="386"/>
      <c r="BY1169" s="386"/>
      <c r="BZ1169" s="2"/>
      <c r="CA1169" s="2"/>
      <c r="CB1169" s="2"/>
      <c r="CC1169" s="2"/>
      <c r="CD1169" s="2"/>
      <c r="CE1169" s="2"/>
      <c r="CF1169" s="386"/>
      <c r="CG1169" s="386"/>
      <c r="CH1169" s="10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386"/>
      <c r="DT1169" s="386"/>
      <c r="DU1169" s="386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  <c r="IO1169" s="2"/>
      <c r="IP1169" s="2"/>
      <c r="IQ1169" s="2"/>
      <c r="IR1169" s="2"/>
      <c r="IS1169" s="2"/>
      <c r="IT1169" s="2"/>
      <c r="IU1169" s="2"/>
      <c r="IV1169" s="2"/>
      <c r="IW1169" s="2"/>
    </row>
    <row r="1170" customFormat="false" ht="11.25" hidden="false" customHeight="false" outlineLevel="0" collapsed="false">
      <c r="A1170" s="2"/>
      <c r="B1170" s="2"/>
      <c r="C1170" s="2"/>
      <c r="D1170" s="398"/>
      <c r="F1170" s="2"/>
      <c r="G1170" s="2"/>
      <c r="H1170" s="2"/>
      <c r="I1170" s="2"/>
      <c r="J1170" s="2"/>
      <c r="K1170" s="2"/>
      <c r="L1170" s="2"/>
      <c r="M1170" s="2"/>
      <c r="P1170" s="2"/>
      <c r="Q1170" s="2"/>
      <c r="R1170" s="2"/>
      <c r="X1170" s="273"/>
      <c r="Y1170" s="2"/>
      <c r="AL1170" s="2"/>
      <c r="AM1170" s="2"/>
      <c r="AN1170" s="2"/>
      <c r="AO1170" s="2"/>
      <c r="AP1170" s="2"/>
      <c r="AQ1170" s="2"/>
      <c r="AR1170" s="2"/>
      <c r="AS1170" s="2"/>
      <c r="AT1170" s="98"/>
      <c r="AU1170" s="98"/>
      <c r="AV1170" s="386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386"/>
      <c r="BX1170" s="386"/>
      <c r="BY1170" s="386"/>
      <c r="BZ1170" s="2"/>
      <c r="CA1170" s="2"/>
      <c r="CB1170" s="2"/>
      <c r="CC1170" s="2"/>
      <c r="CD1170" s="2"/>
      <c r="CE1170" s="2"/>
      <c r="CF1170" s="386"/>
      <c r="CG1170" s="386"/>
      <c r="CH1170" s="10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386"/>
      <c r="DT1170" s="386"/>
      <c r="DU1170" s="386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  <c r="IQ1170" s="2"/>
      <c r="IR1170" s="2"/>
      <c r="IS1170" s="2"/>
      <c r="IT1170" s="2"/>
      <c r="IU1170" s="2"/>
      <c r="IV1170" s="2"/>
      <c r="IW1170" s="2"/>
    </row>
    <row r="1171" customFormat="false" ht="11.25" hidden="false" customHeight="false" outlineLevel="0" collapsed="false">
      <c r="A1171" s="2"/>
      <c r="B1171" s="2"/>
      <c r="C1171" s="2"/>
      <c r="D1171" s="398"/>
      <c r="F1171" s="2"/>
      <c r="G1171" s="2"/>
      <c r="H1171" s="2"/>
      <c r="I1171" s="2"/>
      <c r="J1171" s="2"/>
      <c r="K1171" s="2"/>
      <c r="L1171" s="2"/>
      <c r="M1171" s="2"/>
      <c r="P1171" s="2"/>
      <c r="Q1171" s="2"/>
      <c r="R1171" s="2"/>
      <c r="X1171" s="273"/>
      <c r="Y1171" s="2"/>
      <c r="AL1171" s="2"/>
      <c r="AM1171" s="2"/>
      <c r="AN1171" s="2"/>
      <c r="AO1171" s="2"/>
      <c r="AP1171" s="2"/>
      <c r="AQ1171" s="2"/>
      <c r="AR1171" s="2"/>
      <c r="AS1171" s="2"/>
      <c r="AT1171" s="98"/>
      <c r="AU1171" s="98"/>
      <c r="AV1171" s="386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386"/>
      <c r="BX1171" s="386"/>
      <c r="BY1171" s="386"/>
      <c r="BZ1171" s="2"/>
      <c r="CA1171" s="2"/>
      <c r="CB1171" s="2"/>
      <c r="CC1171" s="2"/>
      <c r="CD1171" s="2"/>
      <c r="CE1171" s="2"/>
      <c r="CF1171" s="386"/>
      <c r="CG1171" s="386"/>
      <c r="CH1171" s="10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386"/>
      <c r="DT1171" s="386"/>
      <c r="DU1171" s="386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  <c r="IO1171" s="2"/>
      <c r="IP1171" s="2"/>
      <c r="IQ1171" s="2"/>
      <c r="IR1171" s="2"/>
      <c r="IS1171" s="2"/>
      <c r="IT1171" s="2"/>
      <c r="IU1171" s="2"/>
      <c r="IV1171" s="2"/>
      <c r="IW1171" s="2"/>
    </row>
    <row r="1172" customFormat="false" ht="11.25" hidden="false" customHeight="false" outlineLevel="0" collapsed="false">
      <c r="A1172" s="2"/>
      <c r="B1172" s="2"/>
      <c r="C1172" s="2"/>
      <c r="D1172" s="398"/>
      <c r="F1172" s="2"/>
      <c r="G1172" s="2"/>
      <c r="H1172" s="2"/>
      <c r="I1172" s="2"/>
      <c r="J1172" s="2"/>
      <c r="K1172" s="2"/>
      <c r="L1172" s="2"/>
      <c r="M1172" s="2"/>
      <c r="P1172" s="2"/>
      <c r="Q1172" s="2"/>
      <c r="R1172" s="2"/>
      <c r="X1172" s="273"/>
      <c r="Y1172" s="2"/>
      <c r="AL1172" s="2"/>
      <c r="AM1172" s="2"/>
      <c r="AN1172" s="2"/>
      <c r="AO1172" s="2"/>
      <c r="AP1172" s="2"/>
      <c r="AQ1172" s="2"/>
      <c r="AR1172" s="2"/>
      <c r="AS1172" s="2"/>
      <c r="AT1172" s="98"/>
      <c r="AU1172" s="98"/>
      <c r="AV1172" s="386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386"/>
      <c r="BX1172" s="386"/>
      <c r="BY1172" s="386"/>
      <c r="BZ1172" s="2"/>
      <c r="CA1172" s="2"/>
      <c r="CB1172" s="2"/>
      <c r="CC1172" s="2"/>
      <c r="CD1172" s="2"/>
      <c r="CE1172" s="2"/>
      <c r="CF1172" s="386"/>
      <c r="CG1172" s="386"/>
      <c r="CH1172" s="10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386"/>
      <c r="DT1172" s="386"/>
      <c r="DU1172" s="386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  <c r="IO1172" s="2"/>
      <c r="IP1172" s="2"/>
      <c r="IQ1172" s="2"/>
      <c r="IR1172" s="2"/>
      <c r="IS1172" s="2"/>
      <c r="IT1172" s="2"/>
      <c r="IU1172" s="2"/>
      <c r="IV1172" s="2"/>
      <c r="IW1172" s="2"/>
    </row>
    <row r="1173" customFormat="false" ht="11.25" hidden="false" customHeight="false" outlineLevel="0" collapsed="false">
      <c r="A1173" s="2"/>
      <c r="B1173" s="2"/>
      <c r="C1173" s="2"/>
      <c r="D1173" s="398"/>
      <c r="F1173" s="2"/>
      <c r="G1173" s="2"/>
      <c r="H1173" s="2"/>
      <c r="I1173" s="2"/>
      <c r="J1173" s="2"/>
      <c r="K1173" s="2"/>
      <c r="L1173" s="2"/>
      <c r="M1173" s="2"/>
      <c r="P1173" s="2"/>
      <c r="Q1173" s="2"/>
      <c r="R1173" s="2"/>
      <c r="X1173" s="273"/>
      <c r="Y1173" s="2"/>
      <c r="AL1173" s="2"/>
      <c r="AM1173" s="2"/>
      <c r="AN1173" s="2"/>
      <c r="AO1173" s="2"/>
      <c r="AP1173" s="2"/>
      <c r="AQ1173" s="2"/>
      <c r="AR1173" s="2"/>
      <c r="AS1173" s="2"/>
      <c r="AT1173" s="98"/>
      <c r="AU1173" s="98"/>
      <c r="AV1173" s="386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386"/>
      <c r="BX1173" s="386"/>
      <c r="BY1173" s="386"/>
      <c r="BZ1173" s="2"/>
      <c r="CA1173" s="2"/>
      <c r="CB1173" s="2"/>
      <c r="CC1173" s="2"/>
      <c r="CD1173" s="2"/>
      <c r="CE1173" s="2"/>
      <c r="CF1173" s="386"/>
      <c r="CG1173" s="386"/>
      <c r="CH1173" s="10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386"/>
      <c r="DT1173" s="386"/>
      <c r="DU1173" s="386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  <c r="IO1173" s="2"/>
      <c r="IP1173" s="2"/>
      <c r="IQ1173" s="2"/>
      <c r="IR1173" s="2"/>
      <c r="IS1173" s="2"/>
      <c r="IT1173" s="2"/>
      <c r="IU1173" s="2"/>
      <c r="IV1173" s="2"/>
      <c r="IW1173" s="2"/>
    </row>
    <row r="1174" customFormat="false" ht="11.25" hidden="false" customHeight="false" outlineLevel="0" collapsed="false">
      <c r="A1174" s="2"/>
      <c r="B1174" s="2"/>
      <c r="C1174" s="2"/>
      <c r="D1174" s="398"/>
      <c r="F1174" s="2"/>
      <c r="G1174" s="2"/>
      <c r="H1174" s="2"/>
      <c r="I1174" s="2"/>
      <c r="J1174" s="2"/>
      <c r="K1174" s="2"/>
      <c r="L1174" s="2"/>
      <c r="M1174" s="2"/>
      <c r="P1174" s="2"/>
      <c r="Q1174" s="2"/>
      <c r="R1174" s="2"/>
      <c r="X1174" s="273"/>
      <c r="Y1174" s="2"/>
      <c r="AL1174" s="2"/>
      <c r="AM1174" s="2"/>
      <c r="AN1174" s="2"/>
      <c r="AO1174" s="2"/>
      <c r="AP1174" s="2"/>
      <c r="AQ1174" s="2"/>
      <c r="AR1174" s="2"/>
      <c r="AS1174" s="2"/>
      <c r="AT1174" s="98"/>
      <c r="AU1174" s="98"/>
      <c r="AV1174" s="386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386"/>
      <c r="BX1174" s="386"/>
      <c r="BY1174" s="386"/>
      <c r="BZ1174" s="2"/>
      <c r="CA1174" s="2"/>
      <c r="CB1174" s="2"/>
      <c r="CC1174" s="2"/>
      <c r="CD1174" s="2"/>
      <c r="CE1174" s="2"/>
      <c r="CF1174" s="386"/>
      <c r="CG1174" s="386"/>
      <c r="CH1174" s="10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386"/>
      <c r="DT1174" s="386"/>
      <c r="DU1174" s="386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  <c r="IO1174" s="2"/>
      <c r="IP1174" s="2"/>
      <c r="IQ1174" s="2"/>
      <c r="IR1174" s="2"/>
      <c r="IS1174" s="2"/>
      <c r="IT1174" s="2"/>
      <c r="IU1174" s="2"/>
      <c r="IV1174" s="2"/>
      <c r="IW1174" s="2"/>
    </row>
    <row r="1175" customFormat="false" ht="11.25" hidden="false" customHeight="false" outlineLevel="0" collapsed="false">
      <c r="A1175" s="2"/>
      <c r="B1175" s="2"/>
      <c r="C1175" s="2"/>
      <c r="D1175" s="398"/>
      <c r="F1175" s="2"/>
      <c r="G1175" s="2"/>
      <c r="H1175" s="2"/>
      <c r="I1175" s="2"/>
      <c r="J1175" s="2"/>
      <c r="K1175" s="2"/>
      <c r="L1175" s="2"/>
      <c r="M1175" s="2"/>
      <c r="P1175" s="2"/>
      <c r="Q1175" s="2"/>
      <c r="R1175" s="2"/>
      <c r="X1175" s="273"/>
      <c r="Y1175" s="2"/>
      <c r="AL1175" s="2"/>
      <c r="AM1175" s="2"/>
      <c r="AN1175" s="2"/>
      <c r="AO1175" s="2"/>
      <c r="AP1175" s="2"/>
      <c r="AQ1175" s="2"/>
      <c r="AR1175" s="2"/>
      <c r="AS1175" s="2"/>
      <c r="AT1175" s="98"/>
      <c r="AU1175" s="98"/>
      <c r="AV1175" s="386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386"/>
      <c r="BX1175" s="386"/>
      <c r="BY1175" s="386"/>
      <c r="BZ1175" s="2"/>
      <c r="CA1175" s="2"/>
      <c r="CB1175" s="2"/>
      <c r="CC1175" s="2"/>
      <c r="CD1175" s="2"/>
      <c r="CE1175" s="2"/>
      <c r="CF1175" s="386"/>
      <c r="CG1175" s="386"/>
      <c r="CH1175" s="10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386"/>
      <c r="DT1175" s="386"/>
      <c r="DU1175" s="386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  <c r="IO1175" s="2"/>
      <c r="IP1175" s="2"/>
      <c r="IQ1175" s="2"/>
      <c r="IR1175" s="2"/>
      <c r="IS1175" s="2"/>
      <c r="IT1175" s="2"/>
      <c r="IU1175" s="2"/>
      <c r="IV1175" s="2"/>
      <c r="IW1175" s="2"/>
    </row>
    <row r="1176" customFormat="false" ht="11.25" hidden="false" customHeight="false" outlineLevel="0" collapsed="false">
      <c r="A1176" s="2"/>
      <c r="B1176" s="2"/>
      <c r="C1176" s="2"/>
      <c r="D1176" s="398"/>
      <c r="F1176" s="2"/>
      <c r="G1176" s="2"/>
      <c r="H1176" s="2"/>
      <c r="I1176" s="2"/>
      <c r="J1176" s="2"/>
      <c r="K1176" s="2"/>
      <c r="L1176" s="2"/>
      <c r="M1176" s="2"/>
      <c r="P1176" s="2"/>
      <c r="Q1176" s="2"/>
      <c r="R1176" s="2"/>
      <c r="X1176" s="273"/>
      <c r="Y1176" s="2"/>
      <c r="AL1176" s="2"/>
      <c r="AM1176" s="2"/>
      <c r="AN1176" s="2"/>
      <c r="AO1176" s="2"/>
      <c r="AP1176" s="2"/>
      <c r="AQ1176" s="2"/>
      <c r="AR1176" s="2"/>
      <c r="AS1176" s="2"/>
      <c r="AT1176" s="98"/>
      <c r="AU1176" s="98"/>
      <c r="AV1176" s="386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386"/>
      <c r="BX1176" s="386"/>
      <c r="BY1176" s="386"/>
      <c r="BZ1176" s="2"/>
      <c r="CA1176" s="2"/>
      <c r="CB1176" s="2"/>
      <c r="CC1176" s="2"/>
      <c r="CD1176" s="2"/>
      <c r="CE1176" s="2"/>
      <c r="CF1176" s="386"/>
      <c r="CG1176" s="386"/>
      <c r="CH1176" s="10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386"/>
      <c r="DT1176" s="386"/>
      <c r="DU1176" s="386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  <c r="IQ1176" s="2"/>
      <c r="IR1176" s="2"/>
      <c r="IS1176" s="2"/>
      <c r="IT1176" s="2"/>
      <c r="IU1176" s="2"/>
      <c r="IV1176" s="2"/>
      <c r="IW1176" s="2"/>
    </row>
    <row r="1177" customFormat="false" ht="11.25" hidden="false" customHeight="false" outlineLevel="0" collapsed="false">
      <c r="A1177" s="2"/>
      <c r="B1177" s="2"/>
      <c r="C1177" s="2"/>
      <c r="D1177" s="398"/>
      <c r="F1177" s="2"/>
      <c r="G1177" s="2"/>
      <c r="H1177" s="2"/>
      <c r="I1177" s="2"/>
      <c r="J1177" s="2"/>
      <c r="K1177" s="2"/>
      <c r="L1177" s="2"/>
      <c r="M1177" s="2"/>
      <c r="P1177" s="2"/>
      <c r="Q1177" s="2"/>
      <c r="R1177" s="2"/>
      <c r="X1177" s="273"/>
      <c r="Y1177" s="2"/>
      <c r="AL1177" s="2"/>
      <c r="AM1177" s="2"/>
      <c r="AN1177" s="2"/>
      <c r="AO1177" s="2"/>
      <c r="AP1177" s="2"/>
      <c r="AQ1177" s="2"/>
      <c r="AR1177" s="2"/>
      <c r="AS1177" s="2"/>
      <c r="AT1177" s="98"/>
      <c r="AU1177" s="98"/>
      <c r="AV1177" s="386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386"/>
      <c r="BX1177" s="386"/>
      <c r="BY1177" s="386"/>
      <c r="BZ1177" s="2"/>
      <c r="CA1177" s="2"/>
      <c r="CB1177" s="2"/>
      <c r="CC1177" s="2"/>
      <c r="CD1177" s="2"/>
      <c r="CE1177" s="2"/>
      <c r="CF1177" s="386"/>
      <c r="CG1177" s="386"/>
      <c r="CH1177" s="10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386"/>
      <c r="DT1177" s="386"/>
      <c r="DU1177" s="386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  <c r="IO1177" s="2"/>
      <c r="IP1177" s="2"/>
      <c r="IQ1177" s="2"/>
      <c r="IR1177" s="2"/>
      <c r="IS1177" s="2"/>
      <c r="IT1177" s="2"/>
      <c r="IU1177" s="2"/>
      <c r="IV1177" s="2"/>
      <c r="IW1177" s="2"/>
    </row>
    <row r="1178" customFormat="false" ht="11.25" hidden="false" customHeight="false" outlineLevel="0" collapsed="false">
      <c r="A1178" s="2"/>
      <c r="B1178" s="2"/>
      <c r="C1178" s="2"/>
      <c r="D1178" s="398"/>
      <c r="F1178" s="2"/>
      <c r="G1178" s="2"/>
      <c r="H1178" s="2"/>
      <c r="I1178" s="2"/>
      <c r="J1178" s="2"/>
      <c r="K1178" s="2"/>
      <c r="L1178" s="2"/>
      <c r="M1178" s="2"/>
      <c r="P1178" s="2"/>
      <c r="Q1178" s="2"/>
      <c r="R1178" s="2"/>
      <c r="X1178" s="273"/>
      <c r="Y1178" s="2"/>
      <c r="AL1178" s="2"/>
      <c r="AM1178" s="2"/>
      <c r="AN1178" s="2"/>
      <c r="AO1178" s="2"/>
      <c r="AP1178" s="2"/>
      <c r="AQ1178" s="2"/>
      <c r="AR1178" s="2"/>
      <c r="AS1178" s="2"/>
      <c r="AT1178" s="98"/>
      <c r="AU1178" s="98"/>
      <c r="AV1178" s="386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386"/>
      <c r="BX1178" s="386"/>
      <c r="BY1178" s="386"/>
      <c r="BZ1178" s="2"/>
      <c r="CA1178" s="2"/>
      <c r="CB1178" s="2"/>
      <c r="CC1178" s="2"/>
      <c r="CD1178" s="2"/>
      <c r="CE1178" s="2"/>
      <c r="CF1178" s="386"/>
      <c r="CG1178" s="386"/>
      <c r="CH1178" s="10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386"/>
      <c r="DT1178" s="386"/>
      <c r="DU1178" s="386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  <c r="IO1178" s="2"/>
      <c r="IP1178" s="2"/>
      <c r="IQ1178" s="2"/>
      <c r="IR1178" s="2"/>
      <c r="IS1178" s="2"/>
      <c r="IT1178" s="2"/>
      <c r="IU1178" s="2"/>
      <c r="IV1178" s="2"/>
      <c r="IW1178" s="2"/>
    </row>
    <row r="1179" customFormat="false" ht="11.25" hidden="false" customHeight="false" outlineLevel="0" collapsed="false">
      <c r="A1179" s="2"/>
      <c r="B1179" s="2"/>
      <c r="C1179" s="2"/>
      <c r="D1179" s="398"/>
      <c r="F1179" s="2"/>
      <c r="G1179" s="2"/>
      <c r="H1179" s="2"/>
      <c r="I1179" s="2"/>
      <c r="J1179" s="2"/>
      <c r="K1179" s="2"/>
      <c r="L1179" s="2"/>
      <c r="M1179" s="2"/>
      <c r="P1179" s="2"/>
      <c r="Q1179" s="2"/>
      <c r="R1179" s="2"/>
      <c r="X1179" s="273"/>
      <c r="Y1179" s="2"/>
      <c r="AL1179" s="2"/>
      <c r="AM1179" s="2"/>
      <c r="AN1179" s="2"/>
      <c r="AO1179" s="2"/>
      <c r="AP1179" s="2"/>
      <c r="AQ1179" s="2"/>
      <c r="AR1179" s="2"/>
      <c r="AS1179" s="2"/>
      <c r="AT1179" s="98"/>
      <c r="AU1179" s="98"/>
      <c r="AV1179" s="386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386"/>
      <c r="BX1179" s="386"/>
      <c r="BY1179" s="386"/>
      <c r="BZ1179" s="2"/>
      <c r="CA1179" s="2"/>
      <c r="CB1179" s="2"/>
      <c r="CC1179" s="2"/>
      <c r="CD1179" s="2"/>
      <c r="CE1179" s="2"/>
      <c r="CF1179" s="386"/>
      <c r="CG1179" s="386"/>
      <c r="CH1179" s="10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386"/>
      <c r="DT1179" s="386"/>
      <c r="DU1179" s="386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  <c r="IO1179" s="2"/>
      <c r="IP1179" s="2"/>
      <c r="IQ1179" s="2"/>
      <c r="IR1179" s="2"/>
      <c r="IS1179" s="2"/>
      <c r="IT1179" s="2"/>
      <c r="IU1179" s="2"/>
      <c r="IV1179" s="2"/>
      <c r="IW1179" s="2"/>
    </row>
    <row r="1180" customFormat="false" ht="11.25" hidden="false" customHeight="false" outlineLevel="0" collapsed="false">
      <c r="A1180" s="2"/>
      <c r="B1180" s="2"/>
      <c r="C1180" s="2"/>
      <c r="D1180" s="398"/>
      <c r="F1180" s="2"/>
      <c r="G1180" s="2"/>
      <c r="H1180" s="2"/>
      <c r="I1180" s="2"/>
      <c r="J1180" s="2"/>
      <c r="K1180" s="2"/>
      <c r="L1180" s="2"/>
      <c r="M1180" s="2"/>
      <c r="P1180" s="2"/>
      <c r="Q1180" s="2"/>
      <c r="R1180" s="2"/>
      <c r="X1180" s="273"/>
      <c r="Y1180" s="2"/>
      <c r="AL1180" s="2"/>
      <c r="AM1180" s="2"/>
      <c r="AN1180" s="2"/>
      <c r="AO1180" s="2"/>
      <c r="AP1180" s="2"/>
      <c r="AQ1180" s="2"/>
      <c r="AR1180" s="2"/>
      <c r="AS1180" s="2"/>
      <c r="AT1180" s="98"/>
      <c r="AU1180" s="98"/>
      <c r="AV1180" s="386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386"/>
      <c r="BX1180" s="386"/>
      <c r="BY1180" s="386"/>
      <c r="BZ1180" s="2"/>
      <c r="CA1180" s="2"/>
      <c r="CB1180" s="2"/>
      <c r="CC1180" s="2"/>
      <c r="CD1180" s="2"/>
      <c r="CE1180" s="2"/>
      <c r="CF1180" s="386"/>
      <c r="CG1180" s="386"/>
      <c r="CH1180" s="10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386"/>
      <c r="DT1180" s="386"/>
      <c r="DU1180" s="386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  <c r="IT1180" s="2"/>
      <c r="IU1180" s="2"/>
      <c r="IV1180" s="2"/>
      <c r="IW1180" s="2"/>
    </row>
    <row r="1181" customFormat="false" ht="11.25" hidden="false" customHeight="false" outlineLevel="0" collapsed="false">
      <c r="A1181" s="2"/>
      <c r="B1181" s="2"/>
      <c r="C1181" s="2"/>
      <c r="D1181" s="398"/>
      <c r="F1181" s="2"/>
      <c r="G1181" s="2"/>
      <c r="H1181" s="2"/>
      <c r="I1181" s="2"/>
      <c r="J1181" s="2"/>
      <c r="K1181" s="2"/>
      <c r="L1181" s="2"/>
      <c r="M1181" s="2"/>
      <c r="P1181" s="2"/>
      <c r="Q1181" s="2"/>
      <c r="R1181" s="2"/>
      <c r="X1181" s="273"/>
      <c r="Y1181" s="2"/>
      <c r="AL1181" s="2"/>
      <c r="AM1181" s="2"/>
      <c r="AN1181" s="2"/>
      <c r="AO1181" s="2"/>
      <c r="AP1181" s="2"/>
      <c r="AQ1181" s="2"/>
      <c r="AR1181" s="2"/>
      <c r="AS1181" s="2"/>
      <c r="AT1181" s="98"/>
      <c r="AU1181" s="98"/>
      <c r="AV1181" s="386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386"/>
      <c r="BX1181" s="386"/>
      <c r="BY1181" s="386"/>
      <c r="BZ1181" s="2"/>
      <c r="CA1181" s="2"/>
      <c r="CB1181" s="2"/>
      <c r="CC1181" s="2"/>
      <c r="CD1181" s="2"/>
      <c r="CE1181" s="2"/>
      <c r="CF1181" s="386"/>
      <c r="CG1181" s="386"/>
      <c r="CH1181" s="10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386"/>
      <c r="DT1181" s="386"/>
      <c r="DU1181" s="386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  <c r="IO1181" s="2"/>
      <c r="IP1181" s="2"/>
      <c r="IQ1181" s="2"/>
      <c r="IR1181" s="2"/>
      <c r="IS1181" s="2"/>
      <c r="IT1181" s="2"/>
      <c r="IU1181" s="2"/>
      <c r="IV1181" s="2"/>
      <c r="IW1181" s="2"/>
    </row>
    <row r="1182" customFormat="false" ht="11.25" hidden="false" customHeight="false" outlineLevel="0" collapsed="false">
      <c r="A1182" s="2"/>
      <c r="B1182" s="2"/>
      <c r="C1182" s="2"/>
      <c r="D1182" s="398"/>
      <c r="F1182" s="2"/>
      <c r="G1182" s="2"/>
      <c r="H1182" s="2"/>
      <c r="I1182" s="2"/>
      <c r="J1182" s="2"/>
      <c r="K1182" s="2"/>
      <c r="L1182" s="2"/>
      <c r="M1182" s="2"/>
      <c r="P1182" s="2"/>
      <c r="Q1182" s="2"/>
      <c r="R1182" s="2"/>
      <c r="X1182" s="273"/>
      <c r="Y1182" s="2"/>
      <c r="AL1182" s="2"/>
      <c r="AM1182" s="2"/>
      <c r="AN1182" s="2"/>
      <c r="AO1182" s="2"/>
      <c r="AP1182" s="2"/>
      <c r="AQ1182" s="2"/>
      <c r="AR1182" s="2"/>
      <c r="AS1182" s="2"/>
      <c r="AT1182" s="98"/>
      <c r="AU1182" s="98"/>
      <c r="AV1182" s="386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386"/>
      <c r="BX1182" s="386"/>
      <c r="BY1182" s="386"/>
      <c r="BZ1182" s="2"/>
      <c r="CA1182" s="2"/>
      <c r="CB1182" s="2"/>
      <c r="CC1182" s="2"/>
      <c r="CD1182" s="2"/>
      <c r="CE1182" s="2"/>
      <c r="CF1182" s="386"/>
      <c r="CG1182" s="386"/>
      <c r="CH1182" s="10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386"/>
      <c r="DT1182" s="386"/>
      <c r="DU1182" s="386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  <c r="IO1182" s="2"/>
      <c r="IP1182" s="2"/>
      <c r="IQ1182" s="2"/>
      <c r="IR1182" s="2"/>
      <c r="IS1182" s="2"/>
      <c r="IT1182" s="2"/>
      <c r="IU1182" s="2"/>
      <c r="IV1182" s="2"/>
      <c r="IW1182" s="2"/>
    </row>
    <row r="1183" customFormat="false" ht="11.25" hidden="false" customHeight="false" outlineLevel="0" collapsed="false">
      <c r="A1183" s="2"/>
      <c r="B1183" s="2"/>
      <c r="C1183" s="2"/>
      <c r="D1183" s="398"/>
      <c r="F1183" s="2"/>
      <c r="G1183" s="2"/>
      <c r="H1183" s="2"/>
      <c r="I1183" s="2"/>
      <c r="J1183" s="2"/>
      <c r="K1183" s="2"/>
      <c r="L1183" s="2"/>
      <c r="M1183" s="2"/>
      <c r="P1183" s="2"/>
      <c r="Q1183" s="2"/>
      <c r="R1183" s="2"/>
      <c r="X1183" s="273"/>
      <c r="Y1183" s="2"/>
      <c r="AL1183" s="2"/>
      <c r="AM1183" s="2"/>
      <c r="AN1183" s="2"/>
      <c r="AO1183" s="2"/>
      <c r="AP1183" s="2"/>
      <c r="AQ1183" s="2"/>
      <c r="AR1183" s="2"/>
      <c r="AS1183" s="2"/>
      <c r="AT1183" s="98"/>
      <c r="AU1183" s="98"/>
      <c r="AV1183" s="386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386"/>
      <c r="BX1183" s="386"/>
      <c r="BY1183" s="386"/>
      <c r="BZ1183" s="2"/>
      <c r="CA1183" s="2"/>
      <c r="CB1183" s="2"/>
      <c r="CC1183" s="2"/>
      <c r="CD1183" s="2"/>
      <c r="CE1183" s="2"/>
      <c r="CF1183" s="386"/>
      <c r="CG1183" s="386"/>
      <c r="CH1183" s="10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386"/>
      <c r="DT1183" s="386"/>
      <c r="DU1183" s="386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  <c r="IQ1183" s="2"/>
      <c r="IR1183" s="2"/>
      <c r="IS1183" s="2"/>
      <c r="IT1183" s="2"/>
      <c r="IU1183" s="2"/>
      <c r="IV1183" s="2"/>
      <c r="IW1183" s="2"/>
    </row>
    <row r="1184" customFormat="false" ht="11.25" hidden="false" customHeight="false" outlineLevel="0" collapsed="false">
      <c r="A1184" s="2"/>
      <c r="B1184" s="2"/>
      <c r="C1184" s="2"/>
      <c r="D1184" s="398"/>
      <c r="F1184" s="2"/>
      <c r="G1184" s="2"/>
      <c r="H1184" s="2"/>
      <c r="I1184" s="2"/>
      <c r="J1184" s="2"/>
      <c r="K1184" s="2"/>
      <c r="L1184" s="2"/>
      <c r="M1184" s="2"/>
      <c r="P1184" s="2"/>
      <c r="Q1184" s="2"/>
      <c r="R1184" s="2"/>
      <c r="X1184" s="273"/>
      <c r="Y1184" s="2"/>
      <c r="AL1184" s="2"/>
      <c r="AM1184" s="2"/>
      <c r="AN1184" s="2"/>
      <c r="AO1184" s="2"/>
      <c r="AP1184" s="2"/>
      <c r="AQ1184" s="2"/>
      <c r="AR1184" s="2"/>
      <c r="AS1184" s="2"/>
      <c r="AT1184" s="98"/>
      <c r="AU1184" s="98"/>
      <c r="AV1184" s="386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386"/>
      <c r="BX1184" s="386"/>
      <c r="BY1184" s="386"/>
      <c r="BZ1184" s="2"/>
      <c r="CA1184" s="2"/>
      <c r="CB1184" s="2"/>
      <c r="CC1184" s="2"/>
      <c r="CD1184" s="2"/>
      <c r="CE1184" s="2"/>
      <c r="CF1184" s="386"/>
      <c r="CG1184" s="386"/>
      <c r="CH1184" s="10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386"/>
      <c r="DT1184" s="386"/>
      <c r="DU1184" s="386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  <c r="IO1184" s="2"/>
      <c r="IP1184" s="2"/>
      <c r="IQ1184" s="2"/>
      <c r="IR1184" s="2"/>
      <c r="IS1184" s="2"/>
      <c r="IT1184" s="2"/>
      <c r="IU1184" s="2"/>
      <c r="IV1184" s="2"/>
      <c r="IW1184" s="2"/>
    </row>
    <row r="1185" customFormat="false" ht="11.25" hidden="false" customHeight="false" outlineLevel="0" collapsed="false">
      <c r="A1185" s="2"/>
      <c r="B1185" s="2"/>
      <c r="C1185" s="2"/>
      <c r="D1185" s="398"/>
      <c r="F1185" s="2"/>
      <c r="G1185" s="2"/>
      <c r="H1185" s="2"/>
      <c r="I1185" s="2"/>
      <c r="J1185" s="2"/>
      <c r="K1185" s="2"/>
      <c r="L1185" s="2"/>
      <c r="M1185" s="2"/>
      <c r="P1185" s="2"/>
      <c r="Q1185" s="2"/>
      <c r="R1185" s="2"/>
      <c r="X1185" s="273"/>
      <c r="Y1185" s="2"/>
      <c r="AL1185" s="2"/>
      <c r="AM1185" s="2"/>
      <c r="AN1185" s="2"/>
      <c r="AO1185" s="2"/>
      <c r="AP1185" s="2"/>
      <c r="AQ1185" s="2"/>
      <c r="AR1185" s="2"/>
      <c r="AS1185" s="2"/>
      <c r="AT1185" s="98"/>
      <c r="AU1185" s="98"/>
      <c r="AV1185" s="386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386"/>
      <c r="BX1185" s="386"/>
      <c r="BY1185" s="386"/>
      <c r="BZ1185" s="2"/>
      <c r="CA1185" s="2"/>
      <c r="CB1185" s="2"/>
      <c r="CC1185" s="2"/>
      <c r="CD1185" s="2"/>
      <c r="CE1185" s="2"/>
      <c r="CF1185" s="386"/>
      <c r="CG1185" s="386"/>
      <c r="CH1185" s="10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386"/>
      <c r="DT1185" s="386"/>
      <c r="DU1185" s="386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  <c r="IN1185" s="2"/>
      <c r="IO1185" s="2"/>
      <c r="IP1185" s="2"/>
      <c r="IQ1185" s="2"/>
      <c r="IR1185" s="2"/>
      <c r="IS1185" s="2"/>
      <c r="IT1185" s="2"/>
      <c r="IU1185" s="2"/>
      <c r="IV1185" s="2"/>
      <c r="IW1185" s="2"/>
    </row>
    <row r="1186" customFormat="false" ht="11.25" hidden="false" customHeight="false" outlineLevel="0" collapsed="false">
      <c r="A1186" s="2"/>
      <c r="B1186" s="2"/>
      <c r="C1186" s="2"/>
      <c r="D1186" s="398"/>
      <c r="F1186" s="2"/>
      <c r="G1186" s="2"/>
      <c r="H1186" s="2"/>
      <c r="I1186" s="2"/>
      <c r="J1186" s="2"/>
      <c r="K1186" s="2"/>
      <c r="L1186" s="2"/>
      <c r="M1186" s="2"/>
      <c r="P1186" s="2"/>
      <c r="Q1186" s="2"/>
      <c r="R1186" s="2"/>
      <c r="X1186" s="273"/>
      <c r="Y1186" s="2"/>
      <c r="AL1186" s="2"/>
      <c r="AM1186" s="2"/>
      <c r="AN1186" s="2"/>
      <c r="AO1186" s="2"/>
      <c r="AP1186" s="2"/>
      <c r="AQ1186" s="2"/>
      <c r="AR1186" s="2"/>
      <c r="AS1186" s="2"/>
      <c r="AT1186" s="98"/>
      <c r="AU1186" s="98"/>
      <c r="AV1186" s="386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386"/>
      <c r="BX1186" s="386"/>
      <c r="BY1186" s="386"/>
      <c r="BZ1186" s="2"/>
      <c r="CA1186" s="2"/>
      <c r="CB1186" s="2"/>
      <c r="CC1186" s="2"/>
      <c r="CD1186" s="2"/>
      <c r="CE1186" s="2"/>
      <c r="CF1186" s="386"/>
      <c r="CG1186" s="386"/>
      <c r="CH1186" s="10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386"/>
      <c r="DT1186" s="386"/>
      <c r="DU1186" s="386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  <c r="IN1186" s="2"/>
      <c r="IO1186" s="2"/>
      <c r="IP1186" s="2"/>
      <c r="IQ1186" s="2"/>
      <c r="IR1186" s="2"/>
      <c r="IS1186" s="2"/>
      <c r="IT1186" s="2"/>
      <c r="IU1186" s="2"/>
      <c r="IV1186" s="2"/>
      <c r="IW1186" s="2"/>
    </row>
    <row r="1187" customFormat="false" ht="11.25" hidden="false" customHeight="false" outlineLevel="0" collapsed="false">
      <c r="A1187" s="2"/>
      <c r="B1187" s="2"/>
      <c r="C1187" s="2"/>
      <c r="D1187" s="398"/>
      <c r="F1187" s="2"/>
      <c r="G1187" s="2"/>
      <c r="H1187" s="2"/>
      <c r="I1187" s="2"/>
      <c r="J1187" s="2"/>
      <c r="K1187" s="2"/>
      <c r="L1187" s="2"/>
      <c r="M1187" s="2"/>
      <c r="P1187" s="2"/>
      <c r="Q1187" s="2"/>
      <c r="R1187" s="2"/>
      <c r="X1187" s="273"/>
      <c r="Y1187" s="2"/>
      <c r="AL1187" s="2"/>
      <c r="AM1187" s="2"/>
      <c r="AN1187" s="2"/>
      <c r="AO1187" s="2"/>
      <c r="AP1187" s="2"/>
      <c r="AQ1187" s="2"/>
      <c r="AR1187" s="2"/>
      <c r="AS1187" s="2"/>
      <c r="AT1187" s="98"/>
      <c r="AU1187" s="98"/>
      <c r="AV1187" s="386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386"/>
      <c r="BX1187" s="386"/>
      <c r="BY1187" s="386"/>
      <c r="BZ1187" s="2"/>
      <c r="CA1187" s="2"/>
      <c r="CB1187" s="2"/>
      <c r="CC1187" s="2"/>
      <c r="CD1187" s="2"/>
      <c r="CE1187" s="2"/>
      <c r="CF1187" s="386"/>
      <c r="CG1187" s="386"/>
      <c r="CH1187" s="10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386"/>
      <c r="DT1187" s="386"/>
      <c r="DU1187" s="386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  <c r="IN1187" s="2"/>
      <c r="IO1187" s="2"/>
      <c r="IP1187" s="2"/>
      <c r="IQ1187" s="2"/>
      <c r="IR1187" s="2"/>
      <c r="IS1187" s="2"/>
      <c r="IT1187" s="2"/>
      <c r="IU1187" s="2"/>
      <c r="IV1187" s="2"/>
      <c r="IW1187" s="2"/>
    </row>
    <row r="1188" customFormat="false" ht="11.25" hidden="false" customHeight="false" outlineLevel="0" collapsed="false">
      <c r="A1188" s="2"/>
      <c r="B1188" s="2"/>
      <c r="C1188" s="2"/>
      <c r="D1188" s="398"/>
      <c r="F1188" s="2"/>
      <c r="G1188" s="2"/>
      <c r="H1188" s="2"/>
      <c r="I1188" s="2"/>
      <c r="J1188" s="2"/>
      <c r="K1188" s="2"/>
      <c r="L1188" s="2"/>
      <c r="M1188" s="2"/>
      <c r="P1188" s="2"/>
      <c r="Q1188" s="2"/>
      <c r="R1188" s="2"/>
      <c r="X1188" s="273"/>
      <c r="Y1188" s="2"/>
      <c r="AL1188" s="2"/>
      <c r="AM1188" s="2"/>
      <c r="AN1188" s="2"/>
      <c r="AO1188" s="2"/>
      <c r="AP1188" s="2"/>
      <c r="AQ1188" s="2"/>
      <c r="AR1188" s="2"/>
      <c r="AS1188" s="2"/>
      <c r="AT1188" s="98"/>
      <c r="AU1188" s="98"/>
      <c r="AV1188" s="386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386"/>
      <c r="BX1188" s="386"/>
      <c r="BY1188" s="386"/>
      <c r="BZ1188" s="2"/>
      <c r="CA1188" s="2"/>
      <c r="CB1188" s="2"/>
      <c r="CC1188" s="2"/>
      <c r="CD1188" s="2"/>
      <c r="CE1188" s="2"/>
      <c r="CF1188" s="386"/>
      <c r="CG1188" s="386"/>
      <c r="CH1188" s="10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386"/>
      <c r="DT1188" s="386"/>
      <c r="DU1188" s="386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  <c r="IN1188" s="2"/>
      <c r="IO1188" s="2"/>
      <c r="IP1188" s="2"/>
      <c r="IQ1188" s="2"/>
      <c r="IR1188" s="2"/>
      <c r="IS1188" s="2"/>
      <c r="IT1188" s="2"/>
      <c r="IU1188" s="2"/>
      <c r="IV1188" s="2"/>
      <c r="IW1188" s="2"/>
    </row>
    <row r="1189" customFormat="false" ht="11.25" hidden="false" customHeight="false" outlineLevel="0" collapsed="false">
      <c r="A1189" s="2"/>
      <c r="B1189" s="2"/>
      <c r="C1189" s="2"/>
      <c r="D1189" s="398"/>
      <c r="F1189" s="2"/>
      <c r="G1189" s="2"/>
      <c r="H1189" s="2"/>
      <c r="I1189" s="2"/>
      <c r="J1189" s="2"/>
      <c r="K1189" s="2"/>
      <c r="L1189" s="2"/>
      <c r="M1189" s="2"/>
      <c r="P1189" s="2"/>
      <c r="Q1189" s="2"/>
      <c r="R1189" s="2"/>
      <c r="X1189" s="273"/>
      <c r="Y1189" s="2"/>
      <c r="AL1189" s="2"/>
      <c r="AM1189" s="2"/>
      <c r="AN1189" s="2"/>
      <c r="AO1189" s="2"/>
      <c r="AP1189" s="2"/>
      <c r="AQ1189" s="2"/>
      <c r="AR1189" s="2"/>
      <c r="AS1189" s="2"/>
      <c r="AT1189" s="98"/>
      <c r="AU1189" s="98"/>
      <c r="AV1189" s="386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386"/>
      <c r="BX1189" s="386"/>
      <c r="BY1189" s="386"/>
      <c r="BZ1189" s="2"/>
      <c r="CA1189" s="2"/>
      <c r="CB1189" s="2"/>
      <c r="CC1189" s="2"/>
      <c r="CD1189" s="2"/>
      <c r="CE1189" s="2"/>
      <c r="CF1189" s="386"/>
      <c r="CG1189" s="386"/>
      <c r="CH1189" s="10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386"/>
      <c r="DT1189" s="386"/>
      <c r="DU1189" s="386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  <c r="IO1189" s="2"/>
      <c r="IP1189" s="2"/>
      <c r="IQ1189" s="2"/>
      <c r="IR1189" s="2"/>
      <c r="IS1189" s="2"/>
      <c r="IT1189" s="2"/>
      <c r="IU1189" s="2"/>
      <c r="IV1189" s="2"/>
      <c r="IW1189" s="2"/>
    </row>
    <row r="1190" customFormat="false" ht="11.25" hidden="false" customHeight="false" outlineLevel="0" collapsed="false">
      <c r="A1190" s="2"/>
      <c r="B1190" s="2"/>
      <c r="C1190" s="2"/>
      <c r="D1190" s="398"/>
      <c r="F1190" s="2"/>
      <c r="G1190" s="2"/>
      <c r="H1190" s="2"/>
      <c r="I1190" s="2"/>
      <c r="J1190" s="2"/>
      <c r="K1190" s="2"/>
      <c r="L1190" s="2"/>
      <c r="M1190" s="2"/>
      <c r="P1190" s="2"/>
      <c r="Q1190" s="2"/>
      <c r="R1190" s="2"/>
      <c r="X1190" s="273"/>
      <c r="Y1190" s="2"/>
      <c r="AL1190" s="2"/>
      <c r="AM1190" s="2"/>
      <c r="AN1190" s="2"/>
      <c r="AO1190" s="2"/>
      <c r="AP1190" s="2"/>
      <c r="AQ1190" s="2"/>
      <c r="AR1190" s="2"/>
      <c r="AS1190" s="2"/>
      <c r="AT1190" s="98"/>
      <c r="AU1190" s="98"/>
      <c r="AV1190" s="386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386"/>
      <c r="BX1190" s="386"/>
      <c r="BY1190" s="386"/>
      <c r="BZ1190" s="2"/>
      <c r="CA1190" s="2"/>
      <c r="CB1190" s="2"/>
      <c r="CC1190" s="2"/>
      <c r="CD1190" s="2"/>
      <c r="CE1190" s="2"/>
      <c r="CF1190" s="386"/>
      <c r="CG1190" s="386"/>
      <c r="CH1190" s="10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386"/>
      <c r="DT1190" s="386"/>
      <c r="DU1190" s="386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  <c r="IO1190" s="2"/>
      <c r="IP1190" s="2"/>
      <c r="IQ1190" s="2"/>
      <c r="IR1190" s="2"/>
      <c r="IS1190" s="2"/>
      <c r="IT1190" s="2"/>
      <c r="IU1190" s="2"/>
      <c r="IV1190" s="2"/>
      <c r="IW1190" s="2"/>
    </row>
    <row r="1191" customFormat="false" ht="11.25" hidden="false" customHeight="false" outlineLevel="0" collapsed="false">
      <c r="A1191" s="2"/>
      <c r="B1191" s="2"/>
      <c r="C1191" s="2"/>
      <c r="D1191" s="398"/>
      <c r="F1191" s="2"/>
      <c r="G1191" s="2"/>
      <c r="H1191" s="2"/>
      <c r="I1191" s="2"/>
      <c r="J1191" s="2"/>
      <c r="K1191" s="2"/>
      <c r="L1191" s="2"/>
      <c r="M1191" s="2"/>
      <c r="P1191" s="2"/>
      <c r="Q1191" s="2"/>
      <c r="R1191" s="2"/>
      <c r="X1191" s="273"/>
      <c r="Y1191" s="2"/>
      <c r="AL1191" s="2"/>
      <c r="AM1191" s="2"/>
      <c r="AN1191" s="2"/>
      <c r="AO1191" s="2"/>
      <c r="AP1191" s="2"/>
      <c r="AQ1191" s="2"/>
      <c r="AR1191" s="2"/>
      <c r="AS1191" s="2"/>
      <c r="AT1191" s="98"/>
      <c r="AU1191" s="98"/>
      <c r="AV1191" s="386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386"/>
      <c r="BX1191" s="386"/>
      <c r="BY1191" s="386"/>
      <c r="BZ1191" s="2"/>
      <c r="CA1191" s="2"/>
      <c r="CB1191" s="2"/>
      <c r="CC1191" s="2"/>
      <c r="CD1191" s="2"/>
      <c r="CE1191" s="2"/>
      <c r="CF1191" s="386"/>
      <c r="CG1191" s="386"/>
      <c r="CH1191" s="10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386"/>
      <c r="DT1191" s="386"/>
      <c r="DU1191" s="386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  <c r="IN1191" s="2"/>
      <c r="IO1191" s="2"/>
      <c r="IP1191" s="2"/>
      <c r="IQ1191" s="2"/>
      <c r="IR1191" s="2"/>
      <c r="IS1191" s="2"/>
      <c r="IT1191" s="2"/>
      <c r="IU1191" s="2"/>
      <c r="IV1191" s="2"/>
      <c r="IW1191" s="2"/>
    </row>
    <row r="1192" customFormat="false" ht="11.25" hidden="false" customHeight="false" outlineLevel="0" collapsed="false">
      <c r="A1192" s="2"/>
      <c r="B1192" s="2"/>
      <c r="C1192" s="2"/>
      <c r="D1192" s="398"/>
      <c r="F1192" s="2"/>
      <c r="G1192" s="2"/>
      <c r="H1192" s="2"/>
      <c r="I1192" s="2"/>
      <c r="J1192" s="2"/>
      <c r="K1192" s="2"/>
      <c r="L1192" s="2"/>
      <c r="M1192" s="2"/>
      <c r="P1192" s="2"/>
      <c r="Q1192" s="2"/>
      <c r="R1192" s="2"/>
      <c r="X1192" s="273"/>
      <c r="Y1192" s="2"/>
      <c r="AL1192" s="2"/>
      <c r="AM1192" s="2"/>
      <c r="AN1192" s="2"/>
      <c r="AO1192" s="2"/>
      <c r="AP1192" s="2"/>
      <c r="AQ1192" s="2"/>
      <c r="AR1192" s="2"/>
      <c r="AS1192" s="2"/>
      <c r="AT1192" s="98"/>
      <c r="AU1192" s="98"/>
      <c r="AV1192" s="386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386"/>
      <c r="BX1192" s="386"/>
      <c r="BY1192" s="386"/>
      <c r="BZ1192" s="2"/>
      <c r="CA1192" s="2"/>
      <c r="CB1192" s="2"/>
      <c r="CC1192" s="2"/>
      <c r="CD1192" s="2"/>
      <c r="CE1192" s="2"/>
      <c r="CF1192" s="386"/>
      <c r="CG1192" s="386"/>
      <c r="CH1192" s="10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386"/>
      <c r="DT1192" s="386"/>
      <c r="DU1192" s="386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  <c r="IN1192" s="2"/>
      <c r="IO1192" s="2"/>
      <c r="IP1192" s="2"/>
      <c r="IQ1192" s="2"/>
      <c r="IR1192" s="2"/>
      <c r="IS1192" s="2"/>
      <c r="IT1192" s="2"/>
      <c r="IU1192" s="2"/>
      <c r="IV1192" s="2"/>
      <c r="IW1192" s="2"/>
    </row>
    <row r="1193" customFormat="false" ht="11.25" hidden="false" customHeight="false" outlineLevel="0" collapsed="false">
      <c r="A1193" s="2"/>
      <c r="B1193" s="2"/>
      <c r="C1193" s="2"/>
      <c r="D1193" s="398"/>
      <c r="F1193" s="2"/>
      <c r="G1193" s="2"/>
      <c r="H1193" s="2"/>
      <c r="I1193" s="2"/>
      <c r="J1193" s="2"/>
      <c r="K1193" s="2"/>
      <c r="L1193" s="2"/>
      <c r="M1193" s="2"/>
      <c r="P1193" s="2"/>
      <c r="Q1193" s="2"/>
      <c r="R1193" s="2"/>
      <c r="X1193" s="273"/>
      <c r="Y1193" s="2"/>
      <c r="AL1193" s="2"/>
      <c r="AM1193" s="2"/>
      <c r="AN1193" s="2"/>
      <c r="AO1193" s="2"/>
      <c r="AP1193" s="2"/>
      <c r="AQ1193" s="2"/>
      <c r="AR1193" s="2"/>
      <c r="AS1193" s="2"/>
      <c r="AT1193" s="98"/>
      <c r="AU1193" s="98"/>
      <c r="AV1193" s="386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386"/>
      <c r="BX1193" s="386"/>
      <c r="BY1193" s="386"/>
      <c r="BZ1193" s="2"/>
      <c r="CA1193" s="2"/>
      <c r="CB1193" s="2"/>
      <c r="CC1193" s="2"/>
      <c r="CD1193" s="2"/>
      <c r="CE1193" s="2"/>
      <c r="CF1193" s="386"/>
      <c r="CG1193" s="386"/>
      <c r="CH1193" s="10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386"/>
      <c r="DT1193" s="386"/>
      <c r="DU1193" s="386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  <c r="IN1193" s="2"/>
      <c r="IO1193" s="2"/>
      <c r="IP1193" s="2"/>
      <c r="IQ1193" s="2"/>
      <c r="IR1193" s="2"/>
      <c r="IS1193" s="2"/>
      <c r="IT1193" s="2"/>
      <c r="IU1193" s="2"/>
      <c r="IV1193" s="2"/>
      <c r="IW1193" s="2"/>
    </row>
    <row r="1194" customFormat="false" ht="11.25" hidden="false" customHeight="false" outlineLevel="0" collapsed="false">
      <c r="A1194" s="2"/>
      <c r="B1194" s="2"/>
      <c r="C1194" s="2"/>
      <c r="D1194" s="398"/>
      <c r="F1194" s="2"/>
      <c r="G1194" s="2"/>
      <c r="H1194" s="2"/>
      <c r="I1194" s="2"/>
      <c r="J1194" s="2"/>
      <c r="K1194" s="2"/>
      <c r="L1194" s="2"/>
      <c r="M1194" s="2"/>
      <c r="P1194" s="2"/>
      <c r="Q1194" s="2"/>
      <c r="R1194" s="2"/>
      <c r="X1194" s="273"/>
      <c r="Y1194" s="2"/>
      <c r="AL1194" s="2"/>
      <c r="AM1194" s="2"/>
      <c r="AN1194" s="2"/>
      <c r="AO1194" s="2"/>
      <c r="AP1194" s="2"/>
      <c r="AQ1194" s="2"/>
      <c r="AR1194" s="2"/>
      <c r="AS1194" s="2"/>
      <c r="AT1194" s="98"/>
      <c r="AU1194" s="98"/>
      <c r="AV1194" s="386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386"/>
      <c r="BX1194" s="386"/>
      <c r="BY1194" s="386"/>
      <c r="BZ1194" s="2"/>
      <c r="CA1194" s="2"/>
      <c r="CB1194" s="2"/>
      <c r="CC1194" s="2"/>
      <c r="CD1194" s="2"/>
      <c r="CE1194" s="2"/>
      <c r="CF1194" s="386"/>
      <c r="CG1194" s="386"/>
      <c r="CH1194" s="10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386"/>
      <c r="DT1194" s="386"/>
      <c r="DU1194" s="386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  <c r="IN1194" s="2"/>
      <c r="IO1194" s="2"/>
      <c r="IP1194" s="2"/>
      <c r="IQ1194" s="2"/>
      <c r="IR1194" s="2"/>
      <c r="IS1194" s="2"/>
      <c r="IT1194" s="2"/>
      <c r="IU1194" s="2"/>
      <c r="IV1194" s="2"/>
      <c r="IW1194" s="2"/>
    </row>
    <row r="1195" customFormat="false" ht="11.25" hidden="false" customHeight="false" outlineLevel="0" collapsed="false">
      <c r="A1195" s="2"/>
      <c r="B1195" s="2"/>
      <c r="C1195" s="2"/>
      <c r="D1195" s="398"/>
      <c r="F1195" s="2"/>
      <c r="G1195" s="2"/>
      <c r="H1195" s="2"/>
      <c r="I1195" s="2"/>
      <c r="J1195" s="2"/>
      <c r="K1195" s="2"/>
      <c r="L1195" s="2"/>
      <c r="M1195" s="2"/>
      <c r="P1195" s="2"/>
      <c r="Q1195" s="2"/>
      <c r="R1195" s="2"/>
      <c r="X1195" s="273"/>
      <c r="Y1195" s="2"/>
      <c r="AL1195" s="2"/>
      <c r="AM1195" s="2"/>
      <c r="AN1195" s="2"/>
      <c r="AO1195" s="2"/>
      <c r="AP1195" s="2"/>
      <c r="AQ1195" s="2"/>
      <c r="AR1195" s="2"/>
      <c r="AS1195" s="2"/>
      <c r="AT1195" s="98"/>
      <c r="AU1195" s="98"/>
      <c r="AV1195" s="386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386"/>
      <c r="BX1195" s="386"/>
      <c r="BY1195" s="386"/>
      <c r="BZ1195" s="2"/>
      <c r="CA1195" s="2"/>
      <c r="CB1195" s="2"/>
      <c r="CC1195" s="2"/>
      <c r="CD1195" s="2"/>
      <c r="CE1195" s="2"/>
      <c r="CF1195" s="386"/>
      <c r="CG1195" s="386"/>
      <c r="CH1195" s="10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386"/>
      <c r="DT1195" s="386"/>
      <c r="DU1195" s="386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  <c r="IN1195" s="2"/>
      <c r="IO1195" s="2"/>
      <c r="IP1195" s="2"/>
      <c r="IQ1195" s="2"/>
      <c r="IR1195" s="2"/>
      <c r="IS1195" s="2"/>
      <c r="IT1195" s="2"/>
      <c r="IU1195" s="2"/>
      <c r="IV1195" s="2"/>
      <c r="IW1195" s="2"/>
    </row>
    <row r="1196" customFormat="false" ht="11.25" hidden="false" customHeight="false" outlineLevel="0" collapsed="false">
      <c r="A1196" s="2"/>
      <c r="B1196" s="2"/>
      <c r="C1196" s="2"/>
      <c r="D1196" s="398"/>
      <c r="F1196" s="2"/>
      <c r="G1196" s="2"/>
      <c r="H1196" s="2"/>
      <c r="I1196" s="2"/>
      <c r="J1196" s="2"/>
      <c r="K1196" s="2"/>
      <c r="L1196" s="2"/>
      <c r="M1196" s="2"/>
      <c r="P1196" s="2"/>
      <c r="Q1196" s="2"/>
      <c r="R1196" s="2"/>
      <c r="X1196" s="273"/>
      <c r="Y1196" s="2"/>
      <c r="AL1196" s="2"/>
      <c r="AM1196" s="2"/>
      <c r="AN1196" s="2"/>
      <c r="AO1196" s="2"/>
      <c r="AP1196" s="2"/>
      <c r="AQ1196" s="2"/>
      <c r="AR1196" s="2"/>
      <c r="AS1196" s="2"/>
      <c r="AT1196" s="98"/>
      <c r="AU1196" s="98"/>
      <c r="AV1196" s="386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386"/>
      <c r="BX1196" s="386"/>
      <c r="BY1196" s="386"/>
      <c r="BZ1196" s="2"/>
      <c r="CA1196" s="2"/>
      <c r="CB1196" s="2"/>
      <c r="CC1196" s="2"/>
      <c r="CD1196" s="2"/>
      <c r="CE1196" s="2"/>
      <c r="CF1196" s="386"/>
      <c r="CG1196" s="386"/>
      <c r="CH1196" s="10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386"/>
      <c r="DT1196" s="386"/>
      <c r="DU1196" s="386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/>
      <c r="IL1196" s="2"/>
      <c r="IM1196" s="2"/>
      <c r="IN1196" s="2"/>
      <c r="IO1196" s="2"/>
      <c r="IP1196" s="2"/>
      <c r="IQ1196" s="2"/>
      <c r="IR1196" s="2"/>
      <c r="IS1196" s="2"/>
      <c r="IT1196" s="2"/>
      <c r="IU1196" s="2"/>
      <c r="IV1196" s="2"/>
      <c r="IW1196" s="2"/>
    </row>
    <row r="1197" customFormat="false" ht="11.25" hidden="false" customHeight="false" outlineLevel="0" collapsed="false">
      <c r="A1197" s="2"/>
      <c r="B1197" s="2"/>
      <c r="C1197" s="2"/>
      <c r="D1197" s="398"/>
      <c r="F1197" s="2"/>
      <c r="G1197" s="2"/>
      <c r="H1197" s="2"/>
      <c r="I1197" s="2"/>
      <c r="J1197" s="2"/>
      <c r="K1197" s="2"/>
      <c r="L1197" s="2"/>
      <c r="M1197" s="2"/>
      <c r="P1197" s="2"/>
      <c r="Q1197" s="2"/>
      <c r="R1197" s="2"/>
      <c r="X1197" s="273"/>
      <c r="Y1197" s="2"/>
      <c r="AL1197" s="2"/>
      <c r="AM1197" s="2"/>
      <c r="AN1197" s="2"/>
      <c r="AO1197" s="2"/>
      <c r="AP1197" s="2"/>
      <c r="AQ1197" s="2"/>
      <c r="AR1197" s="2"/>
      <c r="AS1197" s="2"/>
      <c r="AT1197" s="98"/>
      <c r="AU1197" s="98"/>
      <c r="AV1197" s="386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386"/>
      <c r="BX1197" s="386"/>
      <c r="BY1197" s="386"/>
      <c r="BZ1197" s="2"/>
      <c r="CA1197" s="2"/>
      <c r="CB1197" s="2"/>
      <c r="CC1197" s="2"/>
      <c r="CD1197" s="2"/>
      <c r="CE1197" s="2"/>
      <c r="CF1197" s="386"/>
      <c r="CG1197" s="386"/>
      <c r="CH1197" s="10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386"/>
      <c r="DT1197" s="386"/>
      <c r="DU1197" s="386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  <c r="IH1197" s="2"/>
      <c r="II1197" s="2"/>
      <c r="IJ1197" s="2"/>
      <c r="IK1197" s="2"/>
      <c r="IL1197" s="2"/>
      <c r="IM1197" s="2"/>
      <c r="IN1197" s="2"/>
      <c r="IO1197" s="2"/>
      <c r="IP1197" s="2"/>
      <c r="IQ1197" s="2"/>
      <c r="IR1197" s="2"/>
      <c r="IS1197" s="2"/>
      <c r="IT1197" s="2"/>
      <c r="IU1197" s="2"/>
      <c r="IV1197" s="2"/>
      <c r="IW1197" s="2"/>
    </row>
    <row r="1198" customFormat="false" ht="11.25" hidden="false" customHeight="false" outlineLevel="0" collapsed="false">
      <c r="A1198" s="2"/>
      <c r="B1198" s="2"/>
      <c r="C1198" s="2"/>
      <c r="D1198" s="398"/>
      <c r="F1198" s="2"/>
      <c r="G1198" s="2"/>
      <c r="H1198" s="2"/>
      <c r="I1198" s="2"/>
      <c r="J1198" s="2"/>
      <c r="K1198" s="2"/>
      <c r="L1198" s="2"/>
      <c r="M1198" s="2"/>
      <c r="P1198" s="2"/>
      <c r="Q1198" s="2"/>
      <c r="R1198" s="2"/>
      <c r="X1198" s="273"/>
      <c r="Y1198" s="2"/>
      <c r="AL1198" s="2"/>
      <c r="AM1198" s="2"/>
      <c r="AN1198" s="2"/>
      <c r="AO1198" s="2"/>
      <c r="AP1198" s="2"/>
      <c r="AQ1198" s="2"/>
      <c r="AR1198" s="2"/>
      <c r="AS1198" s="2"/>
      <c r="AT1198" s="98"/>
      <c r="AU1198" s="98"/>
      <c r="AV1198" s="386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386"/>
      <c r="BX1198" s="386"/>
      <c r="BY1198" s="386"/>
      <c r="BZ1198" s="2"/>
      <c r="CA1198" s="2"/>
      <c r="CB1198" s="2"/>
      <c r="CC1198" s="2"/>
      <c r="CD1198" s="2"/>
      <c r="CE1198" s="2"/>
      <c r="CF1198" s="386"/>
      <c r="CG1198" s="386"/>
      <c r="CH1198" s="10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386"/>
      <c r="DT1198" s="386"/>
      <c r="DU1198" s="386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  <c r="IN1198" s="2"/>
      <c r="IO1198" s="2"/>
      <c r="IP1198" s="2"/>
      <c r="IQ1198" s="2"/>
      <c r="IR1198" s="2"/>
      <c r="IS1198" s="2"/>
      <c r="IT1198" s="2"/>
      <c r="IU1198" s="2"/>
      <c r="IV1198" s="2"/>
      <c r="IW1198" s="2"/>
    </row>
    <row r="1199" customFormat="false" ht="11.25" hidden="false" customHeight="false" outlineLevel="0" collapsed="false">
      <c r="A1199" s="2"/>
      <c r="B1199" s="2"/>
      <c r="C1199" s="2"/>
      <c r="D1199" s="398"/>
      <c r="F1199" s="2"/>
      <c r="G1199" s="2"/>
      <c r="H1199" s="2"/>
      <c r="I1199" s="2"/>
      <c r="J1199" s="2"/>
      <c r="K1199" s="2"/>
      <c r="L1199" s="2"/>
      <c r="M1199" s="2"/>
      <c r="P1199" s="2"/>
      <c r="Q1199" s="2"/>
      <c r="R1199" s="2"/>
      <c r="X1199" s="273"/>
      <c r="Y1199" s="2"/>
      <c r="AL1199" s="2"/>
      <c r="AM1199" s="2"/>
      <c r="AN1199" s="2"/>
      <c r="AO1199" s="2"/>
      <c r="AP1199" s="2"/>
      <c r="AQ1199" s="2"/>
      <c r="AR1199" s="2"/>
      <c r="AS1199" s="2"/>
      <c r="AT1199" s="98"/>
      <c r="AU1199" s="98"/>
      <c r="AV1199" s="386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386"/>
      <c r="BX1199" s="386"/>
      <c r="BY1199" s="386"/>
      <c r="BZ1199" s="2"/>
      <c r="CA1199" s="2"/>
      <c r="CB1199" s="2"/>
      <c r="CC1199" s="2"/>
      <c r="CD1199" s="2"/>
      <c r="CE1199" s="2"/>
      <c r="CF1199" s="386"/>
      <c r="CG1199" s="386"/>
      <c r="CH1199" s="10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386"/>
      <c r="DT1199" s="386"/>
      <c r="DU1199" s="386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  <c r="IN1199" s="2"/>
      <c r="IO1199" s="2"/>
      <c r="IP1199" s="2"/>
      <c r="IQ1199" s="2"/>
      <c r="IR1199" s="2"/>
      <c r="IS1199" s="2"/>
      <c r="IT1199" s="2"/>
      <c r="IU1199" s="2"/>
      <c r="IV1199" s="2"/>
      <c r="IW1199" s="2"/>
    </row>
    <row r="1200" customFormat="false" ht="11.25" hidden="false" customHeight="false" outlineLevel="0" collapsed="false">
      <c r="A1200" s="2"/>
      <c r="B1200" s="2"/>
      <c r="C1200" s="2"/>
      <c r="D1200" s="398"/>
      <c r="F1200" s="2"/>
      <c r="G1200" s="2"/>
      <c r="H1200" s="2"/>
      <c r="I1200" s="2"/>
      <c r="J1200" s="2"/>
      <c r="K1200" s="2"/>
      <c r="L1200" s="2"/>
      <c r="M1200" s="2"/>
      <c r="P1200" s="2"/>
      <c r="Q1200" s="2"/>
      <c r="R1200" s="2"/>
      <c r="X1200" s="273"/>
      <c r="Y1200" s="2"/>
      <c r="AL1200" s="2"/>
      <c r="AM1200" s="2"/>
      <c r="AN1200" s="2"/>
      <c r="AO1200" s="2"/>
      <c r="AP1200" s="2"/>
      <c r="AQ1200" s="2"/>
      <c r="AR1200" s="2"/>
      <c r="AS1200" s="2"/>
      <c r="AT1200" s="98"/>
      <c r="AU1200" s="98"/>
      <c r="AV1200" s="386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386"/>
      <c r="BX1200" s="386"/>
      <c r="BY1200" s="386"/>
      <c r="BZ1200" s="2"/>
      <c r="CA1200" s="2"/>
      <c r="CB1200" s="2"/>
      <c r="CC1200" s="2"/>
      <c r="CD1200" s="2"/>
      <c r="CE1200" s="2"/>
      <c r="CF1200" s="386"/>
      <c r="CG1200" s="386"/>
      <c r="CH1200" s="10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386"/>
      <c r="DT1200" s="386"/>
      <c r="DU1200" s="386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/>
      <c r="IL1200" s="2"/>
      <c r="IM1200" s="2"/>
      <c r="IN1200" s="2"/>
      <c r="IO1200" s="2"/>
      <c r="IP1200" s="2"/>
      <c r="IQ1200" s="2"/>
      <c r="IR1200" s="2"/>
      <c r="IS1200" s="2"/>
      <c r="IT1200" s="2"/>
      <c r="IU1200" s="2"/>
      <c r="IV1200" s="2"/>
      <c r="IW1200" s="2"/>
    </row>
    <row r="1201" customFormat="false" ht="11.25" hidden="false" customHeight="false" outlineLevel="0" collapsed="false">
      <c r="A1201" s="2"/>
      <c r="B1201" s="2"/>
      <c r="C1201" s="2"/>
      <c r="D1201" s="398"/>
      <c r="F1201" s="2"/>
      <c r="G1201" s="2"/>
      <c r="H1201" s="2"/>
      <c r="I1201" s="2"/>
      <c r="J1201" s="2"/>
      <c r="K1201" s="2"/>
      <c r="L1201" s="2"/>
      <c r="M1201" s="2"/>
      <c r="P1201" s="2"/>
      <c r="Q1201" s="2"/>
      <c r="R1201" s="2"/>
      <c r="X1201" s="273"/>
      <c r="Y1201" s="2"/>
      <c r="AL1201" s="2"/>
      <c r="AM1201" s="2"/>
      <c r="AN1201" s="2"/>
      <c r="AO1201" s="2"/>
      <c r="AP1201" s="2"/>
      <c r="AQ1201" s="2"/>
      <c r="AR1201" s="2"/>
      <c r="AS1201" s="2"/>
      <c r="AT1201" s="98"/>
      <c r="AU1201" s="98"/>
      <c r="AV1201" s="386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386"/>
      <c r="BX1201" s="386"/>
      <c r="BY1201" s="386"/>
      <c r="BZ1201" s="2"/>
      <c r="CA1201" s="2"/>
      <c r="CB1201" s="2"/>
      <c r="CC1201" s="2"/>
      <c r="CD1201" s="2"/>
      <c r="CE1201" s="2"/>
      <c r="CF1201" s="386"/>
      <c r="CG1201" s="386"/>
      <c r="CH1201" s="10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386"/>
      <c r="DT1201" s="386"/>
      <c r="DU1201" s="386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  <c r="IN1201" s="2"/>
      <c r="IO1201" s="2"/>
      <c r="IP1201" s="2"/>
      <c r="IQ1201" s="2"/>
      <c r="IR1201" s="2"/>
      <c r="IS1201" s="2"/>
      <c r="IT1201" s="2"/>
      <c r="IU1201" s="2"/>
      <c r="IV1201" s="2"/>
      <c r="IW1201" s="2"/>
    </row>
    <row r="1202" customFormat="false" ht="11.25" hidden="false" customHeight="false" outlineLevel="0" collapsed="false">
      <c r="A1202" s="2"/>
      <c r="B1202" s="2"/>
      <c r="C1202" s="2"/>
      <c r="D1202" s="398"/>
      <c r="F1202" s="2"/>
      <c r="G1202" s="2"/>
      <c r="H1202" s="2"/>
      <c r="I1202" s="2"/>
      <c r="J1202" s="2"/>
      <c r="K1202" s="2"/>
      <c r="L1202" s="2"/>
      <c r="M1202" s="2"/>
      <c r="P1202" s="2"/>
      <c r="Q1202" s="2"/>
      <c r="R1202" s="2"/>
      <c r="X1202" s="273"/>
      <c r="Y1202" s="2"/>
      <c r="AL1202" s="2"/>
      <c r="AM1202" s="2"/>
      <c r="AN1202" s="2"/>
      <c r="AO1202" s="2"/>
      <c r="AP1202" s="2"/>
      <c r="AQ1202" s="2"/>
      <c r="AR1202" s="2"/>
      <c r="AS1202" s="2"/>
      <c r="AT1202" s="98"/>
      <c r="AU1202" s="98"/>
      <c r="AV1202" s="386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386"/>
      <c r="BX1202" s="386"/>
      <c r="BY1202" s="386"/>
      <c r="BZ1202" s="2"/>
      <c r="CA1202" s="2"/>
      <c r="CB1202" s="2"/>
      <c r="CC1202" s="2"/>
      <c r="CD1202" s="2"/>
      <c r="CE1202" s="2"/>
      <c r="CF1202" s="386"/>
      <c r="CG1202" s="386"/>
      <c r="CH1202" s="10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386"/>
      <c r="DT1202" s="386"/>
      <c r="DU1202" s="386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  <c r="IN1202" s="2"/>
      <c r="IO1202" s="2"/>
      <c r="IP1202" s="2"/>
      <c r="IQ1202" s="2"/>
      <c r="IR1202" s="2"/>
      <c r="IS1202" s="2"/>
      <c r="IT1202" s="2"/>
      <c r="IU1202" s="2"/>
      <c r="IV1202" s="2"/>
      <c r="IW1202" s="2"/>
    </row>
    <row r="1203" customFormat="false" ht="11.25" hidden="false" customHeight="false" outlineLevel="0" collapsed="false">
      <c r="A1203" s="2"/>
      <c r="B1203" s="2"/>
      <c r="C1203" s="2"/>
      <c r="D1203" s="398"/>
      <c r="F1203" s="2"/>
      <c r="G1203" s="2"/>
      <c r="H1203" s="2"/>
      <c r="I1203" s="2"/>
      <c r="J1203" s="2"/>
      <c r="K1203" s="2"/>
      <c r="L1203" s="2"/>
      <c r="M1203" s="2"/>
      <c r="P1203" s="2"/>
      <c r="Q1203" s="2"/>
      <c r="R1203" s="2"/>
      <c r="X1203" s="273"/>
      <c r="Y1203" s="2"/>
      <c r="AL1203" s="2"/>
      <c r="AM1203" s="2"/>
      <c r="AN1203" s="2"/>
      <c r="AO1203" s="2"/>
      <c r="AP1203" s="2"/>
      <c r="AQ1203" s="2"/>
      <c r="AR1203" s="2"/>
      <c r="AS1203" s="2"/>
      <c r="AT1203" s="98"/>
      <c r="AU1203" s="98"/>
      <c r="AV1203" s="386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386"/>
      <c r="BX1203" s="386"/>
      <c r="BY1203" s="386"/>
      <c r="BZ1203" s="2"/>
      <c r="CA1203" s="2"/>
      <c r="CB1203" s="2"/>
      <c r="CC1203" s="2"/>
      <c r="CD1203" s="2"/>
      <c r="CE1203" s="2"/>
      <c r="CF1203" s="386"/>
      <c r="CG1203" s="386"/>
      <c r="CH1203" s="10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386"/>
      <c r="DT1203" s="386"/>
      <c r="DU1203" s="386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  <c r="IH1203" s="2"/>
      <c r="II1203" s="2"/>
      <c r="IJ1203" s="2"/>
      <c r="IK1203" s="2"/>
      <c r="IL1203" s="2"/>
      <c r="IM1203" s="2"/>
      <c r="IN1203" s="2"/>
      <c r="IO1203" s="2"/>
      <c r="IP1203" s="2"/>
      <c r="IQ1203" s="2"/>
      <c r="IR1203" s="2"/>
      <c r="IS1203" s="2"/>
      <c r="IT1203" s="2"/>
      <c r="IU1203" s="2"/>
      <c r="IV1203" s="2"/>
      <c r="IW1203" s="2"/>
    </row>
    <row r="1204" customFormat="false" ht="11.25" hidden="false" customHeight="false" outlineLevel="0" collapsed="false">
      <c r="A1204" s="2"/>
      <c r="B1204" s="2"/>
      <c r="C1204" s="2"/>
      <c r="D1204" s="398"/>
      <c r="F1204" s="2"/>
      <c r="G1204" s="2"/>
      <c r="H1204" s="2"/>
      <c r="I1204" s="2"/>
      <c r="J1204" s="2"/>
      <c r="K1204" s="2"/>
      <c r="L1204" s="2"/>
      <c r="M1204" s="2"/>
      <c r="P1204" s="2"/>
      <c r="Q1204" s="2"/>
      <c r="R1204" s="2"/>
      <c r="X1204" s="273"/>
      <c r="Y1204" s="2"/>
      <c r="AL1204" s="2"/>
      <c r="AM1204" s="2"/>
      <c r="AN1204" s="2"/>
      <c r="AO1204" s="2"/>
      <c r="AP1204" s="2"/>
      <c r="AQ1204" s="2"/>
      <c r="AR1204" s="2"/>
      <c r="AS1204" s="2"/>
      <c r="AT1204" s="98"/>
      <c r="AU1204" s="98"/>
      <c r="AV1204" s="386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386"/>
      <c r="BX1204" s="386"/>
      <c r="BY1204" s="386"/>
      <c r="BZ1204" s="2"/>
      <c r="CA1204" s="2"/>
      <c r="CB1204" s="2"/>
      <c r="CC1204" s="2"/>
      <c r="CD1204" s="2"/>
      <c r="CE1204" s="2"/>
      <c r="CF1204" s="386"/>
      <c r="CG1204" s="386"/>
      <c r="CH1204" s="10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386"/>
      <c r="DT1204" s="386"/>
      <c r="DU1204" s="386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  <c r="IN1204" s="2"/>
      <c r="IO1204" s="2"/>
      <c r="IP1204" s="2"/>
      <c r="IQ1204" s="2"/>
      <c r="IR1204" s="2"/>
      <c r="IS1204" s="2"/>
      <c r="IT1204" s="2"/>
      <c r="IU1204" s="2"/>
      <c r="IV1204" s="2"/>
      <c r="IW1204" s="2"/>
    </row>
    <row r="1205" customFormat="false" ht="11.25" hidden="false" customHeight="false" outlineLevel="0" collapsed="false">
      <c r="A1205" s="2"/>
      <c r="B1205" s="2"/>
      <c r="C1205" s="2"/>
      <c r="D1205" s="398"/>
      <c r="F1205" s="2"/>
      <c r="G1205" s="2"/>
      <c r="H1205" s="2"/>
      <c r="I1205" s="2"/>
      <c r="J1205" s="2"/>
      <c r="K1205" s="2"/>
      <c r="L1205" s="2"/>
      <c r="M1205" s="2"/>
      <c r="P1205" s="2"/>
      <c r="Q1205" s="2"/>
      <c r="R1205" s="2"/>
      <c r="X1205" s="273"/>
      <c r="Y1205" s="2"/>
      <c r="AL1205" s="2"/>
      <c r="AM1205" s="2"/>
      <c r="AN1205" s="2"/>
      <c r="AO1205" s="2"/>
      <c r="AP1205" s="2"/>
      <c r="AQ1205" s="2"/>
      <c r="AR1205" s="2"/>
      <c r="AS1205" s="2"/>
      <c r="AT1205" s="98"/>
      <c r="AU1205" s="98"/>
      <c r="AV1205" s="386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386"/>
      <c r="BX1205" s="386"/>
      <c r="BY1205" s="386"/>
      <c r="BZ1205" s="2"/>
      <c r="CA1205" s="2"/>
      <c r="CB1205" s="2"/>
      <c r="CC1205" s="2"/>
      <c r="CD1205" s="2"/>
      <c r="CE1205" s="2"/>
      <c r="CF1205" s="386"/>
      <c r="CG1205" s="386"/>
      <c r="CH1205" s="10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386"/>
      <c r="DT1205" s="386"/>
      <c r="DU1205" s="386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  <c r="IN1205" s="2"/>
      <c r="IO1205" s="2"/>
      <c r="IP1205" s="2"/>
      <c r="IQ1205" s="2"/>
      <c r="IR1205" s="2"/>
      <c r="IS1205" s="2"/>
      <c r="IT1205" s="2"/>
      <c r="IU1205" s="2"/>
      <c r="IV1205" s="2"/>
      <c r="IW1205" s="2"/>
    </row>
    <row r="1206" customFormat="false" ht="11.25" hidden="false" customHeight="false" outlineLevel="0" collapsed="false">
      <c r="A1206" s="2"/>
      <c r="B1206" s="2"/>
      <c r="C1206" s="2"/>
      <c r="D1206" s="398"/>
      <c r="F1206" s="2"/>
      <c r="G1206" s="2"/>
      <c r="H1206" s="2"/>
      <c r="I1206" s="2"/>
      <c r="J1206" s="2"/>
      <c r="K1206" s="2"/>
      <c r="L1206" s="2"/>
      <c r="M1206" s="2"/>
      <c r="P1206" s="2"/>
      <c r="Q1206" s="2"/>
      <c r="R1206" s="2"/>
      <c r="X1206" s="273"/>
      <c r="Y1206" s="2"/>
      <c r="AL1206" s="2"/>
      <c r="AM1206" s="2"/>
      <c r="AN1206" s="2"/>
      <c r="AO1206" s="2"/>
      <c r="AP1206" s="2"/>
      <c r="AQ1206" s="2"/>
      <c r="AR1206" s="2"/>
      <c r="AS1206" s="2"/>
      <c r="AT1206" s="98"/>
      <c r="AU1206" s="98"/>
      <c r="AV1206" s="386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386"/>
      <c r="BX1206" s="386"/>
      <c r="BY1206" s="386"/>
      <c r="BZ1206" s="2"/>
      <c r="CA1206" s="2"/>
      <c r="CB1206" s="2"/>
      <c r="CC1206" s="2"/>
      <c r="CD1206" s="2"/>
      <c r="CE1206" s="2"/>
      <c r="CF1206" s="386"/>
      <c r="CG1206" s="386"/>
      <c r="CH1206" s="10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386"/>
      <c r="DT1206" s="386"/>
      <c r="DU1206" s="386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  <c r="IN1206" s="2"/>
      <c r="IO1206" s="2"/>
      <c r="IP1206" s="2"/>
      <c r="IQ1206" s="2"/>
      <c r="IR1206" s="2"/>
      <c r="IS1206" s="2"/>
      <c r="IT1206" s="2"/>
      <c r="IU1206" s="2"/>
      <c r="IV1206" s="2"/>
      <c r="IW1206" s="2"/>
    </row>
    <row r="1207" customFormat="false" ht="11.25" hidden="false" customHeight="false" outlineLevel="0" collapsed="false">
      <c r="A1207" s="2"/>
      <c r="B1207" s="2"/>
      <c r="C1207" s="2"/>
      <c r="D1207" s="398"/>
      <c r="F1207" s="2"/>
      <c r="G1207" s="2"/>
      <c r="H1207" s="2"/>
      <c r="I1207" s="2"/>
      <c r="J1207" s="2"/>
      <c r="K1207" s="2"/>
      <c r="L1207" s="2"/>
      <c r="M1207" s="2"/>
      <c r="P1207" s="2"/>
      <c r="Q1207" s="2"/>
      <c r="R1207" s="2"/>
      <c r="X1207" s="273"/>
      <c r="Y1207" s="2"/>
      <c r="AL1207" s="2"/>
      <c r="AM1207" s="2"/>
      <c r="AN1207" s="2"/>
      <c r="AO1207" s="2"/>
      <c r="AP1207" s="2"/>
      <c r="AQ1207" s="2"/>
      <c r="AR1207" s="2"/>
      <c r="AS1207" s="2"/>
      <c r="AT1207" s="98"/>
      <c r="AU1207" s="98"/>
      <c r="AV1207" s="386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386"/>
      <c r="BX1207" s="386"/>
      <c r="BY1207" s="386"/>
      <c r="BZ1207" s="2"/>
      <c r="CA1207" s="2"/>
      <c r="CB1207" s="2"/>
      <c r="CC1207" s="2"/>
      <c r="CD1207" s="2"/>
      <c r="CE1207" s="2"/>
      <c r="CF1207" s="386"/>
      <c r="CG1207" s="386"/>
      <c r="CH1207" s="10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386"/>
      <c r="DT1207" s="386"/>
      <c r="DU1207" s="386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  <c r="IH1207" s="2"/>
      <c r="II1207" s="2"/>
      <c r="IJ1207" s="2"/>
      <c r="IK1207" s="2"/>
      <c r="IL1207" s="2"/>
      <c r="IM1207" s="2"/>
      <c r="IN1207" s="2"/>
      <c r="IO1207" s="2"/>
      <c r="IP1207" s="2"/>
      <c r="IQ1207" s="2"/>
      <c r="IR1207" s="2"/>
      <c r="IS1207" s="2"/>
      <c r="IT1207" s="2"/>
      <c r="IU1207" s="2"/>
      <c r="IV1207" s="2"/>
      <c r="IW1207" s="2"/>
    </row>
    <row r="1208" customFormat="false" ht="11.25" hidden="false" customHeight="false" outlineLevel="0" collapsed="false">
      <c r="A1208" s="2"/>
      <c r="B1208" s="2"/>
      <c r="C1208" s="2"/>
      <c r="D1208" s="398"/>
      <c r="F1208" s="2"/>
      <c r="G1208" s="2"/>
      <c r="H1208" s="2"/>
      <c r="I1208" s="2"/>
      <c r="J1208" s="2"/>
      <c r="K1208" s="2"/>
      <c r="L1208" s="2"/>
      <c r="M1208" s="2"/>
      <c r="P1208" s="2"/>
      <c r="Q1208" s="2"/>
      <c r="R1208" s="2"/>
      <c r="X1208" s="273"/>
      <c r="Y1208" s="2"/>
      <c r="AL1208" s="2"/>
      <c r="AM1208" s="2"/>
      <c r="AN1208" s="2"/>
      <c r="AO1208" s="2"/>
      <c r="AP1208" s="2"/>
      <c r="AQ1208" s="2"/>
      <c r="AR1208" s="2"/>
      <c r="AS1208" s="2"/>
      <c r="AT1208" s="98"/>
      <c r="AU1208" s="98"/>
      <c r="AV1208" s="386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386"/>
      <c r="BX1208" s="386"/>
      <c r="BY1208" s="386"/>
      <c r="BZ1208" s="2"/>
      <c r="CA1208" s="2"/>
      <c r="CB1208" s="2"/>
      <c r="CC1208" s="2"/>
      <c r="CD1208" s="2"/>
      <c r="CE1208" s="2"/>
      <c r="CF1208" s="386"/>
      <c r="CG1208" s="386"/>
      <c r="CH1208" s="10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386"/>
      <c r="DT1208" s="386"/>
      <c r="DU1208" s="386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/>
      <c r="IL1208" s="2"/>
      <c r="IM1208" s="2"/>
      <c r="IN1208" s="2"/>
      <c r="IO1208" s="2"/>
      <c r="IP1208" s="2"/>
      <c r="IQ1208" s="2"/>
      <c r="IR1208" s="2"/>
      <c r="IS1208" s="2"/>
      <c r="IT1208" s="2"/>
      <c r="IU1208" s="2"/>
      <c r="IV1208" s="2"/>
      <c r="IW1208" s="2"/>
    </row>
    <row r="1209" customFormat="false" ht="11.25" hidden="false" customHeight="false" outlineLevel="0" collapsed="false">
      <c r="A1209" s="2"/>
      <c r="B1209" s="2"/>
      <c r="C1209" s="2"/>
      <c r="D1209" s="398"/>
      <c r="F1209" s="2"/>
      <c r="G1209" s="2"/>
      <c r="H1209" s="2"/>
      <c r="I1209" s="2"/>
      <c r="J1209" s="2"/>
      <c r="K1209" s="2"/>
      <c r="L1209" s="2"/>
      <c r="M1209" s="2"/>
      <c r="P1209" s="2"/>
      <c r="Q1209" s="2"/>
      <c r="R1209" s="2"/>
      <c r="X1209" s="273"/>
      <c r="Y1209" s="2"/>
      <c r="AL1209" s="2"/>
      <c r="AM1209" s="2"/>
      <c r="AN1209" s="2"/>
      <c r="AO1209" s="2"/>
      <c r="AP1209" s="2"/>
      <c r="AQ1209" s="2"/>
      <c r="AR1209" s="2"/>
      <c r="AS1209" s="2"/>
      <c r="AT1209" s="98"/>
      <c r="AU1209" s="98"/>
      <c r="AV1209" s="386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386"/>
      <c r="BX1209" s="386"/>
      <c r="BY1209" s="386"/>
      <c r="BZ1209" s="2"/>
      <c r="CA1209" s="2"/>
      <c r="CB1209" s="2"/>
      <c r="CC1209" s="2"/>
      <c r="CD1209" s="2"/>
      <c r="CE1209" s="2"/>
      <c r="CF1209" s="386"/>
      <c r="CG1209" s="386"/>
      <c r="CH1209" s="10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386"/>
      <c r="DT1209" s="386"/>
      <c r="DU1209" s="386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  <c r="IN1209" s="2"/>
      <c r="IO1209" s="2"/>
      <c r="IP1209" s="2"/>
      <c r="IQ1209" s="2"/>
      <c r="IR1209" s="2"/>
      <c r="IS1209" s="2"/>
      <c r="IT1209" s="2"/>
      <c r="IU1209" s="2"/>
      <c r="IV1209" s="2"/>
      <c r="IW1209" s="2"/>
    </row>
    <row r="1210" customFormat="false" ht="11.25" hidden="false" customHeight="false" outlineLevel="0" collapsed="false">
      <c r="A1210" s="2"/>
      <c r="B1210" s="2"/>
      <c r="C1210" s="2"/>
      <c r="D1210" s="398"/>
      <c r="F1210" s="2"/>
      <c r="G1210" s="2"/>
      <c r="H1210" s="2"/>
      <c r="I1210" s="2"/>
      <c r="J1210" s="2"/>
      <c r="K1210" s="2"/>
      <c r="L1210" s="2"/>
      <c r="M1210" s="2"/>
      <c r="P1210" s="2"/>
      <c r="Q1210" s="2"/>
      <c r="R1210" s="2"/>
      <c r="X1210" s="273"/>
      <c r="Y1210" s="2"/>
      <c r="AL1210" s="2"/>
      <c r="AM1210" s="2"/>
      <c r="AN1210" s="2"/>
      <c r="AO1210" s="2"/>
      <c r="AP1210" s="2"/>
      <c r="AQ1210" s="2"/>
      <c r="AR1210" s="2"/>
      <c r="AS1210" s="2"/>
      <c r="AT1210" s="98"/>
      <c r="AU1210" s="98"/>
      <c r="AV1210" s="386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386"/>
      <c r="BX1210" s="386"/>
      <c r="BY1210" s="386"/>
      <c r="BZ1210" s="2"/>
      <c r="CA1210" s="2"/>
      <c r="CB1210" s="2"/>
      <c r="CC1210" s="2"/>
      <c r="CD1210" s="2"/>
      <c r="CE1210" s="2"/>
      <c r="CF1210" s="386"/>
      <c r="CG1210" s="386"/>
      <c r="CH1210" s="10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386"/>
      <c r="DT1210" s="386"/>
      <c r="DU1210" s="386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  <c r="IN1210" s="2"/>
      <c r="IO1210" s="2"/>
      <c r="IP1210" s="2"/>
      <c r="IQ1210" s="2"/>
      <c r="IR1210" s="2"/>
      <c r="IS1210" s="2"/>
      <c r="IT1210" s="2"/>
      <c r="IU1210" s="2"/>
      <c r="IV1210" s="2"/>
      <c r="IW1210" s="2"/>
    </row>
    <row r="1211" customFormat="false" ht="11.25" hidden="false" customHeight="false" outlineLevel="0" collapsed="false">
      <c r="A1211" s="2"/>
      <c r="B1211" s="2"/>
      <c r="C1211" s="2"/>
      <c r="D1211" s="398"/>
      <c r="F1211" s="2"/>
      <c r="G1211" s="2"/>
      <c r="H1211" s="2"/>
      <c r="I1211" s="2"/>
      <c r="J1211" s="2"/>
      <c r="K1211" s="2"/>
      <c r="L1211" s="2"/>
      <c r="M1211" s="2"/>
      <c r="P1211" s="2"/>
      <c r="Q1211" s="2"/>
      <c r="R1211" s="2"/>
      <c r="X1211" s="273"/>
      <c r="Y1211" s="2"/>
      <c r="AL1211" s="2"/>
      <c r="AM1211" s="2"/>
      <c r="AN1211" s="2"/>
      <c r="AO1211" s="2"/>
      <c r="AP1211" s="2"/>
      <c r="AQ1211" s="2"/>
      <c r="AR1211" s="2"/>
      <c r="AS1211" s="2"/>
      <c r="AT1211" s="98"/>
      <c r="AU1211" s="98"/>
      <c r="AV1211" s="386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386"/>
      <c r="BX1211" s="386"/>
      <c r="BY1211" s="386"/>
      <c r="BZ1211" s="2"/>
      <c r="CA1211" s="2"/>
      <c r="CB1211" s="2"/>
      <c r="CC1211" s="2"/>
      <c r="CD1211" s="2"/>
      <c r="CE1211" s="2"/>
      <c r="CF1211" s="386"/>
      <c r="CG1211" s="386"/>
      <c r="CH1211" s="10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386"/>
      <c r="DT1211" s="386"/>
      <c r="DU1211" s="386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  <c r="IN1211" s="2"/>
      <c r="IO1211" s="2"/>
      <c r="IP1211" s="2"/>
      <c r="IQ1211" s="2"/>
      <c r="IR1211" s="2"/>
      <c r="IS1211" s="2"/>
      <c r="IT1211" s="2"/>
      <c r="IU1211" s="2"/>
      <c r="IV1211" s="2"/>
      <c r="IW1211" s="2"/>
    </row>
    <row r="1212" customFormat="false" ht="11.25" hidden="false" customHeight="false" outlineLevel="0" collapsed="false">
      <c r="A1212" s="2"/>
      <c r="B1212" s="2"/>
      <c r="C1212" s="2"/>
      <c r="D1212" s="398"/>
      <c r="F1212" s="2"/>
      <c r="G1212" s="2"/>
      <c r="H1212" s="2"/>
      <c r="I1212" s="2"/>
      <c r="J1212" s="2"/>
      <c r="K1212" s="2"/>
      <c r="L1212" s="2"/>
      <c r="M1212" s="2"/>
      <c r="P1212" s="2"/>
      <c r="Q1212" s="2"/>
      <c r="R1212" s="2"/>
      <c r="X1212" s="273"/>
      <c r="Y1212" s="2"/>
      <c r="AL1212" s="2"/>
      <c r="AM1212" s="2"/>
      <c r="AN1212" s="2"/>
      <c r="AO1212" s="2"/>
      <c r="AP1212" s="2"/>
      <c r="AQ1212" s="2"/>
      <c r="AR1212" s="2"/>
      <c r="AS1212" s="2"/>
      <c r="AT1212" s="98"/>
      <c r="AU1212" s="98"/>
      <c r="AV1212" s="386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386"/>
      <c r="BX1212" s="386"/>
      <c r="BY1212" s="386"/>
      <c r="BZ1212" s="2"/>
      <c r="CA1212" s="2"/>
      <c r="CB1212" s="2"/>
      <c r="CC1212" s="2"/>
      <c r="CD1212" s="2"/>
      <c r="CE1212" s="2"/>
      <c r="CF1212" s="386"/>
      <c r="CG1212" s="386"/>
      <c r="CH1212" s="10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386"/>
      <c r="DT1212" s="386"/>
      <c r="DU1212" s="386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  <c r="IN1212" s="2"/>
      <c r="IO1212" s="2"/>
      <c r="IP1212" s="2"/>
      <c r="IQ1212" s="2"/>
      <c r="IR1212" s="2"/>
      <c r="IS1212" s="2"/>
      <c r="IT1212" s="2"/>
      <c r="IU1212" s="2"/>
      <c r="IV1212" s="2"/>
      <c r="IW1212" s="2"/>
    </row>
    <row r="1213" customFormat="false" ht="11.25" hidden="false" customHeight="false" outlineLevel="0" collapsed="false">
      <c r="A1213" s="2"/>
      <c r="B1213" s="2"/>
      <c r="C1213" s="2"/>
      <c r="D1213" s="398"/>
      <c r="F1213" s="2"/>
      <c r="G1213" s="2"/>
      <c r="H1213" s="2"/>
      <c r="I1213" s="2"/>
      <c r="J1213" s="2"/>
      <c r="K1213" s="2"/>
      <c r="L1213" s="2"/>
      <c r="M1213" s="2"/>
      <c r="P1213" s="2"/>
      <c r="Q1213" s="2"/>
      <c r="R1213" s="2"/>
      <c r="X1213" s="273"/>
      <c r="Y1213" s="2"/>
      <c r="AL1213" s="2"/>
      <c r="AM1213" s="2"/>
      <c r="AN1213" s="2"/>
      <c r="AO1213" s="2"/>
      <c r="AP1213" s="2"/>
      <c r="AQ1213" s="2"/>
      <c r="AR1213" s="2"/>
      <c r="AS1213" s="2"/>
      <c r="AT1213" s="98"/>
      <c r="AU1213" s="98"/>
      <c r="AV1213" s="386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386"/>
      <c r="BX1213" s="386"/>
      <c r="BY1213" s="386"/>
      <c r="BZ1213" s="2"/>
      <c r="CA1213" s="2"/>
      <c r="CB1213" s="2"/>
      <c r="CC1213" s="2"/>
      <c r="CD1213" s="2"/>
      <c r="CE1213" s="2"/>
      <c r="CF1213" s="386"/>
      <c r="CG1213" s="386"/>
      <c r="CH1213" s="10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386"/>
      <c r="DT1213" s="386"/>
      <c r="DU1213" s="386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  <c r="IN1213" s="2"/>
      <c r="IO1213" s="2"/>
      <c r="IP1213" s="2"/>
      <c r="IQ1213" s="2"/>
      <c r="IR1213" s="2"/>
      <c r="IS1213" s="2"/>
      <c r="IT1213" s="2"/>
      <c r="IU1213" s="2"/>
      <c r="IV1213" s="2"/>
      <c r="IW1213" s="2"/>
    </row>
    <row r="1214" customFormat="false" ht="11.25" hidden="false" customHeight="false" outlineLevel="0" collapsed="false">
      <c r="A1214" s="2"/>
      <c r="B1214" s="2"/>
      <c r="C1214" s="2"/>
      <c r="D1214" s="398"/>
      <c r="F1214" s="2"/>
      <c r="G1214" s="2"/>
      <c r="H1214" s="2"/>
      <c r="I1214" s="2"/>
      <c r="J1214" s="2"/>
      <c r="K1214" s="2"/>
      <c r="L1214" s="2"/>
      <c r="M1214" s="2"/>
      <c r="P1214" s="2"/>
      <c r="Q1214" s="2"/>
      <c r="R1214" s="2"/>
      <c r="X1214" s="273"/>
      <c r="Y1214" s="2"/>
      <c r="AL1214" s="2"/>
      <c r="AM1214" s="2"/>
      <c r="AN1214" s="2"/>
      <c r="AO1214" s="2"/>
      <c r="AP1214" s="2"/>
      <c r="AQ1214" s="2"/>
      <c r="AR1214" s="2"/>
      <c r="AS1214" s="2"/>
      <c r="AT1214" s="98"/>
      <c r="AU1214" s="98"/>
      <c r="AV1214" s="386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386"/>
      <c r="BX1214" s="386"/>
      <c r="BY1214" s="386"/>
      <c r="BZ1214" s="2"/>
      <c r="CA1214" s="2"/>
      <c r="CB1214" s="2"/>
      <c r="CC1214" s="2"/>
      <c r="CD1214" s="2"/>
      <c r="CE1214" s="2"/>
      <c r="CF1214" s="386"/>
      <c r="CG1214" s="386"/>
      <c r="CH1214" s="10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386"/>
      <c r="DT1214" s="386"/>
      <c r="DU1214" s="386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  <c r="IN1214" s="2"/>
      <c r="IO1214" s="2"/>
      <c r="IP1214" s="2"/>
      <c r="IQ1214" s="2"/>
      <c r="IR1214" s="2"/>
      <c r="IS1214" s="2"/>
      <c r="IT1214" s="2"/>
      <c r="IU1214" s="2"/>
      <c r="IV1214" s="2"/>
      <c r="IW1214" s="2"/>
    </row>
    <row r="1215" customFormat="false" ht="11.25" hidden="false" customHeight="false" outlineLevel="0" collapsed="false">
      <c r="A1215" s="2"/>
      <c r="B1215" s="2"/>
      <c r="C1215" s="2"/>
      <c r="D1215" s="398"/>
      <c r="F1215" s="2"/>
      <c r="G1215" s="2"/>
      <c r="H1215" s="2"/>
      <c r="I1215" s="2"/>
      <c r="J1215" s="2"/>
      <c r="K1215" s="2"/>
      <c r="L1215" s="2"/>
      <c r="M1215" s="2"/>
      <c r="P1215" s="2"/>
      <c r="Q1215" s="2"/>
      <c r="R1215" s="2"/>
      <c r="X1215" s="273"/>
      <c r="Y1215" s="2"/>
      <c r="AL1215" s="2"/>
      <c r="AM1215" s="2"/>
      <c r="AN1215" s="2"/>
      <c r="AO1215" s="2"/>
      <c r="AP1215" s="2"/>
      <c r="AQ1215" s="2"/>
      <c r="AR1215" s="2"/>
      <c r="AS1215" s="2"/>
      <c r="AT1215" s="98"/>
      <c r="AU1215" s="98"/>
      <c r="AV1215" s="386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386"/>
      <c r="BX1215" s="386"/>
      <c r="BY1215" s="386"/>
      <c r="BZ1215" s="2"/>
      <c r="CA1215" s="2"/>
      <c r="CB1215" s="2"/>
      <c r="CC1215" s="2"/>
      <c r="CD1215" s="2"/>
      <c r="CE1215" s="2"/>
      <c r="CF1215" s="386"/>
      <c r="CG1215" s="386"/>
      <c r="CH1215" s="10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386"/>
      <c r="DT1215" s="386"/>
      <c r="DU1215" s="386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  <c r="IN1215" s="2"/>
      <c r="IO1215" s="2"/>
      <c r="IP1215" s="2"/>
      <c r="IQ1215" s="2"/>
      <c r="IR1215" s="2"/>
      <c r="IS1215" s="2"/>
      <c r="IT1215" s="2"/>
      <c r="IU1215" s="2"/>
      <c r="IV1215" s="2"/>
      <c r="IW1215" s="2"/>
    </row>
    <row r="1216" customFormat="false" ht="11.25" hidden="false" customHeight="false" outlineLevel="0" collapsed="false">
      <c r="A1216" s="2"/>
      <c r="B1216" s="2"/>
      <c r="C1216" s="2"/>
      <c r="D1216" s="398"/>
      <c r="F1216" s="2"/>
      <c r="G1216" s="2"/>
      <c r="H1216" s="2"/>
      <c r="I1216" s="2"/>
      <c r="J1216" s="2"/>
      <c r="K1216" s="2"/>
      <c r="L1216" s="2"/>
      <c r="M1216" s="2"/>
      <c r="P1216" s="2"/>
      <c r="Q1216" s="2"/>
      <c r="R1216" s="2"/>
      <c r="X1216" s="273"/>
      <c r="Y1216" s="2"/>
      <c r="AL1216" s="2"/>
      <c r="AM1216" s="2"/>
      <c r="AN1216" s="2"/>
      <c r="AO1216" s="2"/>
      <c r="AP1216" s="2"/>
      <c r="AQ1216" s="2"/>
      <c r="AR1216" s="2"/>
      <c r="AS1216" s="2"/>
      <c r="AT1216" s="98"/>
      <c r="AU1216" s="98"/>
      <c r="AV1216" s="386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386"/>
      <c r="BX1216" s="386"/>
      <c r="BY1216" s="386"/>
      <c r="BZ1216" s="2"/>
      <c r="CA1216" s="2"/>
      <c r="CB1216" s="2"/>
      <c r="CC1216" s="2"/>
      <c r="CD1216" s="2"/>
      <c r="CE1216" s="2"/>
      <c r="CF1216" s="386"/>
      <c r="CG1216" s="386"/>
      <c r="CH1216" s="10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386"/>
      <c r="DT1216" s="386"/>
      <c r="DU1216" s="386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  <c r="IN1216" s="2"/>
      <c r="IO1216" s="2"/>
      <c r="IP1216" s="2"/>
      <c r="IQ1216" s="2"/>
      <c r="IR1216" s="2"/>
      <c r="IS1216" s="2"/>
      <c r="IT1216" s="2"/>
      <c r="IU1216" s="2"/>
      <c r="IV1216" s="2"/>
      <c r="IW1216" s="2"/>
    </row>
    <row r="1217" customFormat="false" ht="11.25" hidden="false" customHeight="false" outlineLevel="0" collapsed="false">
      <c r="A1217" s="2"/>
      <c r="B1217" s="2"/>
      <c r="C1217" s="2"/>
      <c r="D1217" s="398"/>
      <c r="F1217" s="2"/>
      <c r="G1217" s="2"/>
      <c r="H1217" s="2"/>
      <c r="I1217" s="2"/>
      <c r="J1217" s="2"/>
      <c r="K1217" s="2"/>
      <c r="L1217" s="2"/>
      <c r="M1217" s="2"/>
      <c r="P1217" s="2"/>
      <c r="Q1217" s="2"/>
      <c r="R1217" s="2"/>
      <c r="X1217" s="273"/>
      <c r="Y1217" s="2"/>
      <c r="AL1217" s="2"/>
      <c r="AM1217" s="2"/>
      <c r="AN1217" s="2"/>
      <c r="AO1217" s="2"/>
      <c r="AP1217" s="2"/>
      <c r="AQ1217" s="2"/>
      <c r="AR1217" s="2"/>
      <c r="AS1217" s="2"/>
      <c r="AT1217" s="98"/>
      <c r="AU1217" s="98"/>
      <c r="AV1217" s="386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386"/>
      <c r="BX1217" s="386"/>
      <c r="BY1217" s="386"/>
      <c r="BZ1217" s="2"/>
      <c r="CA1217" s="2"/>
      <c r="CB1217" s="2"/>
      <c r="CC1217" s="2"/>
      <c r="CD1217" s="2"/>
      <c r="CE1217" s="2"/>
      <c r="CF1217" s="386"/>
      <c r="CG1217" s="386"/>
      <c r="CH1217" s="10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386"/>
      <c r="DT1217" s="386"/>
      <c r="DU1217" s="386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  <c r="IN1217" s="2"/>
      <c r="IO1217" s="2"/>
      <c r="IP1217" s="2"/>
      <c r="IQ1217" s="2"/>
      <c r="IR1217" s="2"/>
      <c r="IS1217" s="2"/>
      <c r="IT1217" s="2"/>
      <c r="IU1217" s="2"/>
      <c r="IV1217" s="2"/>
      <c r="IW1217" s="2"/>
    </row>
    <row r="1218" customFormat="false" ht="11.25" hidden="false" customHeight="false" outlineLevel="0" collapsed="false">
      <c r="A1218" s="2"/>
      <c r="B1218" s="2"/>
      <c r="C1218" s="2"/>
      <c r="D1218" s="398"/>
      <c r="F1218" s="2"/>
      <c r="G1218" s="2"/>
      <c r="H1218" s="2"/>
      <c r="I1218" s="2"/>
      <c r="J1218" s="2"/>
      <c r="K1218" s="2"/>
      <c r="L1218" s="2"/>
      <c r="M1218" s="2"/>
      <c r="P1218" s="2"/>
      <c r="Q1218" s="2"/>
      <c r="R1218" s="2"/>
      <c r="X1218" s="273"/>
      <c r="Y1218" s="2"/>
      <c r="AL1218" s="2"/>
      <c r="AM1218" s="2"/>
      <c r="AN1218" s="2"/>
      <c r="AO1218" s="2"/>
      <c r="AP1218" s="2"/>
      <c r="AQ1218" s="2"/>
      <c r="AR1218" s="2"/>
      <c r="AS1218" s="2"/>
      <c r="AT1218" s="98"/>
      <c r="AU1218" s="98"/>
      <c r="AV1218" s="386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386"/>
      <c r="BX1218" s="386"/>
      <c r="BY1218" s="386"/>
      <c r="BZ1218" s="2"/>
      <c r="CA1218" s="2"/>
      <c r="CB1218" s="2"/>
      <c r="CC1218" s="2"/>
      <c r="CD1218" s="2"/>
      <c r="CE1218" s="2"/>
      <c r="CF1218" s="386"/>
      <c r="CG1218" s="386"/>
      <c r="CH1218" s="10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386"/>
      <c r="DT1218" s="386"/>
      <c r="DU1218" s="386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  <c r="IN1218" s="2"/>
      <c r="IO1218" s="2"/>
      <c r="IP1218" s="2"/>
      <c r="IQ1218" s="2"/>
      <c r="IR1218" s="2"/>
      <c r="IS1218" s="2"/>
      <c r="IT1218" s="2"/>
      <c r="IU1218" s="2"/>
      <c r="IV1218" s="2"/>
      <c r="IW1218" s="2"/>
    </row>
    <row r="1219" customFormat="false" ht="11.25" hidden="false" customHeight="false" outlineLevel="0" collapsed="false">
      <c r="A1219" s="2"/>
      <c r="B1219" s="2"/>
      <c r="C1219" s="2"/>
      <c r="D1219" s="398"/>
      <c r="F1219" s="2"/>
      <c r="G1219" s="2"/>
      <c r="H1219" s="2"/>
      <c r="I1219" s="2"/>
      <c r="J1219" s="2"/>
      <c r="K1219" s="2"/>
      <c r="L1219" s="2"/>
      <c r="M1219" s="2"/>
      <c r="P1219" s="2"/>
      <c r="Q1219" s="2"/>
      <c r="R1219" s="2"/>
      <c r="X1219" s="273"/>
      <c r="Y1219" s="2"/>
      <c r="AL1219" s="2"/>
      <c r="AM1219" s="2"/>
      <c r="AN1219" s="2"/>
      <c r="AO1219" s="2"/>
      <c r="AP1219" s="2"/>
      <c r="AQ1219" s="2"/>
      <c r="AR1219" s="2"/>
      <c r="AS1219" s="2"/>
      <c r="AT1219" s="98"/>
      <c r="AU1219" s="98"/>
      <c r="AV1219" s="386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386"/>
      <c r="BX1219" s="386"/>
      <c r="BY1219" s="386"/>
      <c r="BZ1219" s="2"/>
      <c r="CA1219" s="2"/>
      <c r="CB1219" s="2"/>
      <c r="CC1219" s="2"/>
      <c r="CD1219" s="2"/>
      <c r="CE1219" s="2"/>
      <c r="CF1219" s="386"/>
      <c r="CG1219" s="386"/>
      <c r="CH1219" s="10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386"/>
      <c r="DT1219" s="386"/>
      <c r="DU1219" s="386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  <c r="IN1219" s="2"/>
      <c r="IO1219" s="2"/>
      <c r="IP1219" s="2"/>
      <c r="IQ1219" s="2"/>
      <c r="IR1219" s="2"/>
      <c r="IS1219" s="2"/>
      <c r="IT1219" s="2"/>
      <c r="IU1219" s="2"/>
      <c r="IV1219" s="2"/>
      <c r="IW1219" s="2"/>
    </row>
    <row r="1220" customFormat="false" ht="11.25" hidden="false" customHeight="false" outlineLevel="0" collapsed="false">
      <c r="A1220" s="2"/>
      <c r="B1220" s="2"/>
      <c r="C1220" s="2"/>
      <c r="D1220" s="398"/>
      <c r="F1220" s="2"/>
      <c r="G1220" s="2"/>
      <c r="H1220" s="2"/>
      <c r="I1220" s="2"/>
      <c r="J1220" s="2"/>
      <c r="K1220" s="2"/>
      <c r="L1220" s="2"/>
      <c r="M1220" s="2"/>
      <c r="P1220" s="2"/>
      <c r="Q1220" s="2"/>
      <c r="R1220" s="2"/>
      <c r="X1220" s="273"/>
      <c r="Y1220" s="2"/>
      <c r="AL1220" s="2"/>
      <c r="AM1220" s="2"/>
      <c r="AN1220" s="2"/>
      <c r="AO1220" s="2"/>
      <c r="AP1220" s="2"/>
      <c r="AQ1220" s="2"/>
      <c r="AR1220" s="2"/>
      <c r="AS1220" s="2"/>
      <c r="AT1220" s="98"/>
      <c r="AU1220" s="98"/>
      <c r="AV1220" s="386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386"/>
      <c r="BX1220" s="386"/>
      <c r="BY1220" s="386"/>
      <c r="BZ1220" s="2"/>
      <c r="CA1220" s="2"/>
      <c r="CB1220" s="2"/>
      <c r="CC1220" s="2"/>
      <c r="CD1220" s="2"/>
      <c r="CE1220" s="2"/>
      <c r="CF1220" s="386"/>
      <c r="CG1220" s="386"/>
      <c r="CH1220" s="10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386"/>
      <c r="DT1220" s="386"/>
      <c r="DU1220" s="386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  <c r="IO1220" s="2"/>
      <c r="IP1220" s="2"/>
      <c r="IQ1220" s="2"/>
      <c r="IR1220" s="2"/>
      <c r="IS1220" s="2"/>
      <c r="IT1220" s="2"/>
      <c r="IU1220" s="2"/>
      <c r="IV1220" s="2"/>
      <c r="IW1220" s="2"/>
    </row>
    <row r="1221" customFormat="false" ht="11.25" hidden="false" customHeight="false" outlineLevel="0" collapsed="false">
      <c r="A1221" s="2"/>
      <c r="B1221" s="2"/>
      <c r="C1221" s="2"/>
      <c r="D1221" s="398"/>
      <c r="F1221" s="2"/>
      <c r="G1221" s="2"/>
      <c r="H1221" s="2"/>
      <c r="I1221" s="2"/>
      <c r="J1221" s="2"/>
      <c r="K1221" s="2"/>
      <c r="L1221" s="2"/>
      <c r="M1221" s="2"/>
      <c r="P1221" s="2"/>
      <c r="Q1221" s="2"/>
      <c r="R1221" s="2"/>
      <c r="X1221" s="273"/>
      <c r="Y1221" s="2"/>
      <c r="AL1221" s="2"/>
      <c r="AM1221" s="2"/>
      <c r="AN1221" s="2"/>
      <c r="AO1221" s="2"/>
      <c r="AP1221" s="2"/>
      <c r="AQ1221" s="2"/>
      <c r="AR1221" s="2"/>
      <c r="AS1221" s="2"/>
      <c r="AT1221" s="98"/>
      <c r="AU1221" s="98"/>
      <c r="AV1221" s="386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386"/>
      <c r="BX1221" s="386"/>
      <c r="BY1221" s="386"/>
      <c r="BZ1221" s="2"/>
      <c r="CA1221" s="2"/>
      <c r="CB1221" s="2"/>
      <c r="CC1221" s="2"/>
      <c r="CD1221" s="2"/>
      <c r="CE1221" s="2"/>
      <c r="CF1221" s="386"/>
      <c r="CG1221" s="386"/>
      <c r="CH1221" s="10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386"/>
      <c r="DT1221" s="386"/>
      <c r="DU1221" s="386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  <c r="IO1221" s="2"/>
      <c r="IP1221" s="2"/>
      <c r="IQ1221" s="2"/>
      <c r="IR1221" s="2"/>
      <c r="IS1221" s="2"/>
      <c r="IT1221" s="2"/>
      <c r="IU1221" s="2"/>
      <c r="IV1221" s="2"/>
      <c r="IW1221" s="2"/>
    </row>
    <row r="1222" customFormat="false" ht="11.25" hidden="false" customHeight="false" outlineLevel="0" collapsed="false">
      <c r="A1222" s="2"/>
      <c r="B1222" s="2"/>
      <c r="C1222" s="2"/>
      <c r="D1222" s="398"/>
      <c r="F1222" s="2"/>
      <c r="G1222" s="2"/>
      <c r="H1222" s="2"/>
      <c r="I1222" s="2"/>
      <c r="J1222" s="2"/>
      <c r="K1222" s="2"/>
      <c r="L1222" s="2"/>
      <c r="M1222" s="2"/>
      <c r="P1222" s="2"/>
      <c r="Q1222" s="2"/>
      <c r="R1222" s="2"/>
      <c r="X1222" s="273"/>
      <c r="Y1222" s="2"/>
      <c r="AL1222" s="2"/>
      <c r="AM1222" s="2"/>
      <c r="AN1222" s="2"/>
      <c r="AO1222" s="2"/>
      <c r="AP1222" s="2"/>
      <c r="AQ1222" s="2"/>
      <c r="AR1222" s="2"/>
      <c r="AS1222" s="2"/>
      <c r="AT1222" s="98"/>
      <c r="AU1222" s="98"/>
      <c r="AV1222" s="386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386"/>
      <c r="BX1222" s="386"/>
      <c r="BY1222" s="386"/>
      <c r="BZ1222" s="2"/>
      <c r="CA1222" s="2"/>
      <c r="CB1222" s="2"/>
      <c r="CC1222" s="2"/>
      <c r="CD1222" s="2"/>
      <c r="CE1222" s="2"/>
      <c r="CF1222" s="386"/>
      <c r="CG1222" s="386"/>
      <c r="CH1222" s="10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386"/>
      <c r="DT1222" s="386"/>
      <c r="DU1222" s="386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  <c r="IN1222" s="2"/>
      <c r="IO1222" s="2"/>
      <c r="IP1222" s="2"/>
      <c r="IQ1222" s="2"/>
      <c r="IR1222" s="2"/>
      <c r="IS1222" s="2"/>
      <c r="IT1222" s="2"/>
      <c r="IU1222" s="2"/>
      <c r="IV1222" s="2"/>
      <c r="IW1222" s="2"/>
    </row>
    <row r="1223" customFormat="false" ht="11.25" hidden="false" customHeight="false" outlineLevel="0" collapsed="false">
      <c r="A1223" s="2"/>
      <c r="B1223" s="2"/>
      <c r="C1223" s="2"/>
      <c r="D1223" s="398"/>
      <c r="F1223" s="2"/>
      <c r="G1223" s="2"/>
      <c r="H1223" s="2"/>
      <c r="I1223" s="2"/>
      <c r="J1223" s="2"/>
      <c r="K1223" s="2"/>
      <c r="L1223" s="2"/>
      <c r="M1223" s="2"/>
      <c r="P1223" s="2"/>
      <c r="Q1223" s="2"/>
      <c r="R1223" s="2"/>
      <c r="X1223" s="273"/>
      <c r="Y1223" s="2"/>
      <c r="AL1223" s="2"/>
      <c r="AM1223" s="2"/>
      <c r="AN1223" s="2"/>
      <c r="AO1223" s="2"/>
      <c r="AP1223" s="2"/>
      <c r="AQ1223" s="2"/>
      <c r="AR1223" s="2"/>
      <c r="AS1223" s="2"/>
      <c r="AT1223" s="98"/>
      <c r="AU1223" s="98"/>
      <c r="AV1223" s="386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386"/>
      <c r="BX1223" s="386"/>
      <c r="BY1223" s="386"/>
      <c r="BZ1223" s="2"/>
      <c r="CA1223" s="2"/>
      <c r="CB1223" s="2"/>
      <c r="CC1223" s="2"/>
      <c r="CD1223" s="2"/>
      <c r="CE1223" s="2"/>
      <c r="CF1223" s="386"/>
      <c r="CG1223" s="386"/>
      <c r="CH1223" s="10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386"/>
      <c r="DT1223" s="386"/>
      <c r="DU1223" s="386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  <c r="IN1223" s="2"/>
      <c r="IO1223" s="2"/>
      <c r="IP1223" s="2"/>
      <c r="IQ1223" s="2"/>
      <c r="IR1223" s="2"/>
      <c r="IS1223" s="2"/>
      <c r="IT1223" s="2"/>
      <c r="IU1223" s="2"/>
      <c r="IV1223" s="2"/>
      <c r="IW1223" s="2"/>
    </row>
    <row r="1224" customFormat="false" ht="11.25" hidden="false" customHeight="false" outlineLevel="0" collapsed="false">
      <c r="A1224" s="2"/>
      <c r="B1224" s="2"/>
      <c r="C1224" s="2"/>
      <c r="D1224" s="398"/>
      <c r="F1224" s="2"/>
      <c r="G1224" s="2"/>
      <c r="H1224" s="2"/>
      <c r="I1224" s="2"/>
      <c r="J1224" s="2"/>
      <c r="K1224" s="2"/>
      <c r="L1224" s="2"/>
      <c r="M1224" s="2"/>
      <c r="P1224" s="2"/>
      <c r="Q1224" s="2"/>
      <c r="R1224" s="2"/>
      <c r="X1224" s="273"/>
      <c r="Y1224" s="2"/>
      <c r="AL1224" s="2"/>
      <c r="AM1224" s="2"/>
      <c r="AN1224" s="2"/>
      <c r="AO1224" s="2"/>
      <c r="AP1224" s="2"/>
      <c r="AQ1224" s="2"/>
      <c r="AR1224" s="2"/>
      <c r="AS1224" s="2"/>
      <c r="AT1224" s="98"/>
      <c r="AU1224" s="98"/>
      <c r="AV1224" s="386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386"/>
      <c r="BX1224" s="386"/>
      <c r="BY1224" s="386"/>
      <c r="BZ1224" s="2"/>
      <c r="CA1224" s="2"/>
      <c r="CB1224" s="2"/>
      <c r="CC1224" s="2"/>
      <c r="CD1224" s="2"/>
      <c r="CE1224" s="2"/>
      <c r="CF1224" s="386"/>
      <c r="CG1224" s="386"/>
      <c r="CH1224" s="10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386"/>
      <c r="DT1224" s="386"/>
      <c r="DU1224" s="386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  <c r="IN1224" s="2"/>
      <c r="IO1224" s="2"/>
      <c r="IP1224" s="2"/>
      <c r="IQ1224" s="2"/>
      <c r="IR1224" s="2"/>
      <c r="IS1224" s="2"/>
      <c r="IT1224" s="2"/>
      <c r="IU1224" s="2"/>
      <c r="IV1224" s="2"/>
      <c r="IW1224" s="2"/>
    </row>
    <row r="1225" customFormat="false" ht="11.25" hidden="false" customHeight="false" outlineLevel="0" collapsed="false">
      <c r="A1225" s="2"/>
      <c r="B1225" s="2"/>
      <c r="C1225" s="2"/>
      <c r="D1225" s="398"/>
      <c r="F1225" s="2"/>
      <c r="G1225" s="2"/>
      <c r="H1225" s="2"/>
      <c r="I1225" s="2"/>
      <c r="J1225" s="2"/>
      <c r="K1225" s="2"/>
      <c r="L1225" s="2"/>
      <c r="M1225" s="2"/>
      <c r="P1225" s="2"/>
      <c r="Q1225" s="2"/>
      <c r="R1225" s="2"/>
      <c r="X1225" s="273"/>
      <c r="Y1225" s="2"/>
      <c r="AL1225" s="2"/>
      <c r="AM1225" s="2"/>
      <c r="AN1225" s="2"/>
      <c r="AO1225" s="2"/>
      <c r="AP1225" s="2"/>
      <c r="AQ1225" s="2"/>
      <c r="AR1225" s="2"/>
      <c r="AS1225" s="2"/>
      <c r="AT1225" s="98"/>
      <c r="AU1225" s="98"/>
      <c r="AV1225" s="386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386"/>
      <c r="BX1225" s="386"/>
      <c r="BY1225" s="386"/>
      <c r="BZ1225" s="2"/>
      <c r="CA1225" s="2"/>
      <c r="CB1225" s="2"/>
      <c r="CC1225" s="2"/>
      <c r="CD1225" s="2"/>
      <c r="CE1225" s="2"/>
      <c r="CF1225" s="386"/>
      <c r="CG1225" s="386"/>
      <c r="CH1225" s="10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386"/>
      <c r="DT1225" s="386"/>
      <c r="DU1225" s="386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  <c r="IN1225" s="2"/>
      <c r="IO1225" s="2"/>
      <c r="IP1225" s="2"/>
      <c r="IQ1225" s="2"/>
      <c r="IR1225" s="2"/>
      <c r="IS1225" s="2"/>
      <c r="IT1225" s="2"/>
      <c r="IU1225" s="2"/>
      <c r="IV1225" s="2"/>
      <c r="IW1225" s="2"/>
    </row>
    <row r="1226" customFormat="false" ht="11.25" hidden="false" customHeight="false" outlineLevel="0" collapsed="false">
      <c r="A1226" s="2"/>
      <c r="B1226" s="2"/>
      <c r="C1226" s="2"/>
      <c r="D1226" s="398"/>
      <c r="F1226" s="2"/>
      <c r="G1226" s="2"/>
      <c r="H1226" s="2"/>
      <c r="I1226" s="2"/>
      <c r="J1226" s="2"/>
      <c r="K1226" s="2"/>
      <c r="L1226" s="2"/>
      <c r="M1226" s="2"/>
      <c r="P1226" s="2"/>
      <c r="Q1226" s="2"/>
      <c r="R1226" s="2"/>
      <c r="X1226" s="273"/>
      <c r="Y1226" s="2"/>
      <c r="AL1226" s="2"/>
      <c r="AM1226" s="2"/>
      <c r="AN1226" s="2"/>
      <c r="AO1226" s="2"/>
      <c r="AP1226" s="2"/>
      <c r="AQ1226" s="2"/>
      <c r="AR1226" s="2"/>
      <c r="AS1226" s="2"/>
      <c r="AT1226" s="98"/>
      <c r="AU1226" s="98"/>
      <c r="AV1226" s="386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386"/>
      <c r="BX1226" s="386"/>
      <c r="BY1226" s="386"/>
      <c r="BZ1226" s="2"/>
      <c r="CA1226" s="2"/>
      <c r="CB1226" s="2"/>
      <c r="CC1226" s="2"/>
      <c r="CD1226" s="2"/>
      <c r="CE1226" s="2"/>
      <c r="CF1226" s="386"/>
      <c r="CG1226" s="386"/>
      <c r="CH1226" s="10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386"/>
      <c r="DT1226" s="386"/>
      <c r="DU1226" s="386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  <c r="IN1226" s="2"/>
      <c r="IO1226" s="2"/>
      <c r="IP1226" s="2"/>
      <c r="IQ1226" s="2"/>
      <c r="IR1226" s="2"/>
      <c r="IS1226" s="2"/>
      <c r="IT1226" s="2"/>
      <c r="IU1226" s="2"/>
      <c r="IV1226" s="2"/>
      <c r="IW1226" s="2"/>
    </row>
    <row r="1227" customFormat="false" ht="11.25" hidden="false" customHeight="false" outlineLevel="0" collapsed="false">
      <c r="A1227" s="2"/>
      <c r="B1227" s="2"/>
      <c r="C1227" s="2"/>
      <c r="D1227" s="398"/>
      <c r="F1227" s="2"/>
      <c r="G1227" s="2"/>
      <c r="H1227" s="2"/>
      <c r="I1227" s="2"/>
      <c r="J1227" s="2"/>
      <c r="K1227" s="2"/>
      <c r="L1227" s="2"/>
      <c r="M1227" s="2"/>
      <c r="P1227" s="2"/>
      <c r="Q1227" s="2"/>
      <c r="R1227" s="2"/>
      <c r="X1227" s="273"/>
      <c r="Y1227" s="2"/>
      <c r="AL1227" s="2"/>
      <c r="AM1227" s="2"/>
      <c r="AN1227" s="2"/>
      <c r="AO1227" s="2"/>
      <c r="AP1227" s="2"/>
      <c r="AQ1227" s="2"/>
      <c r="AR1227" s="2"/>
      <c r="AS1227" s="2"/>
      <c r="AT1227" s="98"/>
      <c r="AU1227" s="98"/>
      <c r="AV1227" s="386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386"/>
      <c r="BX1227" s="386"/>
      <c r="BY1227" s="386"/>
      <c r="BZ1227" s="2"/>
      <c r="CA1227" s="2"/>
      <c r="CB1227" s="2"/>
      <c r="CC1227" s="2"/>
      <c r="CD1227" s="2"/>
      <c r="CE1227" s="2"/>
      <c r="CF1227" s="386"/>
      <c r="CG1227" s="386"/>
      <c r="CH1227" s="10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386"/>
      <c r="DT1227" s="386"/>
      <c r="DU1227" s="386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  <c r="IN1227" s="2"/>
      <c r="IO1227" s="2"/>
      <c r="IP1227" s="2"/>
      <c r="IQ1227" s="2"/>
      <c r="IR1227" s="2"/>
      <c r="IS1227" s="2"/>
      <c r="IT1227" s="2"/>
      <c r="IU1227" s="2"/>
      <c r="IV1227" s="2"/>
      <c r="IW1227" s="2"/>
    </row>
    <row r="1228" customFormat="false" ht="11.25" hidden="false" customHeight="false" outlineLevel="0" collapsed="false">
      <c r="A1228" s="2"/>
      <c r="B1228" s="2"/>
      <c r="C1228" s="2"/>
      <c r="D1228" s="398"/>
      <c r="F1228" s="2"/>
      <c r="G1228" s="2"/>
      <c r="H1228" s="2"/>
      <c r="I1228" s="2"/>
      <c r="J1228" s="2"/>
      <c r="K1228" s="2"/>
      <c r="L1228" s="2"/>
      <c r="M1228" s="2"/>
      <c r="P1228" s="2"/>
      <c r="Q1228" s="2"/>
      <c r="R1228" s="2"/>
      <c r="X1228" s="273"/>
      <c r="Y1228" s="2"/>
      <c r="AL1228" s="2"/>
      <c r="AM1228" s="2"/>
      <c r="AN1228" s="2"/>
      <c r="AO1228" s="2"/>
      <c r="AP1228" s="2"/>
      <c r="AQ1228" s="2"/>
      <c r="AR1228" s="2"/>
      <c r="AS1228" s="2"/>
      <c r="AT1228" s="98"/>
      <c r="AU1228" s="98"/>
      <c r="AV1228" s="386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386"/>
      <c r="BX1228" s="386"/>
      <c r="BY1228" s="386"/>
      <c r="BZ1228" s="2"/>
      <c r="CA1228" s="2"/>
      <c r="CB1228" s="2"/>
      <c r="CC1228" s="2"/>
      <c r="CD1228" s="2"/>
      <c r="CE1228" s="2"/>
      <c r="CF1228" s="386"/>
      <c r="CG1228" s="386"/>
      <c r="CH1228" s="10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386"/>
      <c r="DT1228" s="386"/>
      <c r="DU1228" s="386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  <c r="IN1228" s="2"/>
      <c r="IO1228" s="2"/>
      <c r="IP1228" s="2"/>
      <c r="IQ1228" s="2"/>
      <c r="IR1228" s="2"/>
      <c r="IS1228" s="2"/>
      <c r="IT1228" s="2"/>
      <c r="IU1228" s="2"/>
      <c r="IV1228" s="2"/>
      <c r="IW1228" s="2"/>
    </row>
    <row r="1229" customFormat="false" ht="11.25" hidden="false" customHeight="false" outlineLevel="0" collapsed="false">
      <c r="A1229" s="2"/>
      <c r="B1229" s="2"/>
      <c r="C1229" s="2"/>
      <c r="D1229" s="398"/>
      <c r="F1229" s="2"/>
      <c r="G1229" s="2"/>
      <c r="H1229" s="2"/>
      <c r="I1229" s="2"/>
      <c r="J1229" s="2"/>
      <c r="K1229" s="2"/>
      <c r="L1229" s="2"/>
      <c r="M1229" s="2"/>
      <c r="P1229" s="2"/>
      <c r="Q1229" s="2"/>
      <c r="R1229" s="2"/>
      <c r="X1229" s="273"/>
      <c r="Y1229" s="2"/>
      <c r="AL1229" s="2"/>
      <c r="AM1229" s="2"/>
      <c r="AN1229" s="2"/>
      <c r="AO1229" s="2"/>
      <c r="AP1229" s="2"/>
      <c r="AQ1229" s="2"/>
      <c r="AR1229" s="2"/>
      <c r="AS1229" s="2"/>
      <c r="AT1229" s="98"/>
      <c r="AU1229" s="98"/>
      <c r="AV1229" s="386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386"/>
      <c r="BX1229" s="386"/>
      <c r="BY1229" s="386"/>
      <c r="BZ1229" s="2"/>
      <c r="CA1229" s="2"/>
      <c r="CB1229" s="2"/>
      <c r="CC1229" s="2"/>
      <c r="CD1229" s="2"/>
      <c r="CE1229" s="2"/>
      <c r="CF1229" s="386"/>
      <c r="CG1229" s="386"/>
      <c r="CH1229" s="10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386"/>
      <c r="DT1229" s="386"/>
      <c r="DU1229" s="386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  <c r="IN1229" s="2"/>
      <c r="IO1229" s="2"/>
      <c r="IP1229" s="2"/>
      <c r="IQ1229" s="2"/>
      <c r="IR1229" s="2"/>
      <c r="IS1229" s="2"/>
      <c r="IT1229" s="2"/>
      <c r="IU1229" s="2"/>
      <c r="IV1229" s="2"/>
      <c r="IW1229" s="2"/>
    </row>
    <row r="1230" customFormat="false" ht="11.25" hidden="false" customHeight="false" outlineLevel="0" collapsed="false">
      <c r="A1230" s="2"/>
      <c r="B1230" s="2"/>
      <c r="C1230" s="2"/>
      <c r="D1230" s="398"/>
      <c r="F1230" s="2"/>
      <c r="G1230" s="2"/>
      <c r="H1230" s="2"/>
      <c r="I1230" s="2"/>
      <c r="J1230" s="2"/>
      <c r="K1230" s="2"/>
      <c r="L1230" s="2"/>
      <c r="M1230" s="2"/>
      <c r="P1230" s="2"/>
      <c r="Q1230" s="2"/>
      <c r="R1230" s="2"/>
      <c r="X1230" s="273"/>
      <c r="Y1230" s="2"/>
      <c r="AL1230" s="2"/>
      <c r="AM1230" s="2"/>
      <c r="AN1230" s="2"/>
      <c r="AO1230" s="2"/>
      <c r="AP1230" s="2"/>
      <c r="AQ1230" s="2"/>
      <c r="AR1230" s="2"/>
      <c r="AS1230" s="2"/>
      <c r="AT1230" s="98"/>
      <c r="AU1230" s="98"/>
      <c r="AV1230" s="386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386"/>
      <c r="BX1230" s="386"/>
      <c r="BY1230" s="386"/>
      <c r="BZ1230" s="2"/>
      <c r="CA1230" s="2"/>
      <c r="CB1230" s="2"/>
      <c r="CC1230" s="2"/>
      <c r="CD1230" s="2"/>
      <c r="CE1230" s="2"/>
      <c r="CF1230" s="386"/>
      <c r="CG1230" s="386"/>
      <c r="CH1230" s="10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386"/>
      <c r="DT1230" s="386"/>
      <c r="DU1230" s="386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  <c r="IN1230" s="2"/>
      <c r="IO1230" s="2"/>
      <c r="IP1230" s="2"/>
      <c r="IQ1230" s="2"/>
      <c r="IR1230" s="2"/>
      <c r="IS1230" s="2"/>
      <c r="IT1230" s="2"/>
      <c r="IU1230" s="2"/>
      <c r="IV1230" s="2"/>
      <c r="IW1230" s="2"/>
    </row>
    <row r="1231" customFormat="false" ht="11.25" hidden="false" customHeight="false" outlineLevel="0" collapsed="false">
      <c r="A1231" s="2"/>
      <c r="B1231" s="2"/>
      <c r="C1231" s="2"/>
      <c r="D1231" s="398"/>
      <c r="F1231" s="2"/>
      <c r="G1231" s="2"/>
      <c r="H1231" s="2"/>
      <c r="I1231" s="2"/>
      <c r="J1231" s="2"/>
      <c r="K1231" s="2"/>
      <c r="L1231" s="2"/>
      <c r="M1231" s="2"/>
      <c r="P1231" s="2"/>
      <c r="Q1231" s="2"/>
      <c r="R1231" s="2"/>
      <c r="X1231" s="273"/>
      <c r="Y1231" s="2"/>
      <c r="AL1231" s="2"/>
      <c r="AM1231" s="2"/>
      <c r="AN1231" s="2"/>
      <c r="AO1231" s="2"/>
      <c r="AP1231" s="2"/>
      <c r="AQ1231" s="2"/>
      <c r="AR1231" s="2"/>
      <c r="AS1231" s="2"/>
      <c r="AT1231" s="98"/>
      <c r="AU1231" s="98"/>
      <c r="AV1231" s="386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386"/>
      <c r="BX1231" s="386"/>
      <c r="BY1231" s="386"/>
      <c r="BZ1231" s="2"/>
      <c r="CA1231" s="2"/>
      <c r="CB1231" s="2"/>
      <c r="CC1231" s="2"/>
      <c r="CD1231" s="2"/>
      <c r="CE1231" s="2"/>
      <c r="CF1231" s="386"/>
      <c r="CG1231" s="386"/>
      <c r="CH1231" s="10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386"/>
      <c r="DT1231" s="386"/>
      <c r="DU1231" s="386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  <c r="IN1231" s="2"/>
      <c r="IO1231" s="2"/>
      <c r="IP1231" s="2"/>
      <c r="IQ1231" s="2"/>
      <c r="IR1231" s="2"/>
      <c r="IS1231" s="2"/>
      <c r="IT1231" s="2"/>
      <c r="IU1231" s="2"/>
      <c r="IV1231" s="2"/>
      <c r="IW1231" s="2"/>
    </row>
    <row r="1232" customFormat="false" ht="11.25" hidden="false" customHeight="false" outlineLevel="0" collapsed="false">
      <c r="A1232" s="2"/>
      <c r="B1232" s="2"/>
      <c r="C1232" s="2"/>
      <c r="D1232" s="398"/>
      <c r="F1232" s="2"/>
      <c r="G1232" s="2"/>
      <c r="H1232" s="2"/>
      <c r="I1232" s="2"/>
      <c r="J1232" s="2"/>
      <c r="K1232" s="2"/>
      <c r="L1232" s="2"/>
      <c r="M1232" s="2"/>
      <c r="P1232" s="2"/>
      <c r="Q1232" s="2"/>
      <c r="R1232" s="2"/>
      <c r="X1232" s="273"/>
      <c r="Y1232" s="2"/>
      <c r="AL1232" s="2"/>
      <c r="AM1232" s="2"/>
      <c r="AN1232" s="2"/>
      <c r="AO1232" s="2"/>
      <c r="AP1232" s="2"/>
      <c r="AQ1232" s="2"/>
      <c r="AR1232" s="2"/>
      <c r="AS1232" s="2"/>
      <c r="AT1232" s="98"/>
      <c r="AU1232" s="98"/>
      <c r="AV1232" s="386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386"/>
      <c r="BX1232" s="386"/>
      <c r="BY1232" s="386"/>
      <c r="BZ1232" s="2"/>
      <c r="CA1232" s="2"/>
      <c r="CB1232" s="2"/>
      <c r="CC1232" s="2"/>
      <c r="CD1232" s="2"/>
      <c r="CE1232" s="2"/>
      <c r="CF1232" s="386"/>
      <c r="CG1232" s="386"/>
      <c r="CH1232" s="10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386"/>
      <c r="DT1232" s="386"/>
      <c r="DU1232" s="386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  <c r="IN1232" s="2"/>
      <c r="IO1232" s="2"/>
      <c r="IP1232" s="2"/>
      <c r="IQ1232" s="2"/>
      <c r="IR1232" s="2"/>
      <c r="IS1232" s="2"/>
      <c r="IT1232" s="2"/>
      <c r="IU1232" s="2"/>
      <c r="IV1232" s="2"/>
      <c r="IW1232" s="2"/>
    </row>
    <row r="1233" customFormat="false" ht="11.25" hidden="false" customHeight="false" outlineLevel="0" collapsed="false">
      <c r="A1233" s="2"/>
      <c r="B1233" s="2"/>
      <c r="C1233" s="2"/>
      <c r="D1233" s="398"/>
      <c r="F1233" s="2"/>
      <c r="G1233" s="2"/>
      <c r="H1233" s="2"/>
      <c r="I1233" s="2"/>
      <c r="J1233" s="2"/>
      <c r="K1233" s="2"/>
      <c r="L1233" s="2"/>
      <c r="M1233" s="2"/>
      <c r="P1233" s="2"/>
      <c r="Q1233" s="2"/>
      <c r="R1233" s="2"/>
      <c r="X1233" s="273"/>
      <c r="Y1233" s="2"/>
      <c r="AL1233" s="2"/>
      <c r="AM1233" s="2"/>
      <c r="AN1233" s="2"/>
      <c r="AO1233" s="2"/>
      <c r="AP1233" s="2"/>
      <c r="AQ1233" s="2"/>
      <c r="AR1233" s="2"/>
      <c r="AS1233" s="2"/>
      <c r="AT1233" s="98"/>
      <c r="AU1233" s="98"/>
      <c r="AV1233" s="386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386"/>
      <c r="BX1233" s="386"/>
      <c r="BY1233" s="386"/>
      <c r="BZ1233" s="2"/>
      <c r="CA1233" s="2"/>
      <c r="CB1233" s="2"/>
      <c r="CC1233" s="2"/>
      <c r="CD1233" s="2"/>
      <c r="CE1233" s="2"/>
      <c r="CF1233" s="386"/>
      <c r="CG1233" s="386"/>
      <c r="CH1233" s="10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386"/>
      <c r="DT1233" s="386"/>
      <c r="DU1233" s="386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  <c r="IN1233" s="2"/>
      <c r="IO1233" s="2"/>
      <c r="IP1233" s="2"/>
      <c r="IQ1233" s="2"/>
      <c r="IR1233" s="2"/>
      <c r="IS1233" s="2"/>
      <c r="IT1233" s="2"/>
      <c r="IU1233" s="2"/>
      <c r="IV1233" s="2"/>
      <c r="IW1233" s="2"/>
    </row>
    <row r="1234" customFormat="false" ht="11.25" hidden="false" customHeight="false" outlineLevel="0" collapsed="false">
      <c r="A1234" s="2"/>
      <c r="B1234" s="2"/>
      <c r="C1234" s="2"/>
      <c r="D1234" s="398"/>
      <c r="F1234" s="2"/>
      <c r="G1234" s="2"/>
      <c r="H1234" s="2"/>
      <c r="I1234" s="2"/>
      <c r="J1234" s="2"/>
      <c r="K1234" s="2"/>
      <c r="L1234" s="2"/>
      <c r="M1234" s="2"/>
      <c r="P1234" s="2"/>
      <c r="Q1234" s="2"/>
      <c r="R1234" s="2"/>
      <c r="X1234" s="273"/>
      <c r="Y1234" s="2"/>
      <c r="AL1234" s="2"/>
      <c r="AM1234" s="2"/>
      <c r="AN1234" s="2"/>
      <c r="AO1234" s="2"/>
      <c r="AP1234" s="2"/>
      <c r="AQ1234" s="2"/>
      <c r="AR1234" s="2"/>
      <c r="AS1234" s="2"/>
      <c r="AT1234" s="98"/>
      <c r="AU1234" s="98"/>
      <c r="AV1234" s="386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386"/>
      <c r="BX1234" s="386"/>
      <c r="BY1234" s="386"/>
      <c r="BZ1234" s="2"/>
      <c r="CA1234" s="2"/>
      <c r="CB1234" s="2"/>
      <c r="CC1234" s="2"/>
      <c r="CD1234" s="2"/>
      <c r="CE1234" s="2"/>
      <c r="CF1234" s="386"/>
      <c r="CG1234" s="386"/>
      <c r="CH1234" s="10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386"/>
      <c r="DT1234" s="386"/>
      <c r="DU1234" s="386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  <c r="IN1234" s="2"/>
      <c r="IO1234" s="2"/>
      <c r="IP1234" s="2"/>
      <c r="IQ1234" s="2"/>
      <c r="IR1234" s="2"/>
      <c r="IS1234" s="2"/>
      <c r="IT1234" s="2"/>
      <c r="IU1234" s="2"/>
      <c r="IV1234" s="2"/>
      <c r="IW1234" s="2"/>
    </row>
    <row r="1235" customFormat="false" ht="11.25" hidden="false" customHeight="false" outlineLevel="0" collapsed="false">
      <c r="A1235" s="2"/>
      <c r="B1235" s="2"/>
      <c r="C1235" s="2"/>
      <c r="D1235" s="398"/>
      <c r="F1235" s="2"/>
      <c r="G1235" s="2"/>
      <c r="H1235" s="2"/>
      <c r="I1235" s="2"/>
      <c r="J1235" s="2"/>
      <c r="K1235" s="2"/>
      <c r="L1235" s="2"/>
      <c r="M1235" s="2"/>
      <c r="P1235" s="2"/>
      <c r="Q1235" s="2"/>
      <c r="R1235" s="2"/>
      <c r="X1235" s="273"/>
      <c r="Y1235" s="2"/>
      <c r="AL1235" s="2"/>
      <c r="AM1235" s="2"/>
      <c r="AN1235" s="2"/>
      <c r="AO1235" s="2"/>
      <c r="AP1235" s="2"/>
      <c r="AQ1235" s="2"/>
      <c r="AR1235" s="2"/>
      <c r="AS1235" s="2"/>
      <c r="AT1235" s="98"/>
      <c r="AU1235" s="98"/>
      <c r="AV1235" s="386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386"/>
      <c r="BX1235" s="386"/>
      <c r="BY1235" s="386"/>
      <c r="BZ1235" s="2"/>
      <c r="CA1235" s="2"/>
      <c r="CB1235" s="2"/>
      <c r="CC1235" s="2"/>
      <c r="CD1235" s="2"/>
      <c r="CE1235" s="2"/>
      <c r="CF1235" s="386"/>
      <c r="CG1235" s="386"/>
      <c r="CH1235" s="10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386"/>
      <c r="DT1235" s="386"/>
      <c r="DU1235" s="386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  <c r="IN1235" s="2"/>
      <c r="IO1235" s="2"/>
      <c r="IP1235" s="2"/>
      <c r="IQ1235" s="2"/>
      <c r="IR1235" s="2"/>
      <c r="IS1235" s="2"/>
      <c r="IT1235" s="2"/>
      <c r="IU1235" s="2"/>
      <c r="IV1235" s="2"/>
      <c r="IW1235" s="2"/>
    </row>
    <row r="1236" customFormat="false" ht="11.25" hidden="false" customHeight="false" outlineLevel="0" collapsed="false">
      <c r="A1236" s="2"/>
      <c r="B1236" s="2"/>
      <c r="C1236" s="2"/>
      <c r="D1236" s="398"/>
      <c r="F1236" s="2"/>
      <c r="G1236" s="2"/>
      <c r="H1236" s="2"/>
      <c r="I1236" s="2"/>
      <c r="J1236" s="2"/>
      <c r="K1236" s="2"/>
      <c r="L1236" s="2"/>
      <c r="M1236" s="2"/>
      <c r="P1236" s="2"/>
      <c r="Q1236" s="2"/>
      <c r="R1236" s="2"/>
      <c r="X1236" s="273"/>
      <c r="Y1236" s="2"/>
      <c r="AL1236" s="2"/>
      <c r="AM1236" s="2"/>
      <c r="AN1236" s="2"/>
      <c r="AO1236" s="2"/>
      <c r="AP1236" s="2"/>
      <c r="AQ1236" s="2"/>
      <c r="AR1236" s="2"/>
      <c r="AS1236" s="2"/>
      <c r="AT1236" s="98"/>
      <c r="AU1236" s="98"/>
      <c r="AV1236" s="386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386"/>
      <c r="BX1236" s="386"/>
      <c r="BY1236" s="386"/>
      <c r="BZ1236" s="2"/>
      <c r="CA1236" s="2"/>
      <c r="CB1236" s="2"/>
      <c r="CC1236" s="2"/>
      <c r="CD1236" s="2"/>
      <c r="CE1236" s="2"/>
      <c r="CF1236" s="386"/>
      <c r="CG1236" s="386"/>
      <c r="CH1236" s="10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386"/>
      <c r="DT1236" s="386"/>
      <c r="DU1236" s="386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  <c r="IN1236" s="2"/>
      <c r="IO1236" s="2"/>
      <c r="IP1236" s="2"/>
      <c r="IQ1236" s="2"/>
      <c r="IR1236" s="2"/>
      <c r="IS1236" s="2"/>
      <c r="IT1236" s="2"/>
      <c r="IU1236" s="2"/>
      <c r="IV1236" s="2"/>
      <c r="IW1236" s="2"/>
    </row>
    <row r="1237" customFormat="false" ht="11.25" hidden="false" customHeight="false" outlineLevel="0" collapsed="false">
      <c r="A1237" s="2"/>
      <c r="B1237" s="2"/>
      <c r="C1237" s="2"/>
      <c r="D1237" s="398"/>
      <c r="F1237" s="2"/>
      <c r="G1237" s="2"/>
      <c r="H1237" s="2"/>
      <c r="I1237" s="2"/>
      <c r="J1237" s="2"/>
      <c r="K1237" s="2"/>
      <c r="L1237" s="2"/>
      <c r="M1237" s="2"/>
      <c r="P1237" s="2"/>
      <c r="Q1237" s="2"/>
      <c r="R1237" s="2"/>
      <c r="X1237" s="273"/>
      <c r="Y1237" s="2"/>
      <c r="AL1237" s="2"/>
      <c r="AM1237" s="2"/>
      <c r="AN1237" s="2"/>
      <c r="AO1237" s="2"/>
      <c r="AP1237" s="2"/>
      <c r="AQ1237" s="2"/>
      <c r="AR1237" s="2"/>
      <c r="AS1237" s="2"/>
      <c r="AT1237" s="98"/>
      <c r="AU1237" s="98"/>
      <c r="AV1237" s="386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386"/>
      <c r="BX1237" s="386"/>
      <c r="BY1237" s="386"/>
      <c r="BZ1237" s="2"/>
      <c r="CA1237" s="2"/>
      <c r="CB1237" s="2"/>
      <c r="CC1237" s="2"/>
      <c r="CD1237" s="2"/>
      <c r="CE1237" s="2"/>
      <c r="CF1237" s="386"/>
      <c r="CG1237" s="386"/>
      <c r="CH1237" s="10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386"/>
      <c r="DT1237" s="386"/>
      <c r="DU1237" s="386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  <c r="IN1237" s="2"/>
      <c r="IO1237" s="2"/>
      <c r="IP1237" s="2"/>
      <c r="IQ1237" s="2"/>
      <c r="IR1237" s="2"/>
      <c r="IS1237" s="2"/>
      <c r="IT1237" s="2"/>
      <c r="IU1237" s="2"/>
      <c r="IV1237" s="2"/>
      <c r="IW1237" s="2"/>
    </row>
    <row r="1238" customFormat="false" ht="11.25" hidden="false" customHeight="false" outlineLevel="0" collapsed="false">
      <c r="A1238" s="2"/>
      <c r="B1238" s="2"/>
      <c r="C1238" s="2"/>
      <c r="D1238" s="398"/>
      <c r="F1238" s="2"/>
      <c r="G1238" s="2"/>
      <c r="H1238" s="2"/>
      <c r="I1238" s="2"/>
      <c r="J1238" s="2"/>
      <c r="K1238" s="2"/>
      <c r="L1238" s="2"/>
      <c r="M1238" s="2"/>
      <c r="P1238" s="2"/>
      <c r="Q1238" s="2"/>
      <c r="R1238" s="2"/>
      <c r="X1238" s="273"/>
      <c r="Y1238" s="2"/>
      <c r="AL1238" s="2"/>
      <c r="AM1238" s="2"/>
      <c r="AN1238" s="2"/>
      <c r="AO1238" s="2"/>
      <c r="AP1238" s="2"/>
      <c r="AQ1238" s="2"/>
      <c r="AR1238" s="2"/>
      <c r="AS1238" s="2"/>
      <c r="AT1238" s="98"/>
      <c r="AU1238" s="98"/>
      <c r="AV1238" s="386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386"/>
      <c r="BX1238" s="386"/>
      <c r="BY1238" s="386"/>
      <c r="BZ1238" s="2"/>
      <c r="CA1238" s="2"/>
      <c r="CB1238" s="2"/>
      <c r="CC1238" s="2"/>
      <c r="CD1238" s="2"/>
      <c r="CE1238" s="2"/>
      <c r="CF1238" s="386"/>
      <c r="CG1238" s="386"/>
      <c r="CH1238" s="10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386"/>
      <c r="DT1238" s="386"/>
      <c r="DU1238" s="386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  <c r="IN1238" s="2"/>
      <c r="IO1238" s="2"/>
      <c r="IP1238" s="2"/>
      <c r="IQ1238" s="2"/>
      <c r="IR1238" s="2"/>
      <c r="IS1238" s="2"/>
      <c r="IT1238" s="2"/>
      <c r="IU1238" s="2"/>
      <c r="IV1238" s="2"/>
      <c r="IW1238" s="2"/>
    </row>
    <row r="1239" customFormat="false" ht="11.25" hidden="false" customHeight="false" outlineLevel="0" collapsed="false">
      <c r="A1239" s="2"/>
      <c r="B1239" s="2"/>
      <c r="C1239" s="2"/>
      <c r="D1239" s="398"/>
      <c r="F1239" s="2"/>
      <c r="G1239" s="2"/>
      <c r="H1239" s="2"/>
      <c r="I1239" s="2"/>
      <c r="J1239" s="2"/>
      <c r="K1239" s="2"/>
      <c r="L1239" s="2"/>
      <c r="M1239" s="2"/>
      <c r="P1239" s="2"/>
      <c r="Q1239" s="2"/>
      <c r="R1239" s="2"/>
      <c r="X1239" s="273"/>
      <c r="Y1239" s="2"/>
      <c r="AL1239" s="2"/>
      <c r="AM1239" s="2"/>
      <c r="AN1239" s="2"/>
      <c r="AO1239" s="2"/>
      <c r="AP1239" s="2"/>
      <c r="AQ1239" s="2"/>
      <c r="AR1239" s="2"/>
      <c r="AS1239" s="2"/>
      <c r="AT1239" s="98"/>
      <c r="AU1239" s="98"/>
      <c r="AV1239" s="386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386"/>
      <c r="BX1239" s="386"/>
      <c r="BY1239" s="386"/>
      <c r="BZ1239" s="2"/>
      <c r="CA1239" s="2"/>
      <c r="CB1239" s="2"/>
      <c r="CC1239" s="2"/>
      <c r="CD1239" s="2"/>
      <c r="CE1239" s="2"/>
      <c r="CF1239" s="386"/>
      <c r="CG1239" s="386"/>
      <c r="CH1239" s="10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386"/>
      <c r="DT1239" s="386"/>
      <c r="DU1239" s="386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  <c r="IN1239" s="2"/>
      <c r="IO1239" s="2"/>
      <c r="IP1239" s="2"/>
      <c r="IQ1239" s="2"/>
      <c r="IR1239" s="2"/>
      <c r="IS1239" s="2"/>
      <c r="IT1239" s="2"/>
      <c r="IU1239" s="2"/>
      <c r="IV1239" s="2"/>
      <c r="IW1239" s="2"/>
    </row>
    <row r="1240" customFormat="false" ht="11.25" hidden="false" customHeight="false" outlineLevel="0" collapsed="false">
      <c r="A1240" s="2"/>
      <c r="B1240" s="2"/>
      <c r="C1240" s="2"/>
      <c r="D1240" s="398"/>
      <c r="F1240" s="2"/>
      <c r="G1240" s="2"/>
      <c r="H1240" s="2"/>
      <c r="I1240" s="2"/>
      <c r="J1240" s="2"/>
      <c r="K1240" s="2"/>
      <c r="L1240" s="2"/>
      <c r="M1240" s="2"/>
      <c r="P1240" s="2"/>
      <c r="Q1240" s="2"/>
      <c r="R1240" s="2"/>
      <c r="X1240" s="273"/>
      <c r="Y1240" s="2"/>
      <c r="AL1240" s="2"/>
      <c r="AM1240" s="2"/>
      <c r="AN1240" s="2"/>
      <c r="AO1240" s="2"/>
      <c r="AP1240" s="2"/>
      <c r="AQ1240" s="2"/>
      <c r="AR1240" s="2"/>
      <c r="AS1240" s="2"/>
      <c r="AT1240" s="98"/>
      <c r="AU1240" s="98"/>
      <c r="AV1240" s="386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386"/>
      <c r="BX1240" s="386"/>
      <c r="BY1240" s="386"/>
      <c r="BZ1240" s="2"/>
      <c r="CA1240" s="2"/>
      <c r="CB1240" s="2"/>
      <c r="CC1240" s="2"/>
      <c r="CD1240" s="2"/>
      <c r="CE1240" s="2"/>
      <c r="CF1240" s="386"/>
      <c r="CG1240" s="386"/>
      <c r="CH1240" s="10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386"/>
      <c r="DT1240" s="386"/>
      <c r="DU1240" s="386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  <c r="IN1240" s="2"/>
      <c r="IO1240" s="2"/>
      <c r="IP1240" s="2"/>
      <c r="IQ1240" s="2"/>
      <c r="IR1240" s="2"/>
      <c r="IS1240" s="2"/>
      <c r="IT1240" s="2"/>
      <c r="IU1240" s="2"/>
      <c r="IV1240" s="2"/>
      <c r="IW1240" s="2"/>
    </row>
    <row r="1241" customFormat="false" ht="11.25" hidden="false" customHeight="false" outlineLevel="0" collapsed="false">
      <c r="A1241" s="2"/>
      <c r="B1241" s="2"/>
      <c r="C1241" s="2"/>
      <c r="D1241" s="398"/>
      <c r="F1241" s="2"/>
      <c r="G1241" s="2"/>
      <c r="H1241" s="2"/>
      <c r="I1241" s="2"/>
      <c r="J1241" s="2"/>
      <c r="K1241" s="2"/>
      <c r="L1241" s="2"/>
      <c r="M1241" s="2"/>
      <c r="P1241" s="2"/>
      <c r="Q1241" s="2"/>
      <c r="R1241" s="2"/>
      <c r="X1241" s="273"/>
      <c r="Y1241" s="2"/>
      <c r="AL1241" s="2"/>
      <c r="AM1241" s="2"/>
      <c r="AN1241" s="2"/>
      <c r="AO1241" s="2"/>
      <c r="AP1241" s="2"/>
      <c r="AQ1241" s="2"/>
      <c r="AR1241" s="2"/>
      <c r="AS1241" s="2"/>
      <c r="AT1241" s="98"/>
      <c r="AU1241" s="98"/>
      <c r="AV1241" s="386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386"/>
      <c r="BX1241" s="386"/>
      <c r="BY1241" s="386"/>
      <c r="BZ1241" s="2"/>
      <c r="CA1241" s="2"/>
      <c r="CB1241" s="2"/>
      <c r="CC1241" s="2"/>
      <c r="CD1241" s="2"/>
      <c r="CE1241" s="2"/>
      <c r="CF1241" s="386"/>
      <c r="CG1241" s="386"/>
      <c r="CH1241" s="10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386"/>
      <c r="DT1241" s="386"/>
      <c r="DU1241" s="386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  <c r="IN1241" s="2"/>
      <c r="IO1241" s="2"/>
      <c r="IP1241" s="2"/>
      <c r="IQ1241" s="2"/>
      <c r="IR1241" s="2"/>
      <c r="IS1241" s="2"/>
      <c r="IT1241" s="2"/>
      <c r="IU1241" s="2"/>
      <c r="IV1241" s="2"/>
      <c r="IW1241" s="2"/>
    </row>
    <row r="1242" customFormat="false" ht="11.25" hidden="false" customHeight="false" outlineLevel="0" collapsed="false">
      <c r="A1242" s="2"/>
      <c r="B1242" s="2"/>
      <c r="C1242" s="2"/>
      <c r="D1242" s="398"/>
      <c r="F1242" s="2"/>
      <c r="G1242" s="2"/>
      <c r="H1242" s="2"/>
      <c r="I1242" s="2"/>
      <c r="J1242" s="2"/>
      <c r="K1242" s="2"/>
      <c r="L1242" s="2"/>
      <c r="M1242" s="2"/>
      <c r="P1242" s="2"/>
      <c r="Q1242" s="2"/>
      <c r="R1242" s="2"/>
      <c r="X1242" s="273"/>
      <c r="Y1242" s="2"/>
      <c r="AL1242" s="2"/>
      <c r="AM1242" s="2"/>
      <c r="AN1242" s="2"/>
      <c r="AO1242" s="2"/>
      <c r="AP1242" s="2"/>
      <c r="AQ1242" s="2"/>
      <c r="AR1242" s="2"/>
      <c r="AS1242" s="2"/>
      <c r="AT1242" s="98"/>
      <c r="AU1242" s="98"/>
      <c r="AV1242" s="386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386"/>
      <c r="BX1242" s="386"/>
      <c r="BY1242" s="386"/>
      <c r="BZ1242" s="2"/>
      <c r="CA1242" s="2"/>
      <c r="CB1242" s="2"/>
      <c r="CC1242" s="2"/>
      <c r="CD1242" s="2"/>
      <c r="CE1242" s="2"/>
      <c r="CF1242" s="386"/>
      <c r="CG1242" s="386"/>
      <c r="CH1242" s="10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386"/>
      <c r="DT1242" s="386"/>
      <c r="DU1242" s="386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/>
      <c r="IL1242" s="2"/>
      <c r="IM1242" s="2"/>
      <c r="IN1242" s="2"/>
      <c r="IO1242" s="2"/>
      <c r="IP1242" s="2"/>
      <c r="IQ1242" s="2"/>
      <c r="IR1242" s="2"/>
      <c r="IS1242" s="2"/>
      <c r="IT1242" s="2"/>
      <c r="IU1242" s="2"/>
      <c r="IV1242" s="2"/>
      <c r="IW1242" s="2"/>
    </row>
    <row r="1243" customFormat="false" ht="11.25" hidden="false" customHeight="false" outlineLevel="0" collapsed="false">
      <c r="A1243" s="2"/>
      <c r="B1243" s="2"/>
      <c r="C1243" s="2"/>
      <c r="D1243" s="398"/>
      <c r="F1243" s="2"/>
      <c r="G1243" s="2"/>
      <c r="H1243" s="2"/>
      <c r="I1243" s="2"/>
      <c r="J1243" s="2"/>
      <c r="K1243" s="2"/>
      <c r="L1243" s="2"/>
      <c r="M1243" s="2"/>
      <c r="P1243" s="2"/>
      <c r="Q1243" s="2"/>
      <c r="R1243" s="2"/>
      <c r="X1243" s="273"/>
      <c r="Y1243" s="2"/>
      <c r="AL1243" s="2"/>
      <c r="AM1243" s="2"/>
      <c r="AN1243" s="2"/>
      <c r="AO1243" s="2"/>
      <c r="AP1243" s="2"/>
      <c r="AQ1243" s="2"/>
      <c r="AR1243" s="2"/>
      <c r="AS1243" s="2"/>
      <c r="AT1243" s="98"/>
      <c r="AU1243" s="98"/>
      <c r="AV1243" s="386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386"/>
      <c r="BX1243" s="386"/>
      <c r="BY1243" s="386"/>
      <c r="BZ1243" s="2"/>
      <c r="CA1243" s="2"/>
      <c r="CB1243" s="2"/>
      <c r="CC1243" s="2"/>
      <c r="CD1243" s="2"/>
      <c r="CE1243" s="2"/>
      <c r="CF1243" s="386"/>
      <c r="CG1243" s="386"/>
      <c r="CH1243" s="10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386"/>
      <c r="DT1243" s="386"/>
      <c r="DU1243" s="386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  <c r="IH1243" s="2"/>
      <c r="II1243" s="2"/>
      <c r="IJ1243" s="2"/>
      <c r="IK1243" s="2"/>
      <c r="IL1243" s="2"/>
      <c r="IM1243" s="2"/>
      <c r="IN1243" s="2"/>
      <c r="IO1243" s="2"/>
      <c r="IP1243" s="2"/>
      <c r="IQ1243" s="2"/>
      <c r="IR1243" s="2"/>
      <c r="IS1243" s="2"/>
      <c r="IT1243" s="2"/>
      <c r="IU1243" s="2"/>
      <c r="IV1243" s="2"/>
      <c r="IW1243" s="2"/>
    </row>
    <row r="1244" customFormat="false" ht="11.25" hidden="false" customHeight="false" outlineLevel="0" collapsed="false">
      <c r="A1244" s="2"/>
      <c r="B1244" s="2"/>
      <c r="C1244" s="2"/>
      <c r="D1244" s="398"/>
      <c r="F1244" s="2"/>
      <c r="G1244" s="2"/>
      <c r="H1244" s="2"/>
      <c r="I1244" s="2"/>
      <c r="J1244" s="2"/>
      <c r="K1244" s="2"/>
      <c r="L1244" s="2"/>
      <c r="M1244" s="2"/>
      <c r="P1244" s="2"/>
      <c r="Q1244" s="2"/>
      <c r="R1244" s="2"/>
      <c r="X1244" s="273"/>
      <c r="Y1244" s="2"/>
      <c r="AL1244" s="2"/>
      <c r="AM1244" s="2"/>
      <c r="AN1244" s="2"/>
      <c r="AO1244" s="2"/>
      <c r="AP1244" s="2"/>
      <c r="AQ1244" s="2"/>
      <c r="AR1244" s="2"/>
      <c r="AS1244" s="2"/>
      <c r="AT1244" s="98"/>
      <c r="AU1244" s="98"/>
      <c r="AV1244" s="386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386"/>
      <c r="BX1244" s="386"/>
      <c r="BY1244" s="386"/>
      <c r="BZ1244" s="2"/>
      <c r="CA1244" s="2"/>
      <c r="CB1244" s="2"/>
      <c r="CC1244" s="2"/>
      <c r="CD1244" s="2"/>
      <c r="CE1244" s="2"/>
      <c r="CF1244" s="386"/>
      <c r="CG1244" s="386"/>
      <c r="CH1244" s="10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386"/>
      <c r="DT1244" s="386"/>
      <c r="DU1244" s="386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/>
      <c r="IL1244" s="2"/>
      <c r="IM1244" s="2"/>
      <c r="IN1244" s="2"/>
      <c r="IO1244" s="2"/>
      <c r="IP1244" s="2"/>
      <c r="IQ1244" s="2"/>
      <c r="IR1244" s="2"/>
      <c r="IS1244" s="2"/>
      <c r="IT1244" s="2"/>
      <c r="IU1244" s="2"/>
      <c r="IV1244" s="2"/>
      <c r="IW1244" s="2"/>
    </row>
    <row r="1245" customFormat="false" ht="11.25" hidden="false" customHeight="false" outlineLevel="0" collapsed="false">
      <c r="A1245" s="2"/>
      <c r="B1245" s="2"/>
      <c r="C1245" s="2"/>
      <c r="D1245" s="398"/>
      <c r="F1245" s="2"/>
      <c r="G1245" s="2"/>
      <c r="H1245" s="2"/>
      <c r="I1245" s="2"/>
      <c r="J1245" s="2"/>
      <c r="K1245" s="2"/>
      <c r="L1245" s="2"/>
      <c r="M1245" s="2"/>
      <c r="P1245" s="2"/>
      <c r="Q1245" s="2"/>
      <c r="R1245" s="2"/>
      <c r="X1245" s="273"/>
      <c r="Y1245" s="2"/>
      <c r="AL1245" s="2"/>
      <c r="AM1245" s="2"/>
      <c r="AN1245" s="2"/>
      <c r="AO1245" s="2"/>
      <c r="AP1245" s="2"/>
      <c r="AQ1245" s="2"/>
      <c r="AR1245" s="2"/>
      <c r="AS1245" s="2"/>
      <c r="AT1245" s="98"/>
      <c r="AU1245" s="98"/>
      <c r="AV1245" s="386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386"/>
      <c r="BX1245" s="386"/>
      <c r="BY1245" s="386"/>
      <c r="BZ1245" s="2"/>
      <c r="CA1245" s="2"/>
      <c r="CB1245" s="2"/>
      <c r="CC1245" s="2"/>
      <c r="CD1245" s="2"/>
      <c r="CE1245" s="2"/>
      <c r="CF1245" s="386"/>
      <c r="CG1245" s="386"/>
      <c r="CH1245" s="10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386"/>
      <c r="DT1245" s="386"/>
      <c r="DU1245" s="386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  <c r="IH1245" s="2"/>
      <c r="II1245" s="2"/>
      <c r="IJ1245" s="2"/>
      <c r="IK1245" s="2"/>
      <c r="IL1245" s="2"/>
      <c r="IM1245" s="2"/>
      <c r="IN1245" s="2"/>
      <c r="IO1245" s="2"/>
      <c r="IP1245" s="2"/>
      <c r="IQ1245" s="2"/>
      <c r="IR1245" s="2"/>
      <c r="IS1245" s="2"/>
      <c r="IT1245" s="2"/>
      <c r="IU1245" s="2"/>
      <c r="IV1245" s="2"/>
      <c r="IW1245" s="2"/>
    </row>
    <row r="1246" customFormat="false" ht="11.25" hidden="false" customHeight="false" outlineLevel="0" collapsed="false">
      <c r="A1246" s="2"/>
      <c r="B1246" s="2"/>
      <c r="C1246" s="2"/>
      <c r="D1246" s="398"/>
      <c r="F1246" s="2"/>
      <c r="G1246" s="2"/>
      <c r="H1246" s="2"/>
      <c r="I1246" s="2"/>
      <c r="J1246" s="2"/>
      <c r="K1246" s="2"/>
      <c r="L1246" s="2"/>
      <c r="M1246" s="2"/>
      <c r="P1246" s="2"/>
      <c r="Q1246" s="2"/>
      <c r="R1246" s="2"/>
      <c r="X1246" s="273"/>
      <c r="Y1246" s="2"/>
      <c r="AL1246" s="2"/>
      <c r="AM1246" s="2"/>
      <c r="AN1246" s="2"/>
      <c r="AO1246" s="2"/>
      <c r="AP1246" s="2"/>
      <c r="AQ1246" s="2"/>
      <c r="AR1246" s="2"/>
      <c r="AS1246" s="2"/>
      <c r="AT1246" s="98"/>
      <c r="AU1246" s="98"/>
      <c r="AV1246" s="386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386"/>
      <c r="BX1246" s="386"/>
      <c r="BY1246" s="386"/>
      <c r="BZ1246" s="2"/>
      <c r="CA1246" s="2"/>
      <c r="CB1246" s="2"/>
      <c r="CC1246" s="2"/>
      <c r="CD1246" s="2"/>
      <c r="CE1246" s="2"/>
      <c r="CF1246" s="386"/>
      <c r="CG1246" s="386"/>
      <c r="CH1246" s="10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386"/>
      <c r="DT1246" s="386"/>
      <c r="DU1246" s="386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/>
      <c r="IL1246" s="2"/>
      <c r="IM1246" s="2"/>
      <c r="IN1246" s="2"/>
      <c r="IO1246" s="2"/>
      <c r="IP1246" s="2"/>
      <c r="IQ1246" s="2"/>
      <c r="IR1246" s="2"/>
      <c r="IS1246" s="2"/>
      <c r="IT1246" s="2"/>
      <c r="IU1246" s="2"/>
      <c r="IV1246" s="2"/>
      <c r="IW1246" s="2"/>
    </row>
    <row r="1247" customFormat="false" ht="11.25" hidden="false" customHeight="false" outlineLevel="0" collapsed="false">
      <c r="A1247" s="2"/>
      <c r="B1247" s="2"/>
      <c r="C1247" s="2"/>
      <c r="D1247" s="398"/>
      <c r="F1247" s="2"/>
      <c r="G1247" s="2"/>
      <c r="H1247" s="2"/>
      <c r="I1247" s="2"/>
      <c r="J1247" s="2"/>
      <c r="K1247" s="2"/>
      <c r="L1247" s="2"/>
      <c r="M1247" s="2"/>
      <c r="P1247" s="2"/>
      <c r="Q1247" s="2"/>
      <c r="R1247" s="2"/>
      <c r="X1247" s="273"/>
      <c r="Y1247" s="2"/>
      <c r="AL1247" s="2"/>
      <c r="AM1247" s="2"/>
      <c r="AN1247" s="2"/>
      <c r="AO1247" s="2"/>
      <c r="AP1247" s="2"/>
      <c r="AQ1247" s="2"/>
      <c r="AR1247" s="2"/>
      <c r="AS1247" s="2"/>
      <c r="AT1247" s="98"/>
      <c r="AU1247" s="98"/>
      <c r="AV1247" s="386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386"/>
      <c r="BX1247" s="386"/>
      <c r="BY1247" s="386"/>
      <c r="BZ1247" s="2"/>
      <c r="CA1247" s="2"/>
      <c r="CB1247" s="2"/>
      <c r="CC1247" s="2"/>
      <c r="CD1247" s="2"/>
      <c r="CE1247" s="2"/>
      <c r="CF1247" s="386"/>
      <c r="CG1247" s="386"/>
      <c r="CH1247" s="10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386"/>
      <c r="DT1247" s="386"/>
      <c r="DU1247" s="386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  <c r="IH1247" s="2"/>
      <c r="II1247" s="2"/>
      <c r="IJ1247" s="2"/>
      <c r="IK1247" s="2"/>
      <c r="IL1247" s="2"/>
      <c r="IM1247" s="2"/>
      <c r="IN1247" s="2"/>
      <c r="IO1247" s="2"/>
      <c r="IP1247" s="2"/>
      <c r="IQ1247" s="2"/>
      <c r="IR1247" s="2"/>
      <c r="IS1247" s="2"/>
      <c r="IT1247" s="2"/>
      <c r="IU1247" s="2"/>
      <c r="IV1247" s="2"/>
      <c r="IW1247" s="2"/>
    </row>
    <row r="1248" customFormat="false" ht="11.25" hidden="false" customHeight="false" outlineLevel="0" collapsed="false">
      <c r="A1248" s="2"/>
      <c r="B1248" s="2"/>
      <c r="C1248" s="2"/>
      <c r="D1248" s="398"/>
      <c r="F1248" s="2"/>
      <c r="G1248" s="2"/>
      <c r="H1248" s="2"/>
      <c r="I1248" s="2"/>
      <c r="J1248" s="2"/>
      <c r="K1248" s="2"/>
      <c r="L1248" s="2"/>
      <c r="M1248" s="2"/>
      <c r="P1248" s="2"/>
      <c r="Q1248" s="2"/>
      <c r="R1248" s="2"/>
      <c r="X1248" s="273"/>
      <c r="Y1248" s="2"/>
      <c r="AL1248" s="2"/>
      <c r="AM1248" s="2"/>
      <c r="AN1248" s="2"/>
      <c r="AO1248" s="2"/>
      <c r="AP1248" s="2"/>
      <c r="AQ1248" s="2"/>
      <c r="AR1248" s="2"/>
      <c r="AS1248" s="2"/>
      <c r="AT1248" s="98"/>
      <c r="AU1248" s="98"/>
      <c r="AV1248" s="386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386"/>
      <c r="BX1248" s="386"/>
      <c r="BY1248" s="386"/>
      <c r="BZ1248" s="2"/>
      <c r="CA1248" s="2"/>
      <c r="CB1248" s="2"/>
      <c r="CC1248" s="2"/>
      <c r="CD1248" s="2"/>
      <c r="CE1248" s="2"/>
      <c r="CF1248" s="386"/>
      <c r="CG1248" s="386"/>
      <c r="CH1248" s="10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386"/>
      <c r="DT1248" s="386"/>
      <c r="DU1248" s="386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/>
      <c r="IL1248" s="2"/>
      <c r="IM1248" s="2"/>
      <c r="IN1248" s="2"/>
      <c r="IO1248" s="2"/>
      <c r="IP1248" s="2"/>
      <c r="IQ1248" s="2"/>
      <c r="IR1248" s="2"/>
      <c r="IS1248" s="2"/>
      <c r="IT1248" s="2"/>
      <c r="IU1248" s="2"/>
      <c r="IV1248" s="2"/>
      <c r="IW1248" s="2"/>
    </row>
    <row r="1249" customFormat="false" ht="11.25" hidden="false" customHeight="false" outlineLevel="0" collapsed="false">
      <c r="A1249" s="2"/>
      <c r="B1249" s="2"/>
      <c r="C1249" s="2"/>
      <c r="D1249" s="398"/>
      <c r="F1249" s="2"/>
      <c r="G1249" s="2"/>
      <c r="H1249" s="2"/>
      <c r="I1249" s="2"/>
      <c r="J1249" s="2"/>
      <c r="K1249" s="2"/>
      <c r="L1249" s="2"/>
      <c r="M1249" s="2"/>
      <c r="P1249" s="2"/>
      <c r="Q1249" s="2"/>
      <c r="R1249" s="2"/>
      <c r="X1249" s="273"/>
      <c r="Y1249" s="2"/>
      <c r="AL1249" s="2"/>
      <c r="AM1249" s="2"/>
      <c r="AN1249" s="2"/>
      <c r="AO1249" s="2"/>
      <c r="AP1249" s="2"/>
      <c r="AQ1249" s="2"/>
      <c r="AR1249" s="2"/>
      <c r="AS1249" s="2"/>
      <c r="AT1249" s="98"/>
      <c r="AU1249" s="98"/>
      <c r="AV1249" s="386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386"/>
      <c r="BX1249" s="386"/>
      <c r="BY1249" s="386"/>
      <c r="BZ1249" s="2"/>
      <c r="CA1249" s="2"/>
      <c r="CB1249" s="2"/>
      <c r="CC1249" s="2"/>
      <c r="CD1249" s="2"/>
      <c r="CE1249" s="2"/>
      <c r="CF1249" s="386"/>
      <c r="CG1249" s="386"/>
      <c r="CH1249" s="10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386"/>
      <c r="DT1249" s="386"/>
      <c r="DU1249" s="386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  <c r="IN1249" s="2"/>
      <c r="IO1249" s="2"/>
      <c r="IP1249" s="2"/>
      <c r="IQ1249" s="2"/>
      <c r="IR1249" s="2"/>
      <c r="IS1249" s="2"/>
      <c r="IT1249" s="2"/>
      <c r="IU1249" s="2"/>
      <c r="IV1249" s="2"/>
      <c r="IW1249" s="2"/>
    </row>
    <row r="1250" customFormat="false" ht="11.25" hidden="false" customHeight="false" outlineLevel="0" collapsed="false">
      <c r="A1250" s="2"/>
      <c r="B1250" s="2"/>
      <c r="C1250" s="2"/>
      <c r="D1250" s="398"/>
      <c r="F1250" s="2"/>
      <c r="G1250" s="2"/>
      <c r="H1250" s="2"/>
      <c r="I1250" s="2"/>
      <c r="J1250" s="2"/>
      <c r="K1250" s="2"/>
      <c r="L1250" s="2"/>
      <c r="M1250" s="2"/>
      <c r="P1250" s="2"/>
      <c r="Q1250" s="2"/>
      <c r="R1250" s="2"/>
      <c r="X1250" s="273"/>
      <c r="Y1250" s="2"/>
      <c r="AL1250" s="2"/>
      <c r="AM1250" s="2"/>
      <c r="AN1250" s="2"/>
      <c r="AO1250" s="2"/>
      <c r="AP1250" s="2"/>
      <c r="AQ1250" s="2"/>
      <c r="AR1250" s="2"/>
      <c r="AS1250" s="2"/>
      <c r="AT1250" s="98"/>
      <c r="AU1250" s="98"/>
      <c r="AV1250" s="386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386"/>
      <c r="BX1250" s="386"/>
      <c r="BY1250" s="386"/>
      <c r="BZ1250" s="2"/>
      <c r="CA1250" s="2"/>
      <c r="CB1250" s="2"/>
      <c r="CC1250" s="2"/>
      <c r="CD1250" s="2"/>
      <c r="CE1250" s="2"/>
      <c r="CF1250" s="386"/>
      <c r="CG1250" s="386"/>
      <c r="CH1250" s="10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386"/>
      <c r="DT1250" s="386"/>
      <c r="DU1250" s="386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  <c r="IN1250" s="2"/>
      <c r="IO1250" s="2"/>
      <c r="IP1250" s="2"/>
      <c r="IQ1250" s="2"/>
      <c r="IR1250" s="2"/>
      <c r="IS1250" s="2"/>
      <c r="IT1250" s="2"/>
      <c r="IU1250" s="2"/>
      <c r="IV1250" s="2"/>
      <c r="IW1250" s="2"/>
    </row>
    <row r="1251" customFormat="false" ht="11.25" hidden="false" customHeight="false" outlineLevel="0" collapsed="false">
      <c r="A1251" s="2"/>
      <c r="B1251" s="2"/>
      <c r="C1251" s="2"/>
      <c r="D1251" s="398"/>
      <c r="F1251" s="2"/>
      <c r="G1251" s="2"/>
      <c r="H1251" s="2"/>
      <c r="I1251" s="2"/>
      <c r="J1251" s="2"/>
      <c r="K1251" s="2"/>
      <c r="L1251" s="2"/>
      <c r="M1251" s="2"/>
      <c r="P1251" s="2"/>
      <c r="Q1251" s="2"/>
      <c r="R1251" s="2"/>
      <c r="X1251" s="273"/>
      <c r="Y1251" s="2"/>
      <c r="AL1251" s="2"/>
      <c r="AM1251" s="2"/>
      <c r="AN1251" s="2"/>
      <c r="AO1251" s="2"/>
      <c r="AP1251" s="2"/>
      <c r="AQ1251" s="2"/>
      <c r="AR1251" s="2"/>
      <c r="AS1251" s="2"/>
      <c r="AT1251" s="98"/>
      <c r="AU1251" s="98"/>
      <c r="AV1251" s="386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386"/>
      <c r="BX1251" s="386"/>
      <c r="BY1251" s="386"/>
      <c r="BZ1251" s="2"/>
      <c r="CA1251" s="2"/>
      <c r="CB1251" s="2"/>
      <c r="CC1251" s="2"/>
      <c r="CD1251" s="2"/>
      <c r="CE1251" s="2"/>
      <c r="CF1251" s="386"/>
      <c r="CG1251" s="386"/>
      <c r="CH1251" s="10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386"/>
      <c r="DT1251" s="386"/>
      <c r="DU1251" s="386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  <c r="IN1251" s="2"/>
      <c r="IO1251" s="2"/>
      <c r="IP1251" s="2"/>
      <c r="IQ1251" s="2"/>
      <c r="IR1251" s="2"/>
      <c r="IS1251" s="2"/>
      <c r="IT1251" s="2"/>
      <c r="IU1251" s="2"/>
      <c r="IV1251" s="2"/>
      <c r="IW1251" s="2"/>
    </row>
    <row r="1252" customFormat="false" ht="11.25" hidden="false" customHeight="false" outlineLevel="0" collapsed="false">
      <c r="A1252" s="2"/>
      <c r="B1252" s="2"/>
      <c r="C1252" s="2"/>
      <c r="D1252" s="398"/>
      <c r="F1252" s="2"/>
      <c r="G1252" s="2"/>
      <c r="H1252" s="2"/>
      <c r="I1252" s="2"/>
      <c r="J1252" s="2"/>
      <c r="K1252" s="2"/>
      <c r="L1252" s="2"/>
      <c r="M1252" s="2"/>
      <c r="P1252" s="2"/>
      <c r="Q1252" s="2"/>
      <c r="R1252" s="2"/>
      <c r="X1252" s="273"/>
      <c r="Y1252" s="2"/>
      <c r="AL1252" s="2"/>
      <c r="AM1252" s="2"/>
      <c r="AN1252" s="2"/>
      <c r="AO1252" s="2"/>
      <c r="AP1252" s="2"/>
      <c r="AQ1252" s="2"/>
      <c r="AR1252" s="2"/>
      <c r="AS1252" s="2"/>
      <c r="AT1252" s="98"/>
      <c r="AU1252" s="98"/>
      <c r="AV1252" s="386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386"/>
      <c r="BX1252" s="386"/>
      <c r="BY1252" s="386"/>
      <c r="BZ1252" s="2"/>
      <c r="CA1252" s="2"/>
      <c r="CB1252" s="2"/>
      <c r="CC1252" s="2"/>
      <c r="CD1252" s="2"/>
      <c r="CE1252" s="2"/>
      <c r="CF1252" s="386"/>
      <c r="CG1252" s="386"/>
      <c r="CH1252" s="10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386"/>
      <c r="DT1252" s="386"/>
      <c r="DU1252" s="386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  <c r="IN1252" s="2"/>
      <c r="IO1252" s="2"/>
      <c r="IP1252" s="2"/>
      <c r="IQ1252" s="2"/>
      <c r="IR1252" s="2"/>
      <c r="IS1252" s="2"/>
      <c r="IT1252" s="2"/>
      <c r="IU1252" s="2"/>
      <c r="IV1252" s="2"/>
      <c r="IW1252" s="2"/>
    </row>
    <row r="1253" customFormat="false" ht="11.25" hidden="false" customHeight="false" outlineLevel="0" collapsed="false">
      <c r="A1253" s="2"/>
      <c r="B1253" s="2"/>
      <c r="C1253" s="2"/>
      <c r="D1253" s="398"/>
      <c r="F1253" s="2"/>
      <c r="G1253" s="2"/>
      <c r="H1253" s="2"/>
      <c r="I1253" s="2"/>
      <c r="J1253" s="2"/>
      <c r="K1253" s="2"/>
      <c r="L1253" s="2"/>
      <c r="M1253" s="2"/>
      <c r="P1253" s="2"/>
      <c r="Q1253" s="2"/>
      <c r="R1253" s="2"/>
      <c r="X1253" s="273"/>
      <c r="Y1253" s="2"/>
      <c r="AL1253" s="2"/>
      <c r="AM1253" s="2"/>
      <c r="AN1253" s="2"/>
      <c r="AO1253" s="2"/>
      <c r="AP1253" s="2"/>
      <c r="AQ1253" s="2"/>
      <c r="AR1253" s="2"/>
      <c r="AS1253" s="2"/>
      <c r="AT1253" s="98"/>
      <c r="AU1253" s="98"/>
      <c r="AV1253" s="386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386"/>
      <c r="BX1253" s="386"/>
      <c r="BY1253" s="386"/>
      <c r="BZ1253" s="2"/>
      <c r="CA1253" s="2"/>
      <c r="CB1253" s="2"/>
      <c r="CC1253" s="2"/>
      <c r="CD1253" s="2"/>
      <c r="CE1253" s="2"/>
      <c r="CF1253" s="386"/>
      <c r="CG1253" s="386"/>
      <c r="CH1253" s="10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386"/>
      <c r="DT1253" s="386"/>
      <c r="DU1253" s="386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  <c r="IH1253" s="2"/>
      <c r="II1253" s="2"/>
      <c r="IJ1253" s="2"/>
      <c r="IK1253" s="2"/>
      <c r="IL1253" s="2"/>
      <c r="IM1253" s="2"/>
      <c r="IN1253" s="2"/>
      <c r="IO1253" s="2"/>
      <c r="IP1253" s="2"/>
      <c r="IQ1253" s="2"/>
      <c r="IR1253" s="2"/>
      <c r="IS1253" s="2"/>
      <c r="IT1253" s="2"/>
      <c r="IU1253" s="2"/>
      <c r="IV1253" s="2"/>
      <c r="IW1253" s="2"/>
    </row>
    <row r="1254" customFormat="false" ht="11.25" hidden="false" customHeight="false" outlineLevel="0" collapsed="false">
      <c r="A1254" s="2"/>
      <c r="B1254" s="2"/>
      <c r="C1254" s="2"/>
      <c r="D1254" s="398"/>
      <c r="F1254" s="2"/>
      <c r="G1254" s="2"/>
      <c r="H1254" s="2"/>
      <c r="I1254" s="2"/>
      <c r="J1254" s="2"/>
      <c r="K1254" s="2"/>
      <c r="L1254" s="2"/>
      <c r="M1254" s="2"/>
      <c r="P1254" s="2"/>
      <c r="Q1254" s="2"/>
      <c r="R1254" s="2"/>
      <c r="X1254" s="273"/>
      <c r="Y1254" s="2"/>
      <c r="AL1254" s="2"/>
      <c r="AM1254" s="2"/>
      <c r="AN1254" s="2"/>
      <c r="AO1254" s="2"/>
      <c r="AP1254" s="2"/>
      <c r="AQ1254" s="2"/>
      <c r="AR1254" s="2"/>
      <c r="AS1254" s="2"/>
      <c r="AT1254" s="98"/>
      <c r="AU1254" s="98"/>
      <c r="AV1254" s="386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386"/>
      <c r="BX1254" s="386"/>
      <c r="BY1254" s="386"/>
      <c r="BZ1254" s="2"/>
      <c r="CA1254" s="2"/>
      <c r="CB1254" s="2"/>
      <c r="CC1254" s="2"/>
      <c r="CD1254" s="2"/>
      <c r="CE1254" s="2"/>
      <c r="CF1254" s="386"/>
      <c r="CG1254" s="386"/>
      <c r="CH1254" s="10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386"/>
      <c r="DT1254" s="386"/>
      <c r="DU1254" s="386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  <c r="IN1254" s="2"/>
      <c r="IO1254" s="2"/>
      <c r="IP1254" s="2"/>
      <c r="IQ1254" s="2"/>
      <c r="IR1254" s="2"/>
      <c r="IS1254" s="2"/>
      <c r="IT1254" s="2"/>
      <c r="IU1254" s="2"/>
      <c r="IV1254" s="2"/>
      <c r="IW1254" s="2"/>
    </row>
    <row r="1255" customFormat="false" ht="11.25" hidden="false" customHeight="false" outlineLevel="0" collapsed="false">
      <c r="A1255" s="2"/>
      <c r="B1255" s="2"/>
      <c r="C1255" s="2"/>
      <c r="D1255" s="398"/>
      <c r="F1255" s="2"/>
      <c r="G1255" s="2"/>
      <c r="H1255" s="2"/>
      <c r="I1255" s="2"/>
      <c r="J1255" s="2"/>
      <c r="K1255" s="2"/>
      <c r="L1255" s="2"/>
      <c r="M1255" s="2"/>
      <c r="P1255" s="2"/>
      <c r="Q1255" s="2"/>
      <c r="R1255" s="2"/>
      <c r="X1255" s="273"/>
      <c r="Y1255" s="2"/>
      <c r="AL1255" s="2"/>
      <c r="AM1255" s="2"/>
      <c r="AN1255" s="2"/>
      <c r="AO1255" s="2"/>
      <c r="AP1255" s="2"/>
      <c r="AQ1255" s="2"/>
      <c r="AR1255" s="2"/>
      <c r="AS1255" s="2"/>
      <c r="AT1255" s="98"/>
      <c r="AU1255" s="98"/>
      <c r="AV1255" s="386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386"/>
      <c r="BX1255" s="386"/>
      <c r="BY1255" s="386"/>
      <c r="BZ1255" s="2"/>
      <c r="CA1255" s="2"/>
      <c r="CB1255" s="2"/>
      <c r="CC1255" s="2"/>
      <c r="CD1255" s="2"/>
      <c r="CE1255" s="2"/>
      <c r="CF1255" s="386"/>
      <c r="CG1255" s="386"/>
      <c r="CH1255" s="10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386"/>
      <c r="DT1255" s="386"/>
      <c r="DU1255" s="386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  <c r="IO1255" s="2"/>
      <c r="IP1255" s="2"/>
      <c r="IQ1255" s="2"/>
      <c r="IR1255" s="2"/>
      <c r="IS1255" s="2"/>
      <c r="IT1255" s="2"/>
      <c r="IU1255" s="2"/>
      <c r="IV1255" s="2"/>
      <c r="IW1255" s="2"/>
    </row>
    <row r="1256" customFormat="false" ht="11.25" hidden="false" customHeight="false" outlineLevel="0" collapsed="false">
      <c r="A1256" s="2"/>
      <c r="B1256" s="2"/>
      <c r="C1256" s="2"/>
      <c r="D1256" s="398"/>
      <c r="F1256" s="2"/>
      <c r="G1256" s="2"/>
      <c r="H1256" s="2"/>
      <c r="I1256" s="2"/>
      <c r="J1256" s="2"/>
      <c r="K1256" s="2"/>
      <c r="L1256" s="2"/>
      <c r="M1256" s="2"/>
      <c r="P1256" s="2"/>
      <c r="Q1256" s="2"/>
      <c r="R1256" s="2"/>
      <c r="X1256" s="273"/>
      <c r="Y1256" s="2"/>
      <c r="AL1256" s="2"/>
      <c r="AM1256" s="2"/>
      <c r="AN1256" s="2"/>
      <c r="AO1256" s="2"/>
      <c r="AP1256" s="2"/>
      <c r="AQ1256" s="2"/>
      <c r="AR1256" s="2"/>
      <c r="AS1256" s="2"/>
      <c r="AT1256" s="98"/>
      <c r="AU1256" s="98"/>
      <c r="AV1256" s="386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386"/>
      <c r="BX1256" s="386"/>
      <c r="BY1256" s="386"/>
      <c r="BZ1256" s="2"/>
      <c r="CA1256" s="2"/>
      <c r="CB1256" s="2"/>
      <c r="CC1256" s="2"/>
      <c r="CD1256" s="2"/>
      <c r="CE1256" s="2"/>
      <c r="CF1256" s="386"/>
      <c r="CG1256" s="386"/>
      <c r="CH1256" s="10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386"/>
      <c r="DT1256" s="386"/>
      <c r="DU1256" s="386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  <c r="IH1256" s="2"/>
      <c r="II1256" s="2"/>
      <c r="IJ1256" s="2"/>
      <c r="IK1256" s="2"/>
      <c r="IL1256" s="2"/>
      <c r="IM1256" s="2"/>
      <c r="IN1256" s="2"/>
      <c r="IO1256" s="2"/>
      <c r="IP1256" s="2"/>
      <c r="IQ1256" s="2"/>
      <c r="IR1256" s="2"/>
      <c r="IS1256" s="2"/>
      <c r="IT1256" s="2"/>
      <c r="IU1256" s="2"/>
      <c r="IV1256" s="2"/>
      <c r="IW1256" s="2"/>
    </row>
    <row r="1257" customFormat="false" ht="11.25" hidden="false" customHeight="false" outlineLevel="0" collapsed="false">
      <c r="A1257" s="2"/>
      <c r="B1257" s="2"/>
      <c r="C1257" s="2"/>
      <c r="D1257" s="398"/>
      <c r="F1257" s="2"/>
      <c r="G1257" s="2"/>
      <c r="H1257" s="2"/>
      <c r="I1257" s="2"/>
      <c r="J1257" s="2"/>
      <c r="K1257" s="2"/>
      <c r="L1257" s="2"/>
      <c r="M1257" s="2"/>
      <c r="P1257" s="2"/>
      <c r="Q1257" s="2"/>
      <c r="R1257" s="2"/>
      <c r="X1257" s="273"/>
      <c r="Y1257" s="2"/>
      <c r="AL1257" s="2"/>
      <c r="AM1257" s="2"/>
      <c r="AN1257" s="2"/>
      <c r="AO1257" s="2"/>
      <c r="AP1257" s="2"/>
      <c r="AQ1257" s="2"/>
      <c r="AR1257" s="2"/>
      <c r="AS1257" s="2"/>
      <c r="AT1257" s="98"/>
      <c r="AU1257" s="98"/>
      <c r="AV1257" s="386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386"/>
      <c r="BX1257" s="386"/>
      <c r="BY1257" s="386"/>
      <c r="BZ1257" s="2"/>
      <c r="CA1257" s="2"/>
      <c r="CB1257" s="2"/>
      <c r="CC1257" s="2"/>
      <c r="CD1257" s="2"/>
      <c r="CE1257" s="2"/>
      <c r="CF1257" s="386"/>
      <c r="CG1257" s="386"/>
      <c r="CH1257" s="10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386"/>
      <c r="DT1257" s="386"/>
      <c r="DU1257" s="386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  <c r="IH1257" s="2"/>
      <c r="II1257" s="2"/>
      <c r="IJ1257" s="2"/>
      <c r="IK1257" s="2"/>
      <c r="IL1257" s="2"/>
      <c r="IM1257" s="2"/>
      <c r="IN1257" s="2"/>
      <c r="IO1257" s="2"/>
      <c r="IP1257" s="2"/>
      <c r="IQ1257" s="2"/>
      <c r="IR1257" s="2"/>
      <c r="IS1257" s="2"/>
      <c r="IT1257" s="2"/>
      <c r="IU1257" s="2"/>
      <c r="IV1257" s="2"/>
      <c r="IW1257" s="2"/>
    </row>
    <row r="1258" customFormat="false" ht="11.25" hidden="false" customHeight="false" outlineLevel="0" collapsed="false">
      <c r="A1258" s="2"/>
      <c r="B1258" s="2"/>
      <c r="C1258" s="2"/>
      <c r="D1258" s="398"/>
      <c r="F1258" s="2"/>
      <c r="G1258" s="2"/>
      <c r="H1258" s="2"/>
      <c r="I1258" s="2"/>
      <c r="J1258" s="2"/>
      <c r="K1258" s="2"/>
      <c r="L1258" s="2"/>
      <c r="M1258" s="2"/>
      <c r="P1258" s="2"/>
      <c r="Q1258" s="2"/>
      <c r="R1258" s="2"/>
      <c r="X1258" s="273"/>
      <c r="Y1258" s="2"/>
      <c r="AL1258" s="2"/>
      <c r="AM1258" s="2"/>
      <c r="AN1258" s="2"/>
      <c r="AO1258" s="2"/>
      <c r="AP1258" s="2"/>
      <c r="AQ1258" s="2"/>
      <c r="AR1258" s="2"/>
      <c r="AS1258" s="2"/>
      <c r="AT1258" s="98"/>
      <c r="AU1258" s="98"/>
      <c r="AV1258" s="386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386"/>
      <c r="BX1258" s="386"/>
      <c r="BY1258" s="386"/>
      <c r="BZ1258" s="2"/>
      <c r="CA1258" s="2"/>
      <c r="CB1258" s="2"/>
      <c r="CC1258" s="2"/>
      <c r="CD1258" s="2"/>
      <c r="CE1258" s="2"/>
      <c r="CF1258" s="386"/>
      <c r="CG1258" s="386"/>
      <c r="CH1258" s="10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386"/>
      <c r="DT1258" s="386"/>
      <c r="DU1258" s="386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/>
      <c r="IL1258" s="2"/>
      <c r="IM1258" s="2"/>
      <c r="IN1258" s="2"/>
      <c r="IO1258" s="2"/>
      <c r="IP1258" s="2"/>
      <c r="IQ1258" s="2"/>
      <c r="IR1258" s="2"/>
      <c r="IS1258" s="2"/>
      <c r="IT1258" s="2"/>
      <c r="IU1258" s="2"/>
      <c r="IV1258" s="2"/>
      <c r="IW1258" s="2"/>
    </row>
    <row r="1259" customFormat="false" ht="11.25" hidden="false" customHeight="false" outlineLevel="0" collapsed="false">
      <c r="A1259" s="2"/>
      <c r="B1259" s="2"/>
      <c r="C1259" s="2"/>
      <c r="D1259" s="398"/>
      <c r="F1259" s="2"/>
      <c r="G1259" s="2"/>
      <c r="H1259" s="2"/>
      <c r="I1259" s="2"/>
      <c r="J1259" s="2"/>
      <c r="K1259" s="2"/>
      <c r="L1259" s="2"/>
      <c r="M1259" s="2"/>
      <c r="P1259" s="2"/>
      <c r="Q1259" s="2"/>
      <c r="R1259" s="2"/>
      <c r="X1259" s="273"/>
      <c r="Y1259" s="2"/>
      <c r="AL1259" s="2"/>
      <c r="AM1259" s="2"/>
      <c r="AN1259" s="2"/>
      <c r="AO1259" s="2"/>
      <c r="AP1259" s="2"/>
      <c r="AQ1259" s="2"/>
      <c r="AR1259" s="2"/>
      <c r="AS1259" s="2"/>
      <c r="AT1259" s="98"/>
      <c r="AU1259" s="98"/>
      <c r="AV1259" s="386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386"/>
      <c r="BX1259" s="386"/>
      <c r="BY1259" s="386"/>
      <c r="BZ1259" s="2"/>
      <c r="CA1259" s="2"/>
      <c r="CB1259" s="2"/>
      <c r="CC1259" s="2"/>
      <c r="CD1259" s="2"/>
      <c r="CE1259" s="2"/>
      <c r="CF1259" s="386"/>
      <c r="CG1259" s="386"/>
      <c r="CH1259" s="10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386"/>
      <c r="DT1259" s="386"/>
      <c r="DU1259" s="386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  <c r="IH1259" s="2"/>
      <c r="II1259" s="2"/>
      <c r="IJ1259" s="2"/>
      <c r="IK1259" s="2"/>
      <c r="IL1259" s="2"/>
      <c r="IM1259" s="2"/>
      <c r="IN1259" s="2"/>
      <c r="IO1259" s="2"/>
      <c r="IP1259" s="2"/>
      <c r="IQ1259" s="2"/>
      <c r="IR1259" s="2"/>
      <c r="IS1259" s="2"/>
      <c r="IT1259" s="2"/>
      <c r="IU1259" s="2"/>
      <c r="IV1259" s="2"/>
      <c r="IW1259" s="2"/>
    </row>
    <row r="1260" customFormat="false" ht="11.25" hidden="false" customHeight="false" outlineLevel="0" collapsed="false">
      <c r="A1260" s="2"/>
      <c r="B1260" s="2"/>
      <c r="C1260" s="2"/>
      <c r="D1260" s="398"/>
      <c r="F1260" s="2"/>
      <c r="G1260" s="2"/>
      <c r="H1260" s="2"/>
      <c r="I1260" s="2"/>
      <c r="J1260" s="2"/>
      <c r="K1260" s="2"/>
      <c r="L1260" s="2"/>
      <c r="M1260" s="2"/>
      <c r="P1260" s="2"/>
      <c r="Q1260" s="2"/>
      <c r="R1260" s="2"/>
      <c r="X1260" s="273"/>
      <c r="Y1260" s="2"/>
      <c r="AL1260" s="2"/>
      <c r="AM1260" s="2"/>
      <c r="AN1260" s="2"/>
      <c r="AO1260" s="2"/>
      <c r="AP1260" s="2"/>
      <c r="AQ1260" s="2"/>
      <c r="AR1260" s="2"/>
      <c r="AS1260" s="2"/>
      <c r="AT1260" s="98"/>
      <c r="AU1260" s="98"/>
      <c r="AV1260" s="386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386"/>
      <c r="BX1260" s="386"/>
      <c r="BY1260" s="386"/>
      <c r="BZ1260" s="2"/>
      <c r="CA1260" s="2"/>
      <c r="CB1260" s="2"/>
      <c r="CC1260" s="2"/>
      <c r="CD1260" s="2"/>
      <c r="CE1260" s="2"/>
      <c r="CF1260" s="386"/>
      <c r="CG1260" s="386"/>
      <c r="CH1260" s="10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386"/>
      <c r="DT1260" s="386"/>
      <c r="DU1260" s="386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/>
      <c r="IL1260" s="2"/>
      <c r="IM1260" s="2"/>
      <c r="IN1260" s="2"/>
      <c r="IO1260" s="2"/>
      <c r="IP1260" s="2"/>
      <c r="IQ1260" s="2"/>
      <c r="IR1260" s="2"/>
      <c r="IS1260" s="2"/>
      <c r="IT1260" s="2"/>
      <c r="IU1260" s="2"/>
      <c r="IV1260" s="2"/>
      <c r="IW1260" s="2"/>
    </row>
    <row r="1261" customFormat="false" ht="11.25" hidden="false" customHeight="false" outlineLevel="0" collapsed="false">
      <c r="A1261" s="2"/>
      <c r="B1261" s="2"/>
      <c r="C1261" s="2"/>
      <c r="D1261" s="398"/>
      <c r="F1261" s="2"/>
      <c r="G1261" s="2"/>
      <c r="H1261" s="2"/>
      <c r="I1261" s="2"/>
      <c r="J1261" s="2"/>
      <c r="K1261" s="2"/>
      <c r="L1261" s="2"/>
      <c r="M1261" s="2"/>
      <c r="P1261" s="2"/>
      <c r="Q1261" s="2"/>
      <c r="R1261" s="2"/>
      <c r="X1261" s="273"/>
      <c r="Y1261" s="2"/>
      <c r="AL1261" s="2"/>
      <c r="AM1261" s="2"/>
      <c r="AN1261" s="2"/>
      <c r="AO1261" s="2"/>
      <c r="AP1261" s="2"/>
      <c r="AQ1261" s="2"/>
      <c r="AR1261" s="2"/>
      <c r="AS1261" s="2"/>
      <c r="AT1261" s="98"/>
      <c r="AU1261" s="98"/>
      <c r="AV1261" s="386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386"/>
      <c r="BX1261" s="386"/>
      <c r="BY1261" s="386"/>
      <c r="BZ1261" s="2"/>
      <c r="CA1261" s="2"/>
      <c r="CB1261" s="2"/>
      <c r="CC1261" s="2"/>
      <c r="CD1261" s="2"/>
      <c r="CE1261" s="2"/>
      <c r="CF1261" s="386"/>
      <c r="CG1261" s="386"/>
      <c r="CH1261" s="10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386"/>
      <c r="DT1261" s="386"/>
      <c r="DU1261" s="386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  <c r="IH1261" s="2"/>
      <c r="II1261" s="2"/>
      <c r="IJ1261" s="2"/>
      <c r="IK1261" s="2"/>
      <c r="IL1261" s="2"/>
      <c r="IM1261" s="2"/>
      <c r="IN1261" s="2"/>
      <c r="IO1261" s="2"/>
      <c r="IP1261" s="2"/>
      <c r="IQ1261" s="2"/>
      <c r="IR1261" s="2"/>
      <c r="IS1261" s="2"/>
      <c r="IT1261" s="2"/>
      <c r="IU1261" s="2"/>
      <c r="IV1261" s="2"/>
      <c r="IW1261" s="2"/>
    </row>
    <row r="1262" customFormat="false" ht="11.25" hidden="false" customHeight="false" outlineLevel="0" collapsed="false">
      <c r="A1262" s="2"/>
      <c r="B1262" s="2"/>
      <c r="C1262" s="2"/>
      <c r="D1262" s="398"/>
      <c r="F1262" s="2"/>
      <c r="G1262" s="2"/>
      <c r="H1262" s="2"/>
      <c r="I1262" s="2"/>
      <c r="J1262" s="2"/>
      <c r="K1262" s="2"/>
      <c r="L1262" s="2"/>
      <c r="M1262" s="2"/>
      <c r="P1262" s="2"/>
      <c r="Q1262" s="2"/>
      <c r="R1262" s="2"/>
      <c r="X1262" s="273"/>
      <c r="Y1262" s="2"/>
      <c r="AL1262" s="2"/>
      <c r="AM1262" s="2"/>
      <c r="AN1262" s="2"/>
      <c r="AO1262" s="2"/>
      <c r="AP1262" s="2"/>
      <c r="AQ1262" s="2"/>
      <c r="AR1262" s="2"/>
      <c r="AS1262" s="2"/>
      <c r="AT1262" s="98"/>
      <c r="AU1262" s="98"/>
      <c r="AV1262" s="386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386"/>
      <c r="BX1262" s="386"/>
      <c r="BY1262" s="386"/>
      <c r="BZ1262" s="2"/>
      <c r="CA1262" s="2"/>
      <c r="CB1262" s="2"/>
      <c r="CC1262" s="2"/>
      <c r="CD1262" s="2"/>
      <c r="CE1262" s="2"/>
      <c r="CF1262" s="386"/>
      <c r="CG1262" s="386"/>
      <c r="CH1262" s="10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386"/>
      <c r="DT1262" s="386"/>
      <c r="DU1262" s="386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  <c r="IH1262" s="2"/>
      <c r="II1262" s="2"/>
      <c r="IJ1262" s="2"/>
      <c r="IK1262" s="2"/>
      <c r="IL1262" s="2"/>
      <c r="IM1262" s="2"/>
      <c r="IN1262" s="2"/>
      <c r="IO1262" s="2"/>
      <c r="IP1262" s="2"/>
      <c r="IQ1262" s="2"/>
      <c r="IR1262" s="2"/>
      <c r="IS1262" s="2"/>
      <c r="IT1262" s="2"/>
      <c r="IU1262" s="2"/>
      <c r="IV1262" s="2"/>
      <c r="IW1262" s="2"/>
    </row>
    <row r="1263" customFormat="false" ht="11.25" hidden="false" customHeight="false" outlineLevel="0" collapsed="false">
      <c r="A1263" s="2"/>
      <c r="B1263" s="2"/>
      <c r="C1263" s="2"/>
      <c r="D1263" s="398"/>
      <c r="F1263" s="2"/>
      <c r="G1263" s="2"/>
      <c r="H1263" s="2"/>
      <c r="I1263" s="2"/>
      <c r="J1263" s="2"/>
      <c r="K1263" s="2"/>
      <c r="L1263" s="2"/>
      <c r="M1263" s="2"/>
      <c r="P1263" s="2"/>
      <c r="Q1263" s="2"/>
      <c r="R1263" s="2"/>
      <c r="X1263" s="273"/>
      <c r="Y1263" s="2"/>
      <c r="AL1263" s="2"/>
      <c r="AM1263" s="2"/>
      <c r="AN1263" s="2"/>
      <c r="AO1263" s="2"/>
      <c r="AP1263" s="2"/>
      <c r="AQ1263" s="2"/>
      <c r="AR1263" s="2"/>
      <c r="AS1263" s="2"/>
      <c r="AT1263" s="98"/>
      <c r="AU1263" s="98"/>
      <c r="AV1263" s="386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386"/>
      <c r="BX1263" s="386"/>
      <c r="BY1263" s="386"/>
      <c r="BZ1263" s="2"/>
      <c r="CA1263" s="2"/>
      <c r="CB1263" s="2"/>
      <c r="CC1263" s="2"/>
      <c r="CD1263" s="2"/>
      <c r="CE1263" s="2"/>
      <c r="CF1263" s="386"/>
      <c r="CG1263" s="386"/>
      <c r="CH1263" s="10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386"/>
      <c r="DT1263" s="386"/>
      <c r="DU1263" s="386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  <c r="IH1263" s="2"/>
      <c r="II1263" s="2"/>
      <c r="IJ1263" s="2"/>
      <c r="IK1263" s="2"/>
      <c r="IL1263" s="2"/>
      <c r="IM1263" s="2"/>
      <c r="IN1263" s="2"/>
      <c r="IO1263" s="2"/>
      <c r="IP1263" s="2"/>
      <c r="IQ1263" s="2"/>
      <c r="IR1263" s="2"/>
      <c r="IS1263" s="2"/>
      <c r="IT1263" s="2"/>
      <c r="IU1263" s="2"/>
      <c r="IV1263" s="2"/>
      <c r="IW1263" s="2"/>
    </row>
    <row r="1264" customFormat="false" ht="11.25" hidden="false" customHeight="false" outlineLevel="0" collapsed="false">
      <c r="A1264" s="2"/>
      <c r="B1264" s="2"/>
      <c r="C1264" s="2"/>
      <c r="D1264" s="398"/>
      <c r="F1264" s="2"/>
      <c r="G1264" s="2"/>
      <c r="H1264" s="2"/>
      <c r="I1264" s="2"/>
      <c r="J1264" s="2"/>
      <c r="K1264" s="2"/>
      <c r="L1264" s="2"/>
      <c r="M1264" s="2"/>
      <c r="P1264" s="2"/>
      <c r="Q1264" s="2"/>
      <c r="R1264" s="2"/>
      <c r="X1264" s="273"/>
      <c r="Y1264" s="2"/>
      <c r="AL1264" s="2"/>
      <c r="AM1264" s="2"/>
      <c r="AN1264" s="2"/>
      <c r="AO1264" s="2"/>
      <c r="AP1264" s="2"/>
      <c r="AQ1264" s="2"/>
      <c r="AR1264" s="2"/>
      <c r="AS1264" s="2"/>
      <c r="AT1264" s="98"/>
      <c r="AU1264" s="98"/>
      <c r="AV1264" s="386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386"/>
      <c r="BX1264" s="386"/>
      <c r="BY1264" s="386"/>
      <c r="BZ1264" s="2"/>
      <c r="CA1264" s="2"/>
      <c r="CB1264" s="2"/>
      <c r="CC1264" s="2"/>
      <c r="CD1264" s="2"/>
      <c r="CE1264" s="2"/>
      <c r="CF1264" s="386"/>
      <c r="CG1264" s="386"/>
      <c r="CH1264" s="10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386"/>
      <c r="DT1264" s="386"/>
      <c r="DU1264" s="386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/>
      <c r="IL1264" s="2"/>
      <c r="IM1264" s="2"/>
      <c r="IN1264" s="2"/>
      <c r="IO1264" s="2"/>
      <c r="IP1264" s="2"/>
      <c r="IQ1264" s="2"/>
      <c r="IR1264" s="2"/>
      <c r="IS1264" s="2"/>
      <c r="IT1264" s="2"/>
      <c r="IU1264" s="2"/>
      <c r="IV1264" s="2"/>
      <c r="IW1264" s="2"/>
    </row>
    <row r="1265" customFormat="false" ht="11.25" hidden="false" customHeight="false" outlineLevel="0" collapsed="false">
      <c r="A1265" s="2"/>
      <c r="B1265" s="2"/>
      <c r="C1265" s="2"/>
      <c r="D1265" s="398"/>
      <c r="F1265" s="2"/>
      <c r="G1265" s="2"/>
      <c r="H1265" s="2"/>
      <c r="I1265" s="2"/>
      <c r="J1265" s="2"/>
      <c r="K1265" s="2"/>
      <c r="L1265" s="2"/>
      <c r="M1265" s="2"/>
      <c r="P1265" s="2"/>
      <c r="Q1265" s="2"/>
      <c r="R1265" s="2"/>
      <c r="X1265" s="273"/>
      <c r="Y1265" s="2"/>
      <c r="AL1265" s="2"/>
      <c r="AM1265" s="2"/>
      <c r="AN1265" s="2"/>
      <c r="AO1265" s="2"/>
      <c r="AP1265" s="2"/>
      <c r="AQ1265" s="2"/>
      <c r="AR1265" s="2"/>
      <c r="AS1265" s="2"/>
      <c r="AT1265" s="98"/>
      <c r="AU1265" s="98"/>
      <c r="AV1265" s="386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386"/>
      <c r="BX1265" s="386"/>
      <c r="BY1265" s="386"/>
      <c r="BZ1265" s="2"/>
      <c r="CA1265" s="2"/>
      <c r="CB1265" s="2"/>
      <c r="CC1265" s="2"/>
      <c r="CD1265" s="2"/>
      <c r="CE1265" s="2"/>
      <c r="CF1265" s="386"/>
      <c r="CG1265" s="386"/>
      <c r="CH1265" s="10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386"/>
      <c r="DT1265" s="386"/>
      <c r="DU1265" s="386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  <c r="IH1265" s="2"/>
      <c r="II1265" s="2"/>
      <c r="IJ1265" s="2"/>
      <c r="IK1265" s="2"/>
      <c r="IL1265" s="2"/>
      <c r="IM1265" s="2"/>
      <c r="IN1265" s="2"/>
      <c r="IO1265" s="2"/>
      <c r="IP1265" s="2"/>
      <c r="IQ1265" s="2"/>
      <c r="IR1265" s="2"/>
      <c r="IS1265" s="2"/>
      <c r="IT1265" s="2"/>
      <c r="IU1265" s="2"/>
      <c r="IV1265" s="2"/>
      <c r="IW1265" s="2"/>
    </row>
    <row r="1266" customFormat="false" ht="11.25" hidden="false" customHeight="false" outlineLevel="0" collapsed="false">
      <c r="A1266" s="2"/>
      <c r="B1266" s="2"/>
      <c r="C1266" s="2"/>
      <c r="D1266" s="398"/>
      <c r="F1266" s="2"/>
      <c r="G1266" s="2"/>
      <c r="H1266" s="2"/>
      <c r="I1266" s="2"/>
      <c r="J1266" s="2"/>
      <c r="K1266" s="2"/>
      <c r="L1266" s="2"/>
      <c r="M1266" s="2"/>
      <c r="P1266" s="2"/>
      <c r="Q1266" s="2"/>
      <c r="R1266" s="2"/>
      <c r="X1266" s="273"/>
      <c r="Y1266" s="2"/>
      <c r="AL1266" s="2"/>
      <c r="AM1266" s="2"/>
      <c r="AN1266" s="2"/>
      <c r="AO1266" s="2"/>
      <c r="AP1266" s="2"/>
      <c r="AQ1266" s="2"/>
      <c r="AR1266" s="2"/>
      <c r="AS1266" s="2"/>
      <c r="AT1266" s="98"/>
      <c r="AU1266" s="98"/>
      <c r="AV1266" s="386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386"/>
      <c r="BX1266" s="386"/>
      <c r="BY1266" s="386"/>
      <c r="BZ1266" s="2"/>
      <c r="CA1266" s="2"/>
      <c r="CB1266" s="2"/>
      <c r="CC1266" s="2"/>
      <c r="CD1266" s="2"/>
      <c r="CE1266" s="2"/>
      <c r="CF1266" s="386"/>
      <c r="CG1266" s="386"/>
      <c r="CH1266" s="10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386"/>
      <c r="DT1266" s="386"/>
      <c r="DU1266" s="386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  <c r="IH1266" s="2"/>
      <c r="II1266" s="2"/>
      <c r="IJ1266" s="2"/>
      <c r="IK1266" s="2"/>
      <c r="IL1266" s="2"/>
      <c r="IM1266" s="2"/>
      <c r="IN1266" s="2"/>
      <c r="IO1266" s="2"/>
      <c r="IP1266" s="2"/>
      <c r="IQ1266" s="2"/>
      <c r="IR1266" s="2"/>
      <c r="IS1266" s="2"/>
      <c r="IT1266" s="2"/>
      <c r="IU1266" s="2"/>
      <c r="IV1266" s="2"/>
      <c r="IW1266" s="2"/>
    </row>
    <row r="1267" customFormat="false" ht="11.25" hidden="false" customHeight="false" outlineLevel="0" collapsed="false">
      <c r="A1267" s="2"/>
      <c r="B1267" s="2"/>
      <c r="C1267" s="2"/>
      <c r="D1267" s="398"/>
      <c r="F1267" s="2"/>
      <c r="G1267" s="2"/>
      <c r="H1267" s="2"/>
      <c r="I1267" s="2"/>
      <c r="J1267" s="2"/>
      <c r="K1267" s="2"/>
      <c r="L1267" s="2"/>
      <c r="M1267" s="2"/>
      <c r="P1267" s="2"/>
      <c r="Q1267" s="2"/>
      <c r="R1267" s="2"/>
      <c r="X1267" s="273"/>
      <c r="Y1267" s="2"/>
      <c r="AL1267" s="2"/>
      <c r="AM1267" s="2"/>
      <c r="AN1267" s="2"/>
      <c r="AO1267" s="2"/>
      <c r="AP1267" s="2"/>
      <c r="AQ1267" s="2"/>
      <c r="AR1267" s="2"/>
      <c r="AS1267" s="2"/>
      <c r="AT1267" s="98"/>
      <c r="AU1267" s="98"/>
      <c r="AV1267" s="386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386"/>
      <c r="BX1267" s="386"/>
      <c r="BY1267" s="386"/>
      <c r="BZ1267" s="2"/>
      <c r="CA1267" s="2"/>
      <c r="CB1267" s="2"/>
      <c r="CC1267" s="2"/>
      <c r="CD1267" s="2"/>
      <c r="CE1267" s="2"/>
      <c r="CF1267" s="386"/>
      <c r="CG1267" s="386"/>
      <c r="CH1267" s="10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386"/>
      <c r="DT1267" s="386"/>
      <c r="DU1267" s="386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/>
      <c r="IL1267" s="2"/>
      <c r="IM1267" s="2"/>
      <c r="IN1267" s="2"/>
      <c r="IO1267" s="2"/>
      <c r="IP1267" s="2"/>
      <c r="IQ1267" s="2"/>
      <c r="IR1267" s="2"/>
      <c r="IS1267" s="2"/>
      <c r="IT1267" s="2"/>
      <c r="IU1267" s="2"/>
      <c r="IV1267" s="2"/>
      <c r="IW1267" s="2"/>
    </row>
    <row r="1268" customFormat="false" ht="11.25" hidden="false" customHeight="false" outlineLevel="0" collapsed="false">
      <c r="A1268" s="2"/>
      <c r="B1268" s="2"/>
      <c r="C1268" s="2"/>
      <c r="D1268" s="398"/>
      <c r="F1268" s="2"/>
      <c r="G1268" s="2"/>
      <c r="H1268" s="2"/>
      <c r="I1268" s="2"/>
      <c r="J1268" s="2"/>
      <c r="K1268" s="2"/>
      <c r="L1268" s="2"/>
      <c r="M1268" s="2"/>
      <c r="P1268" s="2"/>
      <c r="Q1268" s="2"/>
      <c r="R1268" s="2"/>
      <c r="X1268" s="273"/>
      <c r="Y1268" s="2"/>
      <c r="AL1268" s="2"/>
      <c r="AM1268" s="2"/>
      <c r="AN1268" s="2"/>
      <c r="AO1268" s="2"/>
      <c r="AP1268" s="2"/>
      <c r="AQ1268" s="2"/>
      <c r="AR1268" s="2"/>
      <c r="AS1268" s="2"/>
      <c r="AT1268" s="98"/>
      <c r="AU1268" s="98"/>
      <c r="AV1268" s="386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386"/>
      <c r="BX1268" s="386"/>
      <c r="BY1268" s="386"/>
      <c r="BZ1268" s="2"/>
      <c r="CA1268" s="2"/>
      <c r="CB1268" s="2"/>
      <c r="CC1268" s="2"/>
      <c r="CD1268" s="2"/>
      <c r="CE1268" s="2"/>
      <c r="CF1268" s="386"/>
      <c r="CG1268" s="386"/>
      <c r="CH1268" s="10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386"/>
      <c r="DT1268" s="386"/>
      <c r="DU1268" s="386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/>
      <c r="IL1268" s="2"/>
      <c r="IM1268" s="2"/>
      <c r="IN1268" s="2"/>
      <c r="IO1268" s="2"/>
      <c r="IP1268" s="2"/>
      <c r="IQ1268" s="2"/>
      <c r="IR1268" s="2"/>
      <c r="IS1268" s="2"/>
      <c r="IT1268" s="2"/>
      <c r="IU1268" s="2"/>
      <c r="IV1268" s="2"/>
      <c r="IW1268" s="2"/>
    </row>
    <row r="1269" customFormat="false" ht="11.25" hidden="false" customHeight="false" outlineLevel="0" collapsed="false">
      <c r="A1269" s="2"/>
      <c r="B1269" s="2"/>
      <c r="C1269" s="2"/>
      <c r="D1269" s="398"/>
      <c r="F1269" s="2"/>
      <c r="G1269" s="2"/>
      <c r="H1269" s="2"/>
      <c r="I1269" s="2"/>
      <c r="J1269" s="2"/>
      <c r="K1269" s="2"/>
      <c r="L1269" s="2"/>
      <c r="M1269" s="2"/>
      <c r="P1269" s="2"/>
      <c r="Q1269" s="2"/>
      <c r="R1269" s="2"/>
      <c r="X1269" s="273"/>
      <c r="Y1269" s="2"/>
      <c r="AL1269" s="2"/>
      <c r="AM1269" s="2"/>
      <c r="AN1269" s="2"/>
      <c r="AO1269" s="2"/>
      <c r="AP1269" s="2"/>
      <c r="AQ1269" s="2"/>
      <c r="AR1269" s="2"/>
      <c r="AS1269" s="2"/>
      <c r="AT1269" s="98"/>
      <c r="AU1269" s="98"/>
      <c r="AV1269" s="386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386"/>
      <c r="BX1269" s="386"/>
      <c r="BY1269" s="386"/>
      <c r="BZ1269" s="2"/>
      <c r="CA1269" s="2"/>
      <c r="CB1269" s="2"/>
      <c r="CC1269" s="2"/>
      <c r="CD1269" s="2"/>
      <c r="CE1269" s="2"/>
      <c r="CF1269" s="386"/>
      <c r="CG1269" s="386"/>
      <c r="CH1269" s="10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386"/>
      <c r="DT1269" s="386"/>
      <c r="DU1269" s="386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  <c r="IH1269" s="2"/>
      <c r="II1269" s="2"/>
      <c r="IJ1269" s="2"/>
      <c r="IK1269" s="2"/>
      <c r="IL1269" s="2"/>
      <c r="IM1269" s="2"/>
      <c r="IN1269" s="2"/>
      <c r="IO1269" s="2"/>
      <c r="IP1269" s="2"/>
      <c r="IQ1269" s="2"/>
      <c r="IR1269" s="2"/>
      <c r="IS1269" s="2"/>
      <c r="IT1269" s="2"/>
      <c r="IU1269" s="2"/>
      <c r="IV1269" s="2"/>
      <c r="IW1269" s="2"/>
    </row>
    <row r="1270" customFormat="false" ht="11.25" hidden="false" customHeight="false" outlineLevel="0" collapsed="false">
      <c r="A1270" s="2"/>
      <c r="B1270" s="2"/>
      <c r="C1270" s="2"/>
      <c r="D1270" s="398"/>
      <c r="F1270" s="2"/>
      <c r="G1270" s="2"/>
      <c r="H1270" s="2"/>
      <c r="I1270" s="2"/>
      <c r="J1270" s="2"/>
      <c r="K1270" s="2"/>
      <c r="L1270" s="2"/>
      <c r="M1270" s="2"/>
      <c r="P1270" s="2"/>
      <c r="Q1270" s="2"/>
      <c r="R1270" s="2"/>
      <c r="X1270" s="273"/>
      <c r="Y1270" s="2"/>
      <c r="AL1270" s="2"/>
      <c r="AM1270" s="2"/>
      <c r="AN1270" s="2"/>
      <c r="AO1270" s="2"/>
      <c r="AP1270" s="2"/>
      <c r="AQ1270" s="2"/>
      <c r="AR1270" s="2"/>
      <c r="AS1270" s="2"/>
      <c r="AT1270" s="98"/>
      <c r="AU1270" s="98"/>
      <c r="AV1270" s="386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386"/>
      <c r="BX1270" s="386"/>
      <c r="BY1270" s="386"/>
      <c r="BZ1270" s="2"/>
      <c r="CA1270" s="2"/>
      <c r="CB1270" s="2"/>
      <c r="CC1270" s="2"/>
      <c r="CD1270" s="2"/>
      <c r="CE1270" s="2"/>
      <c r="CF1270" s="386"/>
      <c r="CG1270" s="386"/>
      <c r="CH1270" s="10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386"/>
      <c r="DT1270" s="386"/>
      <c r="DU1270" s="386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  <c r="IH1270" s="2"/>
      <c r="II1270" s="2"/>
      <c r="IJ1270" s="2"/>
      <c r="IK1270" s="2"/>
      <c r="IL1270" s="2"/>
      <c r="IM1270" s="2"/>
      <c r="IN1270" s="2"/>
      <c r="IO1270" s="2"/>
      <c r="IP1270" s="2"/>
      <c r="IQ1270" s="2"/>
      <c r="IR1270" s="2"/>
      <c r="IS1270" s="2"/>
      <c r="IT1270" s="2"/>
      <c r="IU1270" s="2"/>
      <c r="IV1270" s="2"/>
      <c r="IW1270" s="2"/>
    </row>
    <row r="1271" customFormat="false" ht="11.25" hidden="false" customHeight="false" outlineLevel="0" collapsed="false">
      <c r="A1271" s="2"/>
      <c r="B1271" s="2"/>
      <c r="C1271" s="2"/>
      <c r="D1271" s="398"/>
      <c r="F1271" s="2"/>
      <c r="G1271" s="2"/>
      <c r="H1271" s="2"/>
      <c r="I1271" s="2"/>
      <c r="J1271" s="2"/>
      <c r="K1271" s="2"/>
      <c r="L1271" s="2"/>
      <c r="M1271" s="2"/>
      <c r="P1271" s="2"/>
      <c r="Q1271" s="2"/>
      <c r="R1271" s="2"/>
      <c r="X1271" s="273"/>
      <c r="Y1271" s="2"/>
      <c r="AL1271" s="2"/>
      <c r="AM1271" s="2"/>
      <c r="AN1271" s="2"/>
      <c r="AO1271" s="2"/>
      <c r="AP1271" s="2"/>
      <c r="AQ1271" s="2"/>
      <c r="AR1271" s="2"/>
      <c r="AS1271" s="2"/>
      <c r="AT1271" s="98"/>
      <c r="AU1271" s="98"/>
      <c r="AV1271" s="386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386"/>
      <c r="BX1271" s="386"/>
      <c r="BY1271" s="386"/>
      <c r="BZ1271" s="2"/>
      <c r="CA1271" s="2"/>
      <c r="CB1271" s="2"/>
      <c r="CC1271" s="2"/>
      <c r="CD1271" s="2"/>
      <c r="CE1271" s="2"/>
      <c r="CF1271" s="386"/>
      <c r="CG1271" s="386"/>
      <c r="CH1271" s="10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386"/>
      <c r="DT1271" s="386"/>
      <c r="DU1271" s="386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/>
      <c r="IL1271" s="2"/>
      <c r="IM1271" s="2"/>
      <c r="IN1271" s="2"/>
      <c r="IO1271" s="2"/>
      <c r="IP1271" s="2"/>
      <c r="IQ1271" s="2"/>
      <c r="IR1271" s="2"/>
      <c r="IS1271" s="2"/>
      <c r="IT1271" s="2"/>
      <c r="IU1271" s="2"/>
      <c r="IV1271" s="2"/>
      <c r="IW1271" s="2"/>
    </row>
    <row r="1272" customFormat="false" ht="11.25" hidden="false" customHeight="false" outlineLevel="0" collapsed="false">
      <c r="A1272" s="2"/>
      <c r="B1272" s="2"/>
      <c r="C1272" s="2"/>
      <c r="D1272" s="398"/>
      <c r="F1272" s="2"/>
      <c r="G1272" s="2"/>
      <c r="H1272" s="2"/>
      <c r="I1272" s="2"/>
      <c r="J1272" s="2"/>
      <c r="K1272" s="2"/>
      <c r="L1272" s="2"/>
      <c r="M1272" s="2"/>
      <c r="P1272" s="2"/>
      <c r="Q1272" s="2"/>
      <c r="R1272" s="2"/>
      <c r="X1272" s="273"/>
      <c r="Y1272" s="2"/>
      <c r="AL1272" s="2"/>
      <c r="AM1272" s="2"/>
      <c r="AN1272" s="2"/>
      <c r="AO1272" s="2"/>
      <c r="AP1272" s="2"/>
      <c r="AQ1272" s="2"/>
      <c r="AR1272" s="2"/>
      <c r="AS1272" s="2"/>
      <c r="AT1272" s="98"/>
      <c r="AU1272" s="98"/>
      <c r="AV1272" s="386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386"/>
      <c r="BX1272" s="386"/>
      <c r="BY1272" s="386"/>
      <c r="BZ1272" s="2"/>
      <c r="CA1272" s="2"/>
      <c r="CB1272" s="2"/>
      <c r="CC1272" s="2"/>
      <c r="CD1272" s="2"/>
      <c r="CE1272" s="2"/>
      <c r="CF1272" s="386"/>
      <c r="CG1272" s="386"/>
      <c r="CH1272" s="10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386"/>
      <c r="DT1272" s="386"/>
      <c r="DU1272" s="386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/>
      <c r="IL1272" s="2"/>
      <c r="IM1272" s="2"/>
      <c r="IN1272" s="2"/>
      <c r="IO1272" s="2"/>
      <c r="IP1272" s="2"/>
      <c r="IQ1272" s="2"/>
      <c r="IR1272" s="2"/>
      <c r="IS1272" s="2"/>
      <c r="IT1272" s="2"/>
      <c r="IU1272" s="2"/>
      <c r="IV1272" s="2"/>
      <c r="IW1272" s="2"/>
    </row>
    <row r="1273" customFormat="false" ht="11.25" hidden="false" customHeight="false" outlineLevel="0" collapsed="false">
      <c r="A1273" s="2"/>
      <c r="B1273" s="2"/>
      <c r="C1273" s="2"/>
      <c r="D1273" s="398"/>
      <c r="F1273" s="2"/>
      <c r="G1273" s="2"/>
      <c r="H1273" s="2"/>
      <c r="I1273" s="2"/>
      <c r="J1273" s="2"/>
      <c r="K1273" s="2"/>
      <c r="L1273" s="2"/>
      <c r="M1273" s="2"/>
      <c r="P1273" s="2"/>
      <c r="Q1273" s="2"/>
      <c r="R1273" s="2"/>
      <c r="X1273" s="273"/>
      <c r="Y1273" s="2"/>
      <c r="AL1273" s="2"/>
      <c r="AM1273" s="2"/>
      <c r="AN1273" s="2"/>
      <c r="AO1273" s="2"/>
      <c r="AP1273" s="2"/>
      <c r="AQ1273" s="2"/>
      <c r="AR1273" s="2"/>
      <c r="AS1273" s="2"/>
      <c r="AT1273" s="98"/>
      <c r="AU1273" s="98"/>
      <c r="AV1273" s="386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386"/>
      <c r="BX1273" s="386"/>
      <c r="BY1273" s="386"/>
      <c r="BZ1273" s="2"/>
      <c r="CA1273" s="2"/>
      <c r="CB1273" s="2"/>
      <c r="CC1273" s="2"/>
      <c r="CD1273" s="2"/>
      <c r="CE1273" s="2"/>
      <c r="CF1273" s="386"/>
      <c r="CG1273" s="386"/>
      <c r="CH1273" s="10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386"/>
      <c r="DT1273" s="386"/>
      <c r="DU1273" s="386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/>
      <c r="IL1273" s="2"/>
      <c r="IM1273" s="2"/>
      <c r="IN1273" s="2"/>
      <c r="IO1273" s="2"/>
      <c r="IP1273" s="2"/>
      <c r="IQ1273" s="2"/>
      <c r="IR1273" s="2"/>
      <c r="IS1273" s="2"/>
      <c r="IT1273" s="2"/>
      <c r="IU1273" s="2"/>
      <c r="IV1273" s="2"/>
      <c r="IW1273" s="2"/>
    </row>
    <row r="1274" customFormat="false" ht="11.25" hidden="false" customHeight="false" outlineLevel="0" collapsed="false">
      <c r="A1274" s="2"/>
      <c r="B1274" s="2"/>
      <c r="C1274" s="2"/>
      <c r="D1274" s="398"/>
      <c r="F1274" s="2"/>
      <c r="G1274" s="2"/>
      <c r="H1274" s="2"/>
      <c r="I1274" s="2"/>
      <c r="J1274" s="2"/>
      <c r="K1274" s="2"/>
      <c r="L1274" s="2"/>
      <c r="M1274" s="2"/>
      <c r="P1274" s="2"/>
      <c r="Q1274" s="2"/>
      <c r="R1274" s="2"/>
      <c r="X1274" s="273"/>
      <c r="Y1274" s="2"/>
      <c r="AL1274" s="2"/>
      <c r="AM1274" s="2"/>
      <c r="AN1274" s="2"/>
      <c r="AO1274" s="2"/>
      <c r="AP1274" s="2"/>
      <c r="AQ1274" s="2"/>
      <c r="AR1274" s="2"/>
      <c r="AS1274" s="2"/>
      <c r="AT1274" s="98"/>
      <c r="AU1274" s="98"/>
      <c r="AV1274" s="386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386"/>
      <c r="BX1274" s="386"/>
      <c r="BY1274" s="386"/>
      <c r="BZ1274" s="2"/>
      <c r="CA1274" s="2"/>
      <c r="CB1274" s="2"/>
      <c r="CC1274" s="2"/>
      <c r="CD1274" s="2"/>
      <c r="CE1274" s="2"/>
      <c r="CF1274" s="386"/>
      <c r="CG1274" s="386"/>
      <c r="CH1274" s="10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386"/>
      <c r="DT1274" s="386"/>
      <c r="DU1274" s="386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/>
      <c r="IL1274" s="2"/>
      <c r="IM1274" s="2"/>
      <c r="IN1274" s="2"/>
      <c r="IO1274" s="2"/>
      <c r="IP1274" s="2"/>
      <c r="IQ1274" s="2"/>
      <c r="IR1274" s="2"/>
      <c r="IS1274" s="2"/>
      <c r="IT1274" s="2"/>
      <c r="IU1274" s="2"/>
      <c r="IV1274" s="2"/>
      <c r="IW1274" s="2"/>
    </row>
    <row r="1275" customFormat="false" ht="11.25" hidden="false" customHeight="false" outlineLevel="0" collapsed="false">
      <c r="A1275" s="2"/>
      <c r="B1275" s="2"/>
      <c r="C1275" s="2"/>
      <c r="D1275" s="398"/>
      <c r="F1275" s="2"/>
      <c r="G1275" s="2"/>
      <c r="H1275" s="2"/>
      <c r="I1275" s="2"/>
      <c r="J1275" s="2"/>
      <c r="K1275" s="2"/>
      <c r="L1275" s="2"/>
      <c r="M1275" s="2"/>
      <c r="P1275" s="2"/>
      <c r="Q1275" s="2"/>
      <c r="R1275" s="2"/>
      <c r="X1275" s="273"/>
      <c r="Y1275" s="2"/>
      <c r="AL1275" s="2"/>
      <c r="AM1275" s="2"/>
      <c r="AN1275" s="2"/>
      <c r="AO1275" s="2"/>
      <c r="AP1275" s="2"/>
      <c r="AQ1275" s="2"/>
      <c r="AR1275" s="2"/>
      <c r="AS1275" s="2"/>
      <c r="AT1275" s="98"/>
      <c r="AU1275" s="98"/>
      <c r="AV1275" s="386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386"/>
      <c r="BX1275" s="386"/>
      <c r="BY1275" s="386"/>
      <c r="BZ1275" s="2"/>
      <c r="CA1275" s="2"/>
      <c r="CB1275" s="2"/>
      <c r="CC1275" s="2"/>
      <c r="CD1275" s="2"/>
      <c r="CE1275" s="2"/>
      <c r="CF1275" s="386"/>
      <c r="CG1275" s="386"/>
      <c r="CH1275" s="10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386"/>
      <c r="DT1275" s="386"/>
      <c r="DU1275" s="386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/>
      <c r="IL1275" s="2"/>
      <c r="IM1275" s="2"/>
      <c r="IN1275" s="2"/>
      <c r="IO1275" s="2"/>
      <c r="IP1275" s="2"/>
      <c r="IQ1275" s="2"/>
      <c r="IR1275" s="2"/>
      <c r="IS1275" s="2"/>
      <c r="IT1275" s="2"/>
      <c r="IU1275" s="2"/>
      <c r="IV1275" s="2"/>
      <c r="IW1275" s="2"/>
    </row>
    <row r="1276" customFormat="false" ht="11.25" hidden="false" customHeight="false" outlineLevel="0" collapsed="false">
      <c r="A1276" s="2"/>
      <c r="B1276" s="2"/>
      <c r="C1276" s="2"/>
      <c r="D1276" s="398"/>
      <c r="F1276" s="2"/>
      <c r="G1276" s="2"/>
      <c r="H1276" s="2"/>
      <c r="I1276" s="2"/>
      <c r="J1276" s="2"/>
      <c r="K1276" s="2"/>
      <c r="L1276" s="2"/>
      <c r="M1276" s="2"/>
      <c r="P1276" s="2"/>
      <c r="Q1276" s="2"/>
      <c r="R1276" s="2"/>
      <c r="X1276" s="273"/>
      <c r="Y1276" s="2"/>
      <c r="AL1276" s="2"/>
      <c r="AM1276" s="2"/>
      <c r="AN1276" s="2"/>
      <c r="AO1276" s="2"/>
      <c r="AP1276" s="2"/>
      <c r="AQ1276" s="2"/>
      <c r="AR1276" s="2"/>
      <c r="AS1276" s="2"/>
      <c r="AT1276" s="98"/>
      <c r="AU1276" s="98"/>
      <c r="AV1276" s="386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386"/>
      <c r="BX1276" s="386"/>
      <c r="BY1276" s="386"/>
      <c r="BZ1276" s="2"/>
      <c r="CA1276" s="2"/>
      <c r="CB1276" s="2"/>
      <c r="CC1276" s="2"/>
      <c r="CD1276" s="2"/>
      <c r="CE1276" s="2"/>
      <c r="CF1276" s="386"/>
      <c r="CG1276" s="386"/>
      <c r="CH1276" s="10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386"/>
      <c r="DT1276" s="386"/>
      <c r="DU1276" s="386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/>
      <c r="IL1276" s="2"/>
      <c r="IM1276" s="2"/>
      <c r="IN1276" s="2"/>
      <c r="IO1276" s="2"/>
      <c r="IP1276" s="2"/>
      <c r="IQ1276" s="2"/>
      <c r="IR1276" s="2"/>
      <c r="IS1276" s="2"/>
      <c r="IT1276" s="2"/>
      <c r="IU1276" s="2"/>
      <c r="IV1276" s="2"/>
      <c r="IW1276" s="2"/>
    </row>
    <row r="1277" customFormat="false" ht="11.25" hidden="false" customHeight="false" outlineLevel="0" collapsed="false">
      <c r="A1277" s="2"/>
      <c r="B1277" s="2"/>
      <c r="C1277" s="2"/>
      <c r="D1277" s="398"/>
      <c r="F1277" s="2"/>
      <c r="G1277" s="2"/>
      <c r="H1277" s="2"/>
      <c r="I1277" s="2"/>
      <c r="J1277" s="2"/>
      <c r="K1277" s="2"/>
      <c r="L1277" s="2"/>
      <c r="M1277" s="2"/>
      <c r="P1277" s="2"/>
      <c r="Q1277" s="2"/>
      <c r="R1277" s="2"/>
      <c r="X1277" s="273"/>
      <c r="Y1277" s="2"/>
      <c r="AL1277" s="2"/>
      <c r="AM1277" s="2"/>
      <c r="AN1277" s="2"/>
      <c r="AO1277" s="2"/>
      <c r="AP1277" s="2"/>
      <c r="AQ1277" s="2"/>
      <c r="AR1277" s="2"/>
      <c r="AS1277" s="2"/>
      <c r="AT1277" s="98"/>
      <c r="AU1277" s="98"/>
      <c r="AV1277" s="386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386"/>
      <c r="BX1277" s="386"/>
      <c r="BY1277" s="386"/>
      <c r="BZ1277" s="2"/>
      <c r="CA1277" s="2"/>
      <c r="CB1277" s="2"/>
      <c r="CC1277" s="2"/>
      <c r="CD1277" s="2"/>
      <c r="CE1277" s="2"/>
      <c r="CF1277" s="386"/>
      <c r="CG1277" s="386"/>
      <c r="CH1277" s="10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386"/>
      <c r="DT1277" s="386"/>
      <c r="DU1277" s="386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/>
      <c r="IL1277" s="2"/>
      <c r="IM1277" s="2"/>
      <c r="IN1277" s="2"/>
      <c r="IO1277" s="2"/>
      <c r="IP1277" s="2"/>
      <c r="IQ1277" s="2"/>
      <c r="IR1277" s="2"/>
      <c r="IS1277" s="2"/>
      <c r="IT1277" s="2"/>
      <c r="IU1277" s="2"/>
      <c r="IV1277" s="2"/>
      <c r="IW1277" s="2"/>
    </row>
    <row r="1278" customFormat="false" ht="11.25" hidden="false" customHeight="false" outlineLevel="0" collapsed="false">
      <c r="A1278" s="2"/>
      <c r="B1278" s="2"/>
      <c r="C1278" s="2"/>
      <c r="D1278" s="398"/>
      <c r="F1278" s="2"/>
      <c r="G1278" s="2"/>
      <c r="H1278" s="2"/>
      <c r="I1278" s="2"/>
      <c r="J1278" s="2"/>
      <c r="K1278" s="2"/>
      <c r="L1278" s="2"/>
      <c r="M1278" s="2"/>
      <c r="P1278" s="2"/>
      <c r="Q1278" s="2"/>
      <c r="R1278" s="2"/>
      <c r="X1278" s="273"/>
      <c r="Y1278" s="2"/>
      <c r="AL1278" s="2"/>
      <c r="AM1278" s="2"/>
      <c r="AN1278" s="2"/>
      <c r="AO1278" s="2"/>
      <c r="AP1278" s="2"/>
      <c r="AQ1278" s="2"/>
      <c r="AR1278" s="2"/>
      <c r="AS1278" s="2"/>
      <c r="AT1278" s="98"/>
      <c r="AU1278" s="98"/>
      <c r="AV1278" s="386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386"/>
      <c r="BX1278" s="386"/>
      <c r="BY1278" s="386"/>
      <c r="BZ1278" s="2"/>
      <c r="CA1278" s="2"/>
      <c r="CB1278" s="2"/>
      <c r="CC1278" s="2"/>
      <c r="CD1278" s="2"/>
      <c r="CE1278" s="2"/>
      <c r="CF1278" s="386"/>
      <c r="CG1278" s="386"/>
      <c r="CH1278" s="10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386"/>
      <c r="DT1278" s="386"/>
      <c r="DU1278" s="386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  <c r="IH1278" s="2"/>
      <c r="II1278" s="2"/>
      <c r="IJ1278" s="2"/>
      <c r="IK1278" s="2"/>
      <c r="IL1278" s="2"/>
      <c r="IM1278" s="2"/>
      <c r="IN1278" s="2"/>
      <c r="IO1278" s="2"/>
      <c r="IP1278" s="2"/>
      <c r="IQ1278" s="2"/>
      <c r="IR1278" s="2"/>
      <c r="IS1278" s="2"/>
      <c r="IT1278" s="2"/>
      <c r="IU1278" s="2"/>
      <c r="IV1278" s="2"/>
      <c r="IW1278" s="2"/>
    </row>
    <row r="1279" customFormat="false" ht="11.25" hidden="false" customHeight="false" outlineLevel="0" collapsed="false">
      <c r="A1279" s="2"/>
      <c r="B1279" s="2"/>
      <c r="C1279" s="2"/>
      <c r="D1279" s="398"/>
      <c r="F1279" s="2"/>
      <c r="G1279" s="2"/>
      <c r="H1279" s="2"/>
      <c r="I1279" s="2"/>
      <c r="J1279" s="2"/>
      <c r="K1279" s="2"/>
      <c r="L1279" s="2"/>
      <c r="M1279" s="2"/>
      <c r="P1279" s="2"/>
      <c r="Q1279" s="2"/>
      <c r="R1279" s="2"/>
      <c r="X1279" s="273"/>
      <c r="Y1279" s="2"/>
      <c r="AL1279" s="2"/>
      <c r="AM1279" s="2"/>
      <c r="AN1279" s="2"/>
      <c r="AO1279" s="2"/>
      <c r="AP1279" s="2"/>
      <c r="AQ1279" s="2"/>
      <c r="AR1279" s="2"/>
      <c r="AS1279" s="2"/>
      <c r="AT1279" s="98"/>
      <c r="AU1279" s="98"/>
      <c r="AV1279" s="386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386"/>
      <c r="BX1279" s="386"/>
      <c r="BY1279" s="386"/>
      <c r="BZ1279" s="2"/>
      <c r="CA1279" s="2"/>
      <c r="CB1279" s="2"/>
      <c r="CC1279" s="2"/>
      <c r="CD1279" s="2"/>
      <c r="CE1279" s="2"/>
      <c r="CF1279" s="386"/>
      <c r="CG1279" s="386"/>
      <c r="CH1279" s="10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386"/>
      <c r="DT1279" s="386"/>
      <c r="DU1279" s="386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/>
      <c r="IL1279" s="2"/>
      <c r="IM1279" s="2"/>
      <c r="IN1279" s="2"/>
      <c r="IO1279" s="2"/>
      <c r="IP1279" s="2"/>
      <c r="IQ1279" s="2"/>
      <c r="IR1279" s="2"/>
      <c r="IS1279" s="2"/>
      <c r="IT1279" s="2"/>
      <c r="IU1279" s="2"/>
      <c r="IV1279" s="2"/>
      <c r="IW1279" s="2"/>
    </row>
    <row r="1280" customFormat="false" ht="11.25" hidden="false" customHeight="false" outlineLevel="0" collapsed="false">
      <c r="A1280" s="2"/>
      <c r="B1280" s="2"/>
      <c r="C1280" s="2"/>
      <c r="D1280" s="398"/>
      <c r="F1280" s="2"/>
      <c r="G1280" s="2"/>
      <c r="H1280" s="2"/>
      <c r="I1280" s="2"/>
      <c r="J1280" s="2"/>
      <c r="K1280" s="2"/>
      <c r="L1280" s="2"/>
      <c r="M1280" s="2"/>
      <c r="P1280" s="2"/>
      <c r="Q1280" s="2"/>
      <c r="R1280" s="2"/>
      <c r="X1280" s="273"/>
      <c r="Y1280" s="2"/>
      <c r="AL1280" s="2"/>
      <c r="AM1280" s="2"/>
      <c r="AN1280" s="2"/>
      <c r="AO1280" s="2"/>
      <c r="AP1280" s="2"/>
      <c r="AQ1280" s="2"/>
      <c r="AR1280" s="2"/>
      <c r="AS1280" s="2"/>
      <c r="AT1280" s="98"/>
      <c r="AU1280" s="98"/>
      <c r="AV1280" s="386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386"/>
      <c r="BX1280" s="386"/>
      <c r="BY1280" s="386"/>
      <c r="BZ1280" s="2"/>
      <c r="CA1280" s="2"/>
      <c r="CB1280" s="2"/>
      <c r="CC1280" s="2"/>
      <c r="CD1280" s="2"/>
      <c r="CE1280" s="2"/>
      <c r="CF1280" s="386"/>
      <c r="CG1280" s="386"/>
      <c r="CH1280" s="10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386"/>
      <c r="DT1280" s="386"/>
      <c r="DU1280" s="386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  <c r="IH1280" s="2"/>
      <c r="II1280" s="2"/>
      <c r="IJ1280" s="2"/>
      <c r="IK1280" s="2"/>
      <c r="IL1280" s="2"/>
      <c r="IM1280" s="2"/>
      <c r="IN1280" s="2"/>
      <c r="IO1280" s="2"/>
      <c r="IP1280" s="2"/>
      <c r="IQ1280" s="2"/>
      <c r="IR1280" s="2"/>
      <c r="IS1280" s="2"/>
      <c r="IT1280" s="2"/>
      <c r="IU1280" s="2"/>
      <c r="IV1280" s="2"/>
      <c r="IW1280" s="2"/>
    </row>
    <row r="1281" customFormat="false" ht="11.25" hidden="false" customHeight="false" outlineLevel="0" collapsed="false">
      <c r="A1281" s="2"/>
      <c r="B1281" s="2"/>
      <c r="C1281" s="2"/>
      <c r="D1281" s="398"/>
      <c r="F1281" s="2"/>
      <c r="G1281" s="2"/>
      <c r="H1281" s="2"/>
      <c r="I1281" s="2"/>
      <c r="J1281" s="2"/>
      <c r="K1281" s="2"/>
      <c r="L1281" s="2"/>
      <c r="M1281" s="2"/>
      <c r="P1281" s="2"/>
      <c r="Q1281" s="2"/>
      <c r="R1281" s="2"/>
      <c r="X1281" s="273"/>
      <c r="Y1281" s="2"/>
      <c r="AL1281" s="2"/>
      <c r="AM1281" s="2"/>
      <c r="AN1281" s="2"/>
      <c r="AO1281" s="2"/>
      <c r="AP1281" s="2"/>
      <c r="AQ1281" s="2"/>
      <c r="AR1281" s="2"/>
      <c r="AS1281" s="2"/>
      <c r="AT1281" s="98"/>
      <c r="AU1281" s="98"/>
      <c r="AV1281" s="386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386"/>
      <c r="BX1281" s="386"/>
      <c r="BY1281" s="386"/>
      <c r="BZ1281" s="2"/>
      <c r="CA1281" s="2"/>
      <c r="CB1281" s="2"/>
      <c r="CC1281" s="2"/>
      <c r="CD1281" s="2"/>
      <c r="CE1281" s="2"/>
      <c r="CF1281" s="386"/>
      <c r="CG1281" s="386"/>
      <c r="CH1281" s="10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386"/>
      <c r="DT1281" s="386"/>
      <c r="DU1281" s="386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  <c r="IH1281" s="2"/>
      <c r="II1281" s="2"/>
      <c r="IJ1281" s="2"/>
      <c r="IK1281" s="2"/>
      <c r="IL1281" s="2"/>
      <c r="IM1281" s="2"/>
      <c r="IN1281" s="2"/>
      <c r="IO1281" s="2"/>
      <c r="IP1281" s="2"/>
      <c r="IQ1281" s="2"/>
      <c r="IR1281" s="2"/>
      <c r="IS1281" s="2"/>
      <c r="IT1281" s="2"/>
      <c r="IU1281" s="2"/>
      <c r="IV1281" s="2"/>
      <c r="IW1281" s="2"/>
    </row>
    <row r="1282" customFormat="false" ht="11.25" hidden="false" customHeight="false" outlineLevel="0" collapsed="false">
      <c r="A1282" s="2"/>
      <c r="B1282" s="2"/>
      <c r="C1282" s="2"/>
      <c r="D1282" s="398"/>
      <c r="F1282" s="2"/>
      <c r="G1282" s="2"/>
      <c r="H1282" s="2"/>
      <c r="I1282" s="2"/>
      <c r="J1282" s="2"/>
      <c r="K1282" s="2"/>
      <c r="L1282" s="2"/>
      <c r="M1282" s="2"/>
      <c r="P1282" s="2"/>
      <c r="Q1282" s="2"/>
      <c r="R1282" s="2"/>
      <c r="X1282" s="273"/>
      <c r="Y1282" s="2"/>
      <c r="AL1282" s="2"/>
      <c r="AM1282" s="2"/>
      <c r="AN1282" s="2"/>
      <c r="AO1282" s="2"/>
      <c r="AP1282" s="2"/>
      <c r="AQ1282" s="2"/>
      <c r="AR1282" s="2"/>
      <c r="AS1282" s="2"/>
      <c r="AT1282" s="98"/>
      <c r="AU1282" s="98"/>
      <c r="AV1282" s="386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386"/>
      <c r="BX1282" s="386"/>
      <c r="BY1282" s="386"/>
      <c r="BZ1282" s="2"/>
      <c r="CA1282" s="2"/>
      <c r="CB1282" s="2"/>
      <c r="CC1282" s="2"/>
      <c r="CD1282" s="2"/>
      <c r="CE1282" s="2"/>
      <c r="CF1282" s="386"/>
      <c r="CG1282" s="386"/>
      <c r="CH1282" s="10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386"/>
      <c r="DT1282" s="386"/>
      <c r="DU1282" s="386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/>
      <c r="IL1282" s="2"/>
      <c r="IM1282" s="2"/>
      <c r="IN1282" s="2"/>
      <c r="IO1282" s="2"/>
      <c r="IP1282" s="2"/>
      <c r="IQ1282" s="2"/>
      <c r="IR1282" s="2"/>
      <c r="IS1282" s="2"/>
      <c r="IT1282" s="2"/>
      <c r="IU1282" s="2"/>
      <c r="IV1282" s="2"/>
      <c r="IW1282" s="2"/>
    </row>
    <row r="1283" customFormat="false" ht="11.25" hidden="false" customHeight="false" outlineLevel="0" collapsed="false">
      <c r="A1283" s="2"/>
      <c r="B1283" s="2"/>
      <c r="C1283" s="2"/>
      <c r="D1283" s="398"/>
      <c r="F1283" s="2"/>
      <c r="G1283" s="2"/>
      <c r="H1283" s="2"/>
      <c r="I1283" s="2"/>
      <c r="J1283" s="2"/>
      <c r="K1283" s="2"/>
      <c r="L1283" s="2"/>
      <c r="M1283" s="2"/>
      <c r="P1283" s="2"/>
      <c r="Q1283" s="2"/>
      <c r="R1283" s="2"/>
      <c r="X1283" s="273"/>
      <c r="Y1283" s="2"/>
      <c r="AL1283" s="2"/>
      <c r="AM1283" s="2"/>
      <c r="AN1283" s="2"/>
      <c r="AO1283" s="2"/>
      <c r="AP1283" s="2"/>
      <c r="AQ1283" s="2"/>
      <c r="AR1283" s="2"/>
      <c r="AS1283" s="2"/>
      <c r="AT1283" s="98"/>
      <c r="AU1283" s="98"/>
      <c r="AV1283" s="386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386"/>
      <c r="BX1283" s="386"/>
      <c r="BY1283" s="386"/>
      <c r="BZ1283" s="2"/>
      <c r="CA1283" s="2"/>
      <c r="CB1283" s="2"/>
      <c r="CC1283" s="2"/>
      <c r="CD1283" s="2"/>
      <c r="CE1283" s="2"/>
      <c r="CF1283" s="386"/>
      <c r="CG1283" s="386"/>
      <c r="CH1283" s="10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386"/>
      <c r="DT1283" s="386"/>
      <c r="DU1283" s="386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  <c r="IH1283" s="2"/>
      <c r="II1283" s="2"/>
      <c r="IJ1283" s="2"/>
      <c r="IK1283" s="2"/>
      <c r="IL1283" s="2"/>
      <c r="IM1283" s="2"/>
      <c r="IN1283" s="2"/>
      <c r="IO1283" s="2"/>
      <c r="IP1283" s="2"/>
      <c r="IQ1283" s="2"/>
      <c r="IR1283" s="2"/>
      <c r="IS1283" s="2"/>
      <c r="IT1283" s="2"/>
      <c r="IU1283" s="2"/>
      <c r="IV1283" s="2"/>
      <c r="IW1283" s="2"/>
    </row>
    <row r="1284" customFormat="false" ht="11.25" hidden="false" customHeight="false" outlineLevel="0" collapsed="false">
      <c r="A1284" s="2"/>
      <c r="B1284" s="2"/>
      <c r="C1284" s="2"/>
      <c r="D1284" s="398"/>
      <c r="F1284" s="2"/>
      <c r="G1284" s="2"/>
      <c r="H1284" s="2"/>
      <c r="I1284" s="2"/>
      <c r="J1284" s="2"/>
      <c r="K1284" s="2"/>
      <c r="L1284" s="2"/>
      <c r="M1284" s="2"/>
      <c r="P1284" s="2"/>
      <c r="Q1284" s="2"/>
      <c r="R1284" s="2"/>
      <c r="X1284" s="273"/>
      <c r="Y1284" s="2"/>
      <c r="AL1284" s="2"/>
      <c r="AM1284" s="2"/>
      <c r="AN1284" s="2"/>
      <c r="AO1284" s="2"/>
      <c r="AP1284" s="2"/>
      <c r="AQ1284" s="2"/>
      <c r="AR1284" s="2"/>
      <c r="AS1284" s="2"/>
      <c r="AT1284" s="98"/>
      <c r="AU1284" s="98"/>
      <c r="AV1284" s="386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386"/>
      <c r="BX1284" s="386"/>
      <c r="BY1284" s="386"/>
      <c r="BZ1284" s="2"/>
      <c r="CA1284" s="2"/>
      <c r="CB1284" s="2"/>
      <c r="CC1284" s="2"/>
      <c r="CD1284" s="2"/>
      <c r="CE1284" s="2"/>
      <c r="CF1284" s="386"/>
      <c r="CG1284" s="386"/>
      <c r="CH1284" s="10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386"/>
      <c r="DT1284" s="386"/>
      <c r="DU1284" s="386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  <c r="IH1284" s="2"/>
      <c r="II1284" s="2"/>
      <c r="IJ1284" s="2"/>
      <c r="IK1284" s="2"/>
      <c r="IL1284" s="2"/>
      <c r="IM1284" s="2"/>
      <c r="IN1284" s="2"/>
      <c r="IO1284" s="2"/>
      <c r="IP1284" s="2"/>
      <c r="IQ1284" s="2"/>
      <c r="IR1284" s="2"/>
      <c r="IS1284" s="2"/>
      <c r="IT1284" s="2"/>
      <c r="IU1284" s="2"/>
      <c r="IV1284" s="2"/>
      <c r="IW1284" s="2"/>
    </row>
    <row r="1285" customFormat="false" ht="11.25" hidden="false" customHeight="false" outlineLevel="0" collapsed="false">
      <c r="A1285" s="2"/>
      <c r="B1285" s="2"/>
      <c r="C1285" s="2"/>
      <c r="D1285" s="398"/>
      <c r="F1285" s="2"/>
      <c r="G1285" s="2"/>
      <c r="H1285" s="2"/>
      <c r="I1285" s="2"/>
      <c r="J1285" s="2"/>
      <c r="K1285" s="2"/>
      <c r="L1285" s="2"/>
      <c r="M1285" s="2"/>
      <c r="P1285" s="2"/>
      <c r="Q1285" s="2"/>
      <c r="R1285" s="2"/>
      <c r="X1285" s="273"/>
      <c r="Y1285" s="2"/>
      <c r="AL1285" s="2"/>
      <c r="AM1285" s="2"/>
      <c r="AN1285" s="2"/>
      <c r="AO1285" s="2"/>
      <c r="AP1285" s="2"/>
      <c r="AQ1285" s="2"/>
      <c r="AR1285" s="2"/>
      <c r="AS1285" s="2"/>
      <c r="AT1285" s="98"/>
      <c r="AU1285" s="98"/>
      <c r="AV1285" s="386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386"/>
      <c r="BX1285" s="386"/>
      <c r="BY1285" s="386"/>
      <c r="BZ1285" s="2"/>
      <c r="CA1285" s="2"/>
      <c r="CB1285" s="2"/>
      <c r="CC1285" s="2"/>
      <c r="CD1285" s="2"/>
      <c r="CE1285" s="2"/>
      <c r="CF1285" s="386"/>
      <c r="CG1285" s="386"/>
      <c r="CH1285" s="10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386"/>
      <c r="DT1285" s="386"/>
      <c r="DU1285" s="386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  <c r="IH1285" s="2"/>
      <c r="II1285" s="2"/>
      <c r="IJ1285" s="2"/>
      <c r="IK1285" s="2"/>
      <c r="IL1285" s="2"/>
      <c r="IM1285" s="2"/>
      <c r="IN1285" s="2"/>
      <c r="IO1285" s="2"/>
      <c r="IP1285" s="2"/>
      <c r="IQ1285" s="2"/>
      <c r="IR1285" s="2"/>
      <c r="IS1285" s="2"/>
      <c r="IT1285" s="2"/>
      <c r="IU1285" s="2"/>
      <c r="IV1285" s="2"/>
      <c r="IW1285" s="2"/>
    </row>
    <row r="1286" customFormat="false" ht="11.25" hidden="false" customHeight="false" outlineLevel="0" collapsed="false">
      <c r="A1286" s="2"/>
      <c r="B1286" s="2"/>
      <c r="C1286" s="2"/>
      <c r="D1286" s="398"/>
      <c r="F1286" s="2"/>
      <c r="G1286" s="2"/>
      <c r="H1286" s="2"/>
      <c r="I1286" s="2"/>
      <c r="J1286" s="2"/>
      <c r="K1286" s="2"/>
      <c r="L1286" s="2"/>
      <c r="M1286" s="2"/>
      <c r="P1286" s="2"/>
      <c r="Q1286" s="2"/>
      <c r="R1286" s="2"/>
      <c r="X1286" s="273"/>
      <c r="Y1286" s="2"/>
      <c r="AL1286" s="2"/>
      <c r="AM1286" s="2"/>
      <c r="AN1286" s="2"/>
      <c r="AO1286" s="2"/>
      <c r="AP1286" s="2"/>
      <c r="AQ1286" s="2"/>
      <c r="AR1286" s="2"/>
      <c r="AS1286" s="2"/>
      <c r="AT1286" s="98"/>
      <c r="AU1286" s="98"/>
      <c r="AV1286" s="386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386"/>
      <c r="BX1286" s="386"/>
      <c r="BY1286" s="386"/>
      <c r="BZ1286" s="2"/>
      <c r="CA1286" s="2"/>
      <c r="CB1286" s="2"/>
      <c r="CC1286" s="2"/>
      <c r="CD1286" s="2"/>
      <c r="CE1286" s="2"/>
      <c r="CF1286" s="386"/>
      <c r="CG1286" s="386"/>
      <c r="CH1286" s="10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386"/>
      <c r="DT1286" s="386"/>
      <c r="DU1286" s="386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  <c r="IH1286" s="2"/>
      <c r="II1286" s="2"/>
      <c r="IJ1286" s="2"/>
      <c r="IK1286" s="2"/>
      <c r="IL1286" s="2"/>
      <c r="IM1286" s="2"/>
      <c r="IN1286" s="2"/>
      <c r="IO1286" s="2"/>
      <c r="IP1286" s="2"/>
      <c r="IQ1286" s="2"/>
      <c r="IR1286" s="2"/>
      <c r="IS1286" s="2"/>
      <c r="IT1286" s="2"/>
      <c r="IU1286" s="2"/>
      <c r="IV1286" s="2"/>
      <c r="IW1286" s="2"/>
    </row>
    <row r="1287" customFormat="false" ht="11.25" hidden="false" customHeight="false" outlineLevel="0" collapsed="false">
      <c r="A1287" s="2"/>
      <c r="B1287" s="2"/>
      <c r="C1287" s="2"/>
      <c r="D1287" s="398"/>
      <c r="F1287" s="2"/>
      <c r="G1287" s="2"/>
      <c r="H1287" s="2"/>
      <c r="I1287" s="2"/>
      <c r="J1287" s="2"/>
      <c r="K1287" s="2"/>
      <c r="L1287" s="2"/>
      <c r="M1287" s="2"/>
      <c r="P1287" s="2"/>
      <c r="Q1287" s="2"/>
      <c r="R1287" s="2"/>
      <c r="X1287" s="273"/>
      <c r="Y1287" s="2"/>
      <c r="AL1287" s="2"/>
      <c r="AM1287" s="2"/>
      <c r="AN1287" s="2"/>
      <c r="AO1287" s="2"/>
      <c r="AP1287" s="2"/>
      <c r="AQ1287" s="2"/>
      <c r="AR1287" s="2"/>
      <c r="AS1287" s="2"/>
      <c r="AT1287" s="98"/>
      <c r="AU1287" s="98"/>
      <c r="AV1287" s="386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386"/>
      <c r="BX1287" s="386"/>
      <c r="BY1287" s="386"/>
      <c r="BZ1287" s="2"/>
      <c r="CA1287" s="2"/>
      <c r="CB1287" s="2"/>
      <c r="CC1287" s="2"/>
      <c r="CD1287" s="2"/>
      <c r="CE1287" s="2"/>
      <c r="CF1287" s="386"/>
      <c r="CG1287" s="386"/>
      <c r="CH1287" s="10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386"/>
      <c r="DT1287" s="386"/>
      <c r="DU1287" s="386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  <c r="IH1287" s="2"/>
      <c r="II1287" s="2"/>
      <c r="IJ1287" s="2"/>
      <c r="IK1287" s="2"/>
      <c r="IL1287" s="2"/>
      <c r="IM1287" s="2"/>
      <c r="IN1287" s="2"/>
      <c r="IO1287" s="2"/>
      <c r="IP1287" s="2"/>
      <c r="IQ1287" s="2"/>
      <c r="IR1287" s="2"/>
      <c r="IS1287" s="2"/>
      <c r="IT1287" s="2"/>
      <c r="IU1287" s="2"/>
      <c r="IV1287" s="2"/>
      <c r="IW1287" s="2"/>
    </row>
    <row r="1288" customFormat="false" ht="11.25" hidden="false" customHeight="false" outlineLevel="0" collapsed="false">
      <c r="A1288" s="2"/>
      <c r="B1288" s="2"/>
      <c r="C1288" s="2"/>
      <c r="D1288" s="398"/>
      <c r="F1288" s="2"/>
      <c r="G1288" s="2"/>
      <c r="H1288" s="2"/>
      <c r="I1288" s="2"/>
      <c r="J1288" s="2"/>
      <c r="K1288" s="2"/>
      <c r="L1288" s="2"/>
      <c r="M1288" s="2"/>
      <c r="P1288" s="2"/>
      <c r="Q1288" s="2"/>
      <c r="R1288" s="2"/>
      <c r="X1288" s="273"/>
      <c r="Y1288" s="2"/>
      <c r="AL1288" s="2"/>
      <c r="AM1288" s="2"/>
      <c r="AN1288" s="2"/>
      <c r="AO1288" s="2"/>
      <c r="AP1288" s="2"/>
      <c r="AQ1288" s="2"/>
      <c r="AR1288" s="2"/>
      <c r="AS1288" s="2"/>
      <c r="AT1288" s="98"/>
      <c r="AU1288" s="98"/>
      <c r="AV1288" s="386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386"/>
      <c r="BX1288" s="386"/>
      <c r="BY1288" s="386"/>
      <c r="BZ1288" s="2"/>
      <c r="CA1288" s="2"/>
      <c r="CB1288" s="2"/>
      <c r="CC1288" s="2"/>
      <c r="CD1288" s="2"/>
      <c r="CE1288" s="2"/>
      <c r="CF1288" s="386"/>
      <c r="CG1288" s="386"/>
      <c r="CH1288" s="10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386"/>
      <c r="DT1288" s="386"/>
      <c r="DU1288" s="386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  <c r="IH1288" s="2"/>
      <c r="II1288" s="2"/>
      <c r="IJ1288" s="2"/>
      <c r="IK1288" s="2"/>
      <c r="IL1288" s="2"/>
      <c r="IM1288" s="2"/>
      <c r="IN1288" s="2"/>
      <c r="IO1288" s="2"/>
      <c r="IP1288" s="2"/>
      <c r="IQ1288" s="2"/>
      <c r="IR1288" s="2"/>
      <c r="IS1288" s="2"/>
      <c r="IT1288" s="2"/>
      <c r="IU1288" s="2"/>
      <c r="IV1288" s="2"/>
      <c r="IW1288" s="2"/>
    </row>
    <row r="1289" customFormat="false" ht="11.25" hidden="false" customHeight="false" outlineLevel="0" collapsed="false">
      <c r="A1289" s="2"/>
      <c r="B1289" s="2"/>
      <c r="C1289" s="2"/>
      <c r="D1289" s="398"/>
      <c r="F1289" s="2"/>
      <c r="G1289" s="2"/>
      <c r="H1289" s="2"/>
      <c r="I1289" s="2"/>
      <c r="J1289" s="2"/>
      <c r="K1289" s="2"/>
      <c r="L1289" s="2"/>
      <c r="M1289" s="2"/>
      <c r="P1289" s="2"/>
      <c r="Q1289" s="2"/>
      <c r="R1289" s="2"/>
      <c r="X1289" s="273"/>
      <c r="Y1289" s="2"/>
      <c r="AL1289" s="2"/>
      <c r="AM1289" s="2"/>
      <c r="AN1289" s="2"/>
      <c r="AO1289" s="2"/>
      <c r="AP1289" s="2"/>
      <c r="AQ1289" s="2"/>
      <c r="AR1289" s="2"/>
      <c r="AS1289" s="2"/>
      <c r="AT1289" s="98"/>
      <c r="AU1289" s="98"/>
      <c r="AV1289" s="386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386"/>
      <c r="BX1289" s="386"/>
      <c r="BY1289" s="386"/>
      <c r="BZ1289" s="2"/>
      <c r="CA1289" s="2"/>
      <c r="CB1289" s="2"/>
      <c r="CC1289" s="2"/>
      <c r="CD1289" s="2"/>
      <c r="CE1289" s="2"/>
      <c r="CF1289" s="386"/>
      <c r="CG1289" s="386"/>
      <c r="CH1289" s="10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386"/>
      <c r="DT1289" s="386"/>
      <c r="DU1289" s="386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/>
      <c r="IL1289" s="2"/>
      <c r="IM1289" s="2"/>
      <c r="IN1289" s="2"/>
      <c r="IO1289" s="2"/>
      <c r="IP1289" s="2"/>
      <c r="IQ1289" s="2"/>
      <c r="IR1289" s="2"/>
      <c r="IS1289" s="2"/>
      <c r="IT1289" s="2"/>
      <c r="IU1289" s="2"/>
      <c r="IV1289" s="2"/>
      <c r="IW1289" s="2"/>
    </row>
    <row r="1290" customFormat="false" ht="11.25" hidden="false" customHeight="false" outlineLevel="0" collapsed="false">
      <c r="A1290" s="2"/>
      <c r="B1290" s="2"/>
      <c r="C1290" s="2"/>
      <c r="D1290" s="398"/>
      <c r="F1290" s="2"/>
      <c r="G1290" s="2"/>
      <c r="H1290" s="2"/>
      <c r="I1290" s="2"/>
      <c r="J1290" s="2"/>
      <c r="K1290" s="2"/>
      <c r="L1290" s="2"/>
      <c r="M1290" s="2"/>
      <c r="P1290" s="2"/>
      <c r="Q1290" s="2"/>
      <c r="R1290" s="2"/>
      <c r="X1290" s="273"/>
      <c r="Y1290" s="2"/>
      <c r="AL1290" s="2"/>
      <c r="AM1290" s="2"/>
      <c r="AN1290" s="2"/>
      <c r="AO1290" s="2"/>
      <c r="AP1290" s="2"/>
      <c r="AQ1290" s="2"/>
      <c r="AR1290" s="2"/>
      <c r="AS1290" s="2"/>
      <c r="AT1290" s="98"/>
      <c r="AU1290" s="98"/>
      <c r="AV1290" s="386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386"/>
      <c r="BX1290" s="386"/>
      <c r="BY1290" s="386"/>
      <c r="BZ1290" s="2"/>
      <c r="CA1290" s="2"/>
      <c r="CB1290" s="2"/>
      <c r="CC1290" s="2"/>
      <c r="CD1290" s="2"/>
      <c r="CE1290" s="2"/>
      <c r="CF1290" s="386"/>
      <c r="CG1290" s="386"/>
      <c r="CH1290" s="10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386"/>
      <c r="DT1290" s="386"/>
      <c r="DU1290" s="386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  <c r="IH1290" s="2"/>
      <c r="II1290" s="2"/>
      <c r="IJ1290" s="2"/>
      <c r="IK1290" s="2"/>
      <c r="IL1290" s="2"/>
      <c r="IM1290" s="2"/>
      <c r="IN1290" s="2"/>
      <c r="IO1290" s="2"/>
      <c r="IP1290" s="2"/>
      <c r="IQ1290" s="2"/>
      <c r="IR1290" s="2"/>
      <c r="IS1290" s="2"/>
      <c r="IT1290" s="2"/>
      <c r="IU1290" s="2"/>
      <c r="IV1290" s="2"/>
      <c r="IW1290" s="2"/>
    </row>
    <row r="1291" customFormat="false" ht="11.25" hidden="false" customHeight="false" outlineLevel="0" collapsed="false">
      <c r="A1291" s="2"/>
      <c r="B1291" s="2"/>
      <c r="C1291" s="2"/>
      <c r="D1291" s="398"/>
      <c r="F1291" s="2"/>
      <c r="G1291" s="2"/>
      <c r="H1291" s="2"/>
      <c r="I1291" s="2"/>
      <c r="J1291" s="2"/>
      <c r="K1291" s="2"/>
      <c r="L1291" s="2"/>
      <c r="M1291" s="2"/>
      <c r="P1291" s="2"/>
      <c r="Q1291" s="2"/>
      <c r="R1291" s="2"/>
      <c r="X1291" s="273"/>
      <c r="Y1291" s="2"/>
      <c r="AL1291" s="2"/>
      <c r="AM1291" s="2"/>
      <c r="AN1291" s="2"/>
      <c r="AO1291" s="2"/>
      <c r="AP1291" s="2"/>
      <c r="AQ1291" s="2"/>
      <c r="AR1291" s="2"/>
      <c r="AS1291" s="2"/>
      <c r="AT1291" s="98"/>
      <c r="AU1291" s="98"/>
      <c r="AV1291" s="386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386"/>
      <c r="BX1291" s="386"/>
      <c r="BY1291" s="386"/>
      <c r="BZ1291" s="2"/>
      <c r="CA1291" s="2"/>
      <c r="CB1291" s="2"/>
      <c r="CC1291" s="2"/>
      <c r="CD1291" s="2"/>
      <c r="CE1291" s="2"/>
      <c r="CF1291" s="386"/>
      <c r="CG1291" s="386"/>
      <c r="CH1291" s="10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386"/>
      <c r="DT1291" s="386"/>
      <c r="DU1291" s="386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  <c r="IH1291" s="2"/>
      <c r="II1291" s="2"/>
      <c r="IJ1291" s="2"/>
      <c r="IK1291" s="2"/>
      <c r="IL1291" s="2"/>
      <c r="IM1291" s="2"/>
      <c r="IN1291" s="2"/>
      <c r="IO1291" s="2"/>
      <c r="IP1291" s="2"/>
      <c r="IQ1291" s="2"/>
      <c r="IR1291" s="2"/>
      <c r="IS1291" s="2"/>
      <c r="IT1291" s="2"/>
      <c r="IU1291" s="2"/>
      <c r="IV1291" s="2"/>
      <c r="IW1291" s="2"/>
    </row>
    <row r="1292" customFormat="false" ht="11.25" hidden="false" customHeight="false" outlineLevel="0" collapsed="false">
      <c r="A1292" s="2"/>
      <c r="B1292" s="2"/>
      <c r="C1292" s="2"/>
      <c r="D1292" s="398"/>
      <c r="F1292" s="2"/>
      <c r="G1292" s="2"/>
      <c r="H1292" s="2"/>
      <c r="I1292" s="2"/>
      <c r="J1292" s="2"/>
      <c r="K1292" s="2"/>
      <c r="L1292" s="2"/>
      <c r="M1292" s="2"/>
      <c r="P1292" s="2"/>
      <c r="Q1292" s="2"/>
      <c r="R1292" s="2"/>
      <c r="X1292" s="273"/>
      <c r="Y1292" s="2"/>
      <c r="AL1292" s="2"/>
      <c r="AM1292" s="2"/>
      <c r="AN1292" s="2"/>
      <c r="AO1292" s="2"/>
      <c r="AP1292" s="2"/>
      <c r="AQ1292" s="2"/>
      <c r="AR1292" s="2"/>
      <c r="AS1292" s="2"/>
      <c r="AT1292" s="98"/>
      <c r="AU1292" s="98"/>
      <c r="AV1292" s="386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386"/>
      <c r="BX1292" s="386"/>
      <c r="BY1292" s="386"/>
      <c r="BZ1292" s="2"/>
      <c r="CA1292" s="2"/>
      <c r="CB1292" s="2"/>
      <c r="CC1292" s="2"/>
      <c r="CD1292" s="2"/>
      <c r="CE1292" s="2"/>
      <c r="CF1292" s="386"/>
      <c r="CG1292" s="386"/>
      <c r="CH1292" s="10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386"/>
      <c r="DT1292" s="386"/>
      <c r="DU1292" s="386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  <c r="IH1292" s="2"/>
      <c r="II1292" s="2"/>
      <c r="IJ1292" s="2"/>
      <c r="IK1292" s="2"/>
      <c r="IL1292" s="2"/>
      <c r="IM1292" s="2"/>
      <c r="IN1292" s="2"/>
      <c r="IO1292" s="2"/>
      <c r="IP1292" s="2"/>
      <c r="IQ1292" s="2"/>
      <c r="IR1292" s="2"/>
      <c r="IS1292" s="2"/>
      <c r="IT1292" s="2"/>
      <c r="IU1292" s="2"/>
      <c r="IV1292" s="2"/>
      <c r="IW1292" s="2"/>
    </row>
    <row r="1293" customFormat="false" ht="11.25" hidden="false" customHeight="false" outlineLevel="0" collapsed="false">
      <c r="A1293" s="2"/>
      <c r="B1293" s="2"/>
      <c r="C1293" s="2"/>
      <c r="D1293" s="398"/>
      <c r="F1293" s="2"/>
      <c r="G1293" s="2"/>
      <c r="H1293" s="2"/>
      <c r="I1293" s="2"/>
      <c r="J1293" s="2"/>
      <c r="K1293" s="2"/>
      <c r="L1293" s="2"/>
      <c r="M1293" s="2"/>
      <c r="P1293" s="2"/>
      <c r="Q1293" s="2"/>
      <c r="R1293" s="2"/>
      <c r="X1293" s="273"/>
      <c r="Y1293" s="2"/>
      <c r="AL1293" s="2"/>
      <c r="AM1293" s="2"/>
      <c r="AN1293" s="2"/>
      <c r="AO1293" s="2"/>
      <c r="AP1293" s="2"/>
      <c r="AQ1293" s="2"/>
      <c r="AR1293" s="2"/>
      <c r="AS1293" s="2"/>
      <c r="AT1293" s="98"/>
      <c r="AU1293" s="98"/>
      <c r="AV1293" s="386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386"/>
      <c r="BX1293" s="386"/>
      <c r="BY1293" s="386"/>
      <c r="BZ1293" s="2"/>
      <c r="CA1293" s="2"/>
      <c r="CB1293" s="2"/>
      <c r="CC1293" s="2"/>
      <c r="CD1293" s="2"/>
      <c r="CE1293" s="2"/>
      <c r="CF1293" s="386"/>
      <c r="CG1293" s="386"/>
      <c r="CH1293" s="10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386"/>
      <c r="DT1293" s="386"/>
      <c r="DU1293" s="386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  <c r="IH1293" s="2"/>
      <c r="II1293" s="2"/>
      <c r="IJ1293" s="2"/>
      <c r="IK1293" s="2"/>
      <c r="IL1293" s="2"/>
      <c r="IM1293" s="2"/>
      <c r="IN1293" s="2"/>
      <c r="IO1293" s="2"/>
      <c r="IP1293" s="2"/>
      <c r="IQ1293" s="2"/>
      <c r="IR1293" s="2"/>
      <c r="IS1293" s="2"/>
      <c r="IT1293" s="2"/>
      <c r="IU1293" s="2"/>
      <c r="IV1293" s="2"/>
      <c r="IW1293" s="2"/>
    </row>
    <row r="1294" customFormat="false" ht="11.25" hidden="false" customHeight="false" outlineLevel="0" collapsed="false">
      <c r="A1294" s="2"/>
      <c r="B1294" s="2"/>
      <c r="C1294" s="2"/>
      <c r="D1294" s="398"/>
      <c r="F1294" s="2"/>
      <c r="G1294" s="2"/>
      <c r="H1294" s="2"/>
      <c r="I1294" s="2"/>
      <c r="J1294" s="2"/>
      <c r="K1294" s="2"/>
      <c r="L1294" s="2"/>
      <c r="M1294" s="2"/>
      <c r="P1294" s="2"/>
      <c r="Q1294" s="2"/>
      <c r="R1294" s="2"/>
      <c r="X1294" s="273"/>
      <c r="Y1294" s="2"/>
      <c r="AL1294" s="2"/>
      <c r="AM1294" s="2"/>
      <c r="AN1294" s="2"/>
      <c r="AO1294" s="2"/>
      <c r="AP1294" s="2"/>
      <c r="AQ1294" s="2"/>
      <c r="AR1294" s="2"/>
      <c r="AS1294" s="2"/>
      <c r="AT1294" s="98"/>
      <c r="AU1294" s="98"/>
      <c r="AV1294" s="386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386"/>
      <c r="BX1294" s="386"/>
      <c r="BY1294" s="386"/>
      <c r="BZ1294" s="2"/>
      <c r="CA1294" s="2"/>
      <c r="CB1294" s="2"/>
      <c r="CC1294" s="2"/>
      <c r="CD1294" s="2"/>
      <c r="CE1294" s="2"/>
      <c r="CF1294" s="386"/>
      <c r="CG1294" s="386"/>
      <c r="CH1294" s="10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386"/>
      <c r="DT1294" s="386"/>
      <c r="DU1294" s="386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  <c r="IH1294" s="2"/>
      <c r="II1294" s="2"/>
      <c r="IJ1294" s="2"/>
      <c r="IK1294" s="2"/>
      <c r="IL1294" s="2"/>
      <c r="IM1294" s="2"/>
      <c r="IN1294" s="2"/>
      <c r="IO1294" s="2"/>
      <c r="IP1294" s="2"/>
      <c r="IQ1294" s="2"/>
      <c r="IR1294" s="2"/>
      <c r="IS1294" s="2"/>
      <c r="IT1294" s="2"/>
      <c r="IU1294" s="2"/>
      <c r="IV1294" s="2"/>
      <c r="IW1294" s="2"/>
    </row>
    <row r="1295" customFormat="false" ht="11.25" hidden="false" customHeight="false" outlineLevel="0" collapsed="false">
      <c r="A1295" s="2"/>
      <c r="B1295" s="2"/>
      <c r="C1295" s="2"/>
      <c r="D1295" s="398"/>
      <c r="F1295" s="2"/>
      <c r="G1295" s="2"/>
      <c r="H1295" s="2"/>
      <c r="I1295" s="2"/>
      <c r="J1295" s="2"/>
      <c r="K1295" s="2"/>
      <c r="L1295" s="2"/>
      <c r="M1295" s="2"/>
      <c r="P1295" s="2"/>
      <c r="Q1295" s="2"/>
      <c r="R1295" s="2"/>
      <c r="X1295" s="273"/>
      <c r="Y1295" s="2"/>
      <c r="AL1295" s="2"/>
      <c r="AM1295" s="2"/>
      <c r="AN1295" s="2"/>
      <c r="AO1295" s="2"/>
      <c r="AP1295" s="2"/>
      <c r="AQ1295" s="2"/>
      <c r="AR1295" s="2"/>
      <c r="AS1295" s="2"/>
      <c r="AT1295" s="98"/>
      <c r="AU1295" s="98"/>
      <c r="AV1295" s="386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386"/>
      <c r="BX1295" s="386"/>
      <c r="BY1295" s="386"/>
      <c r="BZ1295" s="2"/>
      <c r="CA1295" s="2"/>
      <c r="CB1295" s="2"/>
      <c r="CC1295" s="2"/>
      <c r="CD1295" s="2"/>
      <c r="CE1295" s="2"/>
      <c r="CF1295" s="386"/>
      <c r="CG1295" s="386"/>
      <c r="CH1295" s="10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386"/>
      <c r="DT1295" s="386"/>
      <c r="DU1295" s="386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  <c r="IN1295" s="2"/>
      <c r="IO1295" s="2"/>
      <c r="IP1295" s="2"/>
      <c r="IQ1295" s="2"/>
      <c r="IR1295" s="2"/>
      <c r="IS1295" s="2"/>
      <c r="IT1295" s="2"/>
      <c r="IU1295" s="2"/>
      <c r="IV1295" s="2"/>
      <c r="IW1295" s="2"/>
    </row>
    <row r="1296" customFormat="false" ht="11.25" hidden="false" customHeight="false" outlineLevel="0" collapsed="false">
      <c r="A1296" s="2"/>
      <c r="B1296" s="2"/>
      <c r="C1296" s="2"/>
      <c r="D1296" s="398"/>
      <c r="F1296" s="2"/>
      <c r="G1296" s="2"/>
      <c r="H1296" s="2"/>
      <c r="I1296" s="2"/>
      <c r="J1296" s="2"/>
      <c r="K1296" s="2"/>
      <c r="L1296" s="2"/>
      <c r="M1296" s="2"/>
      <c r="P1296" s="2"/>
      <c r="Q1296" s="2"/>
      <c r="R1296" s="2"/>
      <c r="X1296" s="273"/>
      <c r="Y1296" s="2"/>
      <c r="AL1296" s="2"/>
      <c r="AM1296" s="2"/>
      <c r="AN1296" s="2"/>
      <c r="AO1296" s="2"/>
      <c r="AP1296" s="2"/>
      <c r="AQ1296" s="2"/>
      <c r="AR1296" s="2"/>
      <c r="AS1296" s="2"/>
      <c r="AT1296" s="98"/>
      <c r="AU1296" s="98"/>
      <c r="AV1296" s="386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386"/>
      <c r="BX1296" s="386"/>
      <c r="BY1296" s="386"/>
      <c r="BZ1296" s="2"/>
      <c r="CA1296" s="2"/>
      <c r="CB1296" s="2"/>
      <c r="CC1296" s="2"/>
      <c r="CD1296" s="2"/>
      <c r="CE1296" s="2"/>
      <c r="CF1296" s="386"/>
      <c r="CG1296" s="386"/>
      <c r="CH1296" s="10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386"/>
      <c r="DT1296" s="386"/>
      <c r="DU1296" s="386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  <c r="IH1296" s="2"/>
      <c r="II1296" s="2"/>
      <c r="IJ1296" s="2"/>
      <c r="IK1296" s="2"/>
      <c r="IL1296" s="2"/>
      <c r="IM1296" s="2"/>
      <c r="IN1296" s="2"/>
      <c r="IO1296" s="2"/>
      <c r="IP1296" s="2"/>
      <c r="IQ1296" s="2"/>
      <c r="IR1296" s="2"/>
      <c r="IS1296" s="2"/>
      <c r="IT1296" s="2"/>
      <c r="IU1296" s="2"/>
      <c r="IV1296" s="2"/>
      <c r="IW1296" s="2"/>
    </row>
    <row r="1297" customFormat="false" ht="11.25" hidden="false" customHeight="false" outlineLevel="0" collapsed="false">
      <c r="A1297" s="2"/>
      <c r="B1297" s="2"/>
      <c r="C1297" s="2"/>
      <c r="D1297" s="398"/>
      <c r="F1297" s="2"/>
      <c r="G1297" s="2"/>
      <c r="H1297" s="2"/>
      <c r="I1297" s="2"/>
      <c r="J1297" s="2"/>
      <c r="K1297" s="2"/>
      <c r="L1297" s="2"/>
      <c r="M1297" s="2"/>
      <c r="P1297" s="2"/>
      <c r="Q1297" s="2"/>
      <c r="R1297" s="2"/>
      <c r="X1297" s="273"/>
      <c r="Y1297" s="2"/>
      <c r="AL1297" s="2"/>
      <c r="AM1297" s="2"/>
      <c r="AN1297" s="2"/>
      <c r="AO1297" s="2"/>
      <c r="AP1297" s="2"/>
      <c r="AQ1297" s="2"/>
      <c r="AR1297" s="2"/>
      <c r="AS1297" s="2"/>
      <c r="AT1297" s="98"/>
      <c r="AU1297" s="98"/>
      <c r="AV1297" s="386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386"/>
      <c r="BX1297" s="386"/>
      <c r="BY1297" s="386"/>
      <c r="BZ1297" s="2"/>
      <c r="CA1297" s="2"/>
      <c r="CB1297" s="2"/>
      <c r="CC1297" s="2"/>
      <c r="CD1297" s="2"/>
      <c r="CE1297" s="2"/>
      <c r="CF1297" s="386"/>
      <c r="CG1297" s="386"/>
      <c r="CH1297" s="10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386"/>
      <c r="DT1297" s="386"/>
      <c r="DU1297" s="386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  <c r="IN1297" s="2"/>
      <c r="IO1297" s="2"/>
      <c r="IP1297" s="2"/>
      <c r="IQ1297" s="2"/>
      <c r="IR1297" s="2"/>
      <c r="IS1297" s="2"/>
      <c r="IT1297" s="2"/>
      <c r="IU1297" s="2"/>
      <c r="IV1297" s="2"/>
      <c r="IW1297" s="2"/>
    </row>
    <row r="1298" customFormat="false" ht="11.25" hidden="false" customHeight="false" outlineLevel="0" collapsed="false">
      <c r="A1298" s="2"/>
      <c r="B1298" s="2"/>
      <c r="C1298" s="2"/>
      <c r="D1298" s="398"/>
      <c r="F1298" s="2"/>
      <c r="G1298" s="2"/>
      <c r="H1298" s="2"/>
      <c r="I1298" s="2"/>
      <c r="J1298" s="2"/>
      <c r="K1298" s="2"/>
      <c r="L1298" s="2"/>
      <c r="M1298" s="2"/>
      <c r="P1298" s="2"/>
      <c r="Q1298" s="2"/>
      <c r="R1298" s="2"/>
      <c r="X1298" s="273"/>
      <c r="Y1298" s="2"/>
      <c r="AL1298" s="2"/>
      <c r="AM1298" s="2"/>
      <c r="AN1298" s="2"/>
      <c r="AO1298" s="2"/>
      <c r="AP1298" s="2"/>
      <c r="AQ1298" s="2"/>
      <c r="AR1298" s="2"/>
      <c r="AS1298" s="2"/>
      <c r="AT1298" s="98"/>
      <c r="AU1298" s="98"/>
      <c r="AV1298" s="386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386"/>
      <c r="BX1298" s="386"/>
      <c r="BY1298" s="386"/>
      <c r="BZ1298" s="2"/>
      <c r="CA1298" s="2"/>
      <c r="CB1298" s="2"/>
      <c r="CC1298" s="2"/>
      <c r="CD1298" s="2"/>
      <c r="CE1298" s="2"/>
      <c r="CF1298" s="386"/>
      <c r="CG1298" s="386"/>
      <c r="CH1298" s="10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386"/>
      <c r="DT1298" s="386"/>
      <c r="DU1298" s="386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  <c r="IN1298" s="2"/>
      <c r="IO1298" s="2"/>
      <c r="IP1298" s="2"/>
      <c r="IQ1298" s="2"/>
      <c r="IR1298" s="2"/>
      <c r="IS1298" s="2"/>
      <c r="IT1298" s="2"/>
      <c r="IU1298" s="2"/>
      <c r="IV1298" s="2"/>
      <c r="IW1298" s="2"/>
    </row>
    <row r="1299" customFormat="false" ht="11.25" hidden="false" customHeight="false" outlineLevel="0" collapsed="false">
      <c r="A1299" s="2"/>
      <c r="B1299" s="2"/>
      <c r="C1299" s="2"/>
      <c r="D1299" s="398"/>
      <c r="F1299" s="2"/>
      <c r="G1299" s="2"/>
      <c r="H1299" s="2"/>
      <c r="I1299" s="2"/>
      <c r="J1299" s="2"/>
      <c r="K1299" s="2"/>
      <c r="L1299" s="2"/>
      <c r="M1299" s="2"/>
      <c r="P1299" s="2"/>
      <c r="Q1299" s="2"/>
      <c r="R1299" s="2"/>
      <c r="X1299" s="273"/>
      <c r="Y1299" s="2"/>
      <c r="AL1299" s="2"/>
      <c r="AM1299" s="2"/>
      <c r="AN1299" s="2"/>
      <c r="AO1299" s="2"/>
      <c r="AP1299" s="2"/>
      <c r="AQ1299" s="2"/>
      <c r="AR1299" s="2"/>
      <c r="AS1299" s="2"/>
      <c r="AT1299" s="98"/>
      <c r="AU1299" s="98"/>
      <c r="AV1299" s="386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386"/>
      <c r="BX1299" s="386"/>
      <c r="BY1299" s="386"/>
      <c r="BZ1299" s="2"/>
      <c r="CA1299" s="2"/>
      <c r="CB1299" s="2"/>
      <c r="CC1299" s="2"/>
      <c r="CD1299" s="2"/>
      <c r="CE1299" s="2"/>
      <c r="CF1299" s="386"/>
      <c r="CG1299" s="386"/>
      <c r="CH1299" s="10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386"/>
      <c r="DT1299" s="386"/>
      <c r="DU1299" s="386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  <c r="IN1299" s="2"/>
      <c r="IO1299" s="2"/>
      <c r="IP1299" s="2"/>
      <c r="IQ1299" s="2"/>
      <c r="IR1299" s="2"/>
      <c r="IS1299" s="2"/>
      <c r="IT1299" s="2"/>
      <c r="IU1299" s="2"/>
      <c r="IV1299" s="2"/>
      <c r="IW1299" s="2"/>
    </row>
    <row r="1300" customFormat="false" ht="11.25" hidden="false" customHeight="false" outlineLevel="0" collapsed="false">
      <c r="A1300" s="2"/>
      <c r="B1300" s="2"/>
      <c r="C1300" s="2"/>
      <c r="D1300" s="398"/>
      <c r="F1300" s="2"/>
      <c r="G1300" s="2"/>
      <c r="H1300" s="2"/>
      <c r="I1300" s="2"/>
      <c r="J1300" s="2"/>
      <c r="K1300" s="2"/>
      <c r="L1300" s="2"/>
      <c r="M1300" s="2"/>
      <c r="P1300" s="2"/>
      <c r="Q1300" s="2"/>
      <c r="R1300" s="2"/>
      <c r="X1300" s="273"/>
      <c r="Y1300" s="2"/>
      <c r="AL1300" s="2"/>
      <c r="AM1300" s="2"/>
      <c r="AN1300" s="2"/>
      <c r="AO1300" s="2"/>
      <c r="AP1300" s="2"/>
      <c r="AQ1300" s="2"/>
      <c r="AR1300" s="2"/>
      <c r="AS1300" s="2"/>
      <c r="AT1300" s="98"/>
      <c r="AU1300" s="98"/>
      <c r="AV1300" s="386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386"/>
      <c r="BX1300" s="386"/>
      <c r="BY1300" s="386"/>
      <c r="BZ1300" s="2"/>
      <c r="CA1300" s="2"/>
      <c r="CB1300" s="2"/>
      <c r="CC1300" s="2"/>
      <c r="CD1300" s="2"/>
      <c r="CE1300" s="2"/>
      <c r="CF1300" s="386"/>
      <c r="CG1300" s="386"/>
      <c r="CH1300" s="10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386"/>
      <c r="DT1300" s="386"/>
      <c r="DU1300" s="386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  <c r="IN1300" s="2"/>
      <c r="IO1300" s="2"/>
      <c r="IP1300" s="2"/>
      <c r="IQ1300" s="2"/>
      <c r="IR1300" s="2"/>
      <c r="IS1300" s="2"/>
      <c r="IT1300" s="2"/>
      <c r="IU1300" s="2"/>
      <c r="IV1300" s="2"/>
      <c r="IW1300" s="2"/>
    </row>
    <row r="1301" customFormat="false" ht="11.25" hidden="false" customHeight="false" outlineLevel="0" collapsed="false">
      <c r="A1301" s="2"/>
      <c r="B1301" s="2"/>
      <c r="C1301" s="2"/>
      <c r="D1301" s="398"/>
      <c r="F1301" s="2"/>
      <c r="G1301" s="2"/>
      <c r="H1301" s="2"/>
      <c r="I1301" s="2"/>
      <c r="J1301" s="2"/>
      <c r="K1301" s="2"/>
      <c r="L1301" s="2"/>
      <c r="M1301" s="2"/>
      <c r="P1301" s="2"/>
      <c r="Q1301" s="2"/>
      <c r="R1301" s="2"/>
      <c r="X1301" s="273"/>
      <c r="Y1301" s="2"/>
      <c r="AL1301" s="2"/>
      <c r="AM1301" s="2"/>
      <c r="AN1301" s="2"/>
      <c r="AO1301" s="2"/>
      <c r="AP1301" s="2"/>
      <c r="AQ1301" s="2"/>
      <c r="AR1301" s="2"/>
      <c r="AS1301" s="2"/>
      <c r="AT1301" s="98"/>
      <c r="AU1301" s="98"/>
      <c r="AV1301" s="386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386"/>
      <c r="BX1301" s="386"/>
      <c r="BY1301" s="386"/>
      <c r="BZ1301" s="2"/>
      <c r="CA1301" s="2"/>
      <c r="CB1301" s="2"/>
      <c r="CC1301" s="2"/>
      <c r="CD1301" s="2"/>
      <c r="CE1301" s="2"/>
      <c r="CF1301" s="386"/>
      <c r="CG1301" s="386"/>
      <c r="CH1301" s="10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386"/>
      <c r="DT1301" s="386"/>
      <c r="DU1301" s="386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  <c r="IN1301" s="2"/>
      <c r="IO1301" s="2"/>
      <c r="IP1301" s="2"/>
      <c r="IQ1301" s="2"/>
      <c r="IR1301" s="2"/>
      <c r="IS1301" s="2"/>
      <c r="IT1301" s="2"/>
      <c r="IU1301" s="2"/>
      <c r="IV1301" s="2"/>
      <c r="IW1301" s="2"/>
    </row>
    <row r="1302" customFormat="false" ht="11.25" hidden="false" customHeight="false" outlineLevel="0" collapsed="false">
      <c r="A1302" s="2"/>
      <c r="B1302" s="2"/>
      <c r="C1302" s="2"/>
      <c r="D1302" s="398"/>
      <c r="F1302" s="2"/>
      <c r="G1302" s="2"/>
      <c r="H1302" s="2"/>
      <c r="I1302" s="2"/>
      <c r="J1302" s="2"/>
      <c r="K1302" s="2"/>
      <c r="L1302" s="2"/>
      <c r="M1302" s="2"/>
      <c r="P1302" s="2"/>
      <c r="Q1302" s="2"/>
      <c r="R1302" s="2"/>
      <c r="X1302" s="273"/>
      <c r="Y1302" s="2"/>
      <c r="AL1302" s="2"/>
      <c r="AM1302" s="2"/>
      <c r="AN1302" s="2"/>
      <c r="AO1302" s="2"/>
      <c r="AP1302" s="2"/>
      <c r="AQ1302" s="2"/>
      <c r="AR1302" s="2"/>
      <c r="AS1302" s="2"/>
      <c r="AT1302" s="98"/>
      <c r="AU1302" s="98"/>
      <c r="AV1302" s="386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386"/>
      <c r="BX1302" s="386"/>
      <c r="BY1302" s="386"/>
      <c r="BZ1302" s="2"/>
      <c r="CA1302" s="2"/>
      <c r="CB1302" s="2"/>
      <c r="CC1302" s="2"/>
      <c r="CD1302" s="2"/>
      <c r="CE1302" s="2"/>
      <c r="CF1302" s="386"/>
      <c r="CG1302" s="386"/>
      <c r="CH1302" s="10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386"/>
      <c r="DT1302" s="386"/>
      <c r="DU1302" s="386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  <c r="IN1302" s="2"/>
      <c r="IO1302" s="2"/>
      <c r="IP1302" s="2"/>
      <c r="IQ1302" s="2"/>
      <c r="IR1302" s="2"/>
      <c r="IS1302" s="2"/>
      <c r="IT1302" s="2"/>
      <c r="IU1302" s="2"/>
      <c r="IV1302" s="2"/>
      <c r="IW1302" s="2"/>
    </row>
    <row r="1303" customFormat="false" ht="11.25" hidden="false" customHeight="false" outlineLevel="0" collapsed="false">
      <c r="A1303" s="2"/>
      <c r="B1303" s="2"/>
      <c r="C1303" s="2"/>
      <c r="D1303" s="398"/>
      <c r="F1303" s="2"/>
      <c r="G1303" s="2"/>
      <c r="H1303" s="2"/>
      <c r="I1303" s="2"/>
      <c r="J1303" s="2"/>
      <c r="K1303" s="2"/>
      <c r="L1303" s="2"/>
      <c r="M1303" s="2"/>
      <c r="P1303" s="2"/>
      <c r="Q1303" s="2"/>
      <c r="R1303" s="2"/>
      <c r="X1303" s="273"/>
      <c r="Y1303" s="2"/>
      <c r="AL1303" s="2"/>
      <c r="AM1303" s="2"/>
      <c r="AN1303" s="2"/>
      <c r="AO1303" s="2"/>
      <c r="AP1303" s="2"/>
      <c r="AQ1303" s="2"/>
      <c r="AR1303" s="2"/>
      <c r="AS1303" s="2"/>
      <c r="AT1303" s="98"/>
      <c r="AU1303" s="98"/>
      <c r="AV1303" s="386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386"/>
      <c r="BX1303" s="386"/>
      <c r="BY1303" s="386"/>
      <c r="BZ1303" s="2"/>
      <c r="CA1303" s="2"/>
      <c r="CB1303" s="2"/>
      <c r="CC1303" s="2"/>
      <c r="CD1303" s="2"/>
      <c r="CE1303" s="2"/>
      <c r="CF1303" s="386"/>
      <c r="CG1303" s="386"/>
      <c r="CH1303" s="10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386"/>
      <c r="DT1303" s="386"/>
      <c r="DU1303" s="386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  <c r="IN1303" s="2"/>
      <c r="IO1303" s="2"/>
      <c r="IP1303" s="2"/>
      <c r="IQ1303" s="2"/>
      <c r="IR1303" s="2"/>
      <c r="IS1303" s="2"/>
      <c r="IT1303" s="2"/>
      <c r="IU1303" s="2"/>
      <c r="IV1303" s="2"/>
      <c r="IW1303" s="2"/>
    </row>
    <row r="1304" customFormat="false" ht="11.25" hidden="false" customHeight="false" outlineLevel="0" collapsed="false">
      <c r="A1304" s="2"/>
      <c r="B1304" s="2"/>
      <c r="C1304" s="2"/>
      <c r="D1304" s="398"/>
      <c r="F1304" s="2"/>
      <c r="G1304" s="2"/>
      <c r="H1304" s="2"/>
      <c r="I1304" s="2"/>
      <c r="J1304" s="2"/>
      <c r="K1304" s="2"/>
      <c r="L1304" s="2"/>
      <c r="M1304" s="2"/>
      <c r="P1304" s="2"/>
      <c r="Q1304" s="2"/>
      <c r="R1304" s="2"/>
      <c r="X1304" s="273"/>
      <c r="Y1304" s="2"/>
      <c r="AL1304" s="2"/>
      <c r="AM1304" s="2"/>
      <c r="AN1304" s="2"/>
      <c r="AO1304" s="2"/>
      <c r="AP1304" s="2"/>
      <c r="AQ1304" s="2"/>
      <c r="AR1304" s="2"/>
      <c r="AS1304" s="2"/>
      <c r="AT1304" s="98"/>
      <c r="AU1304" s="98"/>
      <c r="AV1304" s="386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386"/>
      <c r="BX1304" s="386"/>
      <c r="BY1304" s="386"/>
      <c r="BZ1304" s="2"/>
      <c r="CA1304" s="2"/>
      <c r="CB1304" s="2"/>
      <c r="CC1304" s="2"/>
      <c r="CD1304" s="2"/>
      <c r="CE1304" s="2"/>
      <c r="CF1304" s="386"/>
      <c r="CG1304" s="386"/>
      <c r="CH1304" s="10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386"/>
      <c r="DT1304" s="386"/>
      <c r="DU1304" s="386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  <c r="IH1304" s="2"/>
      <c r="II1304" s="2"/>
      <c r="IJ1304" s="2"/>
      <c r="IK1304" s="2"/>
      <c r="IL1304" s="2"/>
      <c r="IM1304" s="2"/>
      <c r="IN1304" s="2"/>
      <c r="IO1304" s="2"/>
      <c r="IP1304" s="2"/>
      <c r="IQ1304" s="2"/>
      <c r="IR1304" s="2"/>
      <c r="IS1304" s="2"/>
      <c r="IT1304" s="2"/>
      <c r="IU1304" s="2"/>
      <c r="IV1304" s="2"/>
      <c r="IW1304" s="2"/>
    </row>
  </sheetData>
  <mergeCells count="62">
    <mergeCell ref="A3:B8"/>
    <mergeCell ref="AF4:AG4"/>
    <mergeCell ref="AH4:AI4"/>
    <mergeCell ref="AJ4:AK4"/>
    <mergeCell ref="AL4:AM4"/>
    <mergeCell ref="AN4:AO4"/>
    <mergeCell ref="AP4:AQ4"/>
    <mergeCell ref="AR4:AS4"/>
    <mergeCell ref="E6:J6"/>
    <mergeCell ref="L6:M6"/>
    <mergeCell ref="Q6:R6"/>
    <mergeCell ref="X6:Y6"/>
    <mergeCell ref="Z6:AA6"/>
    <mergeCell ref="AB6:AC6"/>
    <mergeCell ref="AF6:AG6"/>
    <mergeCell ref="AH6:AI6"/>
    <mergeCell ref="AJ6:AK6"/>
    <mergeCell ref="AL6:AM6"/>
    <mergeCell ref="AN6:AO6"/>
    <mergeCell ref="AP6:AQ6"/>
    <mergeCell ref="AR6:AS6"/>
    <mergeCell ref="AW6:AX6"/>
    <mergeCell ref="AY6:AZ6"/>
    <mergeCell ref="BA6:BB6"/>
    <mergeCell ref="BC6:BD6"/>
    <mergeCell ref="BE6:BF6"/>
    <mergeCell ref="BG6:BH6"/>
    <mergeCell ref="BI6:BJ6"/>
    <mergeCell ref="BK6:BL6"/>
    <mergeCell ref="BM6:BN6"/>
    <mergeCell ref="BO6:BP6"/>
    <mergeCell ref="BQ6:BR6"/>
    <mergeCell ref="BS6:BT6"/>
    <mergeCell ref="BU6:BV6"/>
    <mergeCell ref="BZ6:CA6"/>
    <mergeCell ref="CB6:CC6"/>
    <mergeCell ref="CD6:CE6"/>
    <mergeCell ref="CI6:CJ6"/>
    <mergeCell ref="CK6:CL6"/>
    <mergeCell ref="CM6:CN6"/>
    <mergeCell ref="CO6:CP6"/>
    <mergeCell ref="CQ6:CR6"/>
    <mergeCell ref="CS6:CT6"/>
    <mergeCell ref="CU6:CV6"/>
    <mergeCell ref="CW6:CX6"/>
    <mergeCell ref="CY6:CZ6"/>
    <mergeCell ref="DA6:DB6"/>
    <mergeCell ref="DC6:DD6"/>
    <mergeCell ref="DE6:DF6"/>
    <mergeCell ref="DG6:DH6"/>
    <mergeCell ref="DI6:DJ6"/>
    <mergeCell ref="DK6:DL6"/>
    <mergeCell ref="DM6:DN6"/>
    <mergeCell ref="DO6:DP6"/>
    <mergeCell ref="DQ6:DR6"/>
    <mergeCell ref="DZ6:EA6"/>
    <mergeCell ref="EB6:EC6"/>
    <mergeCell ref="ED6:EE6"/>
    <mergeCell ref="EF6:EG6"/>
    <mergeCell ref="EH6:EI6"/>
    <mergeCell ref="EJ6:EK6"/>
    <mergeCell ref="EL6:EM6"/>
  </mergeCells>
  <printOptions headings="false" gridLines="false" gridLinesSet="true" horizontalCentered="false" verticalCentered="false"/>
  <pageMargins left="0.2" right="0.229861111111111" top="0.520138888888889" bottom="0.540277777777778" header="0.511811023622047" footer="0.511811023622047"/>
  <pageSetup paperSize="1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3:AG68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I6" activeCellId="0" sqref="I6"/>
    </sheetView>
  </sheetViews>
  <sheetFormatPr defaultColWidth="11.70703125" defaultRowHeight="11.25" customHeight="true" zeroHeight="false" outlineLevelRow="0" outlineLevelCol="0"/>
  <cols>
    <col collapsed="false" customWidth="false" hidden="false" outlineLevel="0" max="257" min="1" style="1" width="11.7"/>
  </cols>
  <sheetData>
    <row r="3" customFormat="false" ht="12" hidden="false" customHeight="false" outlineLevel="0" collapsed="false"/>
    <row r="4" customFormat="false" ht="11.25" hidden="false" customHeight="false" outlineLevel="0" collapsed="false">
      <c r="C4" s="303" t="s">
        <v>85</v>
      </c>
      <c r="D4" s="399" t="s">
        <v>85</v>
      </c>
      <c r="E4" s="399" t="s">
        <v>85</v>
      </c>
      <c r="F4" s="399" t="s">
        <v>85</v>
      </c>
      <c r="G4" s="399" t="s">
        <v>85</v>
      </c>
      <c r="H4" s="399" t="s">
        <v>85</v>
      </c>
      <c r="I4" s="301" t="s">
        <v>85</v>
      </c>
      <c r="J4" s="298" t="s">
        <v>78</v>
      </c>
      <c r="K4" s="400" t="s">
        <v>78</v>
      </c>
      <c r="L4" s="401" t="s">
        <v>78</v>
      </c>
      <c r="M4" s="402" t="s">
        <v>67</v>
      </c>
      <c r="N4" s="403" t="s">
        <v>67</v>
      </c>
      <c r="O4" s="403" t="s">
        <v>67</v>
      </c>
      <c r="P4" s="403" t="s">
        <v>67</v>
      </c>
      <c r="Q4" s="403" t="s">
        <v>67</v>
      </c>
      <c r="R4" s="403" t="s">
        <v>67</v>
      </c>
      <c r="S4" s="403" t="s">
        <v>67</v>
      </c>
      <c r="T4" s="403" t="s">
        <v>67</v>
      </c>
      <c r="U4" s="403" t="s">
        <v>67</v>
      </c>
      <c r="V4" s="403" t="s">
        <v>67</v>
      </c>
      <c r="W4" s="403" t="s">
        <v>67</v>
      </c>
      <c r="X4" s="403" t="s">
        <v>67</v>
      </c>
      <c r="Y4" s="306" t="s">
        <v>67</v>
      </c>
      <c r="Z4" s="404"/>
      <c r="AA4" s="405"/>
      <c r="AB4" s="405"/>
      <c r="AC4" s="405"/>
      <c r="AD4" s="405"/>
      <c r="AE4" s="405"/>
      <c r="AF4" s="405"/>
      <c r="AG4" s="406"/>
    </row>
    <row r="5" customFormat="false" ht="12" hidden="false" customHeight="false" outlineLevel="0" collapsed="false">
      <c r="C5" s="407" t="n">
        <v>2001</v>
      </c>
      <c r="D5" s="408" t="n">
        <v>37043</v>
      </c>
      <c r="E5" s="409" t="n">
        <v>2002</v>
      </c>
      <c r="F5" s="408" t="n">
        <v>37469</v>
      </c>
      <c r="G5" s="408" t="n">
        <v>37591</v>
      </c>
      <c r="H5" s="408" t="n">
        <v>37773</v>
      </c>
      <c r="I5" s="410" t="n">
        <v>2004</v>
      </c>
      <c r="J5" s="411" t="n">
        <v>37135</v>
      </c>
      <c r="K5" s="412" t="n">
        <v>2002</v>
      </c>
      <c r="L5" s="413" t="n">
        <v>2003</v>
      </c>
      <c r="M5" s="414" t="n">
        <v>37135</v>
      </c>
      <c r="N5" s="415" t="n">
        <v>2001</v>
      </c>
      <c r="O5" s="416" t="n">
        <v>37012</v>
      </c>
      <c r="P5" s="416" t="n">
        <v>37104</v>
      </c>
      <c r="Q5" s="416" t="n">
        <v>37043</v>
      </c>
      <c r="R5" s="415" t="n">
        <v>2002</v>
      </c>
      <c r="S5" s="416" t="n">
        <v>37438</v>
      </c>
      <c r="T5" s="416" t="n">
        <v>37408</v>
      </c>
      <c r="U5" s="416" t="n">
        <v>37773</v>
      </c>
      <c r="V5" s="415" t="n">
        <v>2003</v>
      </c>
      <c r="W5" s="415" t="n">
        <v>2003</v>
      </c>
      <c r="X5" s="415" t="n">
        <v>2004</v>
      </c>
      <c r="Y5" s="417" t="n">
        <v>38139</v>
      </c>
      <c r="Z5" s="418" t="n">
        <v>37226</v>
      </c>
      <c r="AA5" s="419" t="n">
        <v>2001</v>
      </c>
      <c r="AB5" s="419" t="n">
        <v>2002</v>
      </c>
      <c r="AC5" s="419" t="n">
        <v>2002</v>
      </c>
      <c r="AD5" s="419" t="n">
        <v>2002</v>
      </c>
      <c r="AE5" s="419" t="n">
        <v>2002</v>
      </c>
      <c r="AF5" s="419" t="n">
        <v>2003</v>
      </c>
      <c r="AG5" s="420" t="n">
        <v>2003</v>
      </c>
    </row>
    <row r="6" customFormat="false" ht="56.25" hidden="false" customHeight="false" outlineLevel="0" collapsed="false">
      <c r="C6" s="421" t="s">
        <v>262</v>
      </c>
      <c r="D6" s="421" t="s">
        <v>263</v>
      </c>
      <c r="E6" s="421" t="s">
        <v>264</v>
      </c>
      <c r="F6" s="421" t="s">
        <v>219</v>
      </c>
      <c r="G6" s="421" t="s">
        <v>265</v>
      </c>
      <c r="H6" s="421" t="s">
        <v>266</v>
      </c>
      <c r="I6" s="421" t="s">
        <v>267</v>
      </c>
      <c r="J6" s="421" t="s">
        <v>268</v>
      </c>
      <c r="K6" s="421" t="s">
        <v>269</v>
      </c>
      <c r="L6" s="421" t="s">
        <v>270</v>
      </c>
      <c r="M6" s="421" t="s">
        <v>271</v>
      </c>
      <c r="N6" s="421" t="s">
        <v>272</v>
      </c>
      <c r="O6" s="421" t="s">
        <v>273</v>
      </c>
      <c r="P6" s="421" t="s">
        <v>274</v>
      </c>
      <c r="Q6" s="421" t="s">
        <v>275</v>
      </c>
      <c r="R6" s="421" t="s">
        <v>276</v>
      </c>
      <c r="S6" s="421" t="s">
        <v>277</v>
      </c>
      <c r="T6" s="421" t="s">
        <v>278</v>
      </c>
      <c r="U6" s="421" t="s">
        <v>279</v>
      </c>
      <c r="V6" s="421" t="s">
        <v>280</v>
      </c>
      <c r="W6" s="421" t="s">
        <v>281</v>
      </c>
      <c r="X6" s="421" t="s">
        <v>282</v>
      </c>
      <c r="Y6" s="421" t="s">
        <v>283</v>
      </c>
      <c r="Z6" s="421" t="s">
        <v>284</v>
      </c>
      <c r="AA6" s="421" t="s">
        <v>285</v>
      </c>
      <c r="AB6" s="421" t="s">
        <v>286</v>
      </c>
      <c r="AC6" s="421" t="s">
        <v>287</v>
      </c>
      <c r="AD6" s="421" t="s">
        <v>272</v>
      </c>
      <c r="AE6" s="421" t="s">
        <v>288</v>
      </c>
      <c r="AF6" s="421" t="s">
        <v>289</v>
      </c>
      <c r="AG6" s="421" t="s">
        <v>290</v>
      </c>
    </row>
    <row r="7" customFormat="false" ht="11.25" hidden="false" customHeight="false" outlineLevel="0" collapsed="false">
      <c r="C7" s="422" t="s">
        <v>212</v>
      </c>
      <c r="D7" s="422" t="s">
        <v>211</v>
      </c>
      <c r="E7" s="422" t="s">
        <v>213</v>
      </c>
      <c r="F7" s="422" t="s">
        <v>212</v>
      </c>
      <c r="G7" s="422" t="s">
        <v>211</v>
      </c>
      <c r="H7" s="422" t="s">
        <v>212</v>
      </c>
      <c r="I7" s="422" t="s">
        <v>212</v>
      </c>
      <c r="J7" s="422" t="s">
        <v>211</v>
      </c>
      <c r="K7" s="422" t="s">
        <v>212</v>
      </c>
      <c r="L7" s="422" t="s">
        <v>213</v>
      </c>
      <c r="M7" s="422" t="s">
        <v>211</v>
      </c>
      <c r="N7" s="422" t="s">
        <v>213</v>
      </c>
      <c r="O7" s="422" t="s">
        <v>211</v>
      </c>
      <c r="P7" s="422" t="s">
        <v>211</v>
      </c>
      <c r="Q7" s="422" t="s">
        <v>211</v>
      </c>
      <c r="R7" s="422" t="s">
        <v>213</v>
      </c>
      <c r="S7" s="422" t="s">
        <v>211</v>
      </c>
      <c r="T7" s="422" t="s">
        <v>211</v>
      </c>
      <c r="U7" s="422" t="s">
        <v>211</v>
      </c>
      <c r="V7" s="422" t="s">
        <v>213</v>
      </c>
      <c r="W7" s="422" t="s">
        <v>213</v>
      </c>
      <c r="X7" s="422" t="s">
        <v>212</v>
      </c>
      <c r="Y7" s="422" t="s">
        <v>212</v>
      </c>
      <c r="Z7" s="422" t="s">
        <v>211</v>
      </c>
      <c r="AA7" s="422" t="s">
        <v>211</v>
      </c>
      <c r="AB7" s="422" t="s">
        <v>213</v>
      </c>
      <c r="AC7" s="422" t="s">
        <v>213</v>
      </c>
      <c r="AD7" s="422" t="s">
        <v>213</v>
      </c>
      <c r="AE7" s="422" t="s">
        <v>212</v>
      </c>
      <c r="AF7" s="422" t="s">
        <v>212</v>
      </c>
      <c r="AG7" s="422" t="s">
        <v>212</v>
      </c>
    </row>
    <row r="8" customFormat="false" ht="11.25" hidden="false" customHeight="false" outlineLevel="0" collapsed="false">
      <c r="B8" s="55" t="s">
        <v>15</v>
      </c>
      <c r="C8" s="422" t="n">
        <v>400</v>
      </c>
      <c r="D8" s="422" t="n">
        <v>49</v>
      </c>
      <c r="E8" s="422" t="n">
        <v>500</v>
      </c>
      <c r="F8" s="422" t="n">
        <v>450</v>
      </c>
      <c r="G8" s="422" t="n">
        <v>500</v>
      </c>
      <c r="H8" s="422" t="n">
        <v>510</v>
      </c>
      <c r="I8" s="422" t="n">
        <v>1100</v>
      </c>
      <c r="J8" s="422" t="n">
        <v>1048</v>
      </c>
      <c r="K8" s="422" t="n">
        <v>960</v>
      </c>
      <c r="L8" s="422" t="n">
        <v>1000</v>
      </c>
      <c r="M8" s="422" t="n">
        <v>520</v>
      </c>
      <c r="N8" s="422" t="n">
        <v>170</v>
      </c>
      <c r="O8" s="422" t="n">
        <v>500</v>
      </c>
      <c r="P8" s="422" t="n">
        <v>51</v>
      </c>
      <c r="Q8" s="422" t="n">
        <v>88</v>
      </c>
      <c r="R8" s="422" t="n">
        <v>500</v>
      </c>
      <c r="S8" s="422" t="n">
        <v>1060</v>
      </c>
      <c r="T8" s="422" t="n">
        <v>880</v>
      </c>
      <c r="U8" s="422" t="n">
        <v>720</v>
      </c>
      <c r="V8" s="422" t="n">
        <v>530</v>
      </c>
      <c r="W8" s="422" t="n">
        <v>520</v>
      </c>
      <c r="X8" s="422" t="n">
        <v>1000</v>
      </c>
      <c r="Y8" s="422" t="n">
        <v>1100</v>
      </c>
      <c r="Z8" s="422" t="n">
        <v>300</v>
      </c>
      <c r="AA8" s="422" t="n">
        <v>86.4</v>
      </c>
      <c r="AB8" s="422" t="n">
        <v>800</v>
      </c>
      <c r="AC8" s="422" t="n">
        <v>260</v>
      </c>
      <c r="AD8" s="422" t="n">
        <v>345</v>
      </c>
      <c r="AE8" s="422" t="n">
        <v>600</v>
      </c>
      <c r="AF8" s="422" t="n">
        <v>600</v>
      </c>
      <c r="AG8" s="422" t="n">
        <v>600</v>
      </c>
    </row>
    <row r="9" customFormat="false" ht="11.25" hidden="false" customHeight="false" outlineLevel="0" collapsed="false">
      <c r="B9" s="69" t="n">
        <v>36892</v>
      </c>
    </row>
    <row r="10" customFormat="false" ht="11.25" hidden="false" customHeight="false" outlineLevel="0" collapsed="false">
      <c r="B10" s="69" t="n">
        <v>36923</v>
      </c>
    </row>
    <row r="11" customFormat="false" ht="11.25" hidden="false" customHeight="false" outlineLevel="0" collapsed="false">
      <c r="B11" s="69" t="n">
        <v>36951</v>
      </c>
    </row>
    <row r="12" customFormat="false" ht="11.25" hidden="false" customHeight="false" outlineLevel="0" collapsed="false">
      <c r="B12" s="69" t="n">
        <v>36982</v>
      </c>
    </row>
    <row r="13" customFormat="false" ht="11.25" hidden="false" customHeight="false" outlineLevel="0" collapsed="false">
      <c r="B13" s="69" t="n">
        <v>37012</v>
      </c>
    </row>
    <row r="14" customFormat="false" ht="11.25" hidden="false" customHeight="false" outlineLevel="0" collapsed="false">
      <c r="B14" s="69" t="n">
        <v>37043</v>
      </c>
    </row>
    <row r="15" customFormat="false" ht="11.25" hidden="false" customHeight="false" outlineLevel="0" collapsed="false">
      <c r="B15" s="69" t="n">
        <v>37073</v>
      </c>
    </row>
    <row r="16" customFormat="false" ht="11.25" hidden="false" customHeight="false" outlineLevel="0" collapsed="false">
      <c r="B16" s="69" t="n">
        <v>37104</v>
      </c>
    </row>
    <row r="17" customFormat="false" ht="11.25" hidden="false" customHeight="false" outlineLevel="0" collapsed="false">
      <c r="B17" s="69" t="n">
        <v>37135</v>
      </c>
    </row>
    <row r="18" customFormat="false" ht="11.25" hidden="false" customHeight="false" outlineLevel="0" collapsed="false">
      <c r="B18" s="69" t="n">
        <v>37165</v>
      </c>
    </row>
    <row r="19" customFormat="false" ht="11.25" hidden="false" customHeight="false" outlineLevel="0" collapsed="false">
      <c r="B19" s="69" t="n">
        <v>37196</v>
      </c>
    </row>
    <row r="20" customFormat="false" ht="11.25" hidden="false" customHeight="false" outlineLevel="0" collapsed="false">
      <c r="B20" s="69" t="n">
        <v>37226</v>
      </c>
    </row>
    <row r="21" customFormat="false" ht="11.25" hidden="false" customHeight="false" outlineLevel="0" collapsed="false">
      <c r="B21" s="69" t="n">
        <v>37257</v>
      </c>
    </row>
    <row r="22" customFormat="false" ht="11.25" hidden="false" customHeight="false" outlineLevel="0" collapsed="false">
      <c r="B22" s="69" t="n">
        <v>37288</v>
      </c>
    </row>
    <row r="23" customFormat="false" ht="11.25" hidden="false" customHeight="false" outlineLevel="0" collapsed="false">
      <c r="B23" s="69" t="n">
        <v>37316</v>
      </c>
    </row>
    <row r="24" customFormat="false" ht="11.25" hidden="false" customHeight="false" outlineLevel="0" collapsed="false">
      <c r="B24" s="69" t="n">
        <v>37347</v>
      </c>
    </row>
    <row r="25" customFormat="false" ht="11.25" hidden="false" customHeight="false" outlineLevel="0" collapsed="false">
      <c r="B25" s="69" t="n">
        <v>37377</v>
      </c>
    </row>
    <row r="26" customFormat="false" ht="11.25" hidden="false" customHeight="false" outlineLevel="0" collapsed="false">
      <c r="B26" s="69" t="n">
        <v>37408</v>
      </c>
    </row>
    <row r="27" customFormat="false" ht="11.25" hidden="false" customHeight="false" outlineLevel="0" collapsed="false">
      <c r="B27" s="69" t="n">
        <v>37438</v>
      </c>
    </row>
    <row r="28" customFormat="false" ht="11.25" hidden="false" customHeight="false" outlineLevel="0" collapsed="false">
      <c r="B28" s="69" t="n">
        <v>37469</v>
      </c>
    </row>
    <row r="29" customFormat="false" ht="11.25" hidden="false" customHeight="false" outlineLevel="0" collapsed="false">
      <c r="B29" s="69" t="n">
        <v>37500</v>
      </c>
    </row>
    <row r="30" customFormat="false" ht="11.25" hidden="false" customHeight="false" outlineLevel="0" collapsed="false">
      <c r="B30" s="69" t="n">
        <v>37530</v>
      </c>
    </row>
    <row r="31" customFormat="false" ht="11.25" hidden="false" customHeight="false" outlineLevel="0" collapsed="false">
      <c r="B31" s="69" t="n">
        <v>37561</v>
      </c>
    </row>
    <row r="32" customFormat="false" ht="11.25" hidden="false" customHeight="false" outlineLevel="0" collapsed="false">
      <c r="B32" s="69" t="n">
        <v>37591</v>
      </c>
    </row>
    <row r="33" customFormat="false" ht="11.25" hidden="false" customHeight="false" outlineLevel="0" collapsed="false">
      <c r="B33" s="69" t="n">
        <v>37622</v>
      </c>
    </row>
    <row r="34" customFormat="false" ht="11.25" hidden="false" customHeight="false" outlineLevel="0" collapsed="false">
      <c r="B34" s="69" t="n">
        <v>37653</v>
      </c>
    </row>
    <row r="35" customFormat="false" ht="11.25" hidden="false" customHeight="false" outlineLevel="0" collapsed="false">
      <c r="B35" s="69" t="n">
        <v>37681</v>
      </c>
    </row>
    <row r="36" customFormat="false" ht="11.25" hidden="false" customHeight="false" outlineLevel="0" collapsed="false">
      <c r="B36" s="69" t="n">
        <v>37712</v>
      </c>
    </row>
    <row r="37" customFormat="false" ht="11.25" hidden="false" customHeight="false" outlineLevel="0" collapsed="false">
      <c r="B37" s="69" t="n">
        <v>37742</v>
      </c>
    </row>
    <row r="38" customFormat="false" ht="11.25" hidden="false" customHeight="false" outlineLevel="0" collapsed="false">
      <c r="B38" s="69" t="n">
        <v>37773</v>
      </c>
    </row>
    <row r="39" customFormat="false" ht="11.25" hidden="false" customHeight="false" outlineLevel="0" collapsed="false">
      <c r="B39" s="69" t="n">
        <v>37803</v>
      </c>
    </row>
    <row r="40" customFormat="false" ht="11.25" hidden="false" customHeight="false" outlineLevel="0" collapsed="false">
      <c r="B40" s="69" t="n">
        <v>37834</v>
      </c>
    </row>
    <row r="41" customFormat="false" ht="11.25" hidden="false" customHeight="false" outlineLevel="0" collapsed="false">
      <c r="B41" s="69" t="n">
        <v>37865</v>
      </c>
    </row>
    <row r="42" customFormat="false" ht="11.25" hidden="false" customHeight="false" outlineLevel="0" collapsed="false">
      <c r="B42" s="69" t="n">
        <v>37895</v>
      </c>
    </row>
    <row r="43" customFormat="false" ht="11.25" hidden="false" customHeight="false" outlineLevel="0" collapsed="false">
      <c r="B43" s="69" t="n">
        <v>37926</v>
      </c>
    </row>
    <row r="44" customFormat="false" ht="11.25" hidden="false" customHeight="false" outlineLevel="0" collapsed="false">
      <c r="B44" s="69" t="n">
        <v>37956</v>
      </c>
    </row>
    <row r="45" customFormat="false" ht="11.25" hidden="false" customHeight="false" outlineLevel="0" collapsed="false">
      <c r="B45" s="69" t="n">
        <v>37987</v>
      </c>
    </row>
    <row r="46" customFormat="false" ht="11.25" hidden="false" customHeight="false" outlineLevel="0" collapsed="false">
      <c r="B46" s="69" t="n">
        <v>38018</v>
      </c>
    </row>
    <row r="47" customFormat="false" ht="11.25" hidden="false" customHeight="false" outlineLevel="0" collapsed="false">
      <c r="B47" s="69" t="n">
        <v>38047</v>
      </c>
    </row>
    <row r="48" customFormat="false" ht="11.25" hidden="false" customHeight="false" outlineLevel="0" collapsed="false">
      <c r="B48" s="69" t="n">
        <v>38078</v>
      </c>
    </row>
    <row r="49" customFormat="false" ht="11.25" hidden="false" customHeight="false" outlineLevel="0" collapsed="false">
      <c r="B49" s="69" t="n">
        <v>38108</v>
      </c>
    </row>
    <row r="50" customFormat="false" ht="11.25" hidden="false" customHeight="false" outlineLevel="0" collapsed="false">
      <c r="B50" s="69" t="n">
        <v>38139</v>
      </c>
    </row>
    <row r="51" customFormat="false" ht="11.25" hidden="false" customHeight="false" outlineLevel="0" collapsed="false">
      <c r="B51" s="69" t="n">
        <v>38169</v>
      </c>
    </row>
    <row r="52" customFormat="false" ht="11.25" hidden="false" customHeight="false" outlineLevel="0" collapsed="false">
      <c r="B52" s="69" t="n">
        <v>38200</v>
      </c>
    </row>
    <row r="53" customFormat="false" ht="11.25" hidden="false" customHeight="false" outlineLevel="0" collapsed="false">
      <c r="B53" s="69" t="n">
        <v>38231</v>
      </c>
    </row>
    <row r="54" customFormat="false" ht="11.25" hidden="false" customHeight="false" outlineLevel="0" collapsed="false">
      <c r="B54" s="69" t="n">
        <v>38261</v>
      </c>
    </row>
    <row r="55" customFormat="false" ht="11.25" hidden="false" customHeight="false" outlineLevel="0" collapsed="false">
      <c r="B55" s="69" t="n">
        <v>38292</v>
      </c>
    </row>
    <row r="56" customFormat="false" ht="11.25" hidden="false" customHeight="false" outlineLevel="0" collapsed="false">
      <c r="B56" s="69" t="n">
        <v>38322</v>
      </c>
    </row>
    <row r="57" customFormat="false" ht="11.25" hidden="false" customHeight="false" outlineLevel="0" collapsed="false">
      <c r="B57" s="69" t="n">
        <v>38353</v>
      </c>
    </row>
    <row r="58" customFormat="false" ht="11.25" hidden="false" customHeight="false" outlineLevel="0" collapsed="false">
      <c r="B58" s="69" t="n">
        <v>38384</v>
      </c>
    </row>
    <row r="59" customFormat="false" ht="11.25" hidden="false" customHeight="false" outlineLevel="0" collapsed="false">
      <c r="B59" s="69" t="n">
        <v>38412</v>
      </c>
    </row>
    <row r="60" customFormat="false" ht="11.25" hidden="false" customHeight="false" outlineLevel="0" collapsed="false">
      <c r="B60" s="69" t="n">
        <v>38443</v>
      </c>
    </row>
    <row r="61" customFormat="false" ht="11.25" hidden="false" customHeight="false" outlineLevel="0" collapsed="false">
      <c r="B61" s="69" t="n">
        <v>38473</v>
      </c>
    </row>
    <row r="62" customFormat="false" ht="11.25" hidden="false" customHeight="false" outlineLevel="0" collapsed="false">
      <c r="B62" s="69" t="n">
        <v>38504</v>
      </c>
    </row>
    <row r="63" customFormat="false" ht="11.25" hidden="false" customHeight="false" outlineLevel="0" collapsed="false">
      <c r="B63" s="69" t="n">
        <v>38534</v>
      </c>
    </row>
    <row r="64" customFormat="false" ht="11.25" hidden="false" customHeight="false" outlineLevel="0" collapsed="false">
      <c r="B64" s="69" t="n">
        <v>38565</v>
      </c>
    </row>
    <row r="65" customFormat="false" ht="11.25" hidden="false" customHeight="false" outlineLevel="0" collapsed="false">
      <c r="B65" s="69" t="n">
        <v>38596</v>
      </c>
    </row>
    <row r="66" customFormat="false" ht="11.25" hidden="false" customHeight="false" outlineLevel="0" collapsed="false">
      <c r="B66" s="69" t="n">
        <v>38626</v>
      </c>
    </row>
    <row r="67" customFormat="false" ht="11.25" hidden="false" customHeight="false" outlineLevel="0" collapsed="false">
      <c r="B67" s="69" t="n">
        <v>38657</v>
      </c>
    </row>
    <row r="68" customFormat="false" ht="11.25" hidden="false" customHeight="false" outlineLevel="0" collapsed="false">
      <c r="B68" s="69" t="n">
        <v>38687</v>
      </c>
    </row>
  </sheetData>
  <printOptions headings="false" gridLines="false" gridLinesSet="true" horizontalCentered="false" verticalCentered="false"/>
  <pageMargins left="0.2" right="0.229861111111111" top="0.984027777777778" bottom="0.984027777777778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2000-07-21T15:43:33Z</dcterms:created>
  <dc:creator>jreitme</dc:creator>
  <dc:description>- Oracle 8i ODBC QueryFix Applied</dc:description>
  <dc:language>en-US</dc:language>
  <cp:lastModifiedBy>Michael D. Grigsby</cp:lastModifiedBy>
  <cp:lastPrinted>2001-01-08T16:09:25Z</cp:lastPrinted>
  <cp:revision>0</cp:revision>
  <dc:subject/>
  <dc:title/>
</cp:coreProperties>
</file>