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  <externalReference r:id="rId7"/>
  </externalReferences>
  <definedNames>
    <definedName function="false" hidden="false" name="cRows" vbProcedure="false">[2]NOX!$EQ$1</definedName>
    <definedName function="false" hidden="false" name="CurveDate" vbProcedure="false">'[2]IR Hedge'!$B$4</definedName>
    <definedName function="false" hidden="false" name="Dldfile" vbProcedure="false">[2]Top!$B$20</definedName>
    <definedName function="false" hidden="false" name="FirstMonth" vbProcedure="false">'[2]IR Hedge'!$B$5</definedName>
    <definedName function="false" hidden="false" name="foMid" vbProcedure="false">[2]NOX!$L$2</definedName>
    <definedName function="false" hidden="false" name="fpMid" vbProcedure="false">[2]NOX!$G$2</definedName>
    <definedName function="false" hidden="false" name="fPriorFixed" vbProcedure="false">[2]NOX!$BZ$2</definedName>
    <definedName function="false" hidden="false" name="fPriorPosn" vbProcedure="false">[2]NOX!$EP$2</definedName>
    <definedName function="false" hidden="false" name="fRefDt" vbProcedure="false">[2]NOX!$D$2</definedName>
    <definedName function="false" hidden="false" name="fsMid" vbProcedure="false">[2]NOX!$Y$2</definedName>
    <definedName function="false" hidden="false" name="fStart" vbProcedure="false">[2]Interest!$X$7</definedName>
    <definedName function="false" hidden="false" name="MID" vbProcedure="false">[2]Model!$E$12</definedName>
    <definedName function="false" hidden="false" name="mid_vol" vbProcedure="false">[2]Model!$E$24</definedName>
    <definedName function="false" hidden="false" name="nr_EmSm" vbProcedure="false">'[2]Emissions Summary'!$A$1:$O$41</definedName>
    <definedName function="false" hidden="false" name="nr_EmSum" vbProcedure="false">'[2]Emissions Summary'!$A$1:$O$41</definedName>
    <definedName function="false" hidden="false" name="opt_buysell" vbProcedure="false">[2]Model!$E$21</definedName>
    <definedName function="false" hidden="false" name="OPT_MID" vbProcedure="false">[2]Model!$E$23</definedName>
    <definedName function="false" hidden="false" name="opt_strike" vbProcedure="false">[2]Model!$E$25</definedName>
    <definedName function="false" hidden="false" name="opt_volume" vbProcedure="false">[2]Model!$E$20</definedName>
    <definedName function="false" hidden="false" name="RegionList" vbProcedure="false">[1]!RegionList</definedName>
    <definedName function="false" hidden="false" name="RegionTable" vbProcedure="false">[1]!RegionTable</definedName>
    <definedName function="false" hidden="false" name="swap_buysell" vbProcedure="false">[2]Model!$E$11</definedName>
    <definedName function="false" hidden="false" name="swap_fixed" vbProcedure="false">[2]Model!$E$13</definedName>
    <definedName function="false" hidden="false" name="swap_volume" vbProcedure="false">[2]Model!$E$10</definedName>
    <definedName function="false" hidden="false" name="tblDiscFact" vbProcedure="false">[2]PriorInterest!$X$8:$AF$368</definedName>
    <definedName function="false" hidden="false" name="tblNoxprices" vbProcedure="false">[2]NOX!$C$2:$G$103</definedName>
    <definedName function="false" hidden="false" name="tblprices" vbProcedure="false">[2]SO2!$C$2:$G$103</definedName>
    <definedName function="false" hidden="false" name="TopCurrDate" vbProcedure="false">[2]Top!$E$4</definedName>
    <definedName function="false" hidden="false" name="TopPriorDate" vbProcedure="false">[2]Top!$E$5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<sst xmlns="http://schemas.openxmlformats.org/spreadsheetml/2006/main" count="121" uniqueCount="61">
  <si>
    <t xml:space="preserve">SO2</t>
  </si>
  <si>
    <t xml:space="preserve">Gibson Curve - 9/15/2000</t>
  </si>
  <si>
    <t xml:space="preserve">Gibson Curve</t>
  </si>
  <si>
    <t xml:space="preserve">ANNUAL POSITIONS</t>
  </si>
  <si>
    <t xml:space="preserve">MONTHLY POSITIONS</t>
  </si>
  <si>
    <t xml:space="preserve">P/L</t>
  </si>
  <si>
    <t xml:space="preserve">INVENTORY</t>
  </si>
  <si>
    <t xml:space="preserve">FORWARDS</t>
  </si>
  <si>
    <t xml:space="preserve">Total</t>
  </si>
  <si>
    <t xml:space="preserve">Current</t>
  </si>
  <si>
    <t xml:space="preserve">% of</t>
  </si>
  <si>
    <t xml:space="preserve">New </t>
  </si>
  <si>
    <t xml:space="preserve">Dollar </t>
  </si>
  <si>
    <t xml:space="preserve">Spread Matrix</t>
  </si>
  <si>
    <t xml:space="preserve">PV</t>
  </si>
  <si>
    <t xml:space="preserve">Curve</t>
  </si>
  <si>
    <t xml:space="preserve">Year</t>
  </si>
  <si>
    <t xml:space="preserve">Prompt</t>
  </si>
  <si>
    <t xml:space="preserve">Previous</t>
  </si>
  <si>
    <t xml:space="preserve">Change</t>
  </si>
  <si>
    <t xml:space="preserve">Today's</t>
  </si>
  <si>
    <t xml:space="preserve">Adjusted</t>
  </si>
  <si>
    <t xml:space="preserve">Inventory</t>
  </si>
  <si>
    <t xml:space="preserve">Forward </t>
  </si>
  <si>
    <t xml:space="preserve">Position</t>
  </si>
  <si>
    <t xml:space="preserve">Implied Annual Lending Rate</t>
  </si>
  <si>
    <t xml:space="preserve">Start Date</t>
  </si>
  <si>
    <t xml:space="preserve">Goal Seek</t>
  </si>
  <si>
    <t xml:space="preserve">ANNUAL POSITIONS (PV Adj)</t>
  </si>
  <si>
    <t xml:space="preserve">End Date</t>
  </si>
  <si>
    <t xml:space="preserve">Ceiling</t>
  </si>
  <si>
    <t xml:space="preserve">Historical High</t>
  </si>
  <si>
    <t xml:space="preserve">Mid</t>
  </si>
  <si>
    <t xml:space="preserve">Floor</t>
  </si>
  <si>
    <t xml:space="preserve">Historical Low</t>
  </si>
  <si>
    <t xml:space="preserve">Opinion</t>
  </si>
  <si>
    <t xml:space="preserve">Rich/Cheap</t>
  </si>
  <si>
    <t xml:space="preserve">NYMEX</t>
  </si>
  <si>
    <t xml:space="preserve">Oct</t>
  </si>
  <si>
    <t xml:space="preserve">Nov</t>
  </si>
  <si>
    <t xml:space="preserve">Dec</t>
  </si>
  <si>
    <t xml:space="preserve">We Receive</t>
  </si>
  <si>
    <t xml:space="preserve">Q4</t>
  </si>
  <si>
    <t xml:space="preserve">Spreads</t>
  </si>
  <si>
    <t xml:space="preserve">Q1-01</t>
  </si>
  <si>
    <t xml:space="preserve">Q2-01</t>
  </si>
  <si>
    <t xml:space="preserve">We Give</t>
  </si>
  <si>
    <t xml:space="preserve">Q3-01</t>
  </si>
  <si>
    <t xml:space="preserve">Q4-01</t>
  </si>
  <si>
    <t xml:space="preserve">Q1-02</t>
  </si>
  <si>
    <t xml:space="preserve">Q2-02</t>
  </si>
  <si>
    <t xml:space="preserve">Q3-02</t>
  </si>
  <si>
    <t xml:space="preserve">Q4-02</t>
  </si>
  <si>
    <t xml:space="preserve">L/S</t>
  </si>
  <si>
    <t xml:space="preserve">B/Even</t>
  </si>
  <si>
    <t xml:space="preserve">We Get</t>
  </si>
  <si>
    <t xml:space="preserve">Short</t>
  </si>
  <si>
    <t xml:space="preserve">Underlying</t>
  </si>
  <si>
    <t xml:space="preserve">Option Premium</t>
  </si>
  <si>
    <t xml:space="preserve">Bid Price</t>
  </si>
  <si>
    <t xml:space="preserve">32% Vol. - 200 Strike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</si>
</sst>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[$-409]m/d/yyyy"/>
    <numFmt numFmtId="166" formatCode="\$#,##0_);[RED]&quot;($&quot;#,##0\)"/>
    <numFmt numFmtId="167" formatCode="_(\$* #,##0.00_);_(\$* \(#,##0.00\);_(\$* \-??_);_(@_)"/>
    <numFmt numFmtId="168" formatCode="[$-409]#,##0_);[RED]\(#,##0\)"/>
    <numFmt numFmtId="169" formatCode="0%"/>
    <numFmt numFmtId="170" formatCode="0.00%"/>
    <numFmt numFmtId="171" formatCode="yyyy"/>
    <numFmt numFmtId="172" formatCode="0"/>
    <numFmt numFmtId="173" formatCode="\$#,##0.00_);[RED]&quot;($&quot;#,##0.00\)"/>
    <numFmt numFmtId="174" formatCode="_(* #,##0.00_);_(* \(#,##0.00\);_(* \-??_);_(@_)"/>
    <numFmt numFmtId="175" formatCode="_(* #,##0.000_);_(* \(#,##0.000\);_(* \-??_);_(@_)"/>
    <numFmt numFmtId="176" formatCode="0.000%"/>
    <numFmt numFmtId="177" formatCode="[$-409]mmm\-yy"/>
    <numFmt numFmtId="178" formatCode="0.00"/>
    <numFmt numFmtId="179" formatCode="_(* #,##0_);_(* \(#,##0\);_(* \-??_);_(@_)"/>
    <numFmt numFmtId="180" formatCode="_(\$* #,##0_);_(\$* \(#,##0\);_(\$* \-??_);_(@_)"/>
    <numFmt numFmtId="181" formatCode="0.000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10"/>
      <name val="Courier New"/>
      <family val="0"/>
    </font>
    <font>
      <sz val="10"/>
      <color rgb="FF000000"/>
      <name val="MS Sans Serif"/>
      <family val="0"/>
    </font>
    <font>
      <sz val="10"/>
      <name val="Arial"/>
      <family val="2"/>
    </font>
    <font>
      <b val="true"/>
      <sz val="20"/>
      <color rgb="FFFF0000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i val="true"/>
      <sz val="10"/>
      <name val="Arial"/>
      <family val="2"/>
    </font>
    <font>
      <b val="true"/>
      <sz val="9"/>
      <name val="Arial"/>
      <family val="2"/>
    </font>
    <font>
      <u val="single"/>
      <sz val="10"/>
      <color rgb="FF0000FF"/>
      <name val="Arial"/>
      <family val="2"/>
    </font>
    <font>
      <u val="single"/>
      <sz val="10"/>
      <name val="Arial"/>
      <family val="2"/>
    </font>
    <font>
      <b val="true"/>
      <sz val="8"/>
      <color rgb="FF000000"/>
      <name val="Times New Roman"/>
      <family val="2"/>
    </font>
    <font>
      <sz val="8"/>
      <color rgb="FF000000"/>
      <name val="Arial"/>
      <family val="2"/>
    </font>
    <font>
      <sz val="8.25"/>
      <color rgb="FF000000"/>
      <name val="Arial"/>
      <family val="2"/>
    </font>
    <font>
      <sz val="8.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medium"/>
      <top style="thin"/>
      <bottom style="thin"/>
      <diagonal/>
    </border>
  </borders>
  <cellStyleXfs count="8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2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3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1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3" fillId="0" borderId="1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11" fillId="2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2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4C" xfId="28"/>
    <cellStyle name="Normal_calendar" xfId="29"/>
    <cellStyle name="Normal_CurrentDump" xfId="30"/>
    <cellStyle name="Normal_Curves" xfId="31"/>
    <cellStyle name="Normal_Curves (2)" xfId="32"/>
    <cellStyle name="Normal_Data" xfId="33"/>
    <cellStyle name="Normal_Daycount" xfId="34"/>
    <cellStyle name="Normal_Daycount_1" xfId="35"/>
    <cellStyle name="Normal_DwnldCode" xfId="36"/>
    <cellStyle name="Normal_INT" xfId="37"/>
    <cellStyle name="Normal_Interest" xfId="38"/>
    <cellStyle name="Normal_Module1" xfId="39"/>
    <cellStyle name="Normal_Module2" xfId="40"/>
    <cellStyle name="Normal_NERC holidays" xfId="41"/>
    <cellStyle name="Normal_NYWest" xfId="42"/>
    <cellStyle name="Normal_OP Curves" xfId="43"/>
    <cellStyle name="Normal_OP Curves_1" xfId="44"/>
    <cellStyle name="Normal_PG" xfId="45"/>
    <cellStyle name="Normal_PJM" xfId="46"/>
    <cellStyle name="Normal_PRC_OUT" xfId="47"/>
    <cellStyle name="Normal_Pricer" xfId="48"/>
    <cellStyle name="Normal_PriorDump" xfId="49"/>
    <cellStyle name="Normal_PriorDump_1" xfId="50"/>
    <cellStyle name="Normal_PriorDump_2" xfId="51"/>
    <cellStyle name="Normal_Prudency" xfId="52"/>
    <cellStyle name="Normal_R1" xfId="53"/>
    <cellStyle name="Normal_R1A" xfId="54"/>
    <cellStyle name="Normal_R1B" xfId="55"/>
    <cellStyle name="Normal_R2" xfId="56"/>
    <cellStyle name="Normal_R3" xfId="57"/>
    <cellStyle name="Normal_R3A" xfId="58"/>
    <cellStyle name="Normal_R4" xfId="59"/>
    <cellStyle name="Normal_R4aO" xfId="60"/>
    <cellStyle name="Normal_R4aP" xfId="61"/>
    <cellStyle name="Normal_R4O" xfId="62"/>
    <cellStyle name="Normal_R4P" xfId="63"/>
    <cellStyle name="Normal_R5" xfId="64"/>
    <cellStyle name="Normal_Reuters" xfId="65"/>
    <cellStyle name="Normal_RollCode" xfId="66"/>
    <cellStyle name="Normal_Scalars" xfId="67"/>
    <cellStyle name="Normal_Sheet1" xfId="68"/>
    <cellStyle name="Normal_Sheet2" xfId="69"/>
    <cellStyle name="Normal_Sheet6" xfId="70"/>
    <cellStyle name="Normal_Sheet7" xfId="71"/>
    <cellStyle name="Normal_Sheet8" xfId="72"/>
    <cellStyle name="Normal_Sheet9" xfId="73"/>
    <cellStyle name="Normal_SWAP" xfId="74"/>
    <cellStyle name="Normal_SWAP_1" xfId="75"/>
    <cellStyle name="Normal_Tbasis" xfId="76"/>
    <cellStyle name="Normal_Top" xfId="77"/>
    <cellStyle name="Normal_Top (2)" xfId="78"/>
    <cellStyle name="Normal_Tregion" xfId="79"/>
    <cellStyle name="Normal_Tregion_SWAP" xfId="8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Times New Roman"/>
              </a:rPr>
              <a:t>Forward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'[1]SO2-CURVE'!$T$9:$T$133</c:f>
              <c:numCache>
                <c:formatCode>General</c:formatCode>
                <c:ptCount val="125"/>
                <c:pt idx="0">
                  <c:v>153.5</c:v>
                </c:pt>
                <c:pt idx="1">
                  <c:v>154.287563335091</c:v>
                </c:pt>
                <c:pt idx="2">
                  <c:v>155.198893290039</c:v>
                </c:pt>
                <c:pt idx="3">
                  <c:v>156.090115338478</c:v>
                </c:pt>
                <c:pt idx="4">
                  <c:v>156.894756919582</c:v>
                </c:pt>
                <c:pt idx="5">
                  <c:v>157.78527317017</c:v>
                </c:pt>
                <c:pt idx="6">
                  <c:v>158.640784029209</c:v>
                </c:pt>
                <c:pt idx="7">
                  <c:v>159.522012841952</c:v>
                </c:pt>
                <c:pt idx="8">
                  <c:v>160.3740604615</c:v>
                </c:pt>
                <c:pt idx="9">
                  <c:v>161.25641244127</c:v>
                </c:pt>
                <c:pt idx="10">
                  <c:v>162.137241477544</c:v>
                </c:pt>
                <c:pt idx="11">
                  <c:v>162.991682808146</c:v>
                </c:pt>
                <c:pt idx="12">
                  <c:v>163.880032078777</c:v>
                </c:pt>
                <c:pt idx="13">
                  <c:v>164.739863409131</c:v>
                </c:pt>
                <c:pt idx="14">
                  <c:v>165.089014536835</c:v>
                </c:pt>
                <c:pt idx="15">
                  <c:v>165.998471132255</c:v>
                </c:pt>
                <c:pt idx="16">
                  <c:v>166.82284936877</c:v>
                </c:pt>
                <c:pt idx="17">
                  <c:v>167.737807074988</c:v>
                </c:pt>
                <c:pt idx="18">
                  <c:v>168.624600858927</c:v>
                </c:pt>
                <c:pt idx="19">
                  <c:v>169.543957296448</c:v>
                </c:pt>
                <c:pt idx="20">
                  <c:v>170.440680178099</c:v>
                </c:pt>
                <c:pt idx="21">
                  <c:v>171.377926858443</c:v>
                </c:pt>
                <c:pt idx="22">
                  <c:v>172.319484781126</c:v>
                </c:pt>
                <c:pt idx="23">
                  <c:v>173.23760368428</c:v>
                </c:pt>
                <c:pt idx="24">
                  <c:v>174.195122839386</c:v>
                </c:pt>
                <c:pt idx="25">
                  <c:v>175.126572417306</c:v>
                </c:pt>
                <c:pt idx="26">
                  <c:v>174.93028887806</c:v>
                </c:pt>
                <c:pt idx="27">
                  <c:v>175.911406318213</c:v>
                </c:pt>
                <c:pt idx="28">
                  <c:v>176.803063596594</c:v>
                </c:pt>
                <c:pt idx="29">
                  <c:v>177.793612162128</c:v>
                </c:pt>
                <c:pt idx="30">
                  <c:v>178.754149215109</c:v>
                </c:pt>
                <c:pt idx="31">
                  <c:v>179.752565365667</c:v>
                </c:pt>
                <c:pt idx="32">
                  <c:v>180.725577106027</c:v>
                </c:pt>
                <c:pt idx="33">
                  <c:v>181.738674283485</c:v>
                </c:pt>
                <c:pt idx="34">
                  <c:v>182.758048231036</c:v>
                </c:pt>
                <c:pt idx="35">
                  <c:v>183.751338993825</c:v>
                </c:pt>
                <c:pt idx="36">
                  <c:v>184.785071484021</c:v>
                </c:pt>
                <c:pt idx="37">
                  <c:v>185.791673819175</c:v>
                </c:pt>
                <c:pt idx="38">
                  <c:v>183.094588813225</c:v>
                </c:pt>
                <c:pt idx="39">
                  <c:v>184.138688966323</c:v>
                </c:pt>
                <c:pt idx="40">
                  <c:v>185.122023121125</c:v>
                </c:pt>
                <c:pt idx="41">
                  <c:v>186.175695863944</c:v>
                </c:pt>
                <c:pt idx="42">
                  <c:v>187.197283387039</c:v>
                </c:pt>
                <c:pt idx="43">
                  <c:v>188.259677016495</c:v>
                </c:pt>
                <c:pt idx="44">
                  <c:v>189.295443113097</c:v>
                </c:pt>
                <c:pt idx="45">
                  <c:v>190.373847291374</c:v>
                </c:pt>
                <c:pt idx="46">
                  <c:v>191.459394120665</c:v>
                </c:pt>
                <c:pt idx="47">
                  <c:v>192.517365585574</c:v>
                </c:pt>
                <c:pt idx="48">
                  <c:v>193.618351116646</c:v>
                </c:pt>
                <c:pt idx="49">
                  <c:v>194.690832258396</c:v>
                </c:pt>
                <c:pt idx="50">
                  <c:v>187.144668659148</c:v>
                </c:pt>
                <c:pt idx="51">
                  <c:v>188.2671285788</c:v>
                </c:pt>
                <c:pt idx="52">
                  <c:v>189.28931756651</c:v>
                </c:pt>
                <c:pt idx="53">
                  <c:v>190.430362748974</c:v>
                </c:pt>
                <c:pt idx="54">
                  <c:v>191.544027693401</c:v>
                </c:pt>
                <c:pt idx="55">
                  <c:v>192.704650234468</c:v>
                </c:pt>
                <c:pt idx="56">
                  <c:v>193.837441968337</c:v>
                </c:pt>
                <c:pt idx="57">
                  <c:v>195.018017876163</c:v>
                </c:pt>
                <c:pt idx="58">
                  <c:v>196.208880723966</c:v>
                </c:pt>
                <c:pt idx="59">
                  <c:v>197.371217644903</c:v>
                </c:pt>
                <c:pt idx="60">
                  <c:v>198.582616446979</c:v>
                </c:pt>
                <c:pt idx="61">
                  <c:v>199.719261965635</c:v>
                </c:pt>
                <c:pt idx="62">
                  <c:v>188.227336295494</c:v>
                </c:pt>
                <c:pt idx="63">
                  <c:v>189.331922248522</c:v>
                </c:pt>
                <c:pt idx="64">
                  <c:v>190.336148777526</c:v>
                </c:pt>
                <c:pt idx="65">
                  <c:v>191.455260505543</c:v>
                </c:pt>
                <c:pt idx="66">
                  <c:v>192.545618420548</c:v>
                </c:pt>
                <c:pt idx="67">
                  <c:v>193.67997020006</c:v>
                </c:pt>
                <c:pt idx="68">
                  <c:v>194.78518700642</c:v>
                </c:pt>
                <c:pt idx="69">
                  <c:v>195.935008039415</c:v>
                </c:pt>
                <c:pt idx="70">
                  <c:v>197.092779525981</c:v>
                </c:pt>
                <c:pt idx="71">
                  <c:v>198.22083056075</c:v>
                </c:pt>
                <c:pt idx="72">
                  <c:v>199.394424057881</c:v>
                </c:pt>
                <c:pt idx="73">
                  <c:v>200.537901736481</c:v>
                </c:pt>
                <c:pt idx="74">
                  <c:v>161.47388706916</c:v>
                </c:pt>
                <c:pt idx="75">
                  <c:v>162.432759565995</c:v>
                </c:pt>
                <c:pt idx="76">
                  <c:v>163.304559304164</c:v>
                </c:pt>
                <c:pt idx="77">
                  <c:v>164.276147441787</c:v>
                </c:pt>
                <c:pt idx="78">
                  <c:v>165.222825604399</c:v>
                </c:pt>
                <c:pt idx="79">
                  <c:v>166.207756064634</c:v>
                </c:pt>
                <c:pt idx="80">
                  <c:v>167.167443554298</c:v>
                </c:pt>
                <c:pt idx="81">
                  <c:v>168.165918459397</c:v>
                </c:pt>
                <c:pt idx="82">
                  <c:v>169.1713551247</c:v>
                </c:pt>
                <c:pt idx="83">
                  <c:v>170.151037255525</c:v>
                </c:pt>
                <c:pt idx="84">
                  <c:v>171.170329485383</c:v>
                </c:pt>
                <c:pt idx="85">
                  <c:v>172.148203184308</c:v>
                </c:pt>
                <c:pt idx="86">
                  <c:v>150.072986742918</c:v>
                </c:pt>
                <c:pt idx="87">
                  <c:v>150.956508312778</c:v>
                </c:pt>
                <c:pt idx="88">
                  <c:v>151.788168899962</c:v>
                </c:pt>
                <c:pt idx="89">
                  <c:v>152.682717280697</c:v>
                </c:pt>
                <c:pt idx="90">
                  <c:v>153.553888159384</c:v>
                </c:pt>
                <c:pt idx="91">
                  <c:v>154.459798136353</c:v>
                </c:pt>
                <c:pt idx="92">
                  <c:v>155.342038563881</c:v>
                </c:pt>
                <c:pt idx="93">
                  <c:v>156.259464566299</c:v>
                </c:pt>
                <c:pt idx="94">
                  <c:v>157.182802867325</c:v>
                </c:pt>
                <c:pt idx="95">
                  <c:v>158.082023738858</c:v>
                </c:pt>
                <c:pt idx="96">
                  <c:v>159.017115186361</c:v>
                </c:pt>
                <c:pt idx="97">
                  <c:v>159.9277872422</c:v>
                </c:pt>
                <c:pt idx="98">
                  <c:v>137.892712888649</c:v>
                </c:pt>
                <c:pt idx="99">
                  <c:v>138.709673939307</c:v>
                </c:pt>
                <c:pt idx="100">
                  <c:v>139.452110455939</c:v>
                </c:pt>
                <c:pt idx="101">
                  <c:v>140.279149551605</c:v>
                </c:pt>
                <c:pt idx="102">
                  <c:v>141.084601994099</c:v>
                </c:pt>
                <c:pt idx="103">
                  <c:v>141.922200599652</c:v>
                </c:pt>
                <c:pt idx="104">
                  <c:v>142.737941443603</c:v>
                </c:pt>
                <c:pt idx="105">
                  <c:v>143.586243755131</c:v>
                </c:pt>
                <c:pt idx="106">
                  <c:v>144.440041581278</c:v>
                </c:pt>
                <c:pt idx="107">
                  <c:v>145.271565845111</c:v>
                </c:pt>
                <c:pt idx="108">
                  <c:v>146.136288802328</c:v>
                </c:pt>
                <c:pt idx="109">
                  <c:v>146.97845784128</c:v>
                </c:pt>
                <c:pt idx="110">
                  <c:v>104.256195340735</c:v>
                </c:pt>
                <c:pt idx="111">
                  <c:v>104.877754245023</c:v>
                </c:pt>
                <c:pt idx="112">
                  <c:v>105.442631585861</c:v>
                </c:pt>
                <c:pt idx="113">
                  <c:v>106.071898303952</c:v>
                </c:pt>
                <c:pt idx="114">
                  <c:v>106.684760719551</c:v>
                </c:pt>
                <c:pt idx="115">
                  <c:v>107.322103978877</c:v>
                </c:pt>
                <c:pt idx="116">
                  <c:v>107.942835822095</c:v>
                </c:pt>
                <c:pt idx="117">
                  <c:v>108.588366424826</c:v>
                </c:pt>
                <c:pt idx="118">
                  <c:v>109.23810078531</c:v>
                </c:pt>
                <c:pt idx="119">
                  <c:v>109.870906053475</c:v>
                </c:pt>
                <c:pt idx="120">
                  <c:v>110.528997916135</c:v>
                </c:pt>
                <c:pt idx="121">
                  <c:v>111.162129027865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2037640"/>
        <c:axId val="36444801"/>
      </c:lineChart>
      <c:catAx>
        <c:axId val="72037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444801"/>
        <c:crossesAt val="0"/>
        <c:auto val="1"/>
        <c:lblAlgn val="ctr"/>
        <c:lblOffset val="100"/>
        <c:noMultiLvlLbl val="0"/>
      </c:catAx>
      <c:valAx>
        <c:axId val="364448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_);[RED]&quot;($&quot;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037640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825" strike="noStrike" u="none">
                <a:solidFill>
                  <a:srgbClr val="000000"/>
                </a:solidFill>
                <a:uFillTx/>
                <a:latin typeface="Arial"/>
              </a:rPr>
              <a:t>PV'd</a:t>
            </a:r>
          </a:p>
        </c:rich>
      </c:tx>
      <c:layout>
        <c:manualLayout>
          <c:xMode val="edge"/>
          <c:yMode val="edge"/>
          <c:x val="0.527257240204429"/>
          <c:y val="0.036054225555235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5930342608366"/>
          <c:y val="0.079607730025959"/>
          <c:w val="0.924664016657202"/>
          <c:h val="0.8843380444188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"PV'd"</c:f>
              <c:strCache>
                <c:ptCount val="1"/>
                <c:pt idx="0">
                  <c:v>PV'd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'[1]Emissions Summary'!$F$8:$F$18</c:f>
              <c:strCache>
                <c:ptCount val="11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</c:strCache>
            </c:strRef>
          </c:cat>
          <c:val>
            <c:numRef>
              <c:f>'[1]Emissions Summary'!$I$8:$I$18</c:f>
              <c:numCache>
                <c:formatCode>General</c:formatCode>
                <c:ptCount val="11"/>
                <c:pt idx="0">
                  <c:v>148418.577685464</c:v>
                </c:pt>
                <c:pt idx="1">
                  <c:v>-18032.862392412</c:v>
                </c:pt>
                <c:pt idx="2">
                  <c:v>-101524.353613841</c:v>
                </c:pt>
                <c:pt idx="3">
                  <c:v>-83468.0707126594</c:v>
                </c:pt>
                <c:pt idx="4">
                  <c:v>-144454.097375165</c:v>
                </c:pt>
                <c:pt idx="5">
                  <c:v>-40909.4756021417</c:v>
                </c:pt>
                <c:pt idx="6">
                  <c:v>-14487.6406844621</c:v>
                </c:pt>
                <c:pt idx="7">
                  <c:v>23442.845677481</c:v>
                </c:pt>
                <c:pt idx="8">
                  <c:v>28739.3567767052</c:v>
                </c:pt>
                <c:pt idx="9">
                  <c:v>24111.8767449889</c:v>
                </c:pt>
                <c:pt idx="10">
                  <c:v>13345.7538898737</c:v>
                </c:pt>
              </c:numCache>
            </c:numRef>
          </c:val>
        </c:ser>
        <c:gapWidth val="150"/>
        <c:overlap val="0"/>
        <c:axId val="9570618"/>
        <c:axId val="38277381"/>
      </c:barChart>
      <c:catAx>
        <c:axId val="95706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277381"/>
        <c:crossesAt val="0"/>
        <c:auto val="1"/>
        <c:lblAlgn val="ctr"/>
        <c:lblOffset val="100"/>
        <c:noMultiLvlLbl val="0"/>
      </c:catAx>
      <c:valAx>
        <c:axId val="38277381"/>
        <c:scaling>
          <c:orientation val="minMax"/>
          <c:max val="120000"/>
          <c:min val="-12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70618"/>
        <c:crossesAt val="1"/>
        <c:crossBetween val="midCat"/>
        <c:majorUnit val="30000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Times New Roman"/>
              </a:rPr>
              <a:t>LIBOR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0094826776829"/>
          <c:y val="0.151006711409396"/>
          <c:w val="0.925546897004976"/>
          <c:h val="0.812810037934053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[1]Interest!$Y$9:$Y$132</c:f>
              <c:numCache>
                <c:formatCode>General</c:formatCode>
                <c:ptCount val="124"/>
                <c:pt idx="0">
                  <c:v>0.067883743061579</c:v>
                </c:pt>
                <c:pt idx="1">
                  <c:v>0.069314302666575</c:v>
                </c:pt>
                <c:pt idx="2">
                  <c:v>0.069073859426569</c:v>
                </c:pt>
                <c:pt idx="3">
                  <c:v>0.068868725351105</c:v>
                </c:pt>
                <c:pt idx="4">
                  <c:v>0.068648377357716</c:v>
                </c:pt>
                <c:pt idx="5">
                  <c:v>0.068360280986273</c:v>
                </c:pt>
                <c:pt idx="6">
                  <c:v>0.068062581431303</c:v>
                </c:pt>
                <c:pt idx="7">
                  <c:v>0.06779460897737</c:v>
                </c:pt>
                <c:pt idx="8">
                  <c:v>0.067555186329777</c:v>
                </c:pt>
                <c:pt idx="9">
                  <c:v>0.067315763701161</c:v>
                </c:pt>
                <c:pt idx="10">
                  <c:v>0.067108833610911</c:v>
                </c:pt>
                <c:pt idx="11">
                  <c:v>0.066935370330065</c:v>
                </c:pt>
                <c:pt idx="12">
                  <c:v>0.06676750264841</c:v>
                </c:pt>
                <c:pt idx="13">
                  <c:v>0.066642362485552</c:v>
                </c:pt>
                <c:pt idx="14">
                  <c:v>0.06658413123183</c:v>
                </c:pt>
                <c:pt idx="15">
                  <c:v>0.066531535261693</c:v>
                </c:pt>
                <c:pt idx="16">
                  <c:v>0.066468945453315</c:v>
                </c:pt>
                <c:pt idx="17">
                  <c:v>0.06640107044473</c:v>
                </c:pt>
                <c:pt idx="18">
                  <c:v>0.066330932937462</c:v>
                </c:pt>
                <c:pt idx="19">
                  <c:v>0.06627814063391</c:v>
                </c:pt>
                <c:pt idx="20">
                  <c:v>0.066248383303467</c:v>
                </c:pt>
                <c:pt idx="21">
                  <c:v>0.066218625973318</c:v>
                </c:pt>
                <c:pt idx="22">
                  <c:v>0.066198626709712</c:v>
                </c:pt>
                <c:pt idx="23">
                  <c:v>0.066190573992726</c:v>
                </c:pt>
                <c:pt idx="24">
                  <c:v>0.066182781040825</c:v>
                </c:pt>
                <c:pt idx="25">
                  <c:v>0.066192074757791</c:v>
                </c:pt>
                <c:pt idx="26">
                  <c:v>0.066222432001873</c:v>
                </c:pt>
                <c:pt idx="27">
                  <c:v>0.066249851448403</c:v>
                </c:pt>
                <c:pt idx="28">
                  <c:v>0.066273544380147</c:v>
                </c:pt>
                <c:pt idx="29">
                  <c:v>0.066287173357191</c:v>
                </c:pt>
                <c:pt idx="30">
                  <c:v>0.066301256633534</c:v>
                </c:pt>
                <c:pt idx="31">
                  <c:v>0.066317243001467</c:v>
                </c:pt>
                <c:pt idx="32">
                  <c:v>0.06633714944781</c:v>
                </c:pt>
                <c:pt idx="33">
                  <c:v>0.066357055894286</c:v>
                </c:pt>
                <c:pt idx="34">
                  <c:v>0.066377836460387</c:v>
                </c:pt>
                <c:pt idx="35">
                  <c:v>0.066401213607031</c:v>
                </c:pt>
                <c:pt idx="36">
                  <c:v>0.066423836652342</c:v>
                </c:pt>
                <c:pt idx="37">
                  <c:v>0.066457101465392</c:v>
                </c:pt>
                <c:pt idx="38">
                  <c:v>0.066500913122746</c:v>
                </c:pt>
                <c:pt idx="39">
                  <c:v>0.066541898222137</c:v>
                </c:pt>
                <c:pt idx="40">
                  <c:v>0.066578250287904</c:v>
                </c:pt>
                <c:pt idx="41">
                  <c:v>0.066605729481891</c:v>
                </c:pt>
                <c:pt idx="42">
                  <c:v>0.066634124649274</c:v>
                </c:pt>
                <c:pt idx="43">
                  <c:v>0.066663189299502</c:v>
                </c:pt>
                <c:pt idx="44">
                  <c:v>0.066694965647865</c:v>
                </c:pt>
                <c:pt idx="45">
                  <c:v>0.066726741996561</c:v>
                </c:pt>
                <c:pt idx="46">
                  <c:v>0.066758306745473</c:v>
                </c:pt>
                <c:pt idx="47">
                  <c:v>0.066791706631658</c:v>
                </c:pt>
                <c:pt idx="48">
                  <c:v>0.066824029102512</c:v>
                </c:pt>
                <c:pt idx="49">
                  <c:v>0.066891889907246</c:v>
                </c:pt>
                <c:pt idx="50">
                  <c:v>0.066988130293822</c:v>
                </c:pt>
                <c:pt idx="51">
                  <c:v>0.067075057097236</c:v>
                </c:pt>
                <c:pt idx="52">
                  <c:v>0.067171297489649</c:v>
                </c:pt>
                <c:pt idx="53">
                  <c:v>0.067264433356193</c:v>
                </c:pt>
                <c:pt idx="54">
                  <c:v>0.06736067375464</c:v>
                </c:pt>
                <c:pt idx="55">
                  <c:v>0.067453809627025</c:v>
                </c:pt>
                <c:pt idx="56">
                  <c:v>0.067550050031506</c:v>
                </c:pt>
                <c:pt idx="57">
                  <c:v>0.067646290439053</c:v>
                </c:pt>
                <c:pt idx="58">
                  <c:v>0.067739426320244</c:v>
                </c:pt>
                <c:pt idx="59">
                  <c:v>0.067835666733824</c:v>
                </c:pt>
                <c:pt idx="60">
                  <c:v>0.067882141148569</c:v>
                </c:pt>
                <c:pt idx="61">
                  <c:v>0.067918110497474</c:v>
                </c:pt>
                <c:pt idx="62">
                  <c:v>0.067954079846808</c:v>
                </c:pt>
                <c:pt idx="63">
                  <c:v>0.067986568291736</c:v>
                </c:pt>
                <c:pt idx="64">
                  <c:v>0.068022537641884</c:v>
                </c:pt>
                <c:pt idx="65">
                  <c:v>0.068057346690824</c:v>
                </c:pt>
                <c:pt idx="66">
                  <c:v>0.068093316041815</c:v>
                </c:pt>
                <c:pt idx="67">
                  <c:v>0.068128125091569</c:v>
                </c:pt>
                <c:pt idx="68">
                  <c:v>0.068164094443403</c:v>
                </c:pt>
                <c:pt idx="69">
                  <c:v>0.068200063795665</c:v>
                </c:pt>
                <c:pt idx="70">
                  <c:v>0.068234872846649</c:v>
                </c:pt>
                <c:pt idx="71">
                  <c:v>0.068270842199754</c:v>
                </c:pt>
                <c:pt idx="72">
                  <c:v>0.068305651251553</c:v>
                </c:pt>
                <c:pt idx="73">
                  <c:v>0.0683416206055</c:v>
                </c:pt>
                <c:pt idx="74">
                  <c:v>0.068377589959875</c:v>
                </c:pt>
                <c:pt idx="75">
                  <c:v>0.068410078409356</c:v>
                </c:pt>
                <c:pt idx="76">
                  <c:v>0.068446047764546</c:v>
                </c:pt>
                <c:pt idx="77">
                  <c:v>0.068480856818364</c:v>
                </c:pt>
                <c:pt idx="78">
                  <c:v>0.068516826174397</c:v>
                </c:pt>
                <c:pt idx="79">
                  <c:v>0.068551635229029</c:v>
                </c:pt>
                <c:pt idx="80">
                  <c:v>0.068587604585904</c:v>
                </c:pt>
                <c:pt idx="81">
                  <c:v>0.068623573943207</c:v>
                </c:pt>
                <c:pt idx="82">
                  <c:v>0.068658382999069</c:v>
                </c:pt>
                <c:pt idx="83">
                  <c:v>0.068694352357215</c:v>
                </c:pt>
                <c:pt idx="84">
                  <c:v>0.06871615180188</c:v>
                </c:pt>
                <c:pt idx="85">
                  <c:v>0.068735317078412</c:v>
                </c:pt>
                <c:pt idx="86">
                  <c:v>0.068754482355066</c:v>
                </c:pt>
                <c:pt idx="87">
                  <c:v>0.068772411162369</c:v>
                </c:pt>
                <c:pt idx="88">
                  <c:v>0.068791576439258</c:v>
                </c:pt>
                <c:pt idx="89">
                  <c:v>0.068810123481524</c:v>
                </c:pt>
                <c:pt idx="90">
                  <c:v>0.068829288758653</c:v>
                </c:pt>
                <c:pt idx="91">
                  <c:v>0.068847835801152</c:v>
                </c:pt>
                <c:pt idx="92">
                  <c:v>0.068867001078519</c:v>
                </c:pt>
                <c:pt idx="93">
                  <c:v>0.068886166356008</c:v>
                </c:pt>
                <c:pt idx="94">
                  <c:v>0.068904713398855</c:v>
                </c:pt>
                <c:pt idx="95">
                  <c:v>0.068923878676583</c:v>
                </c:pt>
                <c:pt idx="96">
                  <c:v>0.068942425719661</c:v>
                </c:pt>
                <c:pt idx="97">
                  <c:v>0.068961590997629</c:v>
                </c:pt>
                <c:pt idx="98">
                  <c:v>0.068980756275718</c:v>
                </c:pt>
                <c:pt idx="99">
                  <c:v>0.06899806684958</c:v>
                </c:pt>
                <c:pt idx="100">
                  <c:v>0.0690172321279</c:v>
                </c:pt>
                <c:pt idx="101">
                  <c:v>0.069035779171551</c:v>
                </c:pt>
                <c:pt idx="102">
                  <c:v>0.069054944450111</c:v>
                </c:pt>
                <c:pt idx="103">
                  <c:v>0.069073491494</c:v>
                </c:pt>
                <c:pt idx="104">
                  <c:v>0.069092656772792</c:v>
                </c:pt>
                <c:pt idx="105">
                  <c:v>0.069111822051712</c:v>
                </c:pt>
                <c:pt idx="106">
                  <c:v>0.069130369095943</c:v>
                </c:pt>
                <c:pt idx="107">
                  <c:v>0.069149534375102</c:v>
                </c:pt>
                <c:pt idx="108">
                  <c:v>0.069168081419565</c:v>
                </c:pt>
                <c:pt idx="109">
                  <c:v>0.069187246698963</c:v>
                </c:pt>
                <c:pt idx="110">
                  <c:v>0.069206411978483</c:v>
                </c:pt>
                <c:pt idx="111">
                  <c:v>0.069223722553637</c:v>
                </c:pt>
                <c:pt idx="112">
                  <c:v>0.069242887833388</c:v>
                </c:pt>
                <c:pt idx="113">
                  <c:v>0.069261434878423</c:v>
                </c:pt>
                <c:pt idx="114">
                  <c:v>0.069280600158413</c:v>
                </c:pt>
                <c:pt idx="115">
                  <c:v>0.06929914720368</c:v>
                </c:pt>
                <c:pt idx="116">
                  <c:v>0.069318312483909</c:v>
                </c:pt>
                <c:pt idx="117">
                  <c:v>0.06933747776426</c:v>
                </c:pt>
                <c:pt idx="118">
                  <c:v>0.069356024809876</c:v>
                </c:pt>
                <c:pt idx="119">
                  <c:v>0.069375190090465</c:v>
                </c:pt>
                <c:pt idx="120">
                  <c:v>0.069386515300653</c:v>
                </c:pt>
                <c:pt idx="121">
                  <c:v>0.069395946802905</c:v>
                </c:pt>
                <c:pt idx="122">
                  <c:v>0.069405378305185</c:v>
                </c:pt>
                <c:pt idx="123">
                  <c:v>0.069413897081463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0131749"/>
        <c:axId val="14386917"/>
      </c:lineChart>
      <c:catAx>
        <c:axId val="301317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386917"/>
        <c:crossesAt val="0"/>
        <c:auto val="1"/>
        <c:lblAlgn val="ctr"/>
        <c:lblOffset val="100"/>
        <c:noMultiLvlLbl val="0"/>
      </c:catAx>
      <c:valAx>
        <c:axId val="143869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131749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cke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'[1]SO2-POS'!$Y$27:$Y$35</c:f>
              <c:numCache>
                <c:formatCode>General</c:formatCode>
                <c:ptCount val="9"/>
                <c:pt idx="0">
                  <c:v>27.435</c:v>
                </c:pt>
                <c:pt idx="1">
                  <c:v>27.36</c:v>
                </c:pt>
                <c:pt idx="2">
                  <c:v>26.68</c:v>
                </c:pt>
                <c:pt idx="3">
                  <c:v>26.65</c:v>
                </c:pt>
                <c:pt idx="4">
                  <c:v>26.66</c:v>
                </c:pt>
                <c:pt idx="5">
                  <c:v>25.63</c:v>
                </c:pt>
                <c:pt idx="6">
                  <c:v>25.63</c:v>
                </c:pt>
                <c:pt idx="7">
                  <c:v>25.63</c:v>
                </c:pt>
                <c:pt idx="8">
                  <c:v>25.63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7782542"/>
        <c:axId val="7138625"/>
      </c:lineChart>
      <c:catAx>
        <c:axId val="477825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38625"/>
        <c:crossesAt val="0"/>
        <c:auto val="1"/>
        <c:lblAlgn val="ctr"/>
        <c:lblOffset val="100"/>
        <c:noMultiLvlLbl val="0"/>
      </c:catAx>
      <c:valAx>
        <c:axId val="71386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78254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190800</xdr:colOff>
      <xdr:row>34</xdr:row>
      <xdr:rowOff>66600</xdr:rowOff>
    </xdr:from>
    <xdr:to>
      <xdr:col>4</xdr:col>
      <xdr:colOff>100440</xdr:colOff>
      <xdr:row>48</xdr:row>
      <xdr:rowOff>124200</xdr:rowOff>
    </xdr:to>
    <xdr:graphicFrame>
      <xdr:nvGraphicFramePr>
        <xdr:cNvPr id="0" name="Chart 1"/>
        <xdr:cNvGraphicFramePr/>
      </xdr:nvGraphicFramePr>
      <xdr:xfrm>
        <a:off x="190800" y="5914800"/>
        <a:ext cx="3783600" cy="2381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181080</xdr:colOff>
      <xdr:row>50</xdr:row>
      <xdr:rowOff>18720</xdr:rowOff>
    </xdr:from>
    <xdr:to>
      <xdr:col>4</xdr:col>
      <xdr:colOff>110520</xdr:colOff>
      <xdr:row>64</xdr:row>
      <xdr:rowOff>142920</xdr:rowOff>
    </xdr:to>
    <xdr:graphicFrame>
      <xdr:nvGraphicFramePr>
        <xdr:cNvPr id="1" name="Chart 2"/>
        <xdr:cNvGraphicFramePr/>
      </xdr:nvGraphicFramePr>
      <xdr:xfrm>
        <a:off x="181080" y="8515080"/>
        <a:ext cx="3803400" cy="249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130320</xdr:colOff>
      <xdr:row>66</xdr:row>
      <xdr:rowOff>47520</xdr:rowOff>
    </xdr:from>
    <xdr:to>
      <xdr:col>4</xdr:col>
      <xdr:colOff>90360</xdr:colOff>
      <xdr:row>80</xdr:row>
      <xdr:rowOff>162000</xdr:rowOff>
    </xdr:to>
    <xdr:graphicFrame>
      <xdr:nvGraphicFramePr>
        <xdr:cNvPr id="2" name="Chart 3"/>
        <xdr:cNvGraphicFramePr/>
      </xdr:nvGraphicFramePr>
      <xdr:xfrm>
        <a:off x="130320" y="11239560"/>
        <a:ext cx="3834000" cy="2467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764280</xdr:colOff>
      <xdr:row>37</xdr:row>
      <xdr:rowOff>19080</xdr:rowOff>
    </xdr:from>
    <xdr:to>
      <xdr:col>27</xdr:col>
      <xdr:colOff>473400</xdr:colOff>
      <xdr:row>50</xdr:row>
      <xdr:rowOff>47520</xdr:rowOff>
    </xdr:to>
    <xdr:graphicFrame>
      <xdr:nvGraphicFramePr>
        <xdr:cNvPr id="3" name="Chart 4"/>
        <xdr:cNvGraphicFramePr/>
      </xdr:nvGraphicFramePr>
      <xdr:xfrm>
        <a:off x="17730360" y="6353280"/>
        <a:ext cx="4025160" cy="2190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Coal/Emissions/Traders/SO2%20curv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Coal/Emissions/Traders/DOWNLOA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p"/>
      <sheetName val="Emissions Summary"/>
      <sheetName val="Model"/>
      <sheetName val="New Deals"/>
      <sheetName val="SO2-CURVE"/>
      <sheetName val="NOX-CURVE"/>
      <sheetName val="VOL"/>
      <sheetName val="SO2-POS"/>
      <sheetName val="NOX-POS"/>
      <sheetName val="IR Hedge"/>
      <sheetName val="SO2"/>
      <sheetName val="NOX"/>
      <sheetName val="Interest"/>
      <sheetName val="PriorInterest"/>
      <sheetName val="Tregion"/>
      <sheetName val="TBasis"/>
    </sheetNames>
    <sheetDataSet>
      <sheetData sheetId="0"/>
      <sheetData sheetId="1"/>
      <sheetData sheetId="2"/>
      <sheetData sheetId="3"/>
      <sheetData sheetId="4">
        <row r="6">
          <cell r="N6">
            <v>-179586.099803573</v>
          </cell>
        </row>
        <row r="9">
          <cell r="A9">
            <v>36526</v>
          </cell>
        </row>
        <row r="9">
          <cell r="C9">
            <v>153.5</v>
          </cell>
        </row>
        <row r="9">
          <cell r="U9">
            <v>1</v>
          </cell>
        </row>
        <row r="10">
          <cell r="A10">
            <v>36892</v>
          </cell>
        </row>
        <row r="10">
          <cell r="C10">
            <v>153.5</v>
          </cell>
        </row>
        <row r="10">
          <cell r="U10">
            <v>0.994895484003591</v>
          </cell>
        </row>
        <row r="11">
          <cell r="A11">
            <v>37257</v>
          </cell>
        </row>
        <row r="11">
          <cell r="C11">
            <v>152.991760253906</v>
          </cell>
        </row>
        <row r="11">
          <cell r="T11">
            <v>155.198893290039</v>
          </cell>
          <cell r="U11">
            <v>0.989053444557339</v>
          </cell>
        </row>
        <row r="11">
          <cell r="W11">
            <v>155.644504314258</v>
          </cell>
        </row>
        <row r="12">
          <cell r="A12">
            <v>37622</v>
          </cell>
        </row>
        <row r="12">
          <cell r="C12">
            <v>151.975143432617</v>
          </cell>
        </row>
        <row r="12">
          <cell r="U12">
            <v>0.983406282115553</v>
          </cell>
        </row>
        <row r="13">
          <cell r="A13">
            <v>37987</v>
          </cell>
        </row>
        <row r="13">
          <cell r="C13">
            <v>148.925491333008</v>
          </cell>
        </row>
        <row r="13">
          <cell r="U13">
            <v>0.978362840248881</v>
          </cell>
        </row>
        <row r="14">
          <cell r="A14">
            <v>38353</v>
          </cell>
        </row>
        <row r="14">
          <cell r="C14">
            <v>142.31787109375</v>
          </cell>
        </row>
        <row r="14">
          <cell r="U14">
            <v>0.972841108146081</v>
          </cell>
        </row>
        <row r="15">
          <cell r="A15">
            <v>38718</v>
          </cell>
        </row>
        <row r="15">
          <cell r="C15">
            <v>133.347106933594</v>
          </cell>
        </row>
        <row r="15">
          <cell r="U15">
            <v>0.96759481453229</v>
          </cell>
        </row>
        <row r="16">
          <cell r="A16">
            <v>39083</v>
          </cell>
        </row>
        <row r="16">
          <cell r="C16">
            <v>106.738395690918</v>
          </cell>
        </row>
        <row r="16">
          <cell r="U16">
            <v>0.962249643577916</v>
          </cell>
        </row>
        <row r="17">
          <cell r="A17">
            <v>39448</v>
          </cell>
        </row>
        <row r="17">
          <cell r="C17">
            <v>92.5066070556641</v>
          </cell>
        </row>
        <row r="17">
          <cell r="U17">
            <v>0.95713732980434</v>
          </cell>
        </row>
        <row r="18">
          <cell r="A18">
            <v>39814</v>
          </cell>
        </row>
        <row r="18">
          <cell r="C18">
            <v>79.2913970947266</v>
          </cell>
        </row>
        <row r="18">
          <cell r="U18">
            <v>0.951900130209738</v>
          </cell>
        </row>
        <row r="19">
          <cell r="A19">
            <v>40179</v>
          </cell>
        </row>
        <row r="19">
          <cell r="C19">
            <v>55.9105949401856</v>
          </cell>
        </row>
        <row r="19">
          <cell r="U19">
            <v>0.946728824304438</v>
          </cell>
        </row>
        <row r="20">
          <cell r="U20">
            <v>0.941765845688465</v>
          </cell>
        </row>
        <row r="21">
          <cell r="U21">
            <v>0.93666078809536</v>
          </cell>
        </row>
        <row r="22">
          <cell r="U22">
            <v>0.931772048510097</v>
          </cell>
        </row>
        <row r="23">
          <cell r="U23">
            <v>0.926722839088547</v>
          </cell>
        </row>
        <row r="24">
          <cell r="U24">
            <v>0.921645598362252</v>
          </cell>
        </row>
        <row r="25">
          <cell r="U25">
            <v>0.917091158871831</v>
          </cell>
        </row>
        <row r="26">
          <cell r="U26">
            <v>0.91208871107699</v>
          </cell>
        </row>
        <row r="27">
          <cell r="U27">
            <v>0.907292052729015</v>
          </cell>
        </row>
        <row r="28">
          <cell r="U28">
            <v>0.902372238406588</v>
          </cell>
        </row>
        <row r="29">
          <cell r="U29">
            <v>0.897624675599981</v>
          </cell>
        </row>
        <row r="30">
          <cell r="U30">
            <v>0.892715666821412</v>
          </cell>
        </row>
        <row r="31">
          <cell r="U31">
            <v>0.887837846359805</v>
          </cell>
        </row>
        <row r="32">
          <cell r="U32">
            <v>0.883132512804375</v>
          </cell>
        </row>
        <row r="33">
          <cell r="U33">
            <v>0.878278092751024</v>
          </cell>
        </row>
        <row r="34">
          <cell r="U34">
            <v>0.873606775614522</v>
          </cell>
        </row>
        <row r="35">
          <cell r="U35">
            <v>0.868775467115106</v>
          </cell>
        </row>
        <row r="36">
          <cell r="U36">
            <v>0.863930012347826</v>
          </cell>
        </row>
        <row r="37">
          <cell r="U37">
            <v>0.859573020631442</v>
          </cell>
        </row>
        <row r="38">
          <cell r="U38">
            <v>0.854784047550779</v>
          </cell>
        </row>
        <row r="39">
          <cell r="U39">
            <v>0.850190857666376</v>
          </cell>
        </row>
        <row r="40">
          <cell r="U40">
            <v>0.845468564654181</v>
          </cell>
        </row>
        <row r="41">
          <cell r="U41">
            <v>0.840916630983877</v>
          </cell>
        </row>
        <row r="42">
          <cell r="U42">
            <v>0.836228964648213</v>
          </cell>
        </row>
        <row r="43">
          <cell r="U43">
            <v>0.83156471030209</v>
          </cell>
        </row>
        <row r="44">
          <cell r="U44">
            <v>0.827069583627494</v>
          </cell>
        </row>
        <row r="45">
          <cell r="U45">
            <v>0.82244275585736</v>
          </cell>
        </row>
        <row r="46">
          <cell r="U46">
            <v>0.817986836054501</v>
          </cell>
        </row>
        <row r="47">
          <cell r="U47">
            <v>0.813380080199569</v>
          </cell>
        </row>
        <row r="48">
          <cell r="U48">
            <v>0.808768065901917</v>
          </cell>
        </row>
        <row r="49">
          <cell r="U49">
            <v>0.804472038616207</v>
          </cell>
        </row>
        <row r="50">
          <cell r="U50">
            <v>0.799919079888071</v>
          </cell>
        </row>
        <row r="51">
          <cell r="U51">
            <v>0.795553699489844</v>
          </cell>
        </row>
        <row r="52">
          <cell r="U52">
            <v>0.791064202877385</v>
          </cell>
        </row>
        <row r="53">
          <cell r="U53">
            <v>0.786735744314937</v>
          </cell>
        </row>
        <row r="54">
          <cell r="U54">
            <v>0.782279149431026</v>
          </cell>
        </row>
        <row r="55">
          <cell r="U55">
            <v>0.777843740794191</v>
          </cell>
        </row>
        <row r="56">
          <cell r="U56">
            <v>0.773569131698981</v>
          </cell>
        </row>
        <row r="57">
          <cell r="U57">
            <v>0.769170331603987</v>
          </cell>
        </row>
        <row r="58">
          <cell r="U58">
            <v>0.764933251378536</v>
          </cell>
        </row>
        <row r="59">
          <cell r="U59">
            <v>0.760469812543564</v>
          </cell>
        </row>
        <row r="60">
          <cell r="U60">
            <v>0.755935845880721</v>
          </cell>
        </row>
        <row r="61">
          <cell r="U61">
            <v>0.751853685793676</v>
          </cell>
        </row>
        <row r="62">
          <cell r="U62">
            <v>0.747348632010716</v>
          </cell>
        </row>
        <row r="63">
          <cell r="U63">
            <v>0.743003437943544</v>
          </cell>
        </row>
        <row r="64">
          <cell r="U64">
            <v>0.738528473083493</v>
          </cell>
        </row>
        <row r="65">
          <cell r="U65">
            <v>0.734212490881909</v>
          </cell>
        </row>
        <row r="66">
          <cell r="U66">
            <v>0.72976780629635</v>
          </cell>
        </row>
        <row r="67">
          <cell r="U67">
            <v>0.725338580846237</v>
          </cell>
        </row>
        <row r="68">
          <cell r="U68">
            <v>0.721066996454359</v>
          </cell>
        </row>
        <row r="69">
          <cell r="U69">
            <v>0.716668324952546</v>
          </cell>
        </row>
        <row r="70">
          <cell r="U70">
            <v>0.712589610501555</v>
          </cell>
        </row>
        <row r="71">
          <cell r="U71">
            <v>0.708436455394848</v>
          </cell>
        </row>
        <row r="72">
          <cell r="U72">
            <v>0.704303349112777</v>
          </cell>
        </row>
        <row r="73">
          <cell r="U73">
            <v>0.700587396508987</v>
          </cell>
        </row>
        <row r="74">
          <cell r="U74">
            <v>0.696492259243684</v>
          </cell>
        </row>
        <row r="75">
          <cell r="U75">
            <v>0.692548124581803</v>
          </cell>
        </row>
        <row r="76">
          <cell r="U76">
            <v>0.688491983945753</v>
          </cell>
        </row>
        <row r="77">
          <cell r="U77">
            <v>0.68458546043955</v>
          </cell>
        </row>
        <row r="78">
          <cell r="U78">
            <v>0.680568052988106</v>
          </cell>
        </row>
        <row r="79">
          <cell r="U79">
            <v>0.676570228773986</v>
          </cell>
        </row>
        <row r="80">
          <cell r="U80">
            <v>0.672719948536016</v>
          </cell>
        </row>
        <row r="81">
          <cell r="U81">
            <v>0.668760460898774</v>
          </cell>
        </row>
        <row r="82">
          <cell r="U82">
            <v>0.664947153525222</v>
          </cell>
        </row>
        <row r="83">
          <cell r="U83">
            <v>0.661025740002168</v>
          </cell>
        </row>
        <row r="84">
          <cell r="U84">
            <v>0.657123575171122</v>
          </cell>
        </row>
        <row r="85">
          <cell r="U85">
            <v>0.653615527611278</v>
          </cell>
        </row>
        <row r="86">
          <cell r="U86">
            <v>0.649749810627511</v>
          </cell>
        </row>
        <row r="87">
          <cell r="U87">
            <v>0.646026935445873</v>
          </cell>
        </row>
        <row r="88">
          <cell r="U88">
            <v>0.642198644745616</v>
          </cell>
        </row>
        <row r="89">
          <cell r="U89">
            <v>0.638511862246959</v>
          </cell>
        </row>
        <row r="90">
          <cell r="U90">
            <v>0.634720736929164</v>
          </cell>
        </row>
        <row r="91">
          <cell r="U91">
            <v>0.630948399108339</v>
          </cell>
        </row>
        <row r="92">
          <cell r="U92">
            <v>0.627315574518792</v>
          </cell>
        </row>
        <row r="93">
          <cell r="U93">
            <v>0.62358000952515</v>
          </cell>
        </row>
        <row r="94">
          <cell r="U94">
            <v>0.620037814606987</v>
          </cell>
        </row>
        <row r="95">
          <cell r="U95">
            <v>0.616410781602768</v>
          </cell>
        </row>
        <row r="96">
          <cell r="U96">
            <v>0.612803039031566</v>
          </cell>
        </row>
        <row r="97">
          <cell r="U97">
            <v>0.609445437849848</v>
          </cell>
        </row>
        <row r="98">
          <cell r="U98">
            <v>0.605874775503222</v>
          </cell>
        </row>
        <row r="99">
          <cell r="U99">
            <v>0.602437412458388</v>
          </cell>
        </row>
        <row r="100">
          <cell r="U100">
            <v>0.598904104315879</v>
          </cell>
        </row>
        <row r="101">
          <cell r="U101">
            <v>0.595502723608348</v>
          </cell>
        </row>
        <row r="102">
          <cell r="U102">
            <v>0.592006425418247</v>
          </cell>
        </row>
        <row r="103">
          <cell r="U103">
            <v>0.588528804475811</v>
          </cell>
        </row>
        <row r="104">
          <cell r="U104">
            <v>0.585181065296074</v>
          </cell>
        </row>
        <row r="105">
          <cell r="U105">
            <v>0.581739940051424</v>
          </cell>
        </row>
        <row r="106">
          <cell r="U106">
            <v>0.578427355563728</v>
          </cell>
        </row>
        <row r="107">
          <cell r="U107">
            <v>0.575022388302389</v>
          </cell>
        </row>
        <row r="108">
          <cell r="U108">
            <v>0.571635667815216</v>
          </cell>
        </row>
        <row r="109">
          <cell r="U109">
            <v>0.568592306243936</v>
          </cell>
        </row>
        <row r="110">
          <cell r="U110">
            <v>0.565240075579138</v>
          </cell>
        </row>
        <row r="111">
          <cell r="U111">
            <v>0.562013118185944</v>
          </cell>
        </row>
        <row r="112">
          <cell r="U112">
            <v>0.558696220603282</v>
          </cell>
        </row>
        <row r="113">
          <cell r="U113">
            <v>0.555503297110779</v>
          </cell>
        </row>
        <row r="114">
          <cell r="U114">
            <v>0.552221403813228</v>
          </cell>
        </row>
        <row r="115">
          <cell r="U115">
            <v>0.548957174386497</v>
          </cell>
        </row>
        <row r="116">
          <cell r="U116">
            <v>0.545814981985307</v>
          </cell>
        </row>
        <row r="117">
          <cell r="U117">
            <v>0.542585265744504</v>
          </cell>
        </row>
        <row r="118">
          <cell r="U118">
            <v>0.539476316865104</v>
          </cell>
        </row>
        <row r="119">
          <cell r="U119">
            <v>0.536280791347274</v>
          </cell>
        </row>
        <row r="120">
          <cell r="U120">
            <v>0.533102518667241</v>
          </cell>
        </row>
        <row r="121">
          <cell r="U121">
            <v>0.530246581475519</v>
          </cell>
        </row>
        <row r="122">
          <cell r="U122">
            <v>0.527100917718776</v>
          </cell>
        </row>
        <row r="123">
          <cell r="U123">
            <v>0.524072928158512</v>
          </cell>
        </row>
        <row r="124">
          <cell r="U124">
            <v>0.520960667629008</v>
          </cell>
        </row>
        <row r="125">
          <cell r="U125">
            <v>0.517964851621407</v>
          </cell>
        </row>
        <row r="126">
          <cell r="U126">
            <v>0.514885680492223</v>
          </cell>
        </row>
        <row r="127">
          <cell r="U127">
            <v>0.511823205806818</v>
          </cell>
        </row>
        <row r="128">
          <cell r="U128">
            <v>0.508875342422073</v>
          </cell>
        </row>
        <row r="129">
          <cell r="U129">
            <v>0.505845488462749</v>
          </cell>
        </row>
        <row r="130">
          <cell r="U130">
            <v>0.502964412692838</v>
          </cell>
        </row>
        <row r="131">
          <cell r="U131">
            <v>0.500014745994598</v>
          </cell>
        </row>
        <row r="132">
          <cell r="U132">
            <v>0.497081608888745</v>
          </cell>
        </row>
        <row r="133">
          <cell r="U133">
            <v>0.494446458165058</v>
          </cell>
        </row>
        <row r="134">
          <cell r="U134">
            <v>0.49154453809479</v>
          </cell>
        </row>
        <row r="135">
          <cell r="U135">
            <v>0.488751725756215</v>
          </cell>
        </row>
      </sheetData>
      <sheetData sheetId="5"/>
      <sheetData sheetId="6"/>
      <sheetData sheetId="7"/>
      <sheetData sheetId="8"/>
      <sheetData sheetId="9"/>
      <sheetData sheetId="10">
        <row r="3">
          <cell r="DZ3">
            <v>36831</v>
          </cell>
          <cell r="EA3">
            <v>153.5</v>
          </cell>
          <cell r="EB3">
            <v>0</v>
          </cell>
          <cell r="EC3">
            <v>153.5</v>
          </cell>
        </row>
        <row r="3">
          <cell r="EE3">
            <v>-3361.75499572691</v>
          </cell>
          <cell r="EF3">
            <v>0</v>
          </cell>
        </row>
        <row r="3">
          <cell r="EH3">
            <v>0</v>
          </cell>
          <cell r="EI3">
            <v>0</v>
          </cell>
        </row>
        <row r="3">
          <cell r="EK3">
            <v>153.5</v>
          </cell>
          <cell r="EL3">
            <v>0</v>
          </cell>
          <cell r="EM3">
            <v>153.5</v>
          </cell>
        </row>
        <row r="3">
          <cell r="EO3">
            <v>122702.4</v>
          </cell>
          <cell r="EP3">
            <v>0</v>
          </cell>
        </row>
        <row r="4">
          <cell r="DZ4">
            <v>36861</v>
          </cell>
          <cell r="EA4">
            <v>154.287781238959</v>
          </cell>
          <cell r="EB4">
            <v>-0.000217903867621772</v>
          </cell>
          <cell r="EC4">
            <v>154.287563335091</v>
          </cell>
        </row>
        <row r="4">
          <cell r="EE4">
            <v>40122.0781037177</v>
          </cell>
          <cell r="EF4">
            <v>-8.74275599582287</v>
          </cell>
        </row>
        <row r="4">
          <cell r="EH4">
            <v>0</v>
          </cell>
          <cell r="EI4">
            <v>0</v>
          </cell>
        </row>
        <row r="4">
          <cell r="EK4">
            <v>153.5</v>
          </cell>
          <cell r="EL4">
            <v>0</v>
          </cell>
          <cell r="EM4">
            <v>153.5</v>
          </cell>
        </row>
        <row r="4">
          <cell r="EO4">
            <v>-11250</v>
          </cell>
          <cell r="EP4">
            <v>0</v>
          </cell>
        </row>
        <row r="5">
          <cell r="DZ5">
            <v>36892</v>
          </cell>
          <cell r="EA5">
            <v>155.199525835782</v>
          </cell>
          <cell r="EB5">
            <v>-0.000632545742575985</v>
          </cell>
          <cell r="EC5">
            <v>155.198893290039</v>
          </cell>
        </row>
        <row r="5">
          <cell r="EE5">
            <v>-39344.479728359</v>
          </cell>
          <cell r="EF5">
            <v>24.8871831460406</v>
          </cell>
        </row>
        <row r="5">
          <cell r="EH5">
            <v>0</v>
          </cell>
          <cell r="EI5">
            <v>0</v>
          </cell>
        </row>
        <row r="5">
          <cell r="EK5">
            <v>153.5</v>
          </cell>
          <cell r="EL5">
            <v>0</v>
          </cell>
          <cell r="EM5">
            <v>153.5</v>
          </cell>
        </row>
        <row r="5">
          <cell r="EO5">
            <v>102253</v>
          </cell>
          <cell r="EP5">
            <v>0</v>
          </cell>
        </row>
        <row r="6">
          <cell r="DZ6">
            <v>36923</v>
          </cell>
          <cell r="EA6">
            <v>156.089914769485</v>
          </cell>
          <cell r="EB6">
            <v>0.000200568992624994</v>
          </cell>
          <cell r="EC6">
            <v>156.090115338478</v>
          </cell>
        </row>
        <row r="6">
          <cell r="EE6">
            <v>0</v>
          </cell>
          <cell r="EF6">
            <v>0</v>
          </cell>
        </row>
        <row r="6">
          <cell r="EH6">
            <v>0</v>
          </cell>
          <cell r="EI6">
            <v>0</v>
          </cell>
        </row>
        <row r="6">
          <cell r="EK6">
            <v>153.5</v>
          </cell>
          <cell r="EL6">
            <v>0</v>
          </cell>
          <cell r="EM6">
            <v>153.5</v>
          </cell>
        </row>
        <row r="6">
          <cell r="EO6">
            <v>0</v>
          </cell>
          <cell r="EP6">
            <v>0</v>
          </cell>
        </row>
        <row r="7">
          <cell r="DZ7">
            <v>36951</v>
          </cell>
          <cell r="EA7">
            <v>156.892663900158</v>
          </cell>
          <cell r="EB7">
            <v>0.00209301942413731</v>
          </cell>
          <cell r="EC7">
            <v>156.894756919582</v>
          </cell>
        </row>
        <row r="7">
          <cell r="EE7">
            <v>-7289.71248725048</v>
          </cell>
          <cell r="EF7">
            <v>-15.2575098321916</v>
          </cell>
        </row>
        <row r="7">
          <cell r="EH7">
            <v>0</v>
          </cell>
          <cell r="EI7">
            <v>0</v>
          </cell>
        </row>
        <row r="7">
          <cell r="EK7">
            <v>153.5</v>
          </cell>
          <cell r="EL7">
            <v>0</v>
          </cell>
          <cell r="EM7">
            <v>153.5</v>
          </cell>
        </row>
        <row r="7">
          <cell r="EO7">
            <v>0</v>
          </cell>
          <cell r="EP7">
            <v>0</v>
          </cell>
        </row>
        <row r="8">
          <cell r="DZ8">
            <v>36982</v>
          </cell>
          <cell r="EA8">
            <v>157.779276747064</v>
          </cell>
          <cell r="EB8">
            <v>0.00599642310555737</v>
          </cell>
          <cell r="EC8">
            <v>157.78527317017</v>
          </cell>
        </row>
        <row r="8">
          <cell r="EE8">
            <v>-9636.26328507862</v>
          </cell>
          <cell r="EF8">
            <v>-57.7831118138796</v>
          </cell>
        </row>
        <row r="8">
          <cell r="EH8">
            <v>0</v>
          </cell>
          <cell r="EI8">
            <v>0</v>
          </cell>
        </row>
        <row r="8">
          <cell r="EK8">
            <v>153.5</v>
          </cell>
          <cell r="EL8">
            <v>0</v>
          </cell>
          <cell r="EM8">
            <v>153.5</v>
          </cell>
        </row>
        <row r="8">
          <cell r="EO8">
            <v>0</v>
          </cell>
          <cell r="EP8">
            <v>0</v>
          </cell>
        </row>
        <row r="9">
          <cell r="DZ9">
            <v>37012</v>
          </cell>
          <cell r="EA9">
            <v>158.630384400355</v>
          </cell>
          <cell r="EB9">
            <v>0.0103996288546568</v>
          </cell>
          <cell r="EC9">
            <v>158.640784029209</v>
          </cell>
        </row>
        <row r="9">
          <cell r="EE9">
            <v>19045.7625808966</v>
          </cell>
          <cell r="EF9">
            <v>198.068862095236</v>
          </cell>
        </row>
        <row r="9">
          <cell r="EH9">
            <v>0</v>
          </cell>
          <cell r="EI9">
            <v>0</v>
          </cell>
        </row>
        <row r="9">
          <cell r="EK9">
            <v>153.5</v>
          </cell>
          <cell r="EL9">
            <v>0</v>
          </cell>
          <cell r="EM9">
            <v>153.5</v>
          </cell>
        </row>
        <row r="9">
          <cell r="EO9">
            <v>0</v>
          </cell>
          <cell r="EP9">
            <v>0</v>
          </cell>
        </row>
        <row r="10">
          <cell r="DZ10">
            <v>37043</v>
          </cell>
          <cell r="EA10">
            <v>159.505895149072</v>
          </cell>
          <cell r="EB10">
            <v>0.016117692880016</v>
          </cell>
          <cell r="EC10">
            <v>159.522012841952</v>
          </cell>
        </row>
        <row r="10">
          <cell r="EE10">
            <v>-21691.1719517998</v>
          </cell>
          <cell r="EF10">
            <v>-349.611647726726</v>
          </cell>
        </row>
        <row r="10">
          <cell r="EH10">
            <v>0</v>
          </cell>
          <cell r="EI10">
            <v>0</v>
          </cell>
        </row>
        <row r="10">
          <cell r="EK10">
            <v>153.5</v>
          </cell>
          <cell r="EL10">
            <v>0</v>
          </cell>
          <cell r="EM10">
            <v>153.5</v>
          </cell>
        </row>
        <row r="10">
          <cell r="EO10">
            <v>0</v>
          </cell>
          <cell r="EP10">
            <v>0</v>
          </cell>
        </row>
        <row r="11">
          <cell r="DZ11">
            <v>37073</v>
          </cell>
          <cell r="EA11">
            <v>160.351947301185</v>
          </cell>
          <cell r="EB11">
            <v>0.0221131603148024</v>
          </cell>
          <cell r="EC11">
            <v>160.3740604615</v>
          </cell>
        </row>
        <row r="11">
          <cell r="EE11">
            <v>0</v>
          </cell>
          <cell r="EF11">
            <v>0</v>
          </cell>
        </row>
        <row r="11">
          <cell r="EH11">
            <v>0</v>
          </cell>
          <cell r="EI11">
            <v>0</v>
          </cell>
        </row>
        <row r="11">
          <cell r="EK11">
            <v>153.5</v>
          </cell>
          <cell r="EL11">
            <v>0</v>
          </cell>
          <cell r="EM11">
            <v>153.5</v>
          </cell>
        </row>
        <row r="11">
          <cell r="EO11">
            <v>0</v>
          </cell>
          <cell r="EP11">
            <v>0</v>
          </cell>
        </row>
        <row r="12">
          <cell r="DZ12">
            <v>37104</v>
          </cell>
          <cell r="EA12">
            <v>161.228540907515</v>
          </cell>
          <cell r="EB12">
            <v>0.0278715337548192</v>
          </cell>
          <cell r="EC12">
            <v>161.25641244127</v>
          </cell>
        </row>
        <row r="12">
          <cell r="EE12">
            <v>-1276.06579877511</v>
          </cell>
          <cell r="EF12">
            <v>-35.5659109839308</v>
          </cell>
        </row>
        <row r="12">
          <cell r="EH12">
            <v>0</v>
          </cell>
          <cell r="EI12">
            <v>0</v>
          </cell>
        </row>
        <row r="12">
          <cell r="EK12">
            <v>153.5</v>
          </cell>
          <cell r="EL12">
            <v>0</v>
          </cell>
          <cell r="EM12">
            <v>153.5</v>
          </cell>
        </row>
        <row r="12">
          <cell r="EO12">
            <v>0</v>
          </cell>
          <cell r="EP12">
            <v>0</v>
          </cell>
        </row>
        <row r="13">
          <cell r="DZ13">
            <v>37135</v>
          </cell>
          <cell r="EA13">
            <v>162.102913652223</v>
          </cell>
          <cell r="EB13">
            <v>0.034327825320986</v>
          </cell>
          <cell r="EC13">
            <v>162.137241477544</v>
          </cell>
        </row>
        <row r="13">
          <cell r="EE13">
            <v>-13604.3584172032</v>
          </cell>
          <cell r="EF13">
            <v>-467.008039349835</v>
          </cell>
        </row>
        <row r="13">
          <cell r="EH13">
            <v>0</v>
          </cell>
          <cell r="EI13">
            <v>0</v>
          </cell>
        </row>
        <row r="13">
          <cell r="EK13">
            <v>153.5</v>
          </cell>
          <cell r="EL13">
            <v>0</v>
          </cell>
          <cell r="EM13">
            <v>153.5</v>
          </cell>
        </row>
        <row r="13">
          <cell r="EO13">
            <v>0</v>
          </cell>
          <cell r="EP13">
            <v>0</v>
          </cell>
        </row>
        <row r="14">
          <cell r="DZ14">
            <v>37165</v>
          </cell>
          <cell r="EA14">
            <v>162.95078052446</v>
          </cell>
          <cell r="EB14">
            <v>0.0409022836859947</v>
          </cell>
          <cell r="EC14">
            <v>162.991682808146</v>
          </cell>
        </row>
        <row r="14">
          <cell r="EE14">
            <v>-13619.6675804408</v>
          </cell>
          <cell r="EF14">
            <v>-557.075507084135</v>
          </cell>
        </row>
        <row r="14">
          <cell r="EH14">
            <v>0</v>
          </cell>
          <cell r="EI14">
            <v>0</v>
          </cell>
        </row>
        <row r="14">
          <cell r="EK14">
            <v>153.5</v>
          </cell>
          <cell r="EL14">
            <v>0</v>
          </cell>
          <cell r="EM14">
            <v>153.5</v>
          </cell>
        </row>
        <row r="14">
          <cell r="EO14">
            <v>-15000</v>
          </cell>
          <cell r="EP14">
            <v>0</v>
          </cell>
        </row>
        <row r="15">
          <cell r="DZ15">
            <v>37196</v>
          </cell>
          <cell r="EA15">
            <v>163.832322812667</v>
          </cell>
          <cell r="EB15">
            <v>0.0477092661099618</v>
          </cell>
          <cell r="EC15">
            <v>163.880032078777</v>
          </cell>
        </row>
        <row r="15">
          <cell r="EE15">
            <v>-4046.54287193136</v>
          </cell>
          <cell r="EF15">
            <v>-193.057590702343</v>
          </cell>
        </row>
        <row r="15">
          <cell r="EH15">
            <v>0</v>
          </cell>
          <cell r="EI15">
            <v>0</v>
          </cell>
        </row>
        <row r="15">
          <cell r="EK15">
            <v>153.5</v>
          </cell>
          <cell r="EL15">
            <v>0</v>
          </cell>
          <cell r="EM15">
            <v>153.5</v>
          </cell>
        </row>
        <row r="15">
          <cell r="EO15">
            <v>0</v>
          </cell>
          <cell r="EP15">
            <v>0</v>
          </cell>
        </row>
        <row r="16">
          <cell r="DZ16">
            <v>37226</v>
          </cell>
          <cell r="EA16">
            <v>164.685049831297</v>
          </cell>
          <cell r="EB16">
            <v>0.054813577834409</v>
          </cell>
          <cell r="EC16">
            <v>164.739863409131</v>
          </cell>
        </row>
        <row r="16">
          <cell r="EE16">
            <v>-4238.41135679488</v>
          </cell>
          <cell r="EF16">
            <v>-232.322490799919</v>
          </cell>
        </row>
        <row r="16">
          <cell r="EH16">
            <v>0</v>
          </cell>
          <cell r="EI16">
            <v>0</v>
          </cell>
        </row>
        <row r="16">
          <cell r="EK16">
            <v>153.5</v>
          </cell>
          <cell r="EL16">
            <v>0</v>
          </cell>
          <cell r="EM16">
            <v>153.5</v>
          </cell>
        </row>
        <row r="16">
          <cell r="EO16">
            <v>-6250</v>
          </cell>
          <cell r="EP16">
            <v>0</v>
          </cell>
        </row>
        <row r="17">
          <cell r="DZ17">
            <v>37257</v>
          </cell>
          <cell r="EA17">
            <v>165.026744375814</v>
          </cell>
          <cell r="EB17">
            <v>0.0622701610212744</v>
          </cell>
          <cell r="EC17">
            <v>165.089014536835</v>
          </cell>
        </row>
        <row r="17">
          <cell r="EE17">
            <v>-51045.3378745979</v>
          </cell>
          <cell r="EF17">
            <v>-3178.60140883657</v>
          </cell>
        </row>
        <row r="17">
          <cell r="EH17">
            <v>0</v>
          </cell>
          <cell r="EI17">
            <v>0</v>
          </cell>
        </row>
        <row r="17">
          <cell r="EK17">
            <v>152.991760253906</v>
          </cell>
          <cell r="EL17">
            <v>0</v>
          </cell>
          <cell r="EM17">
            <v>152.991760253906</v>
          </cell>
        </row>
        <row r="17">
          <cell r="EO17">
            <v>42680</v>
          </cell>
          <cell r="EP17">
            <v>0</v>
          </cell>
        </row>
        <row r="18">
          <cell r="DZ18">
            <v>37288</v>
          </cell>
          <cell r="EA18">
            <v>165.928366424843</v>
          </cell>
          <cell r="EB18">
            <v>0.0701047074123835</v>
          </cell>
          <cell r="EC18">
            <v>165.998471132255</v>
          </cell>
        </row>
        <row r="18">
          <cell r="EE18">
            <v>0</v>
          </cell>
          <cell r="EF18">
            <v>0</v>
          </cell>
        </row>
        <row r="18">
          <cell r="EH18">
            <v>0</v>
          </cell>
          <cell r="EI18">
            <v>0</v>
          </cell>
        </row>
        <row r="18">
          <cell r="EK18">
            <v>152.991760253906</v>
          </cell>
          <cell r="EL18">
            <v>0</v>
          </cell>
          <cell r="EM18">
            <v>152.991760253906</v>
          </cell>
        </row>
        <row r="18">
          <cell r="EO18">
            <v>0</v>
          </cell>
          <cell r="EP18">
            <v>0</v>
          </cell>
        </row>
        <row r="19">
          <cell r="DZ19">
            <v>37316</v>
          </cell>
          <cell r="EA19">
            <v>166.745253466881</v>
          </cell>
          <cell r="EB19">
            <v>0.0775959018893957</v>
          </cell>
          <cell r="EC19">
            <v>166.82284936877</v>
          </cell>
        </row>
        <row r="19">
          <cell r="EE19">
            <v>0</v>
          </cell>
          <cell r="EF19">
            <v>0</v>
          </cell>
        </row>
        <row r="19">
          <cell r="EH19">
            <v>0</v>
          </cell>
          <cell r="EI19">
            <v>0</v>
          </cell>
        </row>
        <row r="19">
          <cell r="EK19">
            <v>152.991760253906</v>
          </cell>
          <cell r="EL19">
            <v>0</v>
          </cell>
          <cell r="EM19">
            <v>152.991760253906</v>
          </cell>
        </row>
        <row r="19">
          <cell r="EO19">
            <v>7500</v>
          </cell>
          <cell r="EP19">
            <v>0</v>
          </cell>
        </row>
        <row r="20">
          <cell r="DZ20">
            <v>37347</v>
          </cell>
          <cell r="EA20">
            <v>167.651606600634</v>
          </cell>
          <cell r="EB20">
            <v>0.0862004743531486</v>
          </cell>
          <cell r="EC20">
            <v>167.737807074988</v>
          </cell>
        </row>
        <row r="20">
          <cell r="EE20">
            <v>-7669.07883191481</v>
          </cell>
          <cell r="EF20">
            <v>-661.078233162747</v>
          </cell>
        </row>
        <row r="20">
          <cell r="EH20">
            <v>0</v>
          </cell>
          <cell r="EI20">
            <v>0</v>
          </cell>
        </row>
        <row r="20">
          <cell r="EK20">
            <v>152.991760253906</v>
          </cell>
          <cell r="EL20">
            <v>0</v>
          </cell>
          <cell r="EM20">
            <v>152.991760253906</v>
          </cell>
        </row>
        <row r="20">
          <cell r="EO20">
            <v>0</v>
          </cell>
          <cell r="EP20">
            <v>0</v>
          </cell>
        </row>
        <row r="21">
          <cell r="DZ21">
            <v>37377</v>
          </cell>
          <cell r="EA21">
            <v>168.529895640069</v>
          </cell>
          <cell r="EB21">
            <v>0.0947052188575981</v>
          </cell>
          <cell r="EC21">
            <v>168.624600858927</v>
          </cell>
        </row>
        <row r="21">
          <cell r="EE21">
            <v>-8257.56519940474</v>
          </cell>
          <cell r="EF21">
            <v>-782.034519440512</v>
          </cell>
        </row>
        <row r="21">
          <cell r="EH21">
            <v>0</v>
          </cell>
          <cell r="EI21">
            <v>0</v>
          </cell>
        </row>
        <row r="21">
          <cell r="EK21">
            <v>152.991760253906</v>
          </cell>
          <cell r="EL21">
            <v>0</v>
          </cell>
          <cell r="EM21">
            <v>152.991760253906</v>
          </cell>
        </row>
        <row r="21">
          <cell r="EO21">
            <v>0</v>
          </cell>
          <cell r="EP21">
            <v>0</v>
          </cell>
        </row>
        <row r="22">
          <cell r="DZ22">
            <v>37408</v>
          </cell>
          <cell r="EA22">
            <v>169.440024606837</v>
          </cell>
          <cell r="EB22">
            <v>0.103932689610616</v>
          </cell>
          <cell r="EC22">
            <v>169.543957296448</v>
          </cell>
        </row>
        <row r="22">
          <cell r="EE22">
            <v>-10758.1614274289</v>
          </cell>
          <cell r="EF22">
            <v>-1118.12465241787</v>
          </cell>
        </row>
        <row r="22">
          <cell r="EH22">
            <v>0</v>
          </cell>
          <cell r="EI22">
            <v>0</v>
          </cell>
        </row>
        <row r="22">
          <cell r="EK22">
            <v>152.991760253906</v>
          </cell>
          <cell r="EL22">
            <v>0</v>
          </cell>
          <cell r="EM22">
            <v>152.991760253906</v>
          </cell>
        </row>
        <row r="22">
          <cell r="EO22">
            <v>0</v>
          </cell>
          <cell r="EP22">
            <v>0</v>
          </cell>
        </row>
        <row r="23">
          <cell r="DZ23">
            <v>37438</v>
          </cell>
          <cell r="EA23">
            <v>170.327484725436</v>
          </cell>
          <cell r="EB23">
            <v>0.113195452663433</v>
          </cell>
          <cell r="EC23">
            <v>170.440680178099</v>
          </cell>
        </row>
        <row r="23">
          <cell r="EE23">
            <v>0</v>
          </cell>
          <cell r="EF23">
            <v>0</v>
          </cell>
        </row>
        <row r="23">
          <cell r="EH23">
            <v>0</v>
          </cell>
          <cell r="EI23">
            <v>0</v>
          </cell>
        </row>
        <row r="23">
          <cell r="EK23">
            <v>152.991760253906</v>
          </cell>
          <cell r="EL23">
            <v>0</v>
          </cell>
          <cell r="EM23">
            <v>152.991760253906</v>
          </cell>
        </row>
        <row r="23">
          <cell r="EO23">
            <v>0</v>
          </cell>
          <cell r="EP23">
            <v>0</v>
          </cell>
        </row>
        <row r="24">
          <cell r="DZ24">
            <v>37469</v>
          </cell>
          <cell r="EA24">
            <v>171.254889185899</v>
          </cell>
          <cell r="EB24">
            <v>0.123037672544058</v>
          </cell>
          <cell r="EC24">
            <v>171.377926858443</v>
          </cell>
        </row>
        <row r="24">
          <cell r="EE24">
            <v>12101.8220402711</v>
          </cell>
          <cell r="EF24">
            <v>1488.98001737734</v>
          </cell>
        </row>
        <row r="24">
          <cell r="EH24">
            <v>0</v>
          </cell>
          <cell r="EI24">
            <v>0</v>
          </cell>
        </row>
        <row r="24">
          <cell r="EK24">
            <v>152.991760253906</v>
          </cell>
          <cell r="EL24">
            <v>0</v>
          </cell>
          <cell r="EM24">
            <v>152.991760253906</v>
          </cell>
        </row>
        <row r="24">
          <cell r="EO24">
            <v>0</v>
          </cell>
          <cell r="EP24">
            <v>0</v>
          </cell>
        </row>
        <row r="25">
          <cell r="DZ25">
            <v>37500</v>
          </cell>
          <cell r="EA25">
            <v>172.186168846888</v>
          </cell>
          <cell r="EB25">
            <v>0.133315934238624</v>
          </cell>
          <cell r="EC25">
            <v>172.319484781126</v>
          </cell>
        </row>
        <row r="25">
          <cell r="EE25">
            <v>-4410.95383552091</v>
          </cell>
          <cell r="EF25">
            <v>-588.050431465911</v>
          </cell>
        </row>
        <row r="25">
          <cell r="EH25">
            <v>0</v>
          </cell>
          <cell r="EI25">
            <v>0</v>
          </cell>
        </row>
        <row r="25">
          <cell r="EK25">
            <v>152.991760253906</v>
          </cell>
          <cell r="EL25">
            <v>0</v>
          </cell>
          <cell r="EM25">
            <v>152.991760253906</v>
          </cell>
        </row>
        <row r="25">
          <cell r="EO25">
            <v>0</v>
          </cell>
          <cell r="EP25">
            <v>0</v>
          </cell>
        </row>
        <row r="26">
          <cell r="DZ26">
            <v>37530</v>
          </cell>
          <cell r="EA26">
            <v>173.094272116618</v>
          </cell>
          <cell r="EB26">
            <v>0.143331567661278</v>
          </cell>
          <cell r="EC26">
            <v>173.23760368428</v>
          </cell>
        </row>
        <row r="26">
          <cell r="EE26">
            <v>-12850.3308068815</v>
          </cell>
          <cell r="EF26">
            <v>-1841.85805951633</v>
          </cell>
        </row>
        <row r="26">
          <cell r="EH26">
            <v>0</v>
          </cell>
          <cell r="EI26">
            <v>0</v>
          </cell>
        </row>
        <row r="26">
          <cell r="EK26">
            <v>152.991760253906</v>
          </cell>
          <cell r="EL26">
            <v>0</v>
          </cell>
          <cell r="EM26">
            <v>152.991760253906</v>
          </cell>
        </row>
        <row r="26">
          <cell r="EO26">
            <v>-15000</v>
          </cell>
          <cell r="EP26">
            <v>0</v>
          </cell>
        </row>
        <row r="27">
          <cell r="DZ27">
            <v>37561</v>
          </cell>
          <cell r="EA27">
            <v>174.041566218258</v>
          </cell>
          <cell r="EB27">
            <v>0.153556621128359</v>
          </cell>
          <cell r="EC27">
            <v>174.195122839386</v>
          </cell>
        </row>
        <row r="27">
          <cell r="EE27">
            <v>-4009.79780636366</v>
          </cell>
          <cell r="EF27">
            <v>-615.731002553112</v>
          </cell>
        </row>
        <row r="27">
          <cell r="EH27">
            <v>0</v>
          </cell>
          <cell r="EI27">
            <v>0</v>
          </cell>
        </row>
        <row r="27">
          <cell r="EK27">
            <v>152.991760253906</v>
          </cell>
          <cell r="EL27">
            <v>0</v>
          </cell>
          <cell r="EM27">
            <v>152.991760253906</v>
          </cell>
        </row>
        <row r="27">
          <cell r="EO27">
            <v>0</v>
          </cell>
          <cell r="EP27">
            <v>0</v>
          </cell>
        </row>
        <row r="28">
          <cell r="DZ28">
            <v>37591</v>
          </cell>
          <cell r="EA28">
            <v>174.96277116929</v>
          </cell>
          <cell r="EB28">
            <v>0.163801248016682</v>
          </cell>
          <cell r="EC28">
            <v>175.126572417306</v>
          </cell>
        </row>
        <row r="28">
          <cell r="EE28">
            <v>-23947.9497941869</v>
          </cell>
          <cell r="EF28">
            <v>-3922.70406372866</v>
          </cell>
        </row>
        <row r="28">
          <cell r="EH28">
            <v>0</v>
          </cell>
          <cell r="EI28">
            <v>0</v>
          </cell>
        </row>
        <row r="28">
          <cell r="EK28">
            <v>152.991760253906</v>
          </cell>
          <cell r="EL28">
            <v>0</v>
          </cell>
          <cell r="EM28">
            <v>152.991760253906</v>
          </cell>
        </row>
        <row r="28">
          <cell r="EO28">
            <v>-14250</v>
          </cell>
          <cell r="EP28">
            <v>0</v>
          </cell>
        </row>
        <row r="29">
          <cell r="DZ29">
            <v>37622</v>
          </cell>
          <cell r="EA29">
            <v>174.756687757157</v>
          </cell>
          <cell r="EB29">
            <v>0.173601120903697</v>
          </cell>
          <cell r="EC29">
            <v>174.93028887806</v>
          </cell>
        </row>
        <row r="29">
          <cell r="EE29">
            <v>-46994.1935320689</v>
          </cell>
          <cell r="EF29">
            <v>-8158.24467313245</v>
          </cell>
        </row>
        <row r="29">
          <cell r="EH29">
            <v>0</v>
          </cell>
          <cell r="EI29">
            <v>0</v>
          </cell>
        </row>
        <row r="29">
          <cell r="EK29">
            <v>151.975143432617</v>
          </cell>
          <cell r="EL29">
            <v>0</v>
          </cell>
          <cell r="EM29">
            <v>151.975143432617</v>
          </cell>
        </row>
        <row r="29">
          <cell r="EO29">
            <v>65610</v>
          </cell>
          <cell r="EP29">
            <v>0</v>
          </cell>
        </row>
        <row r="30">
          <cell r="DZ30">
            <v>37653</v>
          </cell>
          <cell r="EA30">
            <v>175.726528946103</v>
          </cell>
          <cell r="EB30">
            <v>0.184877372109611</v>
          </cell>
          <cell r="EC30">
            <v>175.911406318213</v>
          </cell>
        </row>
        <row r="30">
          <cell r="EE30">
            <v>0</v>
          </cell>
          <cell r="EF30">
            <v>0</v>
          </cell>
        </row>
        <row r="30">
          <cell r="EH30">
            <v>0</v>
          </cell>
          <cell r="EI30">
            <v>0</v>
          </cell>
        </row>
        <row r="30">
          <cell r="EK30">
            <v>151.975143432617</v>
          </cell>
          <cell r="EL30">
            <v>0</v>
          </cell>
          <cell r="EM30">
            <v>151.975143432617</v>
          </cell>
        </row>
        <row r="30">
          <cell r="EO30">
            <v>0</v>
          </cell>
          <cell r="EP30">
            <v>0</v>
          </cell>
        </row>
        <row r="31">
          <cell r="DZ31">
            <v>37681</v>
          </cell>
          <cell r="EA31">
            <v>176.607671849377</v>
          </cell>
          <cell r="EB31">
            <v>0.195391747217258</v>
          </cell>
          <cell r="EC31">
            <v>176.803063596594</v>
          </cell>
        </row>
        <row r="31">
          <cell r="EE31">
            <v>0</v>
          </cell>
          <cell r="EF31">
            <v>0</v>
          </cell>
        </row>
        <row r="31">
          <cell r="EH31">
            <v>0</v>
          </cell>
          <cell r="EI31">
            <v>0</v>
          </cell>
        </row>
        <row r="31">
          <cell r="EK31">
            <v>151.975143432617</v>
          </cell>
          <cell r="EL31">
            <v>0</v>
          </cell>
          <cell r="EM31">
            <v>151.975143432617</v>
          </cell>
        </row>
        <row r="31">
          <cell r="EO31">
            <v>7500</v>
          </cell>
          <cell r="EP31">
            <v>0</v>
          </cell>
        </row>
        <row r="32">
          <cell r="DZ32">
            <v>37712</v>
          </cell>
          <cell r="EA32">
            <v>177.586208984732</v>
          </cell>
          <cell r="EB32">
            <v>0.207403177395918</v>
          </cell>
          <cell r="EC32">
            <v>177.793612162128</v>
          </cell>
        </row>
        <row r="32">
          <cell r="EE32">
            <v>-6862.39012628064</v>
          </cell>
          <cell r="EF32">
            <v>-1423.28151672098</v>
          </cell>
        </row>
        <row r="32">
          <cell r="EH32">
            <v>0</v>
          </cell>
          <cell r="EI32">
            <v>0</v>
          </cell>
        </row>
        <row r="32">
          <cell r="EK32">
            <v>151.975143432617</v>
          </cell>
          <cell r="EL32">
            <v>0</v>
          </cell>
          <cell r="EM32">
            <v>151.975143432617</v>
          </cell>
        </row>
        <row r="32">
          <cell r="EO32">
            <v>0</v>
          </cell>
          <cell r="EP32">
            <v>0</v>
          </cell>
        </row>
        <row r="33">
          <cell r="DZ33">
            <v>37742</v>
          </cell>
          <cell r="EA33">
            <v>178.534789634977</v>
          </cell>
          <cell r="EB33">
            <v>0.219359580131908</v>
          </cell>
          <cell r="EC33">
            <v>178.754149215109</v>
          </cell>
        </row>
        <row r="33">
          <cell r="EE33">
            <v>-7460.81666913803</v>
          </cell>
          <cell r="EF33">
            <v>-1636.60161198326</v>
          </cell>
        </row>
        <row r="33">
          <cell r="EH33">
            <v>0</v>
          </cell>
          <cell r="EI33">
            <v>0</v>
          </cell>
        </row>
        <row r="33">
          <cell r="EK33">
            <v>151.975143432617</v>
          </cell>
          <cell r="EL33">
            <v>0</v>
          </cell>
          <cell r="EM33">
            <v>151.975143432617</v>
          </cell>
        </row>
        <row r="33">
          <cell r="EO33">
            <v>0</v>
          </cell>
          <cell r="EP33">
            <v>0</v>
          </cell>
        </row>
        <row r="34">
          <cell r="DZ34">
            <v>37773</v>
          </cell>
          <cell r="EA34">
            <v>179.520462053626</v>
          </cell>
          <cell r="EB34">
            <v>0.232103312040692</v>
          </cell>
          <cell r="EC34">
            <v>179.752565365667</v>
          </cell>
        </row>
        <row r="34">
          <cell r="EE34">
            <v>-18476.8336296963</v>
          </cell>
          <cell r="EF34">
            <v>-4288.53428147735</v>
          </cell>
        </row>
        <row r="34">
          <cell r="EH34">
            <v>0</v>
          </cell>
          <cell r="EI34">
            <v>0</v>
          </cell>
        </row>
        <row r="34">
          <cell r="EK34">
            <v>151.975143432617</v>
          </cell>
          <cell r="EL34">
            <v>0</v>
          </cell>
          <cell r="EM34">
            <v>151.975143432617</v>
          </cell>
        </row>
        <row r="34">
          <cell r="EO34">
            <v>0</v>
          </cell>
          <cell r="EP34">
            <v>0</v>
          </cell>
        </row>
        <row r="35">
          <cell r="DZ35">
            <v>37803</v>
          </cell>
          <cell r="EA35">
            <v>180.481050442324</v>
          </cell>
          <cell r="EB35">
            <v>0.244526663703397</v>
          </cell>
          <cell r="EC35">
            <v>180.725577106027</v>
          </cell>
        </row>
        <row r="35">
          <cell r="EE35">
            <v>0</v>
          </cell>
          <cell r="EF35">
            <v>0</v>
          </cell>
        </row>
        <row r="35">
          <cell r="EH35">
            <v>0</v>
          </cell>
          <cell r="EI35">
            <v>0</v>
          </cell>
        </row>
        <row r="35">
          <cell r="EK35">
            <v>151.975143432617</v>
          </cell>
          <cell r="EL35">
            <v>0</v>
          </cell>
          <cell r="EM35">
            <v>151.975143432617</v>
          </cell>
        </row>
        <row r="35">
          <cell r="EO35">
            <v>0</v>
          </cell>
          <cell r="EP35">
            <v>0</v>
          </cell>
        </row>
        <row r="36">
          <cell r="DZ36">
            <v>37834</v>
          </cell>
          <cell r="EA36">
            <v>181.481366013391</v>
          </cell>
          <cell r="EB36">
            <v>0.257308270093205</v>
          </cell>
          <cell r="EC36">
            <v>181.738674283485</v>
          </cell>
        </row>
        <row r="36">
          <cell r="EE36">
            <v>-1121.19378181282</v>
          </cell>
          <cell r="EF36">
            <v>-288.492432437515</v>
          </cell>
        </row>
        <row r="36">
          <cell r="EH36">
            <v>0</v>
          </cell>
          <cell r="EI36">
            <v>0</v>
          </cell>
        </row>
        <row r="36">
          <cell r="EK36">
            <v>151.975143432617</v>
          </cell>
          <cell r="EL36">
            <v>0</v>
          </cell>
          <cell r="EM36">
            <v>151.975143432617</v>
          </cell>
        </row>
        <row r="36">
          <cell r="EO36">
            <v>0</v>
          </cell>
          <cell r="EP36">
            <v>0</v>
          </cell>
        </row>
        <row r="37">
          <cell r="DZ37">
            <v>37865</v>
          </cell>
          <cell r="EA37">
            <v>182.487601052834</v>
          </cell>
          <cell r="EB37">
            <v>0.270447178202346</v>
          </cell>
          <cell r="EC37">
            <v>182.758048231036</v>
          </cell>
        </row>
        <row r="37">
          <cell r="EE37">
            <v>0</v>
          </cell>
          <cell r="EF37">
            <v>0</v>
          </cell>
        </row>
        <row r="37">
          <cell r="EH37">
            <v>0</v>
          </cell>
          <cell r="EI37">
            <v>0</v>
          </cell>
        </row>
        <row r="37">
          <cell r="EK37">
            <v>151.975143432617</v>
          </cell>
          <cell r="EL37">
            <v>0</v>
          </cell>
          <cell r="EM37">
            <v>151.975143432617</v>
          </cell>
        </row>
        <row r="37">
          <cell r="EO37">
            <v>0</v>
          </cell>
          <cell r="EP37">
            <v>0</v>
          </cell>
        </row>
        <row r="38">
          <cell r="DZ38">
            <v>37895</v>
          </cell>
          <cell r="EA38">
            <v>183.468095371415</v>
          </cell>
          <cell r="EB38">
            <v>0.283243622410112</v>
          </cell>
          <cell r="EC38">
            <v>183.751338993825</v>
          </cell>
        </row>
        <row r="38">
          <cell r="EE38">
            <v>-11850.7103623421</v>
          </cell>
          <cell r="EF38">
            <v>-3356.63813116281</v>
          </cell>
        </row>
        <row r="38">
          <cell r="EH38">
            <v>0</v>
          </cell>
          <cell r="EI38">
            <v>0</v>
          </cell>
        </row>
        <row r="38">
          <cell r="EK38">
            <v>151.975143432617</v>
          </cell>
          <cell r="EL38">
            <v>0</v>
          </cell>
          <cell r="EM38">
            <v>151.975143432617</v>
          </cell>
        </row>
        <row r="38">
          <cell r="EO38">
            <v>-15000</v>
          </cell>
          <cell r="EP38">
            <v>0</v>
          </cell>
        </row>
        <row r="39">
          <cell r="DZ39">
            <v>37926</v>
          </cell>
          <cell r="EA39">
            <v>184.48860460092</v>
          </cell>
          <cell r="EB39">
            <v>0.296466883100635</v>
          </cell>
          <cell r="EC39">
            <v>184.785071484021</v>
          </cell>
        </row>
        <row r="39">
          <cell r="EE39">
            <v>-3779.97699794546</v>
          </cell>
          <cell r="EF39">
            <v>-1120.63799877299</v>
          </cell>
        </row>
        <row r="39">
          <cell r="EH39">
            <v>0</v>
          </cell>
          <cell r="EI39">
            <v>0</v>
          </cell>
        </row>
        <row r="39">
          <cell r="EK39">
            <v>151.975143432617</v>
          </cell>
          <cell r="EL39">
            <v>0</v>
          </cell>
          <cell r="EM39">
            <v>151.975143432617</v>
          </cell>
        </row>
        <row r="39">
          <cell r="EO39">
            <v>0</v>
          </cell>
          <cell r="EP39">
            <v>0</v>
          </cell>
        </row>
        <row r="40">
          <cell r="DZ40">
            <v>37956</v>
          </cell>
          <cell r="EA40">
            <v>185.48209637332</v>
          </cell>
          <cell r="EB40">
            <v>0.309577445855638</v>
          </cell>
          <cell r="EC40">
            <v>185.791673819175</v>
          </cell>
        </row>
        <row r="40">
          <cell r="EE40">
            <v>-10276.0614682608</v>
          </cell>
          <cell r="EF40">
            <v>-3181.2368627997</v>
          </cell>
        </row>
        <row r="40">
          <cell r="EH40">
            <v>0</v>
          </cell>
          <cell r="EI40">
            <v>0</v>
          </cell>
        </row>
        <row r="40">
          <cell r="EK40">
            <v>151.975143432617</v>
          </cell>
          <cell r="EL40">
            <v>0</v>
          </cell>
          <cell r="EM40">
            <v>151.975143432617</v>
          </cell>
        </row>
        <row r="40">
          <cell r="EO40">
            <v>-16000</v>
          </cell>
          <cell r="EP40">
            <v>0</v>
          </cell>
        </row>
        <row r="41">
          <cell r="DZ41">
            <v>37987</v>
          </cell>
          <cell r="EA41">
            <v>182.77750888876</v>
          </cell>
          <cell r="EB41">
            <v>0.317079924464252</v>
          </cell>
          <cell r="EC41">
            <v>183.094588813225</v>
          </cell>
        </row>
        <row r="41">
          <cell r="EE41">
            <v>-57789.7369572275</v>
          </cell>
          <cell r="EF41">
            <v>-18323.9654292067</v>
          </cell>
        </row>
        <row r="41">
          <cell r="EH41">
            <v>0</v>
          </cell>
          <cell r="EI41">
            <v>0</v>
          </cell>
        </row>
        <row r="41">
          <cell r="EK41">
            <v>148.925491333008</v>
          </cell>
          <cell r="EL41">
            <v>0</v>
          </cell>
          <cell r="EM41">
            <v>148.925491333008</v>
          </cell>
        </row>
        <row r="41">
          <cell r="EO41">
            <v>60915</v>
          </cell>
          <cell r="EP41">
            <v>0</v>
          </cell>
        </row>
        <row r="42">
          <cell r="DZ42">
            <v>38018</v>
          </cell>
          <cell r="EA42">
            <v>183.807425117048</v>
          </cell>
          <cell r="EB42">
            <v>0.331263849274706</v>
          </cell>
          <cell r="EC42">
            <v>184.138688966323</v>
          </cell>
        </row>
        <row r="42">
          <cell r="EE42">
            <v>0</v>
          </cell>
          <cell r="EF42">
            <v>0</v>
          </cell>
        </row>
        <row r="42">
          <cell r="EH42">
            <v>0</v>
          </cell>
          <cell r="EI42">
            <v>0</v>
          </cell>
        </row>
        <row r="42">
          <cell r="EK42">
            <v>148.925491333008</v>
          </cell>
          <cell r="EL42">
            <v>0</v>
          </cell>
          <cell r="EM42">
            <v>148.925491333008</v>
          </cell>
        </row>
        <row r="42">
          <cell r="EO42">
            <v>0</v>
          </cell>
          <cell r="EP42">
            <v>0</v>
          </cell>
        </row>
        <row r="43">
          <cell r="DZ43">
            <v>38047</v>
          </cell>
          <cell r="EA43">
            <v>184.777170248473</v>
          </cell>
          <cell r="EB43">
            <v>0.344852872651813</v>
          </cell>
          <cell r="EC43">
            <v>185.122023121125</v>
          </cell>
        </row>
        <row r="43">
          <cell r="EE43">
            <v>0</v>
          </cell>
          <cell r="EF43">
            <v>0</v>
          </cell>
        </row>
        <row r="43">
          <cell r="EH43">
            <v>0</v>
          </cell>
          <cell r="EI43">
            <v>0</v>
          </cell>
        </row>
        <row r="43">
          <cell r="EK43">
            <v>148.925491333008</v>
          </cell>
          <cell r="EL43">
            <v>0</v>
          </cell>
          <cell r="EM43">
            <v>148.925491333008</v>
          </cell>
        </row>
        <row r="43">
          <cell r="EO43">
            <v>7500</v>
          </cell>
          <cell r="EP43">
            <v>0</v>
          </cell>
        </row>
        <row r="44">
          <cell r="DZ44">
            <v>38078</v>
          </cell>
          <cell r="EA44">
            <v>185.815893924823</v>
          </cell>
          <cell r="EB44">
            <v>0.359801939121894</v>
          </cell>
          <cell r="EC44">
            <v>186.175695863944</v>
          </cell>
        </row>
        <row r="44">
          <cell r="EE44">
            <v>-6135.93776907108</v>
          </cell>
          <cell r="EF44">
            <v>-2207.72230764304</v>
          </cell>
        </row>
        <row r="44">
          <cell r="EH44">
            <v>0</v>
          </cell>
          <cell r="EI44">
            <v>0</v>
          </cell>
        </row>
        <row r="44">
          <cell r="EK44">
            <v>148.925491333008</v>
          </cell>
          <cell r="EL44">
            <v>0</v>
          </cell>
          <cell r="EM44">
            <v>148.925491333008</v>
          </cell>
        </row>
        <row r="44">
          <cell r="EO44">
            <v>0</v>
          </cell>
          <cell r="EP44">
            <v>0</v>
          </cell>
        </row>
        <row r="45">
          <cell r="DZ45">
            <v>38108</v>
          </cell>
          <cell r="EA45">
            <v>186.822584443617</v>
          </cell>
          <cell r="EB45">
            <v>0.374698943422516</v>
          </cell>
          <cell r="EC45">
            <v>187.197283387039</v>
          </cell>
        </row>
        <row r="45">
          <cell r="EE45">
            <v>-6860.37920382036</v>
          </cell>
          <cell r="EF45">
            <v>-2570.57683914929</v>
          </cell>
        </row>
        <row r="45">
          <cell r="EH45">
            <v>0</v>
          </cell>
          <cell r="EI45">
            <v>0</v>
          </cell>
        </row>
        <row r="45">
          <cell r="EK45">
            <v>148.925491333008</v>
          </cell>
          <cell r="EL45">
            <v>0</v>
          </cell>
          <cell r="EM45">
            <v>148.925491333008</v>
          </cell>
        </row>
        <row r="45">
          <cell r="EO45">
            <v>0</v>
          </cell>
          <cell r="EP45">
            <v>0</v>
          </cell>
        </row>
        <row r="46">
          <cell r="DZ46">
            <v>38139</v>
          </cell>
          <cell r="EA46">
            <v>187.869213890185</v>
          </cell>
          <cell r="EB46">
            <v>0.390463126310607</v>
          </cell>
          <cell r="EC46">
            <v>188.259677016495</v>
          </cell>
        </row>
        <row r="46">
          <cell r="EE46">
            <v>-17286.0063364649</v>
          </cell>
          <cell r="EF46">
            <v>-6749.54807556104</v>
          </cell>
        </row>
        <row r="46">
          <cell r="EH46">
            <v>0</v>
          </cell>
          <cell r="EI46">
            <v>0</v>
          </cell>
        </row>
        <row r="46">
          <cell r="EK46">
            <v>148.925491333008</v>
          </cell>
          <cell r="EL46">
            <v>0</v>
          </cell>
          <cell r="EM46">
            <v>148.925491333008</v>
          </cell>
        </row>
        <row r="46">
          <cell r="EO46">
            <v>0</v>
          </cell>
          <cell r="EP46">
            <v>0</v>
          </cell>
        </row>
        <row r="47">
          <cell r="DZ47">
            <v>38169</v>
          </cell>
          <cell r="EA47">
            <v>188.88963823928</v>
          </cell>
          <cell r="EB47">
            <v>0.405804873816862</v>
          </cell>
          <cell r="EC47">
            <v>189.295443113097</v>
          </cell>
        </row>
        <row r="47">
          <cell r="EE47">
            <v>0</v>
          </cell>
          <cell r="EF47">
            <v>0</v>
          </cell>
        </row>
        <row r="47">
          <cell r="EH47">
            <v>0</v>
          </cell>
          <cell r="EI47">
            <v>0</v>
          </cell>
        </row>
        <row r="47">
          <cell r="EK47">
            <v>148.925491333008</v>
          </cell>
          <cell r="EL47">
            <v>0</v>
          </cell>
          <cell r="EM47">
            <v>148.925491333008</v>
          </cell>
        </row>
        <row r="47">
          <cell r="EO47">
            <v>0</v>
          </cell>
          <cell r="EP47">
            <v>0</v>
          </cell>
        </row>
        <row r="48">
          <cell r="DZ48">
            <v>38200</v>
          </cell>
          <cell r="EA48">
            <v>189.952138428904</v>
          </cell>
          <cell r="EB48">
            <v>0.421708862469103</v>
          </cell>
          <cell r="EC48">
            <v>190.373847291374</v>
          </cell>
        </row>
        <row r="48">
          <cell r="EE48">
            <v>0</v>
          </cell>
          <cell r="EF48">
            <v>0</v>
          </cell>
        </row>
        <row r="48">
          <cell r="EH48">
            <v>0</v>
          </cell>
          <cell r="EI48">
            <v>0</v>
          </cell>
        </row>
        <row r="48">
          <cell r="EK48">
            <v>148.925491333008</v>
          </cell>
          <cell r="EL48">
            <v>0</v>
          </cell>
          <cell r="EM48">
            <v>148.925491333008</v>
          </cell>
        </row>
        <row r="48">
          <cell r="EO48">
            <v>0</v>
          </cell>
          <cell r="EP48">
            <v>0</v>
          </cell>
        </row>
        <row r="49">
          <cell r="DZ49">
            <v>38231</v>
          </cell>
          <cell r="EA49">
            <v>191.02142355009</v>
          </cell>
          <cell r="EB49">
            <v>0.437970570575573</v>
          </cell>
          <cell r="EC49">
            <v>191.459394120665</v>
          </cell>
        </row>
        <row r="49">
          <cell r="EE49">
            <v>0</v>
          </cell>
          <cell r="EF49">
            <v>0</v>
          </cell>
        </row>
        <row r="49">
          <cell r="EH49">
            <v>0</v>
          </cell>
          <cell r="EI49">
            <v>0</v>
          </cell>
        </row>
        <row r="49">
          <cell r="EK49">
            <v>148.925491333008</v>
          </cell>
          <cell r="EL49">
            <v>0</v>
          </cell>
          <cell r="EM49">
            <v>148.925491333008</v>
          </cell>
        </row>
        <row r="49">
          <cell r="EO49">
            <v>0</v>
          </cell>
          <cell r="EP49">
            <v>0</v>
          </cell>
        </row>
        <row r="50">
          <cell r="DZ50">
            <v>38261</v>
          </cell>
          <cell r="EA50">
            <v>192.063574554948</v>
          </cell>
          <cell r="EB50">
            <v>0.453791030625609</v>
          </cell>
          <cell r="EC50">
            <v>192.517365585574</v>
          </cell>
        </row>
        <row r="50">
          <cell r="EE50">
            <v>-10696.7691359406</v>
          </cell>
          <cell r="EF50">
            <v>-4854.0978905627</v>
          </cell>
        </row>
        <row r="50">
          <cell r="EH50">
            <v>0</v>
          </cell>
          <cell r="EI50">
            <v>0</v>
          </cell>
        </row>
        <row r="50">
          <cell r="EK50">
            <v>148.925491333008</v>
          </cell>
          <cell r="EL50">
            <v>0</v>
          </cell>
          <cell r="EM50">
            <v>148.925491333008</v>
          </cell>
        </row>
        <row r="50">
          <cell r="EO50">
            <v>-15000</v>
          </cell>
          <cell r="EP50">
            <v>0</v>
          </cell>
        </row>
        <row r="51">
          <cell r="DZ51">
            <v>38292</v>
          </cell>
          <cell r="EA51">
            <v>193.1481243167</v>
          </cell>
          <cell r="EB51">
            <v>0.47022679994555</v>
          </cell>
          <cell r="EC51">
            <v>193.618351116646</v>
          </cell>
        </row>
        <row r="51">
          <cell r="EE51">
            <v>-3526.3493794288</v>
          </cell>
          <cell r="EF51">
            <v>-1658.18398417878</v>
          </cell>
        </row>
        <row r="51">
          <cell r="EH51">
            <v>0</v>
          </cell>
          <cell r="EI51">
            <v>0</v>
          </cell>
        </row>
        <row r="51">
          <cell r="EK51">
            <v>148.925491333008</v>
          </cell>
          <cell r="EL51">
            <v>0</v>
          </cell>
          <cell r="EM51">
            <v>148.925491333008</v>
          </cell>
        </row>
        <row r="51">
          <cell r="EO51">
            <v>0</v>
          </cell>
          <cell r="EP51">
            <v>0</v>
          </cell>
        </row>
        <row r="52">
          <cell r="DZ52">
            <v>38322</v>
          </cell>
          <cell r="EA52">
            <v>194.204373067255</v>
          </cell>
          <cell r="EB52">
            <v>0.486459191140938</v>
          </cell>
          <cell r="EC52">
            <v>194.690832258396</v>
          </cell>
        </row>
        <row r="52">
          <cell r="EE52">
            <v>-47626.3613024131</v>
          </cell>
          <cell r="EF52">
            <v>-23168.2811961579</v>
          </cell>
        </row>
        <row r="52">
          <cell r="EH52">
            <v>0</v>
          </cell>
          <cell r="EI52">
            <v>0</v>
          </cell>
        </row>
        <row r="52">
          <cell r="EK52">
            <v>148.925491333008</v>
          </cell>
          <cell r="EL52">
            <v>0</v>
          </cell>
          <cell r="EM52">
            <v>148.925491333008</v>
          </cell>
        </row>
        <row r="52">
          <cell r="EO52">
            <v>-8000</v>
          </cell>
          <cell r="EP52">
            <v>0</v>
          </cell>
        </row>
        <row r="53">
          <cell r="DZ53">
            <v>38353</v>
          </cell>
          <cell r="EA53">
            <v>186.659140942867</v>
          </cell>
          <cell r="EB53">
            <v>0.485527716281069</v>
          </cell>
          <cell r="EC53">
            <v>187.144668659148</v>
          </cell>
        </row>
        <row r="53">
          <cell r="EE53">
            <v>-31413.4601213335</v>
          </cell>
          <cell r="EF53">
            <v>-15252.1055531975</v>
          </cell>
        </row>
        <row r="53">
          <cell r="EH53">
            <v>0</v>
          </cell>
          <cell r="EI53">
            <v>0</v>
          </cell>
        </row>
        <row r="53">
          <cell r="EK53">
            <v>142.31787109375</v>
          </cell>
          <cell r="EL53">
            <v>0</v>
          </cell>
          <cell r="EM53">
            <v>142.31787109375</v>
          </cell>
        </row>
        <row r="53">
          <cell r="EO53">
            <v>116898</v>
          </cell>
          <cell r="EP53">
            <v>0</v>
          </cell>
        </row>
        <row r="54">
          <cell r="DZ54">
            <v>38384</v>
          </cell>
          <cell r="EA54">
            <v>187.756749106782</v>
          </cell>
          <cell r="EB54">
            <v>0.510379472018144</v>
          </cell>
          <cell r="EC54">
            <v>188.2671285788</v>
          </cell>
        </row>
        <row r="54">
          <cell r="EE54">
            <v>0</v>
          </cell>
          <cell r="EF54">
            <v>0</v>
          </cell>
        </row>
        <row r="54">
          <cell r="EH54">
            <v>0</v>
          </cell>
          <cell r="EI54">
            <v>0</v>
          </cell>
        </row>
        <row r="54">
          <cell r="EK54">
            <v>142.31787109375</v>
          </cell>
          <cell r="EL54">
            <v>0</v>
          </cell>
          <cell r="EM54">
            <v>142.31787109375</v>
          </cell>
        </row>
        <row r="54">
          <cell r="EO54">
            <v>0</v>
          </cell>
          <cell r="EP54">
            <v>0</v>
          </cell>
        </row>
        <row r="55">
          <cell r="DZ55">
            <v>38412</v>
          </cell>
          <cell r="EA55">
            <v>188.755831894689</v>
          </cell>
          <cell r="EB55">
            <v>0.533485671820444</v>
          </cell>
          <cell r="EC55">
            <v>189.28931756651</v>
          </cell>
        </row>
        <row r="55">
          <cell r="EE55">
            <v>0</v>
          </cell>
          <cell r="EF55">
            <v>0</v>
          </cell>
        </row>
        <row r="55">
          <cell r="EH55">
            <v>0</v>
          </cell>
          <cell r="EI55">
            <v>0</v>
          </cell>
        </row>
        <row r="55">
          <cell r="EK55">
            <v>142.31787109375</v>
          </cell>
          <cell r="EL55">
            <v>0</v>
          </cell>
          <cell r="EM55">
            <v>142.31787109375</v>
          </cell>
        </row>
        <row r="55">
          <cell r="EO55">
            <v>10300</v>
          </cell>
          <cell r="EP55">
            <v>0</v>
          </cell>
        </row>
        <row r="56">
          <cell r="DZ56">
            <v>38443</v>
          </cell>
          <cell r="EA56">
            <v>189.870553972909</v>
          </cell>
          <cell r="EB56">
            <v>0.559808776064841</v>
          </cell>
          <cell r="EC56">
            <v>190.430362748974</v>
          </cell>
        </row>
        <row r="56">
          <cell r="EE56">
            <v>-5147.03291406287</v>
          </cell>
          <cell r="EF56">
            <v>-2881.35419598699</v>
          </cell>
        </row>
        <row r="56">
          <cell r="EH56">
            <v>0</v>
          </cell>
          <cell r="EI56">
            <v>0</v>
          </cell>
        </row>
        <row r="56">
          <cell r="EK56">
            <v>142.31787109375</v>
          </cell>
          <cell r="EL56">
            <v>0</v>
          </cell>
          <cell r="EM56">
            <v>142.31787109375</v>
          </cell>
        </row>
        <row r="56">
          <cell r="EO56">
            <v>0</v>
          </cell>
          <cell r="EP56">
            <v>0</v>
          </cell>
        </row>
        <row r="57">
          <cell r="DZ57">
            <v>38473</v>
          </cell>
          <cell r="EA57">
            <v>190.957992120286</v>
          </cell>
          <cell r="EB57">
            <v>0.586035573114231</v>
          </cell>
          <cell r="EC57">
            <v>191.544027693401</v>
          </cell>
        </row>
        <row r="57">
          <cell r="EE57">
            <v>0</v>
          </cell>
          <cell r="EF57">
            <v>0</v>
          </cell>
        </row>
        <row r="57">
          <cell r="EH57">
            <v>0</v>
          </cell>
          <cell r="EI57">
            <v>0</v>
          </cell>
        </row>
        <row r="57">
          <cell r="EK57">
            <v>142.31787109375</v>
          </cell>
          <cell r="EL57">
            <v>0</v>
          </cell>
          <cell r="EM57">
            <v>142.31787109375</v>
          </cell>
        </row>
        <row r="57">
          <cell r="EO57">
            <v>0</v>
          </cell>
          <cell r="EP57">
            <v>0</v>
          </cell>
        </row>
        <row r="58">
          <cell r="DZ58">
            <v>38504</v>
          </cell>
          <cell r="EA58">
            <v>192.090723597075</v>
          </cell>
          <cell r="EB58">
            <v>0.613926637392979</v>
          </cell>
          <cell r="EC58">
            <v>192.704650234468</v>
          </cell>
        </row>
        <row r="58">
          <cell r="EE58">
            <v>-16130.5650790291</v>
          </cell>
          <cell r="EF58">
            <v>-9902.98357821692</v>
          </cell>
        </row>
        <row r="58">
          <cell r="EH58">
            <v>0</v>
          </cell>
          <cell r="EI58">
            <v>0</v>
          </cell>
        </row>
        <row r="58">
          <cell r="EK58">
            <v>142.31787109375</v>
          </cell>
          <cell r="EL58">
            <v>0</v>
          </cell>
          <cell r="EM58">
            <v>142.31787109375</v>
          </cell>
        </row>
        <row r="58">
          <cell r="EO58">
            <v>0</v>
          </cell>
          <cell r="EP58">
            <v>0</v>
          </cell>
        </row>
        <row r="59">
          <cell r="DZ59">
            <v>38534</v>
          </cell>
          <cell r="EA59">
            <v>193.195747642964</v>
          </cell>
          <cell r="EB59">
            <v>0.64169432537247</v>
          </cell>
          <cell r="EC59">
            <v>193.837441968337</v>
          </cell>
        </row>
        <row r="59">
          <cell r="EE59">
            <v>0</v>
          </cell>
          <cell r="EF59">
            <v>0</v>
          </cell>
        </row>
        <row r="59">
          <cell r="EH59">
            <v>0</v>
          </cell>
          <cell r="EI59">
            <v>0</v>
          </cell>
        </row>
        <row r="59">
          <cell r="EK59">
            <v>142.31787109375</v>
          </cell>
          <cell r="EL59">
            <v>0</v>
          </cell>
          <cell r="EM59">
            <v>142.31787109375</v>
          </cell>
        </row>
        <row r="59">
          <cell r="EO59">
            <v>0</v>
          </cell>
          <cell r="EP59">
            <v>0</v>
          </cell>
        </row>
        <row r="60">
          <cell r="DZ60">
            <v>38565</v>
          </cell>
          <cell r="EA60">
            <v>194.346815565624</v>
          </cell>
          <cell r="EB60">
            <v>0.671202310539684</v>
          </cell>
          <cell r="EC60">
            <v>195.018017876163</v>
          </cell>
        </row>
        <row r="60">
          <cell r="EE60">
            <v>0</v>
          </cell>
          <cell r="EF60">
            <v>0</v>
          </cell>
        </row>
        <row r="60">
          <cell r="EH60">
            <v>0</v>
          </cell>
          <cell r="EI60">
            <v>0</v>
          </cell>
        </row>
        <row r="60">
          <cell r="EK60">
            <v>142.31787109375</v>
          </cell>
          <cell r="EL60">
            <v>0</v>
          </cell>
          <cell r="EM60">
            <v>142.31787109375</v>
          </cell>
        </row>
        <row r="60">
          <cell r="EO60">
            <v>0</v>
          </cell>
          <cell r="EP60">
            <v>0</v>
          </cell>
        </row>
        <row r="61">
          <cell r="DZ61">
            <v>38596</v>
          </cell>
          <cell r="EA61">
            <v>195.507329470288</v>
          </cell>
          <cell r="EB61">
            <v>0.70155125367836</v>
          </cell>
          <cell r="EC61">
            <v>196.208880723966</v>
          </cell>
        </row>
        <row r="61">
          <cell r="EE61">
            <v>0</v>
          </cell>
          <cell r="EF61">
            <v>0</v>
          </cell>
        </row>
        <row r="61">
          <cell r="EH61">
            <v>0</v>
          </cell>
          <cell r="EI61">
            <v>0</v>
          </cell>
        </row>
        <row r="61">
          <cell r="EK61">
            <v>142.31787109375</v>
          </cell>
          <cell r="EL61">
            <v>0</v>
          </cell>
          <cell r="EM61">
            <v>142.31787109375</v>
          </cell>
        </row>
        <row r="61">
          <cell r="EO61">
            <v>0</v>
          </cell>
          <cell r="EP61">
            <v>0</v>
          </cell>
        </row>
        <row r="62">
          <cell r="DZ62">
            <v>38626</v>
          </cell>
          <cell r="EA62">
            <v>196.639483277665</v>
          </cell>
          <cell r="EB62">
            <v>0.731734367238715</v>
          </cell>
          <cell r="EC62">
            <v>197.371217644903</v>
          </cell>
        </row>
        <row r="62">
          <cell r="EE62">
            <v>-8050.27215710049</v>
          </cell>
          <cell r="EF62">
            <v>-5890.66080297538</v>
          </cell>
        </row>
        <row r="62">
          <cell r="EH62">
            <v>0</v>
          </cell>
          <cell r="EI62">
            <v>0</v>
          </cell>
        </row>
        <row r="62">
          <cell r="EK62">
            <v>142.31787109375</v>
          </cell>
          <cell r="EL62">
            <v>0</v>
          </cell>
          <cell r="EM62">
            <v>142.31787109375</v>
          </cell>
        </row>
        <row r="62">
          <cell r="EO62">
            <v>-11250</v>
          </cell>
          <cell r="EP62">
            <v>0</v>
          </cell>
        </row>
        <row r="63">
          <cell r="DZ63">
            <v>38657</v>
          </cell>
          <cell r="EA63">
            <v>197.818839510079</v>
          </cell>
          <cell r="EB63">
            <v>0.763776936899888</v>
          </cell>
          <cell r="EC63">
            <v>198.582616446979</v>
          </cell>
        </row>
        <row r="63">
          <cell r="EE63">
            <v>0</v>
          </cell>
          <cell r="EF63">
            <v>0</v>
          </cell>
        </row>
        <row r="63">
          <cell r="EH63">
            <v>0</v>
          </cell>
          <cell r="EI63">
            <v>0</v>
          </cell>
        </row>
        <row r="63">
          <cell r="EK63">
            <v>142.31787109375</v>
          </cell>
          <cell r="EL63">
            <v>0</v>
          </cell>
          <cell r="EM63">
            <v>142.31787109375</v>
          </cell>
        </row>
        <row r="63">
          <cell r="EO63">
            <v>-55000</v>
          </cell>
          <cell r="EP63">
            <v>0</v>
          </cell>
        </row>
        <row r="64">
          <cell r="DZ64">
            <v>38687</v>
          </cell>
          <cell r="EA64">
            <v>198.9347074317</v>
          </cell>
          <cell r="EB64">
            <v>0.784554533935477</v>
          </cell>
          <cell r="EC64">
            <v>199.719261965635</v>
          </cell>
        </row>
        <row r="64">
          <cell r="EE64">
            <v>-9018.94111661436</v>
          </cell>
          <cell r="EF64">
            <v>-7075.85114433689</v>
          </cell>
        </row>
        <row r="64">
          <cell r="EH64">
            <v>0</v>
          </cell>
          <cell r="EI64">
            <v>0</v>
          </cell>
        </row>
        <row r="64">
          <cell r="EK64">
            <v>142.31787109375</v>
          </cell>
          <cell r="EL64">
            <v>0</v>
          </cell>
          <cell r="EM64">
            <v>142.31787109375</v>
          </cell>
        </row>
        <row r="64">
          <cell r="EO64">
            <v>-8000</v>
          </cell>
          <cell r="EP64">
            <v>0</v>
          </cell>
        </row>
        <row r="65">
          <cell r="DZ65">
            <v>38718</v>
          </cell>
          <cell r="EA65">
            <v>187.47452288573</v>
          </cell>
          <cell r="EB65">
            <v>0.752813409763803</v>
          </cell>
          <cell r="EC65">
            <v>188.227336295494</v>
          </cell>
        </row>
        <row r="65">
          <cell r="EE65">
            <v>-4039.33834187098</v>
          </cell>
          <cell r="EF65">
            <v>-3040.86807033356</v>
          </cell>
        </row>
        <row r="65">
          <cell r="EH65">
            <v>0</v>
          </cell>
          <cell r="EI65">
            <v>0</v>
          </cell>
        </row>
        <row r="65">
          <cell r="EK65">
            <v>133.347106933594</v>
          </cell>
          <cell r="EL65">
            <v>0</v>
          </cell>
          <cell r="EM65">
            <v>133.347106933594</v>
          </cell>
        </row>
        <row r="65">
          <cell r="EO65">
            <v>34023</v>
          </cell>
          <cell r="EP65">
            <v>0</v>
          </cell>
        </row>
        <row r="66">
          <cell r="DZ66">
            <v>38749</v>
          </cell>
          <cell r="EA66">
            <v>188.56117576129</v>
          </cell>
          <cell r="EB66">
            <v>0.77074648723206</v>
          </cell>
          <cell r="EC66">
            <v>189.331922248522</v>
          </cell>
        </row>
        <row r="66">
          <cell r="EE66">
            <v>0</v>
          </cell>
          <cell r="EF66">
            <v>0</v>
          </cell>
        </row>
        <row r="66">
          <cell r="EH66">
            <v>0</v>
          </cell>
          <cell r="EI66">
            <v>0</v>
          </cell>
        </row>
        <row r="66">
          <cell r="EK66">
            <v>133.347106933594</v>
          </cell>
          <cell r="EL66">
            <v>0</v>
          </cell>
          <cell r="EM66">
            <v>133.347106933594</v>
          </cell>
        </row>
        <row r="66">
          <cell r="EO66">
            <v>0</v>
          </cell>
          <cell r="EP66">
            <v>0</v>
          </cell>
        </row>
        <row r="67">
          <cell r="DZ67">
            <v>38777</v>
          </cell>
          <cell r="EA67">
            <v>189.549012561099</v>
          </cell>
          <cell r="EB67">
            <v>0.787136216427058</v>
          </cell>
          <cell r="EC67">
            <v>190.336148777526</v>
          </cell>
        </row>
        <row r="67">
          <cell r="EE67">
            <v>0</v>
          </cell>
          <cell r="EF67">
            <v>0</v>
          </cell>
        </row>
        <row r="67">
          <cell r="EH67">
            <v>0</v>
          </cell>
          <cell r="EI67">
            <v>0</v>
          </cell>
        </row>
        <row r="67">
          <cell r="EK67">
            <v>133.347106933594</v>
          </cell>
          <cell r="EL67">
            <v>0</v>
          </cell>
          <cell r="EM67">
            <v>133.347106933594</v>
          </cell>
        </row>
        <row r="67">
          <cell r="EO67">
            <v>0</v>
          </cell>
          <cell r="EP67">
            <v>0</v>
          </cell>
        </row>
        <row r="68">
          <cell r="DZ68">
            <v>38808</v>
          </cell>
          <cell r="EA68">
            <v>190.64976355027</v>
          </cell>
          <cell r="EB68">
            <v>0.805496955272758</v>
          </cell>
          <cell r="EC68">
            <v>191.455260505543</v>
          </cell>
        </row>
        <row r="68">
          <cell r="EE68">
            <v>-4192.21957181495</v>
          </cell>
          <cell r="EF68">
            <v>-3376.82010093181</v>
          </cell>
        </row>
        <row r="68">
          <cell r="EH68">
            <v>0</v>
          </cell>
          <cell r="EI68">
            <v>0</v>
          </cell>
        </row>
        <row r="68">
          <cell r="EK68">
            <v>133.347106933594</v>
          </cell>
          <cell r="EL68">
            <v>0</v>
          </cell>
          <cell r="EM68">
            <v>133.347106933594</v>
          </cell>
        </row>
        <row r="68">
          <cell r="EO68">
            <v>0</v>
          </cell>
          <cell r="EP68">
            <v>0</v>
          </cell>
        </row>
        <row r="69">
          <cell r="DZ69">
            <v>38838</v>
          </cell>
          <cell r="EA69">
            <v>191.722135650977</v>
          </cell>
          <cell r="EB69">
            <v>0.823482769570518</v>
          </cell>
          <cell r="EC69">
            <v>192.545618420548</v>
          </cell>
        </row>
        <row r="69">
          <cell r="EE69">
            <v>0</v>
          </cell>
          <cell r="EF69">
            <v>0</v>
          </cell>
        </row>
        <row r="69">
          <cell r="EH69">
            <v>0</v>
          </cell>
          <cell r="EI69">
            <v>0</v>
          </cell>
        </row>
        <row r="69">
          <cell r="EK69">
            <v>133.347106933594</v>
          </cell>
          <cell r="EL69">
            <v>0</v>
          </cell>
          <cell r="EM69">
            <v>133.347106933594</v>
          </cell>
        </row>
        <row r="69">
          <cell r="EO69">
            <v>0</v>
          </cell>
          <cell r="EP69">
            <v>0</v>
          </cell>
        </row>
        <row r="70">
          <cell r="DZ70">
            <v>38869</v>
          </cell>
          <cell r="EA70">
            <v>192.837675033607</v>
          </cell>
          <cell r="EB70">
            <v>0.842295166453795</v>
          </cell>
          <cell r="EC70">
            <v>193.67997020006</v>
          </cell>
        </row>
        <row r="70">
          <cell r="EE70">
            <v>-6834.17094932902</v>
          </cell>
          <cell r="EF70">
            <v>-5756.38915733878</v>
          </cell>
        </row>
        <row r="70">
          <cell r="EH70">
            <v>0</v>
          </cell>
          <cell r="EI70">
            <v>0</v>
          </cell>
        </row>
        <row r="70">
          <cell r="EK70">
            <v>133.347106933594</v>
          </cell>
          <cell r="EL70">
            <v>0</v>
          </cell>
          <cell r="EM70">
            <v>133.347106933594</v>
          </cell>
        </row>
        <row r="70">
          <cell r="EO70">
            <v>0</v>
          </cell>
          <cell r="EP70">
            <v>0</v>
          </cell>
        </row>
        <row r="71">
          <cell r="DZ71">
            <v>38899</v>
          </cell>
          <cell r="EA71">
            <v>193.924464190647</v>
          </cell>
          <cell r="EB71">
            <v>0.860722815773158</v>
          </cell>
          <cell r="EC71">
            <v>194.78518700642</v>
          </cell>
        </row>
        <row r="71">
          <cell r="EE71">
            <v>0</v>
          </cell>
          <cell r="EF71">
            <v>0</v>
          </cell>
        </row>
        <row r="71">
          <cell r="EH71">
            <v>0</v>
          </cell>
          <cell r="EI71">
            <v>0</v>
          </cell>
        </row>
        <row r="71">
          <cell r="EK71">
            <v>133.347106933594</v>
          </cell>
          <cell r="EL71">
            <v>0</v>
          </cell>
          <cell r="EM71">
            <v>133.347106933594</v>
          </cell>
        </row>
        <row r="71">
          <cell r="EO71">
            <v>0</v>
          </cell>
          <cell r="EP71">
            <v>0</v>
          </cell>
        </row>
        <row r="72">
          <cell r="DZ72">
            <v>38930</v>
          </cell>
          <cell r="EA72">
            <v>195.055011306668</v>
          </cell>
          <cell r="EB72">
            <v>0.879996732747429</v>
          </cell>
          <cell r="EC72">
            <v>195.935008039415</v>
          </cell>
        </row>
        <row r="72">
          <cell r="EE72">
            <v>0</v>
          </cell>
          <cell r="EF72">
            <v>0</v>
          </cell>
        </row>
        <row r="72">
          <cell r="EH72">
            <v>0</v>
          </cell>
          <cell r="EI72">
            <v>0</v>
          </cell>
        </row>
        <row r="72">
          <cell r="EK72">
            <v>133.347106933594</v>
          </cell>
          <cell r="EL72">
            <v>0</v>
          </cell>
          <cell r="EM72">
            <v>133.347106933594</v>
          </cell>
        </row>
        <row r="72">
          <cell r="EO72">
            <v>0</v>
          </cell>
          <cell r="EP72">
            <v>0</v>
          </cell>
        </row>
        <row r="73">
          <cell r="DZ73">
            <v>38961</v>
          </cell>
          <cell r="EA73">
            <v>196.19327048649</v>
          </cell>
          <cell r="EB73">
            <v>0.899509039490624</v>
          </cell>
          <cell r="EC73">
            <v>197.092779525981</v>
          </cell>
        </row>
        <row r="73">
          <cell r="EE73">
            <v>0</v>
          </cell>
          <cell r="EF73">
            <v>0</v>
          </cell>
        </row>
        <row r="73">
          <cell r="EH73">
            <v>0</v>
          </cell>
          <cell r="EI73">
            <v>0</v>
          </cell>
        </row>
        <row r="73">
          <cell r="EK73">
            <v>133.347106933594</v>
          </cell>
          <cell r="EL73">
            <v>0</v>
          </cell>
          <cell r="EM73">
            <v>133.347106933594</v>
          </cell>
        </row>
        <row r="73">
          <cell r="EO73">
            <v>0</v>
          </cell>
          <cell r="EP73">
            <v>0</v>
          </cell>
        </row>
        <row r="74">
          <cell r="DZ74">
            <v>38991</v>
          </cell>
          <cell r="EA74">
            <v>197.302209188487</v>
          </cell>
          <cell r="EB74">
            <v>0.91862137226255</v>
          </cell>
          <cell r="EC74">
            <v>198.22083056075</v>
          </cell>
        </row>
        <row r="74">
          <cell r="EE74">
            <v>-2671.9853970327</v>
          </cell>
          <cell r="EF74">
            <v>-2454.54289208767</v>
          </cell>
        </row>
        <row r="74">
          <cell r="EH74">
            <v>0</v>
          </cell>
          <cell r="EI74">
            <v>0</v>
          </cell>
        </row>
        <row r="74">
          <cell r="EK74">
            <v>133.347106933594</v>
          </cell>
          <cell r="EL74">
            <v>0</v>
          </cell>
          <cell r="EM74">
            <v>133.347106933594</v>
          </cell>
        </row>
        <row r="74">
          <cell r="EO74">
            <v>0</v>
          </cell>
          <cell r="EP74">
            <v>0</v>
          </cell>
        </row>
        <row r="75">
          <cell r="DZ75">
            <v>39022</v>
          </cell>
          <cell r="EA75">
            <v>198.455813584866</v>
          </cell>
          <cell r="EB75">
            <v>0.938610473014251</v>
          </cell>
          <cell r="EC75">
            <v>199.394424057881</v>
          </cell>
        </row>
        <row r="75">
          <cell r="EE75">
            <v>0</v>
          </cell>
          <cell r="EF75">
            <v>0</v>
          </cell>
        </row>
        <row r="75">
          <cell r="EH75">
            <v>0</v>
          </cell>
          <cell r="EI75">
            <v>0</v>
          </cell>
        </row>
        <row r="75">
          <cell r="EK75">
            <v>133.347106933594</v>
          </cell>
          <cell r="EL75">
            <v>0</v>
          </cell>
          <cell r="EM75">
            <v>133.347106933594</v>
          </cell>
        </row>
        <row r="75">
          <cell r="EO75">
            <v>0</v>
          </cell>
          <cell r="EP75">
            <v>0</v>
          </cell>
        </row>
        <row r="76">
          <cell r="DZ76">
            <v>39052</v>
          </cell>
          <cell r="EA76">
            <v>199.57971251203</v>
          </cell>
          <cell r="EB76">
            <v>0.95818922445136</v>
          </cell>
          <cell r="EC76">
            <v>200.537901736481</v>
          </cell>
        </row>
        <row r="76">
          <cell r="EE76">
            <v>-9902.14388873819</v>
          </cell>
          <cell r="EF76">
            <v>-9488.12757315582</v>
          </cell>
        </row>
        <row r="76">
          <cell r="EH76">
            <v>0</v>
          </cell>
          <cell r="EI76">
            <v>0</v>
          </cell>
        </row>
        <row r="76">
          <cell r="EK76">
            <v>133.347106933594</v>
          </cell>
          <cell r="EL76">
            <v>0</v>
          </cell>
          <cell r="EM76">
            <v>133.347106933594</v>
          </cell>
        </row>
        <row r="76">
          <cell r="EO76">
            <v>-8000</v>
          </cell>
          <cell r="EP76">
            <v>0</v>
          </cell>
        </row>
        <row r="77">
          <cell r="DZ77">
            <v>39083</v>
          </cell>
          <cell r="EA77">
            <v>160.69050908855</v>
          </cell>
          <cell r="EB77">
            <v>0.783377980610453</v>
          </cell>
          <cell r="EC77">
            <v>161.47388706916</v>
          </cell>
        </row>
        <row r="77">
          <cell r="EE77">
            <v>-2120.03008831556</v>
          </cell>
          <cell r="EF77">
            <v>-1660.78488941804</v>
          </cell>
        </row>
        <row r="77">
          <cell r="EH77">
            <v>0</v>
          </cell>
          <cell r="EI77">
            <v>0</v>
          </cell>
        </row>
        <row r="77">
          <cell r="EK77">
            <v>106.738395690918</v>
          </cell>
          <cell r="EL77">
            <v>0</v>
          </cell>
          <cell r="EM77">
            <v>106.738395690918</v>
          </cell>
        </row>
        <row r="77">
          <cell r="EO77">
            <v>37257</v>
          </cell>
          <cell r="EP77">
            <v>0</v>
          </cell>
        </row>
        <row r="78">
          <cell r="DZ78">
            <v>39114</v>
          </cell>
          <cell r="EA78">
            <v>161.632789796223</v>
          </cell>
          <cell r="EB78">
            <v>0.799969769772389</v>
          </cell>
          <cell r="EC78">
            <v>162.432759565995</v>
          </cell>
        </row>
        <row r="78">
          <cell r="EE78">
            <v>0</v>
          </cell>
          <cell r="EF78">
            <v>0</v>
          </cell>
        </row>
        <row r="78">
          <cell r="EH78">
            <v>0</v>
          </cell>
          <cell r="EI78">
            <v>0</v>
          </cell>
        </row>
        <row r="78">
          <cell r="EK78">
            <v>106.738395690918</v>
          </cell>
          <cell r="EL78">
            <v>0</v>
          </cell>
          <cell r="EM78">
            <v>106.738395690918</v>
          </cell>
        </row>
        <row r="78">
          <cell r="EO78">
            <v>0</v>
          </cell>
          <cell r="EP78">
            <v>0</v>
          </cell>
        </row>
        <row r="79">
          <cell r="DZ79">
            <v>39142</v>
          </cell>
          <cell r="EA79">
            <v>162.489428421872</v>
          </cell>
          <cell r="EB79">
            <v>0.815130882291697</v>
          </cell>
          <cell r="EC79">
            <v>163.304559304164</v>
          </cell>
        </row>
        <row r="79">
          <cell r="EE79">
            <v>0</v>
          </cell>
          <cell r="EF79">
            <v>0</v>
          </cell>
        </row>
        <row r="79">
          <cell r="EH79">
            <v>0</v>
          </cell>
          <cell r="EI79">
            <v>0</v>
          </cell>
        </row>
        <row r="79">
          <cell r="EK79">
            <v>106.738395690918</v>
          </cell>
          <cell r="EL79">
            <v>0</v>
          </cell>
          <cell r="EM79">
            <v>106.738395690918</v>
          </cell>
        </row>
        <row r="79">
          <cell r="EO79">
            <v>0</v>
          </cell>
          <cell r="EP79">
            <v>0</v>
          </cell>
        </row>
        <row r="80">
          <cell r="DZ80">
            <v>39173</v>
          </cell>
          <cell r="EA80">
            <v>163.444035248881</v>
          </cell>
          <cell r="EB80">
            <v>0.832112192906038</v>
          </cell>
          <cell r="EC80">
            <v>164.276147441787</v>
          </cell>
        </row>
        <row r="80">
          <cell r="EE80">
            <v>-2232.09709613877</v>
          </cell>
          <cell r="EF80">
            <v>-1857.35520944723</v>
          </cell>
        </row>
        <row r="80">
          <cell r="EH80">
            <v>0</v>
          </cell>
          <cell r="EI80">
            <v>0</v>
          </cell>
        </row>
        <row r="80">
          <cell r="EK80">
            <v>106.738395690918</v>
          </cell>
          <cell r="EL80">
            <v>0</v>
          </cell>
          <cell r="EM80">
            <v>106.738395690918</v>
          </cell>
        </row>
        <row r="80">
          <cell r="EO80">
            <v>0</v>
          </cell>
          <cell r="EP80">
            <v>0</v>
          </cell>
        </row>
        <row r="81">
          <cell r="DZ81">
            <v>39203</v>
          </cell>
          <cell r="EA81">
            <v>164.374081920411</v>
          </cell>
          <cell r="EB81">
            <v>0.848743683988801</v>
          </cell>
          <cell r="EC81">
            <v>165.222825604399</v>
          </cell>
        </row>
        <row r="81">
          <cell r="EE81">
            <v>0</v>
          </cell>
          <cell r="EF81">
            <v>0</v>
          </cell>
        </row>
        <row r="81">
          <cell r="EH81">
            <v>0</v>
          </cell>
          <cell r="EI81">
            <v>0</v>
          </cell>
        </row>
        <row r="81">
          <cell r="EK81">
            <v>106.738395690918</v>
          </cell>
          <cell r="EL81">
            <v>0</v>
          </cell>
          <cell r="EM81">
            <v>106.738395690918</v>
          </cell>
        </row>
        <row r="81">
          <cell r="EO81">
            <v>0</v>
          </cell>
          <cell r="EP81">
            <v>0</v>
          </cell>
        </row>
        <row r="82">
          <cell r="DZ82">
            <v>39234</v>
          </cell>
          <cell r="EA82">
            <v>165.341619714786</v>
          </cell>
          <cell r="EB82">
            <v>0.866136349847608</v>
          </cell>
          <cell r="EC82">
            <v>166.207756064634</v>
          </cell>
        </row>
        <row r="82">
          <cell r="EE82">
            <v>0</v>
          </cell>
          <cell r="EF82">
            <v>0</v>
          </cell>
        </row>
        <row r="82">
          <cell r="EH82">
            <v>0</v>
          </cell>
          <cell r="EI82">
            <v>0</v>
          </cell>
        </row>
        <row r="82">
          <cell r="EK82">
            <v>106.738395690918</v>
          </cell>
          <cell r="EL82">
            <v>0</v>
          </cell>
          <cell r="EM82">
            <v>106.738395690918</v>
          </cell>
        </row>
        <row r="82">
          <cell r="EO82">
            <v>0</v>
          </cell>
          <cell r="EP82">
            <v>0</v>
          </cell>
        </row>
        <row r="83">
          <cell r="DZ83">
            <v>39264</v>
          </cell>
          <cell r="EA83">
            <v>166.284273315688</v>
          </cell>
          <cell r="EB83">
            <v>0.883170238609637</v>
          </cell>
          <cell r="EC83">
            <v>167.167443554298</v>
          </cell>
        </row>
        <row r="83">
          <cell r="EE83">
            <v>0</v>
          </cell>
          <cell r="EF83">
            <v>0</v>
          </cell>
        </row>
        <row r="83">
          <cell r="EH83">
            <v>0</v>
          </cell>
          <cell r="EI83">
            <v>0</v>
          </cell>
        </row>
        <row r="83">
          <cell r="EK83">
            <v>106.738395690918</v>
          </cell>
          <cell r="EL83">
            <v>0</v>
          </cell>
          <cell r="EM83">
            <v>106.738395690918</v>
          </cell>
        </row>
        <row r="83">
          <cell r="EO83">
            <v>0</v>
          </cell>
          <cell r="EP83">
            <v>0</v>
          </cell>
        </row>
        <row r="84">
          <cell r="DZ84">
            <v>39295</v>
          </cell>
          <cell r="EA84">
            <v>167.264935240655</v>
          </cell>
          <cell r="EB84">
            <v>0.900983218742027</v>
          </cell>
          <cell r="EC84">
            <v>168.165918459397</v>
          </cell>
        </row>
        <row r="84">
          <cell r="EE84">
            <v>0</v>
          </cell>
          <cell r="EF84">
            <v>0</v>
          </cell>
        </row>
        <row r="84">
          <cell r="EH84">
            <v>0</v>
          </cell>
          <cell r="EI84">
            <v>0</v>
          </cell>
        </row>
        <row r="84">
          <cell r="EK84">
            <v>106.738395690918</v>
          </cell>
          <cell r="EL84">
            <v>0</v>
          </cell>
          <cell r="EM84">
            <v>106.738395690918</v>
          </cell>
        </row>
        <row r="84">
          <cell r="EO84">
            <v>0</v>
          </cell>
          <cell r="EP84">
            <v>0</v>
          </cell>
        </row>
        <row r="85">
          <cell r="DZ85">
            <v>39326</v>
          </cell>
          <cell r="EA85">
            <v>168.2523418289</v>
          </cell>
          <cell r="EB85">
            <v>0.919013295799942</v>
          </cell>
          <cell r="EC85">
            <v>169.1713551247</v>
          </cell>
        </row>
        <row r="85">
          <cell r="EE85">
            <v>0</v>
          </cell>
          <cell r="EF85">
            <v>0</v>
          </cell>
        </row>
        <row r="85">
          <cell r="EH85">
            <v>0</v>
          </cell>
          <cell r="EI85">
            <v>0</v>
          </cell>
        </row>
        <row r="85">
          <cell r="EK85">
            <v>106.738395690918</v>
          </cell>
          <cell r="EL85">
            <v>0</v>
          </cell>
          <cell r="EM85">
            <v>106.738395690918</v>
          </cell>
        </row>
        <row r="85">
          <cell r="EO85">
            <v>0</v>
          </cell>
          <cell r="EP85">
            <v>0</v>
          </cell>
        </row>
        <row r="86">
          <cell r="DZ86">
            <v>39356</v>
          </cell>
          <cell r="EA86">
            <v>169.214366543103</v>
          </cell>
          <cell r="EB86">
            <v>0.936670712422142</v>
          </cell>
          <cell r="EC86">
            <v>170.151037255525</v>
          </cell>
        </row>
        <row r="86">
          <cell r="EE86">
            <v>-2491.48051111377</v>
          </cell>
          <cell r="EF86">
            <v>-2333.69682533082</v>
          </cell>
        </row>
        <row r="86">
          <cell r="EH86">
            <v>0</v>
          </cell>
          <cell r="EI86">
            <v>0</v>
          </cell>
        </row>
        <row r="86">
          <cell r="EK86">
            <v>106.738395690918</v>
          </cell>
          <cell r="EL86">
            <v>0</v>
          </cell>
          <cell r="EM86">
            <v>106.738395690918</v>
          </cell>
        </row>
        <row r="86">
          <cell r="EO86">
            <v>0</v>
          </cell>
          <cell r="EP86">
            <v>0</v>
          </cell>
        </row>
        <row r="87">
          <cell r="DZ87">
            <v>39387</v>
          </cell>
          <cell r="EA87">
            <v>170.215194505979</v>
          </cell>
          <cell r="EB87">
            <v>0.955134979403766</v>
          </cell>
          <cell r="EC87">
            <v>171.170329485383</v>
          </cell>
        </row>
        <row r="87">
          <cell r="EE87">
            <v>0</v>
          </cell>
          <cell r="EF87">
            <v>0</v>
          </cell>
        </row>
        <row r="87">
          <cell r="EH87">
            <v>0</v>
          </cell>
          <cell r="EI87">
            <v>0</v>
          </cell>
        </row>
        <row r="87">
          <cell r="EK87">
            <v>106.738395690918</v>
          </cell>
          <cell r="EL87">
            <v>0</v>
          </cell>
          <cell r="EM87">
            <v>106.738395690918</v>
          </cell>
        </row>
        <row r="87">
          <cell r="EO87">
            <v>0</v>
          </cell>
          <cell r="EP87">
            <v>0</v>
          </cell>
        </row>
        <row r="88">
          <cell r="DZ88">
            <v>39417</v>
          </cell>
          <cell r="EA88">
            <v>171.179362141894</v>
          </cell>
          <cell r="EB88">
            <v>0.968841042414056</v>
          </cell>
          <cell r="EC88">
            <v>172.148203184308</v>
          </cell>
        </row>
        <row r="88">
          <cell r="EE88">
            <v>0</v>
          </cell>
          <cell r="EF88">
            <v>0</v>
          </cell>
        </row>
        <row r="88">
          <cell r="EH88">
            <v>0</v>
          </cell>
          <cell r="EI88">
            <v>0</v>
          </cell>
        </row>
        <row r="88">
          <cell r="EK88">
            <v>106.738395690918</v>
          </cell>
          <cell r="EL88">
            <v>0</v>
          </cell>
          <cell r="EM88">
            <v>106.738395690918</v>
          </cell>
        </row>
        <row r="88">
          <cell r="EO88">
            <v>-3200</v>
          </cell>
          <cell r="EP88">
            <v>0</v>
          </cell>
        </row>
        <row r="89">
          <cell r="DZ89">
            <v>39448</v>
          </cell>
          <cell r="EA89">
            <v>149.222492946482</v>
          </cell>
          <cell r="EB89">
            <v>0.850493796435956</v>
          </cell>
          <cell r="EC89">
            <v>150.072986742918</v>
          </cell>
        </row>
        <row r="89">
          <cell r="EE89">
            <v>0</v>
          </cell>
          <cell r="EF89">
            <v>0</v>
          </cell>
        </row>
        <row r="89">
          <cell r="EH89">
            <v>0</v>
          </cell>
          <cell r="EI89">
            <v>0</v>
          </cell>
        </row>
        <row r="89">
          <cell r="EK89">
            <v>92.5066070556641</v>
          </cell>
          <cell r="EL89">
            <v>0</v>
          </cell>
          <cell r="EM89">
            <v>92.5066070556641</v>
          </cell>
        </row>
        <row r="89">
          <cell r="EO89">
            <v>34982</v>
          </cell>
          <cell r="EP89">
            <v>0</v>
          </cell>
        </row>
        <row r="90">
          <cell r="DZ90">
            <v>39479</v>
          </cell>
          <cell r="EA90">
            <v>150.09518244262</v>
          </cell>
          <cell r="EB90">
            <v>0.861325870158055</v>
          </cell>
          <cell r="EC90">
            <v>150.956508312778</v>
          </cell>
        </row>
        <row r="90">
          <cell r="EE90">
            <v>0</v>
          </cell>
          <cell r="EF90">
            <v>0</v>
          </cell>
        </row>
        <row r="90">
          <cell r="EH90">
            <v>0</v>
          </cell>
          <cell r="EI90">
            <v>0</v>
          </cell>
        </row>
        <row r="90">
          <cell r="EK90">
            <v>92.5066070556641</v>
          </cell>
          <cell r="EL90">
            <v>0</v>
          </cell>
          <cell r="EM90">
            <v>92.5066070556641</v>
          </cell>
        </row>
        <row r="90">
          <cell r="EO90">
            <v>0</v>
          </cell>
          <cell r="EP90">
            <v>0</v>
          </cell>
        </row>
        <row r="91">
          <cell r="DZ91">
            <v>39508</v>
          </cell>
          <cell r="EA91">
            <v>150.916710131006</v>
          </cell>
          <cell r="EB91">
            <v>0.871458768955762</v>
          </cell>
          <cell r="EC91">
            <v>151.788168899962</v>
          </cell>
        </row>
        <row r="91">
          <cell r="EE91">
            <v>0</v>
          </cell>
          <cell r="EF91">
            <v>0</v>
          </cell>
        </row>
        <row r="91">
          <cell r="EH91">
            <v>0</v>
          </cell>
          <cell r="EI91">
            <v>0</v>
          </cell>
        </row>
        <row r="91">
          <cell r="EK91">
            <v>92.5066070556641</v>
          </cell>
          <cell r="EL91">
            <v>0</v>
          </cell>
          <cell r="EM91">
            <v>92.5066070556641</v>
          </cell>
        </row>
        <row r="91">
          <cell r="EO91">
            <v>0</v>
          </cell>
          <cell r="EP91">
            <v>0</v>
          </cell>
        </row>
        <row r="92">
          <cell r="DZ92">
            <v>39539</v>
          </cell>
          <cell r="EA92">
            <v>151.800427990072</v>
          </cell>
          <cell r="EB92">
            <v>0.882289290624328</v>
          </cell>
          <cell r="EC92">
            <v>152.682717280697</v>
          </cell>
        </row>
        <row r="92">
          <cell r="EE92">
            <v>-1375.76169926761</v>
          </cell>
          <cell r="EF92">
            <v>-1213.81981371494</v>
          </cell>
        </row>
        <row r="92">
          <cell r="EH92">
            <v>0</v>
          </cell>
          <cell r="EI92">
            <v>0</v>
          </cell>
        </row>
        <row r="92">
          <cell r="EK92">
            <v>92.5066070556641</v>
          </cell>
          <cell r="EL92">
            <v>0</v>
          </cell>
          <cell r="EM92">
            <v>92.5066070556641</v>
          </cell>
        </row>
        <row r="92">
          <cell r="EO92">
            <v>0</v>
          </cell>
          <cell r="EP92">
            <v>0</v>
          </cell>
        </row>
        <row r="93">
          <cell r="DZ93">
            <v>39569</v>
          </cell>
          <cell r="EA93">
            <v>152.661119731525</v>
          </cell>
          <cell r="EB93">
            <v>0.89276842785884</v>
          </cell>
          <cell r="EC93">
            <v>153.553888159384</v>
          </cell>
        </row>
        <row r="93">
          <cell r="EE93">
            <v>0</v>
          </cell>
          <cell r="EF93">
            <v>0</v>
          </cell>
        </row>
        <row r="93">
          <cell r="EH93">
            <v>0</v>
          </cell>
          <cell r="EI93">
            <v>0</v>
          </cell>
        </row>
        <row r="93">
          <cell r="EK93">
            <v>92.5066070556641</v>
          </cell>
          <cell r="EL93">
            <v>0</v>
          </cell>
          <cell r="EM93">
            <v>92.5066070556641</v>
          </cell>
        </row>
        <row r="93">
          <cell r="EO93">
            <v>0</v>
          </cell>
          <cell r="EP93">
            <v>0</v>
          </cell>
        </row>
        <row r="94">
          <cell r="DZ94">
            <v>39600</v>
          </cell>
          <cell r="EA94">
            <v>153.556204242476</v>
          </cell>
          <cell r="EB94">
            <v>0.903593893876831</v>
          </cell>
          <cell r="EC94">
            <v>154.459798136353</v>
          </cell>
        </row>
        <row r="94">
          <cell r="EE94">
            <v>0</v>
          </cell>
          <cell r="EF94">
            <v>0</v>
          </cell>
        </row>
        <row r="94">
          <cell r="EH94">
            <v>0</v>
          </cell>
          <cell r="EI94">
            <v>0</v>
          </cell>
        </row>
        <row r="94">
          <cell r="EK94">
            <v>92.5066070556641</v>
          </cell>
          <cell r="EL94">
            <v>0</v>
          </cell>
          <cell r="EM94">
            <v>92.5066070556641</v>
          </cell>
        </row>
        <row r="94">
          <cell r="EO94">
            <v>0</v>
          </cell>
          <cell r="EP94">
            <v>0</v>
          </cell>
        </row>
        <row r="95">
          <cell r="DZ95">
            <v>39630</v>
          </cell>
          <cell r="EA95">
            <v>154.427972164245</v>
          </cell>
          <cell r="EB95">
            <v>0.914066399636027</v>
          </cell>
          <cell r="EC95">
            <v>155.342038563881</v>
          </cell>
        </row>
        <row r="95">
          <cell r="EE95">
            <v>0</v>
          </cell>
          <cell r="EF95">
            <v>0</v>
          </cell>
        </row>
        <row r="95">
          <cell r="EH95">
            <v>0</v>
          </cell>
          <cell r="EI95">
            <v>0</v>
          </cell>
        </row>
        <row r="95">
          <cell r="EK95">
            <v>92.5066070556641</v>
          </cell>
          <cell r="EL95">
            <v>0</v>
          </cell>
          <cell r="EM95">
            <v>92.5066070556641</v>
          </cell>
        </row>
        <row r="95">
          <cell r="EO95">
            <v>0</v>
          </cell>
          <cell r="EP95">
            <v>0</v>
          </cell>
        </row>
        <row r="96">
          <cell r="DZ96">
            <v>39661</v>
          </cell>
          <cell r="EA96">
            <v>155.33458138007</v>
          </cell>
          <cell r="EB96">
            <v>0.924883186229096</v>
          </cell>
          <cell r="EC96">
            <v>156.259464566299</v>
          </cell>
        </row>
        <row r="96">
          <cell r="EE96">
            <v>0</v>
          </cell>
          <cell r="EF96">
            <v>0</v>
          </cell>
        </row>
        <row r="96">
          <cell r="EH96">
            <v>0</v>
          </cell>
          <cell r="EI96">
            <v>0</v>
          </cell>
        </row>
        <row r="96">
          <cell r="EK96">
            <v>92.5066070556641</v>
          </cell>
          <cell r="EL96">
            <v>0</v>
          </cell>
          <cell r="EM96">
            <v>92.5066070556641</v>
          </cell>
        </row>
        <row r="96">
          <cell r="EO96">
            <v>0</v>
          </cell>
          <cell r="EP96">
            <v>0</v>
          </cell>
        </row>
        <row r="97">
          <cell r="DZ97">
            <v>39692</v>
          </cell>
          <cell r="EA97">
            <v>156.24710873273</v>
          </cell>
          <cell r="EB97">
            <v>0.935694134595764</v>
          </cell>
          <cell r="EC97">
            <v>157.182802867325</v>
          </cell>
        </row>
        <row r="97">
          <cell r="EE97">
            <v>0</v>
          </cell>
          <cell r="EF97">
            <v>0</v>
          </cell>
        </row>
        <row r="97">
          <cell r="EH97">
            <v>0</v>
          </cell>
          <cell r="EI97">
            <v>0</v>
          </cell>
        </row>
        <row r="97">
          <cell r="EK97">
            <v>92.5066070556641</v>
          </cell>
          <cell r="EL97">
            <v>0</v>
          </cell>
          <cell r="EM97">
            <v>92.5066070556641</v>
          </cell>
        </row>
        <row r="97">
          <cell r="EO97">
            <v>0</v>
          </cell>
          <cell r="EP97">
            <v>0</v>
          </cell>
        </row>
        <row r="98">
          <cell r="DZ98">
            <v>39722</v>
          </cell>
          <cell r="EA98">
            <v>157.135873880937</v>
          </cell>
          <cell r="EB98">
            <v>0.946149857920744</v>
          </cell>
          <cell r="EC98">
            <v>158.082023738858</v>
          </cell>
        </row>
        <row r="98">
          <cell r="EE98">
            <v>-2324.3041832392</v>
          </cell>
          <cell r="EF98">
            <v>-2199.14007273636</v>
          </cell>
        </row>
        <row r="98">
          <cell r="EH98">
            <v>0</v>
          </cell>
          <cell r="EI98">
            <v>0</v>
          </cell>
        </row>
        <row r="98">
          <cell r="EK98">
            <v>92.5066070556641</v>
          </cell>
          <cell r="EL98">
            <v>0</v>
          </cell>
          <cell r="EM98">
            <v>92.5066070556641</v>
          </cell>
        </row>
        <row r="98">
          <cell r="EO98">
            <v>0</v>
          </cell>
          <cell r="EP98">
            <v>0</v>
          </cell>
        </row>
        <row r="99">
          <cell r="DZ99">
            <v>39753</v>
          </cell>
          <cell r="EA99">
            <v>158.060168754624</v>
          </cell>
          <cell r="EB99">
            <v>0.956946431737208</v>
          </cell>
          <cell r="EC99">
            <v>159.017115186361</v>
          </cell>
        </row>
        <row r="99">
          <cell r="EE99">
            <v>0</v>
          </cell>
          <cell r="EF99">
            <v>0</v>
          </cell>
        </row>
        <row r="99">
          <cell r="EH99">
            <v>0</v>
          </cell>
          <cell r="EI99">
            <v>0</v>
          </cell>
        </row>
        <row r="99">
          <cell r="EK99">
            <v>92.5066070556641</v>
          </cell>
          <cell r="EL99">
            <v>0</v>
          </cell>
          <cell r="EM99">
            <v>92.5066070556641</v>
          </cell>
        </row>
        <row r="99">
          <cell r="EO99">
            <v>0</v>
          </cell>
          <cell r="EP99">
            <v>0</v>
          </cell>
        </row>
        <row r="100">
          <cell r="DZ100">
            <v>39783</v>
          </cell>
          <cell r="EA100">
            <v>158.96040088559</v>
          </cell>
          <cell r="EB100">
            <v>0.967386356609723</v>
          </cell>
          <cell r="EC100">
            <v>159.9277872422</v>
          </cell>
        </row>
        <row r="100">
          <cell r="EE100">
            <v>0</v>
          </cell>
          <cell r="EF100">
            <v>0</v>
          </cell>
        </row>
        <row r="100">
          <cell r="EH100">
            <v>0</v>
          </cell>
          <cell r="EI100">
            <v>0</v>
          </cell>
        </row>
        <row r="100">
          <cell r="EK100">
            <v>92.5066070556641</v>
          </cell>
          <cell r="EL100">
            <v>0</v>
          </cell>
          <cell r="EM100">
            <v>92.5066070556641</v>
          </cell>
        </row>
        <row r="100">
          <cell r="EO100">
            <v>0</v>
          </cell>
          <cell r="EP100">
            <v>0</v>
          </cell>
        </row>
        <row r="101">
          <cell r="DZ101">
            <v>39814</v>
          </cell>
          <cell r="EA101">
            <v>137.054285861608</v>
          </cell>
          <cell r="EB101">
            <v>0.838427027040723</v>
          </cell>
          <cell r="EC101">
            <v>137.892712888649</v>
          </cell>
        </row>
        <row r="101">
          <cell r="EE101">
            <v>0</v>
          </cell>
          <cell r="EF101">
            <v>0</v>
          </cell>
        </row>
        <row r="101">
          <cell r="EH101">
            <v>0</v>
          </cell>
          <cell r="EI101">
            <v>0</v>
          </cell>
        </row>
        <row r="101">
          <cell r="EK101">
            <v>79.2913970947266</v>
          </cell>
          <cell r="EL101">
            <v>0</v>
          </cell>
          <cell r="EM101">
            <v>79.2913970947266</v>
          </cell>
        </row>
        <row r="101">
          <cell r="EO101">
            <v>29482</v>
          </cell>
          <cell r="EP101">
            <v>0</v>
          </cell>
        </row>
        <row r="102">
          <cell r="DZ102">
            <v>39845</v>
          </cell>
          <cell r="EA102">
            <v>137.862017697982</v>
          </cell>
          <cell r="EB102">
            <v>0.847656241324927</v>
          </cell>
          <cell r="EC102">
            <v>138.709673939307</v>
          </cell>
        </row>
        <row r="102">
          <cell r="EE102">
            <v>0</v>
          </cell>
          <cell r="EF102">
            <v>0</v>
          </cell>
        </row>
        <row r="102">
          <cell r="EH102">
            <v>0</v>
          </cell>
          <cell r="EI102">
            <v>0</v>
          </cell>
        </row>
        <row r="102">
          <cell r="EK102">
            <v>79.2913970947266</v>
          </cell>
          <cell r="EL102">
            <v>0</v>
          </cell>
          <cell r="EM102">
            <v>79.2913970947266</v>
          </cell>
        </row>
        <row r="102">
          <cell r="EO102">
            <v>0</v>
          </cell>
          <cell r="EP102">
            <v>0</v>
          </cell>
        </row>
        <row r="103">
          <cell r="DZ103">
            <v>39873</v>
          </cell>
          <cell r="EA103">
            <v>138.59612690518</v>
          </cell>
          <cell r="EB103">
            <v>0.855983550759021</v>
          </cell>
          <cell r="EC103">
            <v>139.452110455939</v>
          </cell>
        </row>
        <row r="103">
          <cell r="EE103">
            <v>0</v>
          </cell>
          <cell r="EF103">
            <v>0</v>
          </cell>
        </row>
        <row r="103">
          <cell r="EH103">
            <v>0</v>
          </cell>
          <cell r="EI103">
            <v>0</v>
          </cell>
        </row>
        <row r="103">
          <cell r="EK103">
            <v>79.2913970947266</v>
          </cell>
          <cell r="EL103">
            <v>0</v>
          </cell>
          <cell r="EM103">
            <v>79.2913970947266</v>
          </cell>
        </row>
        <row r="103">
          <cell r="EO103">
            <v>0</v>
          </cell>
          <cell r="EP103">
            <v>0</v>
          </cell>
        </row>
        <row r="104">
          <cell r="DZ104">
            <v>39904</v>
          </cell>
          <cell r="EA104">
            <v>139.41395702754</v>
          </cell>
          <cell r="EB104">
            <v>0.865192524065691</v>
          </cell>
          <cell r="EC104">
            <v>140.279149551605</v>
          </cell>
        </row>
        <row r="104">
          <cell r="EE104">
            <v>-789.978287931953</v>
          </cell>
          <cell r="EF104">
            <v>-683.48330889294</v>
          </cell>
        </row>
        <row r="104">
          <cell r="EH104">
            <v>0</v>
          </cell>
          <cell r="EI104">
            <v>0</v>
          </cell>
        </row>
        <row r="104">
          <cell r="EK104">
            <v>79.2913970947266</v>
          </cell>
          <cell r="EL104">
            <v>0</v>
          </cell>
          <cell r="EM104">
            <v>79.2913970947266</v>
          </cell>
        </row>
        <row r="104">
          <cell r="EO104">
            <v>0</v>
          </cell>
          <cell r="EP104">
            <v>0</v>
          </cell>
        </row>
        <row r="105">
          <cell r="DZ105">
            <v>39934</v>
          </cell>
          <cell r="EA105">
            <v>140.210508973042</v>
          </cell>
          <cell r="EB105">
            <v>0.874093021057348</v>
          </cell>
          <cell r="EC105">
            <v>141.084601994099</v>
          </cell>
        </row>
        <row r="105">
          <cell r="EE105">
            <v>0</v>
          </cell>
          <cell r="EF105">
            <v>0</v>
          </cell>
        </row>
        <row r="105">
          <cell r="EH105">
            <v>0</v>
          </cell>
          <cell r="EI105">
            <v>0</v>
          </cell>
        </row>
        <row r="105">
          <cell r="EK105">
            <v>79.2913970947266</v>
          </cell>
          <cell r="EL105">
            <v>0</v>
          </cell>
          <cell r="EM105">
            <v>79.2913970947266</v>
          </cell>
        </row>
        <row r="105">
          <cell r="EO105">
            <v>0</v>
          </cell>
          <cell r="EP105">
            <v>0</v>
          </cell>
        </row>
        <row r="106">
          <cell r="DZ106">
            <v>39965</v>
          </cell>
          <cell r="EA106">
            <v>141.038923123481</v>
          </cell>
          <cell r="EB106">
            <v>0.883277476171742</v>
          </cell>
          <cell r="EC106">
            <v>141.922200599652</v>
          </cell>
        </row>
        <row r="106">
          <cell r="EE106">
            <v>0</v>
          </cell>
          <cell r="EF106">
            <v>0</v>
          </cell>
        </row>
        <row r="106">
          <cell r="EH106">
            <v>0</v>
          </cell>
          <cell r="EI106">
            <v>0</v>
          </cell>
        </row>
        <row r="106">
          <cell r="EK106">
            <v>79.2913970947266</v>
          </cell>
          <cell r="EL106">
            <v>0</v>
          </cell>
          <cell r="EM106">
            <v>79.2913970947266</v>
          </cell>
        </row>
        <row r="106">
          <cell r="EO106">
            <v>0</v>
          </cell>
          <cell r="EP106">
            <v>0</v>
          </cell>
        </row>
        <row r="107">
          <cell r="DZ107">
            <v>39995</v>
          </cell>
          <cell r="EA107">
            <v>141.845789006068</v>
          </cell>
          <cell r="EB107">
            <v>0.892152437534321</v>
          </cell>
          <cell r="EC107">
            <v>142.737941443603</v>
          </cell>
        </row>
        <row r="107">
          <cell r="EE107">
            <v>0</v>
          </cell>
          <cell r="EF107">
            <v>0</v>
          </cell>
        </row>
        <row r="107">
          <cell r="EH107">
            <v>0</v>
          </cell>
          <cell r="EI107">
            <v>0</v>
          </cell>
        </row>
        <row r="107">
          <cell r="EK107">
            <v>79.2913970947266</v>
          </cell>
          <cell r="EL107">
            <v>0</v>
          </cell>
          <cell r="EM107">
            <v>79.2913970947266</v>
          </cell>
        </row>
        <row r="107">
          <cell r="EO107">
            <v>0</v>
          </cell>
          <cell r="EP107">
            <v>0</v>
          </cell>
        </row>
        <row r="108">
          <cell r="DZ108">
            <v>40026</v>
          </cell>
          <cell r="EA108">
            <v>142.684935147856</v>
          </cell>
          <cell r="EB108">
            <v>0.901308607274331</v>
          </cell>
          <cell r="EC108">
            <v>143.586243755131</v>
          </cell>
        </row>
        <row r="108">
          <cell r="EE108">
            <v>0</v>
          </cell>
          <cell r="EF108">
            <v>0</v>
          </cell>
        </row>
        <row r="108">
          <cell r="EH108">
            <v>0</v>
          </cell>
          <cell r="EI108">
            <v>0</v>
          </cell>
        </row>
        <row r="108">
          <cell r="EK108">
            <v>79.2913970947266</v>
          </cell>
          <cell r="EL108">
            <v>0</v>
          </cell>
          <cell r="EM108">
            <v>79.2913970947266</v>
          </cell>
        </row>
        <row r="108">
          <cell r="EO108">
            <v>0</v>
          </cell>
          <cell r="EP108">
            <v>0</v>
          </cell>
        </row>
        <row r="109">
          <cell r="DZ109">
            <v>40057</v>
          </cell>
          <cell r="EA109">
            <v>143.529592660961</v>
          </cell>
          <cell r="EB109">
            <v>0.910448920316782</v>
          </cell>
          <cell r="EC109">
            <v>144.440041581278</v>
          </cell>
        </row>
        <row r="109">
          <cell r="EE109">
            <v>0</v>
          </cell>
          <cell r="EF109">
            <v>0</v>
          </cell>
        </row>
        <row r="109">
          <cell r="EH109">
            <v>0</v>
          </cell>
          <cell r="EI109">
            <v>0</v>
          </cell>
        </row>
        <row r="109">
          <cell r="EK109">
            <v>79.2913970947266</v>
          </cell>
          <cell r="EL109">
            <v>0</v>
          </cell>
          <cell r="EM109">
            <v>79.2913970947266</v>
          </cell>
        </row>
        <row r="109">
          <cell r="EO109">
            <v>0</v>
          </cell>
          <cell r="EP109">
            <v>0</v>
          </cell>
        </row>
        <row r="110">
          <cell r="DZ110">
            <v>40087</v>
          </cell>
          <cell r="EA110">
            <v>144.352287518956</v>
          </cell>
          <cell r="EB110">
            <v>0.919278326155109</v>
          </cell>
          <cell r="EC110">
            <v>145.271565845111</v>
          </cell>
        </row>
        <row r="110">
          <cell r="EE110">
            <v>-2168.26390789525</v>
          </cell>
          <cell r="EF110">
            <v>-1993.23801591248</v>
          </cell>
        </row>
        <row r="110">
          <cell r="EH110">
            <v>0</v>
          </cell>
          <cell r="EI110">
            <v>0</v>
          </cell>
        </row>
        <row r="110">
          <cell r="EK110">
            <v>79.2913970947266</v>
          </cell>
          <cell r="EL110">
            <v>0</v>
          </cell>
          <cell r="EM110">
            <v>79.2913970947266</v>
          </cell>
        </row>
        <row r="110">
          <cell r="EO110">
            <v>0</v>
          </cell>
          <cell r="EP110">
            <v>0</v>
          </cell>
        </row>
        <row r="111">
          <cell r="DZ111">
            <v>40118</v>
          </cell>
          <cell r="EA111">
            <v>145.207904358959</v>
          </cell>
          <cell r="EB111">
            <v>0.928384443369083</v>
          </cell>
          <cell r="EC111">
            <v>146.136288802328</v>
          </cell>
        </row>
        <row r="111">
          <cell r="EE111">
            <v>0</v>
          </cell>
          <cell r="EF111">
            <v>0</v>
          </cell>
        </row>
        <row r="111">
          <cell r="EH111">
            <v>0</v>
          </cell>
          <cell r="EI111">
            <v>0</v>
          </cell>
        </row>
        <row r="111">
          <cell r="EK111">
            <v>79.2913970947266</v>
          </cell>
          <cell r="EL111">
            <v>0</v>
          </cell>
          <cell r="EM111">
            <v>79.2913970947266</v>
          </cell>
        </row>
        <row r="111">
          <cell r="EO111">
            <v>0</v>
          </cell>
          <cell r="EP111">
            <v>0</v>
          </cell>
        </row>
        <row r="112">
          <cell r="DZ112">
            <v>40148</v>
          </cell>
          <cell r="EA112">
            <v>146.041279041229</v>
          </cell>
          <cell r="EB112">
            <v>0.937178800050162</v>
          </cell>
          <cell r="EC112">
            <v>146.97845784128</v>
          </cell>
        </row>
        <row r="112">
          <cell r="EE112">
            <v>0</v>
          </cell>
          <cell r="EF112">
            <v>0</v>
          </cell>
        </row>
        <row r="112">
          <cell r="EH112">
            <v>0</v>
          </cell>
          <cell r="EI112">
            <v>0</v>
          </cell>
        </row>
        <row r="112">
          <cell r="EK112">
            <v>79.2913970947266</v>
          </cell>
          <cell r="EL112">
            <v>0</v>
          </cell>
          <cell r="EM112">
            <v>79.2913970947266</v>
          </cell>
        </row>
        <row r="112">
          <cell r="EO112">
            <v>0</v>
          </cell>
          <cell r="EP112">
            <v>0</v>
          </cell>
        </row>
        <row r="113">
          <cell r="DZ113">
            <v>40179</v>
          </cell>
          <cell r="EA113">
            <v>103.588970207931</v>
          </cell>
          <cell r="EB113">
            <v>0.66722513280412</v>
          </cell>
          <cell r="EC113">
            <v>104.256195340735</v>
          </cell>
        </row>
        <row r="113">
          <cell r="EE113">
            <v>0</v>
          </cell>
          <cell r="EF113">
            <v>0</v>
          </cell>
        </row>
        <row r="113">
          <cell r="EH113">
            <v>0</v>
          </cell>
          <cell r="EI113">
            <v>0</v>
          </cell>
        </row>
        <row r="113">
          <cell r="EK113">
            <v>55.9105949401856</v>
          </cell>
          <cell r="EL113">
            <v>0</v>
          </cell>
          <cell r="EM113">
            <v>55.9105949401855</v>
          </cell>
        </row>
        <row r="113">
          <cell r="EO113">
            <v>13675</v>
          </cell>
          <cell r="EP113">
            <v>0</v>
          </cell>
        </row>
        <row r="114">
          <cell r="DZ114">
            <v>40210</v>
          </cell>
          <cell r="EA114">
            <v>104.204149962908</v>
          </cell>
          <cell r="EB114">
            <v>0.673604282114241</v>
          </cell>
          <cell r="EC114">
            <v>104.877754245023</v>
          </cell>
        </row>
        <row r="114">
          <cell r="EE114">
            <v>0</v>
          </cell>
          <cell r="EF114">
            <v>0</v>
          </cell>
        </row>
        <row r="114">
          <cell r="EH114">
            <v>0</v>
          </cell>
          <cell r="EI114">
            <v>0</v>
          </cell>
        </row>
        <row r="114">
          <cell r="EK114">
            <v>55.9105949401856</v>
          </cell>
          <cell r="EL114">
            <v>0</v>
          </cell>
          <cell r="EM114">
            <v>55.9105949401855</v>
          </cell>
        </row>
        <row r="114">
          <cell r="EO114">
            <v>0</v>
          </cell>
          <cell r="EP114">
            <v>0</v>
          </cell>
        </row>
        <row r="115">
          <cell r="DZ115">
            <v>40238</v>
          </cell>
          <cell r="EA115">
            <v>104.76327889689</v>
          </cell>
          <cell r="EB115">
            <v>0.679352688971434</v>
          </cell>
          <cell r="EC115">
            <v>105.442631585861</v>
          </cell>
        </row>
        <row r="115">
          <cell r="EE115">
            <v>0</v>
          </cell>
          <cell r="EF115">
            <v>0</v>
          </cell>
        </row>
        <row r="115">
          <cell r="EH115">
            <v>0</v>
          </cell>
          <cell r="EI115">
            <v>0</v>
          </cell>
        </row>
        <row r="115">
          <cell r="EK115">
            <v>55.9105949401856</v>
          </cell>
          <cell r="EL115">
            <v>0</v>
          </cell>
          <cell r="EM115">
            <v>55.9105949401855</v>
          </cell>
        </row>
        <row r="115">
          <cell r="EO115">
            <v>0</v>
          </cell>
          <cell r="EP115">
            <v>0</v>
          </cell>
        </row>
        <row r="116">
          <cell r="DZ116">
            <v>40269</v>
          </cell>
          <cell r="EA116">
            <v>105.386196875854</v>
          </cell>
          <cell r="EB116">
            <v>0.685701428097744</v>
          </cell>
          <cell r="EC116">
            <v>106.071898303952</v>
          </cell>
        </row>
        <row r="116">
          <cell r="EE116">
            <v>-173.545926802904</v>
          </cell>
          <cell r="EF116">
            <v>-119.000689849298</v>
          </cell>
        </row>
        <row r="116">
          <cell r="EH116">
            <v>0</v>
          </cell>
          <cell r="EI116">
            <v>0</v>
          </cell>
        </row>
        <row r="116">
          <cell r="EK116">
            <v>55.9105949401856</v>
          </cell>
          <cell r="EL116">
            <v>0</v>
          </cell>
          <cell r="EM116">
            <v>55.9105949401855</v>
          </cell>
        </row>
        <row r="116">
          <cell r="EO116">
            <v>0</v>
          </cell>
          <cell r="EP116">
            <v>0</v>
          </cell>
        </row>
        <row r="117">
          <cell r="DZ117">
            <v>40299</v>
          </cell>
          <cell r="EA117">
            <v>105.992931657338</v>
          </cell>
          <cell r="EB117">
            <v>0.691829062213358</v>
          </cell>
          <cell r="EC117">
            <v>106.684760719551</v>
          </cell>
        </row>
        <row r="117">
          <cell r="EE117">
            <v>0</v>
          </cell>
          <cell r="EF117">
            <v>0</v>
          </cell>
        </row>
        <row r="117">
          <cell r="EH117">
            <v>0</v>
          </cell>
          <cell r="EI117">
            <v>0</v>
          </cell>
        </row>
        <row r="117">
          <cell r="EK117">
            <v>55.9105949401856</v>
          </cell>
          <cell r="EL117">
            <v>0</v>
          </cell>
          <cell r="EM117">
            <v>55.9105949401855</v>
          </cell>
        </row>
        <row r="117">
          <cell r="EO117">
            <v>0</v>
          </cell>
          <cell r="EP117">
            <v>0</v>
          </cell>
        </row>
        <row r="118">
          <cell r="DZ118">
            <v>40330</v>
          </cell>
          <cell r="EA118">
            <v>106.623960670178</v>
          </cell>
          <cell r="EB118">
            <v>0.698143308698619</v>
          </cell>
          <cell r="EC118">
            <v>107.322103978877</v>
          </cell>
        </row>
        <row r="118">
          <cell r="EE118">
            <v>0</v>
          </cell>
          <cell r="EF118">
            <v>0</v>
          </cell>
        </row>
        <row r="118">
          <cell r="EH118">
            <v>0</v>
          </cell>
          <cell r="EI118">
            <v>0</v>
          </cell>
        </row>
        <row r="118">
          <cell r="EK118">
            <v>55.9105949401856</v>
          </cell>
          <cell r="EL118">
            <v>0</v>
          </cell>
          <cell r="EM118">
            <v>55.9105949401855</v>
          </cell>
        </row>
        <row r="118">
          <cell r="EO118">
            <v>0</v>
          </cell>
          <cell r="EP118">
            <v>0</v>
          </cell>
        </row>
        <row r="119">
          <cell r="DZ119">
            <v>40360</v>
          </cell>
          <cell r="EA119">
            <v>107.238599794626</v>
          </cell>
          <cell r="EB119">
            <v>0.70423602746898</v>
          </cell>
          <cell r="EC119">
            <v>107.942835822095</v>
          </cell>
        </row>
        <row r="119">
          <cell r="EE119">
            <v>0</v>
          </cell>
          <cell r="EF119">
            <v>0</v>
          </cell>
        </row>
        <row r="119">
          <cell r="EH119">
            <v>0</v>
          </cell>
          <cell r="EI119">
            <v>0</v>
          </cell>
        </row>
        <row r="119">
          <cell r="EK119">
            <v>55.9105949401856</v>
          </cell>
          <cell r="EL119">
            <v>0</v>
          </cell>
          <cell r="EM119">
            <v>55.9105949401855</v>
          </cell>
        </row>
        <row r="119">
          <cell r="EO119">
            <v>0</v>
          </cell>
          <cell r="EP119">
            <v>0</v>
          </cell>
        </row>
        <row r="120">
          <cell r="DZ120">
            <v>40391</v>
          </cell>
          <cell r="EA120">
            <v>107.877853841072</v>
          </cell>
          <cell r="EB120">
            <v>0.710512583754323</v>
          </cell>
          <cell r="EC120">
            <v>108.588366424826</v>
          </cell>
        </row>
        <row r="120">
          <cell r="EE120">
            <v>0</v>
          </cell>
          <cell r="EF120">
            <v>0</v>
          </cell>
        </row>
        <row r="120">
          <cell r="EH120">
            <v>0</v>
          </cell>
          <cell r="EI120">
            <v>0</v>
          </cell>
        </row>
        <row r="120">
          <cell r="EK120">
            <v>55.9105949401856</v>
          </cell>
          <cell r="EL120">
            <v>0</v>
          </cell>
          <cell r="EM120">
            <v>55.9105949401855</v>
          </cell>
        </row>
        <row r="120">
          <cell r="EO120">
            <v>0</v>
          </cell>
          <cell r="EP120">
            <v>0</v>
          </cell>
        </row>
        <row r="121">
          <cell r="DZ121">
            <v>40422</v>
          </cell>
          <cell r="EA121">
            <v>108.521332056177</v>
          </cell>
          <cell r="EB121">
            <v>0.716768729132483</v>
          </cell>
          <cell r="EC121">
            <v>109.23810078531</v>
          </cell>
        </row>
        <row r="121">
          <cell r="EE121">
            <v>0</v>
          </cell>
          <cell r="EF121">
            <v>0</v>
          </cell>
        </row>
        <row r="121">
          <cell r="EH121">
            <v>0</v>
          </cell>
          <cell r="EI121">
            <v>0</v>
          </cell>
        </row>
        <row r="121">
          <cell r="EK121">
            <v>55.9105949401856</v>
          </cell>
          <cell r="EL121">
            <v>0</v>
          </cell>
          <cell r="EM121">
            <v>55.9105949401855</v>
          </cell>
        </row>
        <row r="121">
          <cell r="EO121">
            <v>0</v>
          </cell>
          <cell r="EP121">
            <v>0</v>
          </cell>
        </row>
        <row r="122">
          <cell r="DZ122">
            <v>40452</v>
          </cell>
          <cell r="EA122">
            <v>109.148103238078</v>
          </cell>
          <cell r="EB122">
            <v>0.72280281539679</v>
          </cell>
          <cell r="EC122">
            <v>109.870906053475</v>
          </cell>
        </row>
        <row r="122">
          <cell r="EE122">
            <v>0</v>
          </cell>
          <cell r="EF122">
            <v>0</v>
          </cell>
        </row>
        <row r="122">
          <cell r="EH122">
            <v>0</v>
          </cell>
          <cell r="EI122">
            <v>0</v>
          </cell>
        </row>
        <row r="122">
          <cell r="EK122">
            <v>55.9105949401856</v>
          </cell>
          <cell r="EL122">
            <v>0</v>
          </cell>
          <cell r="EM122">
            <v>55.9105949401855</v>
          </cell>
        </row>
        <row r="122">
          <cell r="EO122">
            <v>0</v>
          </cell>
          <cell r="EP122">
            <v>0</v>
          </cell>
        </row>
        <row r="123">
          <cell r="DZ123">
            <v>40483</v>
          </cell>
          <cell r="EA123">
            <v>109.799981655243</v>
          </cell>
          <cell r="EB123">
            <v>0.729016260891825</v>
          </cell>
          <cell r="EC123">
            <v>110.528997916135</v>
          </cell>
        </row>
        <row r="123">
          <cell r="EE123">
            <v>0</v>
          </cell>
          <cell r="EF123">
            <v>0</v>
          </cell>
        </row>
        <row r="123">
          <cell r="EH123">
            <v>0</v>
          </cell>
          <cell r="EI123">
            <v>0</v>
          </cell>
        </row>
        <row r="123">
          <cell r="EK123">
            <v>55.9105949401856</v>
          </cell>
          <cell r="EL123">
            <v>0</v>
          </cell>
          <cell r="EM123">
            <v>55.9105949401855</v>
          </cell>
        </row>
        <row r="123">
          <cell r="EO123">
            <v>0</v>
          </cell>
          <cell r="EP123">
            <v>0</v>
          </cell>
        </row>
        <row r="124">
          <cell r="DZ124">
            <v>40513</v>
          </cell>
          <cell r="EA124">
            <v>110.424408110079</v>
          </cell>
          <cell r="EB124">
            <v>0.737720917785836</v>
          </cell>
          <cell r="EC124">
            <v>111.162129027865</v>
          </cell>
        </row>
        <row r="124">
          <cell r="EE124">
            <v>0</v>
          </cell>
          <cell r="EF124">
            <v>0</v>
          </cell>
        </row>
        <row r="124">
          <cell r="EH124">
            <v>0</v>
          </cell>
          <cell r="EI124">
            <v>0</v>
          </cell>
        </row>
        <row r="124">
          <cell r="EK124">
            <v>55.9105949401856</v>
          </cell>
          <cell r="EL124">
            <v>0</v>
          </cell>
          <cell r="EM124">
            <v>55.9105949401855</v>
          </cell>
        </row>
        <row r="124">
          <cell r="EO124">
            <v>0</v>
          </cell>
          <cell r="EP124">
            <v>0</v>
          </cell>
        </row>
        <row r="125">
          <cell r="DZ125">
            <v>40544</v>
          </cell>
          <cell r="EA125">
            <v>111.0702555624</v>
          </cell>
          <cell r="EB125">
            <v>0.747636585903493</v>
          </cell>
          <cell r="EC125">
            <v>111.817892148304</v>
          </cell>
        </row>
        <row r="125">
          <cell r="EE125">
            <v>0</v>
          </cell>
          <cell r="EF125">
            <v>0</v>
          </cell>
        </row>
        <row r="125">
          <cell r="EH125">
            <v>0</v>
          </cell>
          <cell r="EI125">
            <v>0</v>
          </cell>
        </row>
        <row r="125">
          <cell r="EK125">
            <v>55.9105949401856</v>
          </cell>
          <cell r="EL125">
            <v>0</v>
          </cell>
          <cell r="EM125">
            <v>55.9105949401855</v>
          </cell>
        </row>
        <row r="125">
          <cell r="EO125">
            <v>0</v>
          </cell>
          <cell r="EP125">
            <v>0</v>
          </cell>
        </row>
        <row r="126">
          <cell r="DZ126">
            <v>40575</v>
          </cell>
          <cell r="EA126">
            <v>111.720064439057</v>
          </cell>
          <cell r="EB126">
            <v>0.757633267717964</v>
          </cell>
          <cell r="EC126">
            <v>112.477697706775</v>
          </cell>
        </row>
        <row r="126">
          <cell r="EE126">
            <v>0</v>
          </cell>
          <cell r="EF126">
            <v>0</v>
          </cell>
        </row>
        <row r="126">
          <cell r="EH126">
            <v>0</v>
          </cell>
          <cell r="EI126">
            <v>0</v>
          </cell>
        </row>
        <row r="126">
          <cell r="EK126">
            <v>55.9105949401856</v>
          </cell>
          <cell r="EL126">
            <v>0</v>
          </cell>
          <cell r="EM126">
            <v>55.9105949401855</v>
          </cell>
        </row>
        <row r="126">
          <cell r="EO126">
            <v>0</v>
          </cell>
          <cell r="EP126">
            <v>0</v>
          </cell>
        </row>
        <row r="127">
          <cell r="DZ127">
            <v>40603</v>
          </cell>
          <cell r="EA127">
            <v>112.310414573345</v>
          </cell>
          <cell r="EB127">
            <v>0.766732642301804</v>
          </cell>
          <cell r="EC127">
            <v>113.077147215647</v>
          </cell>
        </row>
        <row r="127">
          <cell r="EE127">
            <v>0</v>
          </cell>
          <cell r="EF127">
            <v>0</v>
          </cell>
        </row>
        <row r="127">
          <cell r="EH127">
            <v>0</v>
          </cell>
          <cell r="EI127">
            <v>0</v>
          </cell>
        </row>
        <row r="127">
          <cell r="EK127">
            <v>55.9105949401856</v>
          </cell>
          <cell r="EL127">
            <v>0</v>
          </cell>
          <cell r="EM127">
            <v>55.9105949401855</v>
          </cell>
        </row>
        <row r="127">
          <cell r="EO127">
            <v>0</v>
          </cell>
          <cell r="EP127">
            <v>0</v>
          </cell>
        </row>
        <row r="128">
          <cell r="DZ128">
            <v>40634</v>
          </cell>
          <cell r="EA128">
            <v>112.967833031535</v>
          </cell>
          <cell r="EB128">
            <v>0.776885111185806</v>
          </cell>
          <cell r="EC128">
            <v>113.74471814272</v>
          </cell>
        </row>
        <row r="128">
          <cell r="EE128">
            <v>0</v>
          </cell>
          <cell r="EF128">
            <v>0</v>
          </cell>
        </row>
        <row r="128">
          <cell r="EH128">
            <v>0</v>
          </cell>
          <cell r="EI128">
            <v>0</v>
          </cell>
        </row>
        <row r="128">
          <cell r="EK128">
            <v>55.9105949401856</v>
          </cell>
          <cell r="EL128">
            <v>0</v>
          </cell>
          <cell r="EM128">
            <v>55.9105949401855</v>
          </cell>
        </row>
        <row r="128">
          <cell r="EO128">
            <v>0</v>
          </cell>
          <cell r="EP128">
            <v>0</v>
          </cell>
        </row>
        <row r="129">
          <cell r="DZ129">
            <v>40664</v>
          </cell>
          <cell r="EA129">
            <v>113.607886420167</v>
          </cell>
          <cell r="EB129">
            <v>0.786788818428875</v>
          </cell>
          <cell r="EC129">
            <v>114.394675238596</v>
          </cell>
        </row>
        <row r="129">
          <cell r="EE129">
            <v>0</v>
          </cell>
          <cell r="EF129">
            <v>0</v>
          </cell>
        </row>
        <row r="129">
          <cell r="EH129">
            <v>0</v>
          </cell>
          <cell r="EI129">
            <v>0</v>
          </cell>
        </row>
        <row r="129">
          <cell r="EK129">
            <v>55.9105949401856</v>
          </cell>
          <cell r="EL129">
            <v>0</v>
          </cell>
          <cell r="EM129">
            <v>55.9105949401855</v>
          </cell>
        </row>
        <row r="129">
          <cell r="EO129">
            <v>0</v>
          </cell>
          <cell r="EP129">
            <v>0</v>
          </cell>
        </row>
        <row r="130">
          <cell r="DZ130">
            <v>40695</v>
          </cell>
          <cell r="EA130">
            <v>114.273270085187</v>
          </cell>
          <cell r="EB130">
            <v>0.797104584534409</v>
          </cell>
          <cell r="EC130">
            <v>115.070374669722</v>
          </cell>
        </row>
        <row r="130">
          <cell r="EE130">
            <v>0</v>
          </cell>
          <cell r="EF130">
            <v>0</v>
          </cell>
        </row>
        <row r="130">
          <cell r="EH130">
            <v>0</v>
          </cell>
          <cell r="EI130">
            <v>0</v>
          </cell>
        </row>
        <row r="130">
          <cell r="EK130">
            <v>55.9105949401856</v>
          </cell>
          <cell r="EL130">
            <v>0</v>
          </cell>
          <cell r="EM130">
            <v>55.9105949401855</v>
          </cell>
        </row>
        <row r="130">
          <cell r="EO130">
            <v>0</v>
          </cell>
          <cell r="EP130">
            <v>0</v>
          </cell>
        </row>
        <row r="131">
          <cell r="DZ131">
            <v>40725</v>
          </cell>
          <cell r="EA131">
            <v>114.921080250639</v>
          </cell>
          <cell r="EB131">
            <v>0.807167428632326</v>
          </cell>
          <cell r="EC131">
            <v>115.728247679271</v>
          </cell>
        </row>
        <row r="131">
          <cell r="EE131">
            <v>0</v>
          </cell>
          <cell r="EF131">
            <v>0</v>
          </cell>
        </row>
        <row r="131">
          <cell r="EH131">
            <v>0</v>
          </cell>
          <cell r="EI131">
            <v>0</v>
          </cell>
        </row>
        <row r="131">
          <cell r="EK131">
            <v>55.9105949401856</v>
          </cell>
          <cell r="EL131">
            <v>0</v>
          </cell>
          <cell r="EM131">
            <v>55.9105949401855</v>
          </cell>
        </row>
        <row r="131">
          <cell r="EO131">
            <v>0</v>
          </cell>
          <cell r="EP131">
            <v>0</v>
          </cell>
        </row>
        <row r="132">
          <cell r="DZ132">
            <v>40756</v>
          </cell>
          <cell r="EA132">
            <v>115.594529709963</v>
          </cell>
          <cell r="EB132">
            <v>0.817648787911168</v>
          </cell>
          <cell r="EC132">
            <v>116.412178497875</v>
          </cell>
        </row>
        <row r="132">
          <cell r="EE132">
            <v>0</v>
          </cell>
          <cell r="EF132">
            <v>0</v>
          </cell>
        </row>
        <row r="132">
          <cell r="EH132">
            <v>0</v>
          </cell>
          <cell r="EI132">
            <v>0</v>
          </cell>
        </row>
        <row r="132">
          <cell r="EK132">
            <v>55.9105949401856</v>
          </cell>
          <cell r="EL132">
            <v>0</v>
          </cell>
          <cell r="EM132">
            <v>55.9105949401855</v>
          </cell>
        </row>
        <row r="132">
          <cell r="EO132">
            <v>0</v>
          </cell>
          <cell r="EP132">
            <v>0</v>
          </cell>
        </row>
        <row r="133">
          <cell r="DZ133">
            <v>40787</v>
          </cell>
          <cell r="EA133">
            <v>116.272117149232</v>
          </cell>
          <cell r="EB133">
            <v>0.828215190652841</v>
          </cell>
          <cell r="EC133">
            <v>117.100332339885</v>
          </cell>
        </row>
        <row r="133">
          <cell r="EE133">
            <v>0</v>
          </cell>
          <cell r="EF133">
            <v>0</v>
          </cell>
        </row>
        <row r="133">
          <cell r="EH133">
            <v>0</v>
          </cell>
          <cell r="EI133">
            <v>0</v>
          </cell>
        </row>
        <row r="133">
          <cell r="EK133">
            <v>55.9105949401856</v>
          </cell>
          <cell r="EL133">
            <v>0</v>
          </cell>
          <cell r="EM133">
            <v>55.9105949401855</v>
          </cell>
        </row>
        <row r="133">
          <cell r="EO133">
            <v>0</v>
          </cell>
          <cell r="EP133">
            <v>0</v>
          </cell>
        </row>
        <row r="134">
          <cell r="DZ134">
            <v>40817</v>
          </cell>
          <cell r="EA134">
            <v>116.931811789447</v>
          </cell>
          <cell r="EB134">
            <v>0.838522284010438</v>
          </cell>
          <cell r="EC134">
            <v>117.770334073458</v>
          </cell>
        </row>
        <row r="134">
          <cell r="EE134">
            <v>0</v>
          </cell>
          <cell r="EF134">
            <v>0</v>
          </cell>
        </row>
        <row r="134">
          <cell r="EH134">
            <v>0</v>
          </cell>
          <cell r="EI134">
            <v>0</v>
          </cell>
        </row>
        <row r="134">
          <cell r="EK134">
            <v>55.9105949401856</v>
          </cell>
          <cell r="EL134">
            <v>0</v>
          </cell>
          <cell r="EM134">
            <v>55.9105949401855</v>
          </cell>
        </row>
        <row r="134">
          <cell r="EO134">
            <v>0</v>
          </cell>
          <cell r="EP134">
            <v>0</v>
          </cell>
        </row>
        <row r="135">
          <cell r="DZ135">
            <v>40848</v>
          </cell>
          <cell r="EA135">
            <v>117.617619227088</v>
          </cell>
          <cell r="EB135">
            <v>0.849257800024319</v>
          </cell>
          <cell r="EC135">
            <v>118.466877027112</v>
          </cell>
        </row>
        <row r="135">
          <cell r="EE135">
            <v>0</v>
          </cell>
          <cell r="EF135">
            <v>0</v>
          </cell>
        </row>
        <row r="135">
          <cell r="EH135">
            <v>0</v>
          </cell>
          <cell r="EI135">
            <v>0</v>
          </cell>
        </row>
        <row r="135">
          <cell r="EK135">
            <v>55.9105949401856</v>
          </cell>
          <cell r="EL135">
            <v>0</v>
          </cell>
          <cell r="EM135">
            <v>55.9105949401855</v>
          </cell>
        </row>
        <row r="135">
          <cell r="EO135">
            <v>0</v>
          </cell>
          <cell r="EP135">
            <v>0</v>
          </cell>
        </row>
        <row r="136">
          <cell r="DZ136">
            <v>40878</v>
          </cell>
          <cell r="EA136">
            <v>118.28531882692</v>
          </cell>
          <cell r="EB136">
            <v>0.859729695629667</v>
          </cell>
          <cell r="EC136">
            <v>119.145048522549</v>
          </cell>
        </row>
        <row r="136">
          <cell r="EE136">
            <v>0</v>
          </cell>
          <cell r="EF136">
            <v>0</v>
          </cell>
        </row>
        <row r="136">
          <cell r="EH136">
            <v>0</v>
          </cell>
          <cell r="EI136">
            <v>0</v>
          </cell>
        </row>
        <row r="136">
          <cell r="EK136">
            <v>55.9105949401856</v>
          </cell>
          <cell r="EL136">
            <v>0</v>
          </cell>
          <cell r="EM136">
            <v>55.9105949401855</v>
          </cell>
        </row>
        <row r="136">
          <cell r="EO136">
            <v>0</v>
          </cell>
          <cell r="EP136">
            <v>0</v>
          </cell>
        </row>
        <row r="137">
          <cell r="DZ137">
            <v>40909</v>
          </cell>
          <cell r="EA137">
            <v>118.97945018973</v>
          </cell>
          <cell r="EB137">
            <v>0.870636697485821</v>
          </cell>
          <cell r="EC137">
            <v>119.850086887216</v>
          </cell>
        </row>
        <row r="137">
          <cell r="EE137">
            <v>0</v>
          </cell>
          <cell r="EF137">
            <v>0</v>
          </cell>
        </row>
        <row r="137">
          <cell r="EH137">
            <v>0</v>
          </cell>
          <cell r="EI137">
            <v>0</v>
          </cell>
        </row>
        <row r="137">
          <cell r="EK137">
            <v>55.9105949401856</v>
          </cell>
          <cell r="EL137">
            <v>0</v>
          </cell>
          <cell r="EM137">
            <v>55.9105949401855</v>
          </cell>
        </row>
        <row r="137">
          <cell r="EO137">
            <v>0</v>
          </cell>
          <cell r="EP137">
            <v>0</v>
          </cell>
        </row>
        <row r="138">
          <cell r="DZ138">
            <v>40940</v>
          </cell>
          <cell r="EA138">
            <v>119.677852007948</v>
          </cell>
          <cell r="EB138">
            <v>0.881631767108317</v>
          </cell>
          <cell r="EC138">
            <v>120.559483775057</v>
          </cell>
        </row>
        <row r="138">
          <cell r="EE138">
            <v>0</v>
          </cell>
          <cell r="EF138">
            <v>0</v>
          </cell>
        </row>
        <row r="138">
          <cell r="EH138">
            <v>0</v>
          </cell>
          <cell r="EI138">
            <v>0</v>
          </cell>
        </row>
        <row r="138">
          <cell r="EK138">
            <v>55.9105949401856</v>
          </cell>
          <cell r="EL138">
            <v>0</v>
          </cell>
          <cell r="EM138">
            <v>55.9105949401855</v>
          </cell>
        </row>
        <row r="138">
          <cell r="EO138">
            <v>0</v>
          </cell>
          <cell r="EP138">
            <v>0</v>
          </cell>
        </row>
        <row r="139">
          <cell r="DZ139">
            <v>40969</v>
          </cell>
          <cell r="EA139">
            <v>120.335085962863</v>
          </cell>
          <cell r="EB139">
            <v>0.891997759307643</v>
          </cell>
          <cell r="EC139">
            <v>121.227083722171</v>
          </cell>
        </row>
        <row r="139">
          <cell r="EE139">
            <v>0</v>
          </cell>
          <cell r="EF139">
            <v>0</v>
          </cell>
        </row>
        <row r="139">
          <cell r="EH139">
            <v>0</v>
          </cell>
          <cell r="EI139">
            <v>0</v>
          </cell>
        </row>
        <row r="139">
          <cell r="EK139">
            <v>55.9105949401856</v>
          </cell>
          <cell r="EL139">
            <v>0</v>
          </cell>
          <cell r="EM139">
            <v>55.9105949401855</v>
          </cell>
        </row>
        <row r="139">
          <cell r="EO139">
            <v>0</v>
          </cell>
          <cell r="EP139">
            <v>0</v>
          </cell>
        </row>
        <row r="140">
          <cell r="DZ140">
            <v>41000</v>
          </cell>
          <cell r="EA140">
            <v>121.041831100848</v>
          </cell>
          <cell r="EB140">
            <v>0.903165061702268</v>
          </cell>
          <cell r="EC140">
            <v>121.94499616255</v>
          </cell>
        </row>
        <row r="140">
          <cell r="EE140">
            <v>0</v>
          </cell>
          <cell r="EF140">
            <v>0</v>
          </cell>
        </row>
        <row r="140">
          <cell r="EH140">
            <v>0</v>
          </cell>
          <cell r="EI140">
            <v>0</v>
          </cell>
        </row>
        <row r="140">
          <cell r="EK140">
            <v>55.9105949401856</v>
          </cell>
          <cell r="EL140">
            <v>0</v>
          </cell>
          <cell r="EM140">
            <v>55.9105949401855</v>
          </cell>
        </row>
        <row r="140">
          <cell r="EO140">
            <v>0</v>
          </cell>
          <cell r="EP140">
            <v>0</v>
          </cell>
        </row>
        <row r="141">
          <cell r="DZ141">
            <v>41030</v>
          </cell>
          <cell r="EA141">
            <v>121.729920765732</v>
          </cell>
          <cell r="EB141">
            <v>0.914057732232379</v>
          </cell>
          <cell r="EC141">
            <v>122.643978497965</v>
          </cell>
        </row>
        <row r="141">
          <cell r="EE141">
            <v>0</v>
          </cell>
          <cell r="EF141">
            <v>0</v>
          </cell>
        </row>
        <row r="141">
          <cell r="EH141">
            <v>0</v>
          </cell>
          <cell r="EI141">
            <v>0</v>
          </cell>
        </row>
        <row r="141">
          <cell r="EK141">
            <v>55.9105949401856</v>
          </cell>
          <cell r="EL141">
            <v>0</v>
          </cell>
          <cell r="EM141">
            <v>55.9105949401855</v>
          </cell>
        </row>
        <row r="141">
          <cell r="EO141">
            <v>0</v>
          </cell>
          <cell r="EP141">
            <v>0</v>
          </cell>
        </row>
        <row r="142">
          <cell r="DZ142">
            <v>41061</v>
          </cell>
          <cell r="EA142">
            <v>122.445254764244</v>
          </cell>
          <cell r="EB142">
            <v>0.92540256910516</v>
          </cell>
          <cell r="EC142">
            <v>123.370657333349</v>
          </cell>
        </row>
        <row r="142">
          <cell r="EE142">
            <v>0</v>
          </cell>
          <cell r="EF142">
            <v>0</v>
          </cell>
        </row>
        <row r="142">
          <cell r="EH142">
            <v>0</v>
          </cell>
          <cell r="EI142">
            <v>0</v>
          </cell>
        </row>
        <row r="142">
          <cell r="EK142">
            <v>55.9105949401856</v>
          </cell>
          <cell r="EL142">
            <v>0</v>
          </cell>
          <cell r="EM142">
            <v>55.9105949401855</v>
          </cell>
        </row>
        <row r="142">
          <cell r="EO142">
            <v>0</v>
          </cell>
          <cell r="EP142">
            <v>0</v>
          </cell>
        </row>
        <row r="143">
          <cell r="DZ143">
            <v>41091</v>
          </cell>
          <cell r="EA143">
            <v>123.141708686462</v>
          </cell>
          <cell r="EB143">
            <v>0.936468244861871</v>
          </cell>
          <cell r="EC143">
            <v>124.078176931324</v>
          </cell>
        </row>
        <row r="143">
          <cell r="EE143">
            <v>0</v>
          </cell>
          <cell r="EF143">
            <v>0</v>
          </cell>
        </row>
        <row r="143">
          <cell r="EH143">
            <v>0</v>
          </cell>
          <cell r="EI143">
            <v>0</v>
          </cell>
        </row>
        <row r="143">
          <cell r="EK143">
            <v>55.9105949401856</v>
          </cell>
          <cell r="EL143">
            <v>0</v>
          </cell>
          <cell r="EM143">
            <v>55.9105949401855</v>
          </cell>
        </row>
        <row r="143">
          <cell r="EO143">
            <v>0</v>
          </cell>
          <cell r="EP143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p"/>
      <sheetName val="Roll"/>
      <sheetName val="Cd"/>
      <sheetName val="Days"/>
      <sheetName val="IntRate"/>
      <sheetName val="IntCd"/>
    </sheetNames>
    <definedNames>
      <definedName name="RegionList" refersTo="[2]Top!$A$11:$A$12"/>
      <definedName name="RegionTable" refersTo="[2]Top!$A$11:$B$12"/>
    </definedNames>
    <sheetDataSet>
      <sheetData sheetId="0">
        <row r="11">
          <cell r="A11" t="str">
            <v>NOX</v>
          </cell>
          <cell r="B11" t="str">
            <v>NOX</v>
          </cell>
        </row>
        <row r="12">
          <cell r="A12" t="str">
            <v>SO2</v>
          </cell>
          <cell r="B12" t="str">
            <v>SO2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1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1" width="14.7"/>
    <col collapsed="false" customWidth="true" hidden="false" outlineLevel="0" max="3" min="3" style="1" width="15.28"/>
    <col collapsed="false" customWidth="true" hidden="false" outlineLevel="0" max="4" min="4" style="1" width="14.28"/>
    <col collapsed="false" customWidth="true" hidden="false" outlineLevel="0" max="5" min="5" style="0" width="2.42"/>
    <col collapsed="false" customWidth="true" hidden="false" outlineLevel="0" max="6" min="6" style="0" width="3.42"/>
    <col collapsed="false" customWidth="true" hidden="false" outlineLevel="0" max="7" min="7" style="0" width="8.14"/>
    <col collapsed="false" customWidth="true" hidden="false" outlineLevel="0" max="8" min="8" style="0" width="7.14"/>
    <col collapsed="false" customWidth="true" hidden="false" outlineLevel="0" max="11" min="9" style="0" width="11.99"/>
    <col collapsed="false" customWidth="true" hidden="false" outlineLevel="0" max="13" min="13" style="0" width="5.71"/>
    <col collapsed="false" customWidth="true" hidden="false" outlineLevel="0" max="14" min="14" style="0" width="11.99"/>
    <col collapsed="false" customWidth="true" hidden="false" outlineLevel="0" max="15" min="15" style="0" width="10.41"/>
    <col collapsed="false" customWidth="true" hidden="false" outlineLevel="0" max="16" min="16" style="0" width="11.13"/>
    <col collapsed="false" customWidth="true" hidden="false" outlineLevel="0" max="17" min="17" style="0" width="14.56"/>
    <col collapsed="false" customWidth="true" hidden="false" outlineLevel="0" max="18" min="18" style="0" width="13.28"/>
    <col collapsed="false" customWidth="true" hidden="false" outlineLevel="0" max="19" min="19" style="0" width="10.56"/>
    <col collapsed="false" customWidth="true" hidden="false" outlineLevel="0" max="20" min="20" style="0" width="14.99"/>
    <col collapsed="false" customWidth="true" hidden="false" outlineLevel="0" max="21" min="21" style="0" width="14.28"/>
    <col collapsed="false" customWidth="true" hidden="false" outlineLevel="0" max="22" min="22" style="0" width="12.7"/>
    <col collapsed="false" customWidth="true" hidden="false" outlineLevel="0" max="24" min="23" style="0" width="11.99"/>
    <col collapsed="false" customWidth="true" hidden="false" outlineLevel="0" max="25" min="25" style="0" width="14.14"/>
    <col collapsed="false" customWidth="true" hidden="false" outlineLevel="0" max="29" min="26" style="0" width="11.56"/>
    <col collapsed="false" customWidth="true" hidden="false" outlineLevel="0" max="31" min="31" style="0" width="10.56"/>
    <col collapsed="false" customWidth="true" hidden="false" outlineLevel="0" max="32" min="32" style="0" width="8.56"/>
    <col collapsed="false" customWidth="true" hidden="false" outlineLevel="0" max="34" min="34" style="0" width="10.56"/>
    <col collapsed="false" customWidth="true" hidden="false" outlineLevel="0" max="35" min="35" style="0" width="9.28"/>
    <col collapsed="false" customWidth="true" hidden="false" outlineLevel="0" max="48" min="48" style="0" width="12.56"/>
    <col collapsed="false" customWidth="true" hidden="false" outlineLevel="0" max="50" min="50" style="0" width="10.28"/>
  </cols>
  <sheetData>
    <row r="1" customFormat="false" ht="27" hidden="false" customHeight="false" outlineLevel="0" collapsed="false">
      <c r="A1" s="2" t="s">
        <v>0</v>
      </c>
      <c r="B1" s="0"/>
      <c r="C1" s="3" t="n">
        <f aca="true">TODAY()</f>
        <v>45926</v>
      </c>
      <c r="D1" s="0"/>
      <c r="AN1" s="0" t="s">
        <v>1</v>
      </c>
      <c r="AX1" s="0" t="s">
        <v>2</v>
      </c>
    </row>
    <row r="2" customFormat="false" ht="16.5" hidden="false" customHeight="false" outlineLevel="0" collapsed="false">
      <c r="B2" s="4" t="s">
        <v>3</v>
      </c>
      <c r="C2" s="4"/>
      <c r="D2" s="4"/>
      <c r="I2" s="4" t="s">
        <v>4</v>
      </c>
      <c r="J2" s="4"/>
      <c r="K2" s="4"/>
      <c r="R2" s="5" t="s">
        <v>5</v>
      </c>
      <c r="S2" s="6" t="n">
        <f aca="false">+'[1]SO2-CURVE'!N6</f>
        <v>-179586.099803573</v>
      </c>
      <c r="U2" s="7" t="n">
        <v>41899</v>
      </c>
      <c r="V2" s="8" t="n">
        <f aca="false">+S2-U2</f>
        <v>-221485.099803573</v>
      </c>
      <c r="AX2" s="9" t="n">
        <v>36811</v>
      </c>
    </row>
    <row r="3" customFormat="false" ht="12.75" hidden="false" customHeight="false" outlineLevel="0" collapsed="false">
      <c r="B3" s="0"/>
      <c r="C3" s="0"/>
      <c r="D3" s="0"/>
      <c r="AN3" s="10" t="n">
        <v>2000</v>
      </c>
      <c r="AO3" s="11" t="n">
        <v>151</v>
      </c>
      <c r="AP3" s="12"/>
      <c r="AQ3" s="13" t="n">
        <f aca="false">+R6</f>
        <v>153.5</v>
      </c>
      <c r="AS3" s="13" t="n">
        <f aca="false">+AQ3-AO3</f>
        <v>2.5</v>
      </c>
      <c r="AT3" s="14" t="n">
        <f aca="false">+D23</f>
        <v>148418.577685464</v>
      </c>
      <c r="AV3" s="13" t="n">
        <f aca="false">+AT3*AS3</f>
        <v>371046.44421366</v>
      </c>
      <c r="AX3" s="15" t="n">
        <v>151.25</v>
      </c>
      <c r="AZ3" s="0" t="n">
        <v>2000</v>
      </c>
    </row>
    <row r="4" customFormat="false" ht="12.75" hidden="false" customHeight="false" outlineLevel="0" collapsed="false">
      <c r="A4" s="16"/>
      <c r="B4" s="17" t="s">
        <v>6</v>
      </c>
      <c r="C4" s="17" t="s">
        <v>7</v>
      </c>
      <c r="D4" s="17" t="s">
        <v>8</v>
      </c>
      <c r="I4" s="18"/>
      <c r="J4" s="18"/>
      <c r="K4" s="18"/>
      <c r="N4" s="19" t="s">
        <v>9</v>
      </c>
      <c r="O4" s="20"/>
      <c r="P4" s="19" t="s">
        <v>10</v>
      </c>
      <c r="Q4" s="19" t="s">
        <v>10</v>
      </c>
      <c r="R4" s="19" t="s">
        <v>11</v>
      </c>
      <c r="S4" s="19" t="s">
        <v>12</v>
      </c>
      <c r="T4" s="21" t="s">
        <v>13</v>
      </c>
      <c r="U4" s="21"/>
      <c r="V4" s="21"/>
      <c r="W4" s="21"/>
      <c r="X4" s="21"/>
      <c r="Y4" s="21"/>
      <c r="Z4" s="21"/>
      <c r="AA4" s="21"/>
      <c r="AB4" s="21"/>
      <c r="AC4" s="21"/>
      <c r="AI4" s="22" t="n">
        <v>36754</v>
      </c>
      <c r="AN4" s="23" t="n">
        <v>2001</v>
      </c>
      <c r="AO4" s="24" t="n">
        <f aca="false">+AO3*AP4</f>
        <v>150.752459016393</v>
      </c>
      <c r="AP4" s="25" t="n">
        <v>0.998360655737705</v>
      </c>
      <c r="AQ4" s="13" t="n">
        <f aca="false">+R7</f>
        <v>153.5</v>
      </c>
      <c r="AS4" s="13" t="n">
        <f aca="false">+AQ4-AO4</f>
        <v>2.74754098360654</v>
      </c>
      <c r="AT4" s="14" t="n">
        <f aca="false">+D24</f>
        <v>-18032.862392412</v>
      </c>
      <c r="AV4" s="13" t="n">
        <f aca="false">-AT4*AS4</f>
        <v>49546.0284748892</v>
      </c>
      <c r="AX4" s="26" t="n">
        <f aca="false">+AY4*AX3</f>
        <v>151</v>
      </c>
      <c r="AY4" s="27" t="n">
        <v>0.998347107438017</v>
      </c>
      <c r="AZ4" s="0" t="n">
        <v>2001</v>
      </c>
    </row>
    <row r="5" customFormat="false" ht="12.75" hidden="false" customHeight="false" outlineLevel="0" collapsed="false">
      <c r="A5" s="16" t="s">
        <v>8</v>
      </c>
      <c r="B5" s="28" t="n">
        <f aca="false">SUM(B6:B16)</f>
        <v>492077.4</v>
      </c>
      <c r="C5" s="28" t="n">
        <f aca="false">SUM(C6:C16)</f>
        <v>-537607.249214317</v>
      </c>
      <c r="D5" s="28" t="n">
        <f aca="false">SUM(D6:D16)</f>
        <v>-45529.8492143165</v>
      </c>
      <c r="K5" s="5" t="s">
        <v>14</v>
      </c>
      <c r="N5" s="29" t="s">
        <v>15</v>
      </c>
      <c r="O5" s="29" t="s">
        <v>16</v>
      </c>
      <c r="P5" s="29" t="s">
        <v>17</v>
      </c>
      <c r="Q5" s="29" t="s">
        <v>18</v>
      </c>
      <c r="R5" s="29" t="s">
        <v>15</v>
      </c>
      <c r="S5" s="29" t="s">
        <v>19</v>
      </c>
      <c r="T5" s="30" t="n">
        <v>2000</v>
      </c>
      <c r="U5" s="31" t="n">
        <v>2001</v>
      </c>
      <c r="V5" s="31" t="n">
        <v>2002</v>
      </c>
      <c r="W5" s="32" t="n">
        <v>2003</v>
      </c>
      <c r="X5" s="32" t="n">
        <v>2004</v>
      </c>
      <c r="Y5" s="32" t="n">
        <v>2005</v>
      </c>
      <c r="Z5" s="32" t="n">
        <v>2006</v>
      </c>
      <c r="AA5" s="32" t="n">
        <v>2007</v>
      </c>
      <c r="AB5" s="32" t="n">
        <v>2008</v>
      </c>
      <c r="AC5" s="33" t="n">
        <v>2009</v>
      </c>
      <c r="AN5" s="23" t="n">
        <v>2002</v>
      </c>
      <c r="AO5" s="24" t="n">
        <f aca="false">+AO4*AP5</f>
        <v>150.504918032787</v>
      </c>
      <c r="AP5" s="25" t="n">
        <v>0.998357963875205</v>
      </c>
      <c r="AQ5" s="13" t="n">
        <f aca="false">+R8</f>
        <v>152.991760253906</v>
      </c>
      <c r="AS5" s="13" t="n">
        <f aca="false">+AQ5-AO5</f>
        <v>2.48684222111936</v>
      </c>
      <c r="AT5" s="14" t="n">
        <f aca="false">+D25</f>
        <v>-101524.353613841</v>
      </c>
      <c r="AV5" s="13" t="n">
        <f aca="false">+AT5*AS5</f>
        <v>-252475.049038751</v>
      </c>
      <c r="AX5" s="34" t="n">
        <f aca="false">+AY5*AX4</f>
        <v>150.75</v>
      </c>
      <c r="AY5" s="35" t="n">
        <v>0.998344370860927</v>
      </c>
      <c r="AZ5" s="0" t="n">
        <v>2002</v>
      </c>
    </row>
    <row r="6" customFormat="false" ht="12.75" hidden="false" customHeight="false" outlineLevel="0" collapsed="false">
      <c r="A6" s="36" t="n">
        <f aca="false">+'[1]SO2-CURVE'!A9</f>
        <v>36526</v>
      </c>
      <c r="B6" s="37" t="n">
        <f aca="false">+SUMIF($G$9:$G$135,$A6,$I$9:$I$135)</f>
        <v>111452.4</v>
      </c>
      <c r="C6" s="37" t="n">
        <f aca="false">+SUMIF($G$9:$G$135,$A6,$J$9:$J$135)</f>
        <v>36760.3231079907</v>
      </c>
      <c r="D6" s="37" t="n">
        <f aca="false">+C6+B6</f>
        <v>148212.723107991</v>
      </c>
      <c r="G6" s="38" t="n">
        <f aca="false">+I9/2500</f>
        <v>49.08096</v>
      </c>
      <c r="I6" s="5" t="s">
        <v>20</v>
      </c>
      <c r="J6" s="5" t="s">
        <v>20</v>
      </c>
      <c r="K6" s="5" t="s">
        <v>21</v>
      </c>
      <c r="N6" s="39" t="n">
        <f aca="false">+'[1]SO2-CURVE'!C9</f>
        <v>153.5</v>
      </c>
      <c r="O6" s="19" t="n">
        <v>2000</v>
      </c>
      <c r="P6" s="20"/>
      <c r="Q6" s="20"/>
      <c r="R6" s="40" t="n">
        <v>153.5</v>
      </c>
      <c r="S6" s="41" t="n">
        <f aca="false">+R6-N6</f>
        <v>0</v>
      </c>
      <c r="T6" s="10"/>
      <c r="U6" s="42"/>
      <c r="V6" s="42"/>
      <c r="W6" s="42"/>
      <c r="X6" s="42"/>
      <c r="Y6" s="42"/>
      <c r="Z6" s="42"/>
      <c r="AA6" s="42"/>
      <c r="AB6" s="42"/>
      <c r="AC6" s="12"/>
      <c r="AI6" s="43" t="n">
        <v>150.5</v>
      </c>
      <c r="AN6" s="23" t="n">
        <v>2003</v>
      </c>
      <c r="AO6" s="24" t="n">
        <f aca="false">+AO5*AP6</f>
        <v>148.524590163934</v>
      </c>
      <c r="AP6" s="25" t="n">
        <v>0.986842105263158</v>
      </c>
      <c r="AQ6" s="13" t="n">
        <f aca="false">+R9</f>
        <v>151.975143432617</v>
      </c>
      <c r="AS6" s="13" t="n">
        <f aca="false">+AQ6-AO6</f>
        <v>3.45055326868277</v>
      </c>
      <c r="AT6" s="14" t="n">
        <f aca="false">+D26</f>
        <v>-83468.0707126594</v>
      </c>
      <c r="AV6" s="13" t="n">
        <f aca="false">-AS6*AT6</f>
        <v>288011.024228211</v>
      </c>
      <c r="AX6" s="34" t="n">
        <f aca="false">+AY6*AX5</f>
        <v>149.5</v>
      </c>
      <c r="AY6" s="35" t="n">
        <v>0.991708126036484</v>
      </c>
      <c r="AZ6" s="0" t="n">
        <v>2003</v>
      </c>
    </row>
    <row r="7" customFormat="false" ht="12.75" hidden="false" customHeight="false" outlineLevel="0" collapsed="false">
      <c r="A7" s="36" t="n">
        <f aca="false">+'[1]SO2-CURVE'!A10</f>
        <v>36892</v>
      </c>
      <c r="B7" s="44" t="n">
        <f aca="false">+SUMIF($G$9:$G$135,$A7,$I$9:$I$135)</f>
        <v>81003</v>
      </c>
      <c r="C7" s="44" t="n">
        <f aca="false">+SUMIF($G$9:$G$135,$A7,$J$9:$J$135)</f>
        <v>-95700.9108967366</v>
      </c>
      <c r="D7" s="44" t="n">
        <f aca="false">+C7+B7</f>
        <v>-14697.9108967366</v>
      </c>
      <c r="I7" s="5" t="s">
        <v>22</v>
      </c>
      <c r="J7" s="5" t="s">
        <v>23</v>
      </c>
      <c r="K7" s="5" t="s">
        <v>23</v>
      </c>
      <c r="N7" s="45" t="n">
        <f aca="false">+'[1]SO2-CURVE'!C10</f>
        <v>153.5</v>
      </c>
      <c r="O7" s="46" t="n">
        <f aca="false">+O6+1</f>
        <v>2001</v>
      </c>
      <c r="P7" s="47" t="n">
        <f aca="false">+($N$6-N7)/$N$6</f>
        <v>0</v>
      </c>
      <c r="Q7" s="48" t="n">
        <f aca="false">+N7/N6</f>
        <v>1</v>
      </c>
      <c r="R7" s="49" t="n">
        <f aca="false">+R6*Q7</f>
        <v>153.5</v>
      </c>
      <c r="S7" s="34" t="n">
        <f aca="false">+R7-N7</f>
        <v>0</v>
      </c>
      <c r="T7" s="50" t="n">
        <f aca="false">+$R$6-R7</f>
        <v>0</v>
      </c>
      <c r="U7" s="51"/>
      <c r="V7" s="51"/>
      <c r="W7" s="51"/>
      <c r="X7" s="51"/>
      <c r="Y7" s="51"/>
      <c r="Z7" s="51"/>
      <c r="AA7" s="51"/>
      <c r="AB7" s="51"/>
      <c r="AC7" s="52"/>
      <c r="AI7" s="53" t="n">
        <v>150.113861083984</v>
      </c>
      <c r="AN7" s="23" t="n">
        <v>2004</v>
      </c>
      <c r="AO7" s="24" t="n">
        <f aca="false">+AO6*AP7</f>
        <v>147.039344262295</v>
      </c>
      <c r="AP7" s="25" t="n">
        <v>0.99</v>
      </c>
      <c r="AQ7" s="13" t="n">
        <f aca="false">+R10</f>
        <v>148.925491333008</v>
      </c>
      <c r="AS7" s="13" t="n">
        <f aca="false">+AQ7-AO7</f>
        <v>1.88614707071275</v>
      </c>
      <c r="AT7" s="14" t="n">
        <f aca="false">+D27</f>
        <v>-144454.097375165</v>
      </c>
      <c r="AV7" s="13" t="n">
        <f aca="false">-AT7*AS7</f>
        <v>272461.672616622</v>
      </c>
      <c r="AX7" s="34" t="n">
        <f aca="false">+AY7*AX6</f>
        <v>147.25</v>
      </c>
      <c r="AY7" s="35" t="n">
        <v>0.98494983277592</v>
      </c>
      <c r="AZ7" s="0" t="n">
        <v>2004</v>
      </c>
    </row>
    <row r="8" customFormat="false" ht="12.75" hidden="false" customHeight="false" outlineLevel="0" collapsed="false">
      <c r="A8" s="36" t="n">
        <f aca="false">+'[1]SO2-CURVE'!A11</f>
        <v>37257</v>
      </c>
      <c r="B8" s="44" t="n">
        <f aca="false">+SUMIF($G$9:$G$135,$A8,$I$9:$I$135)</f>
        <v>20930</v>
      </c>
      <c r="C8" s="44" t="n">
        <f aca="false">+SUMIF($G$9:$G$135,$A8,$J$9:$J$135)</f>
        <v>-110847.353536028</v>
      </c>
      <c r="D8" s="44" t="n">
        <f aca="false">+C8+B8</f>
        <v>-89917.3535360282</v>
      </c>
      <c r="I8" s="5" t="s">
        <v>24</v>
      </c>
      <c r="J8" s="5" t="s">
        <v>24</v>
      </c>
      <c r="K8" s="5" t="s">
        <v>24</v>
      </c>
      <c r="N8" s="45" t="n">
        <f aca="false">+'[1]SO2-CURVE'!C11</f>
        <v>152.991760253906</v>
      </c>
      <c r="O8" s="46" t="n">
        <f aca="false">+O7+1</f>
        <v>2002</v>
      </c>
      <c r="P8" s="47" t="n">
        <f aca="false">+($N$6-N8)/$N$6</f>
        <v>0.00331100811787459</v>
      </c>
      <c r="Q8" s="48" t="n">
        <f aca="false">+N8/N7</f>
        <v>0.996688991882126</v>
      </c>
      <c r="R8" s="49" t="n">
        <f aca="false">+R7*Q8</f>
        <v>152.991760253906</v>
      </c>
      <c r="S8" s="49" t="n">
        <f aca="false">+R8-N8</f>
        <v>0</v>
      </c>
      <c r="T8" s="50" t="n">
        <f aca="false">+$R$6-R8</f>
        <v>0.50823974609375</v>
      </c>
      <c r="U8" s="24" t="n">
        <f aca="false">+$R$7-R8</f>
        <v>0.50823974609375</v>
      </c>
      <c r="V8" s="51"/>
      <c r="W8" s="51"/>
      <c r="X8" s="51"/>
      <c r="Y8" s="51"/>
      <c r="Z8" s="51"/>
      <c r="AA8" s="51"/>
      <c r="AB8" s="51"/>
      <c r="AC8" s="52"/>
      <c r="AI8" s="53" t="n">
        <v>149.301864624023</v>
      </c>
      <c r="AN8" s="23" t="n">
        <v>2005</v>
      </c>
      <c r="AO8" s="24" t="n">
        <f aca="false">+AO7*AP8</f>
        <v>137.632786885246</v>
      </c>
      <c r="AP8" s="25" t="n">
        <v>0.936026936026936</v>
      </c>
      <c r="AQ8" s="13" t="n">
        <f aca="false">+R11</f>
        <v>142.31787109375</v>
      </c>
      <c r="AS8" s="13" t="n">
        <f aca="false">+AQ8-AO8</f>
        <v>4.68508420850412</v>
      </c>
      <c r="AT8" s="14" t="n">
        <f aca="false">+D28</f>
        <v>-40909.4756021417</v>
      </c>
      <c r="AV8" s="13" t="n">
        <f aca="false">-AS8*AT8</f>
        <v>191664.338121779</v>
      </c>
      <c r="AX8" s="34" t="n">
        <f aca="false">+AY8*AX7</f>
        <v>139.5</v>
      </c>
      <c r="AY8" s="35" t="n">
        <v>0.947368421052632</v>
      </c>
      <c r="AZ8" s="0" t="n">
        <v>2005</v>
      </c>
    </row>
    <row r="9" customFormat="false" ht="12.75" hidden="false" customHeight="false" outlineLevel="0" collapsed="false">
      <c r="A9" s="36" t="n">
        <f aca="false">+'[1]SO2-CURVE'!A12</f>
        <v>37622</v>
      </c>
      <c r="B9" s="44" t="n">
        <f aca="false">+SUMIF($G$9:$G$135,$A9,$I$9:$I$135)</f>
        <v>42110</v>
      </c>
      <c r="C9" s="44" t="n">
        <f aca="false">+SUMIF($G$9:$G$135,$A9,$J$9:$J$135)</f>
        <v>-106822.176567545</v>
      </c>
      <c r="D9" s="44" t="n">
        <f aca="false">+C9+B9</f>
        <v>-64712.1765675449</v>
      </c>
      <c r="F9" s="0" t="n">
        <v>1</v>
      </c>
      <c r="G9" s="36" t="n">
        <f aca="false">+DATE(YEAR(H9),1,1)</f>
        <v>36526</v>
      </c>
      <c r="H9" s="54" t="n">
        <f aca="false">+[1]SO2!DZ3</f>
        <v>36831</v>
      </c>
      <c r="I9" s="55" t="n">
        <f aca="false">+VLOOKUP($H9,[1]SO2!$DZ$3:$EP$143,16,0)</f>
        <v>122702.4</v>
      </c>
      <c r="J9" s="56" t="n">
        <f aca="false">+VLOOKUP($H9,[1]SO2!$DZ$3:$EP$143,6,0)</f>
        <v>-3361.75499572691</v>
      </c>
      <c r="K9" s="56" t="n">
        <f aca="false">+J9/'[1]SO2-CURVE'!U9</f>
        <v>-3361.75499572691</v>
      </c>
      <c r="L9" s="14" t="n">
        <f aca="false">+I9+J9</f>
        <v>119340.645004273</v>
      </c>
      <c r="N9" s="45" t="n">
        <f aca="false">+'[1]SO2-CURVE'!C12</f>
        <v>151.975143432617</v>
      </c>
      <c r="O9" s="46" t="n">
        <f aca="false">+O8+1</f>
        <v>2003</v>
      </c>
      <c r="P9" s="47" t="n">
        <f aca="false">+($N$6-N9)/$N$6</f>
        <v>0.00993391900575122</v>
      </c>
      <c r="Q9" s="48" t="n">
        <f aca="false">+N9/N8</f>
        <v>0.993355087753733</v>
      </c>
      <c r="R9" s="49" t="n">
        <f aca="false">+R8*Q9</f>
        <v>151.975143432617</v>
      </c>
      <c r="S9" s="49" t="n">
        <f aca="false">+R9-N9</f>
        <v>0</v>
      </c>
      <c r="T9" s="50" t="n">
        <f aca="false">+$R$6-R9</f>
        <v>1.52485656738281</v>
      </c>
      <c r="U9" s="24" t="n">
        <f aca="false">+$R$7-R9</f>
        <v>1.52485656738281</v>
      </c>
      <c r="V9" s="24" t="n">
        <f aca="false">+$R$8-R9</f>
        <v>1.01661682128906</v>
      </c>
      <c r="W9" s="51"/>
      <c r="X9" s="51"/>
      <c r="Y9" s="51"/>
      <c r="Z9" s="51"/>
      <c r="AA9" s="51"/>
      <c r="AB9" s="51"/>
      <c r="AC9" s="52"/>
      <c r="AI9" s="53" t="n">
        <v>146.836502075195</v>
      </c>
      <c r="AN9" s="23" t="n">
        <v>2006</v>
      </c>
      <c r="AO9" s="24" t="n">
        <f aca="false">+AO8*AP9</f>
        <v>130.206557377049</v>
      </c>
      <c r="AP9" s="25" t="n">
        <v>0.946043165467626</v>
      </c>
      <c r="AQ9" s="13" t="n">
        <f aca="false">+R12</f>
        <v>133.347106933594</v>
      </c>
      <c r="AS9" s="13" t="n">
        <f aca="false">+AQ9-AO9</f>
        <v>3.14054955654458</v>
      </c>
      <c r="AT9" s="14" t="n">
        <f aca="false">+D29</f>
        <v>-14487.6406844621</v>
      </c>
      <c r="AV9" s="13" t="n">
        <f aca="false">-AS9*AT9</f>
        <v>45499.1535269646</v>
      </c>
      <c r="AX9" s="34" t="n">
        <f aca="false">+AY9*AX8</f>
        <v>130.25</v>
      </c>
      <c r="AY9" s="35" t="n">
        <v>0.933691756272401</v>
      </c>
      <c r="AZ9" s="0" t="n">
        <v>2006</v>
      </c>
    </row>
    <row r="10" customFormat="false" ht="12.75" hidden="false" customHeight="false" outlineLevel="0" collapsed="false">
      <c r="A10" s="36" t="n">
        <f aca="false">+'[1]SO2-CURVE'!A13</f>
        <v>37987</v>
      </c>
      <c r="B10" s="44" t="n">
        <f aca="false">+SUMIF($G$9:$G$135,$A10,$I$9:$I$135)</f>
        <v>45415</v>
      </c>
      <c r="C10" s="44" t="n">
        <f aca="false">+SUMIF($G$9:$G$135,$A10,$J$9:$J$135)</f>
        <v>-149921.540084366</v>
      </c>
      <c r="D10" s="44" t="n">
        <f aca="false">+C10+B10</f>
        <v>-104506.540084366</v>
      </c>
      <c r="F10" s="0" t="n">
        <v>1</v>
      </c>
      <c r="G10" s="36" t="n">
        <f aca="false">+DATE(YEAR(H10),1,1)</f>
        <v>36526</v>
      </c>
      <c r="H10" s="54" t="n">
        <f aca="false">+[1]SO2!DZ4</f>
        <v>36861</v>
      </c>
      <c r="I10" s="56" t="n">
        <f aca="false">+VLOOKUP($H10,[1]SO2!$DZ$3:$EP$143,16,0)</f>
        <v>-11250</v>
      </c>
      <c r="J10" s="56" t="n">
        <f aca="false">+VLOOKUP($H10,[1]SO2!$DZ$3:$EP$143,6,0)</f>
        <v>40122.0781037177</v>
      </c>
      <c r="K10" s="56" t="n">
        <f aca="false">+J10/'[1]SO2-CURVE'!U10</f>
        <v>40327.9326811909</v>
      </c>
      <c r="L10" s="14" t="n">
        <f aca="false">+I10+J10+L9</f>
        <v>148212.723107991</v>
      </c>
      <c r="N10" s="45" t="n">
        <f aca="false">+'[1]SO2-CURVE'!C13</f>
        <v>148.925491333008</v>
      </c>
      <c r="O10" s="46" t="n">
        <f aca="false">+O9+1</f>
        <v>2004</v>
      </c>
      <c r="P10" s="47" t="n">
        <f aca="false">+($N$6-N10)/$N$6</f>
        <v>0.0298013593940859</v>
      </c>
      <c r="Q10" s="48" t="n">
        <f aca="false">+N10/N9</f>
        <v>0.979933217822811</v>
      </c>
      <c r="R10" s="49" t="n">
        <f aca="false">+R9*Q10</f>
        <v>148.925491333008</v>
      </c>
      <c r="S10" s="49" t="n">
        <f aca="false">+R10-N10</f>
        <v>0</v>
      </c>
      <c r="T10" s="50" t="n">
        <f aca="false">+$R$6-R10</f>
        <v>4.57450866699219</v>
      </c>
      <c r="U10" s="24" t="n">
        <f aca="false">+$R$7-R10</f>
        <v>4.57450866699219</v>
      </c>
      <c r="V10" s="24" t="n">
        <f aca="false">+$R$8-R10</f>
        <v>4.06626892089844</v>
      </c>
      <c r="W10" s="24" t="n">
        <f aca="false">+$R$9-R10</f>
        <v>3.04965209960938</v>
      </c>
      <c r="X10" s="51"/>
      <c r="Y10" s="51"/>
      <c r="Z10" s="51"/>
      <c r="AA10" s="51"/>
      <c r="AB10" s="51"/>
      <c r="AC10" s="52"/>
      <c r="AI10" s="53" t="n">
        <v>143.895812988281</v>
      </c>
      <c r="AN10" s="23" t="n">
        <v>2007</v>
      </c>
      <c r="AO10" s="24" t="n">
        <f aca="false">+AO9*AP10</f>
        <v>103.967213114754</v>
      </c>
      <c r="AP10" s="25" t="n">
        <v>0.798479087452472</v>
      </c>
      <c r="AQ10" s="13" t="n">
        <f aca="false">+R13</f>
        <v>106.738395690918</v>
      </c>
      <c r="AS10" s="13" t="n">
        <f aca="false">+AQ10-AO10</f>
        <v>2.77118257616388</v>
      </c>
      <c r="AT10" s="14" t="n">
        <f aca="false">+D30</f>
        <v>23442.845677481</v>
      </c>
      <c r="AV10" s="13" t="n">
        <f aca="false">-AT10*AS10</f>
        <v>-64964.4054771341</v>
      </c>
      <c r="AX10" s="34" t="n">
        <f aca="false">+AY10*AX9</f>
        <v>104</v>
      </c>
      <c r="AY10" s="35" t="n">
        <v>0.798464491362764</v>
      </c>
      <c r="AZ10" s="0" t="n">
        <v>2007</v>
      </c>
    </row>
    <row r="11" customFormat="false" ht="12.75" hidden="false" customHeight="false" outlineLevel="0" collapsed="false">
      <c r="A11" s="36" t="n">
        <f aca="false">+'[1]SO2-CURVE'!A14</f>
        <v>38353</v>
      </c>
      <c r="B11" s="44" t="n">
        <f aca="false">+SUMIF($G$9:$G$135,$A11,$I$9:$I$135)</f>
        <v>52948</v>
      </c>
      <c r="C11" s="44" t="n">
        <f aca="false">+SUMIF($G$9:$G$135,$A11,$J$9:$J$135)</f>
        <v>-69760.2713881403</v>
      </c>
      <c r="D11" s="44" t="n">
        <f aca="false">+C11+B11</f>
        <v>-16812.2713881403</v>
      </c>
      <c r="F11" s="0" t="n">
        <v>1</v>
      </c>
      <c r="G11" s="36" t="n">
        <f aca="false">+DATE(YEAR(H11),1,1)</f>
        <v>36892</v>
      </c>
      <c r="H11" s="54" t="n">
        <f aca="false">+[1]SO2!DZ5</f>
        <v>36892</v>
      </c>
      <c r="I11" s="56" t="n">
        <f aca="false">+VLOOKUP($H11,[1]SO2!$DZ$3:$EP$143,16,0)</f>
        <v>102253</v>
      </c>
      <c r="J11" s="56" t="n">
        <f aca="false">+VLOOKUP($H11,[1]SO2!$DZ$3:$EP$143,6,0)</f>
        <v>-39344.479728359</v>
      </c>
      <c r="K11" s="56" t="n">
        <f aca="false">+J11/'[1]SO2-CURVE'!U11</f>
        <v>-39779.9329701217</v>
      </c>
      <c r="L11" s="14" t="n">
        <f aca="false">+I11+J11+L10</f>
        <v>211121.243379632</v>
      </c>
      <c r="N11" s="45" t="n">
        <f aca="false">+'[1]SO2-CURVE'!C14</f>
        <v>142.31787109375</v>
      </c>
      <c r="O11" s="46" t="n">
        <f aca="false">+O10+1</f>
        <v>2005</v>
      </c>
      <c r="P11" s="47" t="n">
        <f aca="false">+($N$6-N11)/$N$6</f>
        <v>0.0728477453175896</v>
      </c>
      <c r="Q11" s="48" t="n">
        <f aca="false">+N11/N10</f>
        <v>0.955631368544672</v>
      </c>
      <c r="R11" s="49" t="n">
        <f aca="false">+R10*Q11</f>
        <v>142.31787109375</v>
      </c>
      <c r="S11" s="49" t="n">
        <f aca="false">+R11-N11</f>
        <v>0</v>
      </c>
      <c r="T11" s="50" t="n">
        <f aca="false">+$R$6-R11</f>
        <v>11.18212890625</v>
      </c>
      <c r="U11" s="24" t="n">
        <f aca="false">+$R$7-R11</f>
        <v>11.18212890625</v>
      </c>
      <c r="V11" s="24" t="n">
        <f aca="false">+$R$8-R11</f>
        <v>10.6738891601563</v>
      </c>
      <c r="W11" s="24" t="n">
        <f aca="false">+$R$9-R11</f>
        <v>9.65727233886719</v>
      </c>
      <c r="X11" s="24" t="n">
        <f aca="false">+$R$10-R11</f>
        <v>6.60762023925781</v>
      </c>
      <c r="Y11" s="57"/>
      <c r="Z11" s="51"/>
      <c r="AA11" s="51"/>
      <c r="AB11" s="51"/>
      <c r="AC11" s="52"/>
      <c r="AI11" s="53" t="n">
        <v>136.583892822266</v>
      </c>
      <c r="AN11" s="23" t="n">
        <v>2008</v>
      </c>
      <c r="AO11" s="24" t="n">
        <f aca="false">+AO10*AP11</f>
        <v>94.0655737704918</v>
      </c>
      <c r="AP11" s="25" t="n">
        <v>0.904761904761905</v>
      </c>
      <c r="AQ11" s="13" t="n">
        <f aca="false">+R14</f>
        <v>92.5066070556641</v>
      </c>
      <c r="AS11" s="13" t="n">
        <f aca="false">+AQ11-AO11</f>
        <v>-1.55896671482773</v>
      </c>
      <c r="AT11" s="14" t="n">
        <f aca="false">+D31</f>
        <v>28739.3567767052</v>
      </c>
      <c r="AV11" s="13" t="n">
        <f aca="false">-AT11*AS11</f>
        <v>44803.7006204423</v>
      </c>
      <c r="AX11" s="34" t="n">
        <f aca="false">+AY11*AX10</f>
        <v>94.25</v>
      </c>
      <c r="AY11" s="35" t="n">
        <v>0.90625</v>
      </c>
      <c r="AZ11" s="0" t="n">
        <v>2008</v>
      </c>
    </row>
    <row r="12" customFormat="false" ht="12.75" hidden="false" customHeight="false" outlineLevel="0" collapsed="false">
      <c r="A12" s="36" t="n">
        <f aca="false">+'[1]SO2-CURVE'!A15</f>
        <v>38718</v>
      </c>
      <c r="B12" s="44" t="n">
        <f aca="false">+SUMIF($G$9:$G$135,$A12,$I$9:$I$135)</f>
        <v>26023</v>
      </c>
      <c r="C12" s="44" t="n">
        <f aca="false">+SUMIF($G$9:$G$135,$A12,$J$9:$J$135)</f>
        <v>-27639.8581487858</v>
      </c>
      <c r="D12" s="44" t="n">
        <f aca="false">+C12+B12</f>
        <v>-1616.85814878584</v>
      </c>
      <c r="F12" s="0" t="n">
        <v>1</v>
      </c>
      <c r="G12" s="36" t="n">
        <f aca="false">+DATE(YEAR(H12),1,1)</f>
        <v>36892</v>
      </c>
      <c r="H12" s="54" t="n">
        <f aca="false">+[1]SO2!DZ6</f>
        <v>36923</v>
      </c>
      <c r="I12" s="56" t="n">
        <f aca="false">+VLOOKUP($H12,[1]SO2!$DZ$3:$EP$143,16,0)</f>
        <v>0</v>
      </c>
      <c r="J12" s="56" t="n">
        <f aca="false">+VLOOKUP($H12,[1]SO2!$DZ$3:$EP$143,6,0)</f>
        <v>0</v>
      </c>
      <c r="K12" s="56" t="n">
        <f aca="false">+J12/'[1]SO2-CURVE'!U12</f>
        <v>0</v>
      </c>
      <c r="L12" s="14" t="n">
        <f aca="false">+I12+J12+L11</f>
        <v>211121.243379632</v>
      </c>
      <c r="N12" s="45" t="n">
        <f aca="false">+'[1]SO2-CURVE'!C15</f>
        <v>133.347106933594</v>
      </c>
      <c r="O12" s="58" t="n">
        <f aca="false">+O11+1</f>
        <v>2006</v>
      </c>
      <c r="P12" s="47" t="n">
        <f aca="false">+($N$6-N12)/$N$6</f>
        <v>0.13128920564434</v>
      </c>
      <c r="Q12" s="48" t="n">
        <f aca="false">+N12/N11</f>
        <v>0.936966706350976</v>
      </c>
      <c r="R12" s="49" t="n">
        <f aca="false">+R11*Q12</f>
        <v>133.347106933594</v>
      </c>
      <c r="S12" s="49" t="n">
        <f aca="false">+R12-N12</f>
        <v>0</v>
      </c>
      <c r="T12" s="50" t="n">
        <f aca="false">+$R$6-R12</f>
        <v>20.1528930664063</v>
      </c>
      <c r="U12" s="24" t="n">
        <f aca="false">+$R$7-R12</f>
        <v>20.1528930664063</v>
      </c>
      <c r="V12" s="24" t="n">
        <f aca="false">+$R$8-R12</f>
        <v>19.6446533203125</v>
      </c>
      <c r="W12" s="24" t="n">
        <f aca="false">+$R$9-R12</f>
        <v>18.6280364990234</v>
      </c>
      <c r="X12" s="24" t="n">
        <f aca="false">+$R$10-R12</f>
        <v>15.5783843994141</v>
      </c>
      <c r="Y12" s="59" t="n">
        <f aca="false">+$R$11-R12</f>
        <v>8.97076416015625</v>
      </c>
      <c r="Z12" s="51"/>
      <c r="AA12" s="51"/>
      <c r="AB12" s="51"/>
      <c r="AC12" s="52"/>
      <c r="AI12" s="53" t="n">
        <v>127.974548339844</v>
      </c>
      <c r="AN12" s="23" t="n">
        <v>2009</v>
      </c>
      <c r="AO12" s="24" t="n">
        <f aca="false">+AO11*AP12</f>
        <v>83.1737704918033</v>
      </c>
      <c r="AP12" s="25" t="n">
        <v>0.884210526315789</v>
      </c>
      <c r="AQ12" s="13" t="n">
        <f aca="false">+R15</f>
        <v>79.2913970947266</v>
      </c>
      <c r="AS12" s="13" t="n">
        <f aca="false">+AQ12-AO12</f>
        <v>-3.88237339707671</v>
      </c>
      <c r="AT12" s="14" t="n">
        <f aca="false">+D32</f>
        <v>24111.8767449889</v>
      </c>
      <c r="AV12" s="13" t="n">
        <f aca="false">-AT12*AS12</f>
        <v>93611.3088283374</v>
      </c>
      <c r="AX12" s="34" t="n">
        <f aca="false">+AY12*AX11</f>
        <v>83</v>
      </c>
      <c r="AY12" s="35" t="n">
        <v>0.880636604774536</v>
      </c>
      <c r="AZ12" s="0" t="n">
        <v>2009</v>
      </c>
    </row>
    <row r="13" customFormat="false" ht="12.75" hidden="false" customHeight="false" outlineLevel="0" collapsed="false">
      <c r="A13" s="36" t="n">
        <f aca="false">+'[1]SO2-CURVE'!A16</f>
        <v>39083</v>
      </c>
      <c r="B13" s="44" t="n">
        <f aca="false">+SUMIF($G$9:$G$135,$A13,$I$9:$I$135)</f>
        <v>34057</v>
      </c>
      <c r="C13" s="44" t="n">
        <f aca="false">+SUMIF($G$9:$G$135,$A13,$J$9:$J$135)</f>
        <v>-6843.6076955681</v>
      </c>
      <c r="D13" s="44" t="n">
        <f aca="false">+C13+B13</f>
        <v>27213.3923044319</v>
      </c>
      <c r="F13" s="0" t="n">
        <v>1</v>
      </c>
      <c r="G13" s="36" t="n">
        <f aca="false">+DATE(YEAR(H13),1,1)</f>
        <v>36892</v>
      </c>
      <c r="H13" s="54" t="n">
        <f aca="false">+[1]SO2!DZ7</f>
        <v>36951</v>
      </c>
      <c r="I13" s="56" t="n">
        <f aca="false">+VLOOKUP($H13,[1]SO2!$DZ$3:$EP$143,16,0)</f>
        <v>0</v>
      </c>
      <c r="J13" s="56" t="n">
        <f aca="false">+VLOOKUP($H13,[1]SO2!$DZ$3:$EP$143,6,0)</f>
        <v>-7289.71248725048</v>
      </c>
      <c r="K13" s="56" t="n">
        <f aca="false">+J13/'[1]SO2-CURVE'!U13</f>
        <v>-7450.92943779026</v>
      </c>
      <c r="L13" s="14" t="n">
        <f aca="false">+I13+J13+L12</f>
        <v>203831.530892381</v>
      </c>
      <c r="N13" s="45" t="n">
        <f aca="false">+'[1]SO2-CURVE'!C16</f>
        <v>106.738395690918</v>
      </c>
      <c r="O13" s="58" t="n">
        <f aca="false">+O12+1</f>
        <v>2007</v>
      </c>
      <c r="P13" s="47" t="n">
        <f aca="false">+($N$6-N13)/$N$6</f>
        <v>0.304635858691088</v>
      </c>
      <c r="Q13" s="48" t="n">
        <f aca="false">+N13/N12</f>
        <v>0.800455279049085</v>
      </c>
      <c r="R13" s="49" t="n">
        <f aca="false">+R12*Q13</f>
        <v>106.738395690918</v>
      </c>
      <c r="S13" s="49" t="n">
        <f aca="false">+R13-N13</f>
        <v>0</v>
      </c>
      <c r="T13" s="50" t="n">
        <f aca="false">+$R$6-R13</f>
        <v>46.761604309082</v>
      </c>
      <c r="U13" s="24" t="n">
        <f aca="false">+$R$7-R13</f>
        <v>46.761604309082</v>
      </c>
      <c r="V13" s="24" t="n">
        <f aca="false">+$R$8-R13</f>
        <v>46.2533645629883</v>
      </c>
      <c r="W13" s="24" t="n">
        <f aca="false">+$R$9-R13</f>
        <v>45.2367477416992</v>
      </c>
      <c r="X13" s="24" t="n">
        <f aca="false">+$R$10-R13</f>
        <v>42.1870956420898</v>
      </c>
      <c r="Y13" s="59" t="n">
        <f aca="false">+$R$11-R13</f>
        <v>35.579475402832</v>
      </c>
      <c r="Z13" s="24" t="n">
        <f aca="false">+$R$12-R13</f>
        <v>26.6087112426758</v>
      </c>
      <c r="AA13" s="51"/>
      <c r="AB13" s="51"/>
      <c r="AC13" s="52"/>
      <c r="AI13" s="53" t="n">
        <v>94.0625</v>
      </c>
      <c r="AN13" s="60" t="n">
        <v>2010</v>
      </c>
      <c r="AO13" s="61" t="n">
        <f aca="false">+AO12*AP13</f>
        <v>65.3508196721311</v>
      </c>
      <c r="AP13" s="62" t="n">
        <v>0.785714285714286</v>
      </c>
      <c r="AQ13" s="13" t="n">
        <f aca="false">+R16</f>
        <v>55.9105949401855</v>
      </c>
      <c r="AS13" s="13" t="n">
        <f aca="false">+AQ13-AO13</f>
        <v>-9.4402247319456</v>
      </c>
      <c r="AT13" s="14" t="n">
        <f aca="false">+D33</f>
        <v>13345.7538898737</v>
      </c>
      <c r="AV13" s="13" t="n">
        <f aca="false">-AT13*AS13</f>
        <v>125986.915937645</v>
      </c>
      <c r="AX13" s="34" t="n">
        <f aca="false">+AY13*AX12</f>
        <v>66</v>
      </c>
      <c r="AY13" s="35" t="n">
        <v>0.795180722891566</v>
      </c>
      <c r="AZ13" s="0" t="n">
        <v>2010</v>
      </c>
    </row>
    <row r="14" customFormat="false" ht="12.75" hidden="false" customHeight="false" outlineLevel="0" collapsed="false">
      <c r="A14" s="36" t="n">
        <f aca="false">+'[1]SO2-CURVE'!A17</f>
        <v>39448</v>
      </c>
      <c r="B14" s="44" t="n">
        <f aca="false">+SUMIF($G$9:$G$135,$A14,$I$9:$I$135)</f>
        <v>34982</v>
      </c>
      <c r="C14" s="44" t="n">
        <f aca="false">+SUMIF($G$9:$G$135,$A14,$J$9:$J$135)</f>
        <v>-3700.06588250681</v>
      </c>
      <c r="D14" s="44" t="n">
        <f aca="false">+C14+B14</f>
        <v>31281.9341174932</v>
      </c>
      <c r="F14" s="0" t="n">
        <v>1</v>
      </c>
      <c r="G14" s="36" t="n">
        <f aca="false">+DATE(YEAR(H14),1,1)</f>
        <v>36892</v>
      </c>
      <c r="H14" s="54" t="n">
        <f aca="false">+[1]SO2!DZ8</f>
        <v>36982</v>
      </c>
      <c r="I14" s="56" t="n">
        <f aca="false">+VLOOKUP($H14,[1]SO2!$DZ$3:$EP$143,16,0)</f>
        <v>0</v>
      </c>
      <c r="J14" s="56" t="n">
        <f aca="false">+VLOOKUP($H14,[1]SO2!$DZ$3:$EP$143,6,0)</f>
        <v>-9636.26328507862</v>
      </c>
      <c r="K14" s="56" t="n">
        <f aca="false">+J14/'[1]SO2-CURVE'!U14</f>
        <v>-9905.27970537985</v>
      </c>
      <c r="L14" s="14" t="n">
        <f aca="false">+I14+J14+L13</f>
        <v>194195.267607303</v>
      </c>
      <c r="N14" s="45" t="n">
        <f aca="false">+'[1]SO2-CURVE'!C17</f>
        <v>92.5066070556641</v>
      </c>
      <c r="O14" s="58" t="n">
        <f aca="false">+O13+1</f>
        <v>2008</v>
      </c>
      <c r="P14" s="47" t="n">
        <f aca="false">+($N$6-N14)/$N$6</f>
        <v>0.397351094099908</v>
      </c>
      <c r="Q14" s="48" t="n">
        <f aca="false">+N14/N13</f>
        <v>0.866666642840831</v>
      </c>
      <c r="R14" s="49" t="n">
        <f aca="false">+R13*Q14</f>
        <v>92.5066070556641</v>
      </c>
      <c r="S14" s="49" t="n">
        <f aca="false">+R14-N14</f>
        <v>0</v>
      </c>
      <c r="T14" s="50" t="n">
        <f aca="false">+$R$6-R14</f>
        <v>60.9933929443359</v>
      </c>
      <c r="U14" s="24" t="n">
        <f aca="false">+$R$7-R14</f>
        <v>60.9933929443359</v>
      </c>
      <c r="V14" s="24" t="n">
        <f aca="false">+$R$8-R14</f>
        <v>60.4851531982422</v>
      </c>
      <c r="W14" s="24" t="n">
        <f aca="false">+$R$9-R14</f>
        <v>59.4685363769531</v>
      </c>
      <c r="X14" s="24" t="n">
        <f aca="false">+$R$10-R14</f>
        <v>56.4188842773438</v>
      </c>
      <c r="Y14" s="59" t="n">
        <f aca="false">+$R$11-R14</f>
        <v>49.8112640380859</v>
      </c>
      <c r="Z14" s="24" t="n">
        <f aca="false">+$R$12-R14</f>
        <v>40.8404998779297</v>
      </c>
      <c r="AA14" s="24" t="n">
        <f aca="false">+$R$13-R14</f>
        <v>14.2317886352539</v>
      </c>
      <c r="AB14" s="51"/>
      <c r="AC14" s="52"/>
      <c r="AI14" s="53" t="n">
        <v>82.1809158325195</v>
      </c>
      <c r="AX14" s="34" t="n">
        <f aca="false">+AY14*AX13</f>
        <v>56</v>
      </c>
      <c r="AY14" s="35" t="n">
        <v>0.848484848484849</v>
      </c>
      <c r="AZ14" s="0" t="n">
        <v>2011</v>
      </c>
    </row>
    <row r="15" customFormat="false" ht="12.75" hidden="false" customHeight="false" outlineLevel="0" collapsed="false">
      <c r="A15" s="36" t="n">
        <f aca="false">+'[1]SO2-CURVE'!A18</f>
        <v>39814</v>
      </c>
      <c r="B15" s="44" t="n">
        <f aca="false">+SUMIF($G$9:$G$135,$A15,$I$9:$I$135)</f>
        <v>29482</v>
      </c>
      <c r="C15" s="44" t="n">
        <f aca="false">+SUMIF($G$9:$G$135,$A15,$J$9:$J$135)</f>
        <v>-2958.2421958272</v>
      </c>
      <c r="D15" s="44" t="n">
        <f aca="false">+C15+B15</f>
        <v>26523.7578041728</v>
      </c>
      <c r="F15" s="0" t="n">
        <v>1</v>
      </c>
      <c r="G15" s="36" t="n">
        <f aca="false">+DATE(YEAR(H15),1,1)</f>
        <v>36892</v>
      </c>
      <c r="H15" s="54" t="n">
        <f aca="false">+[1]SO2!DZ9</f>
        <v>37012</v>
      </c>
      <c r="I15" s="56" t="n">
        <f aca="false">+VLOOKUP($H15,[1]SO2!$DZ$3:$EP$143,16,0)</f>
        <v>0</v>
      </c>
      <c r="J15" s="56" t="n">
        <f aca="false">+VLOOKUP($H15,[1]SO2!$DZ$3:$EP$143,6,0)</f>
        <v>19045.7625808966</v>
      </c>
      <c r="K15" s="56" t="n">
        <f aca="false">+J15/'[1]SO2-CURVE'!U15</f>
        <v>19683.6137346424</v>
      </c>
      <c r="L15" s="14" t="n">
        <f aca="false">+I15+J15+L14</f>
        <v>213241.030188199</v>
      </c>
      <c r="N15" s="45" t="n">
        <f aca="false">+'[1]SO2-CURVE'!C18</f>
        <v>79.2913970947266</v>
      </c>
      <c r="O15" s="46" t="n">
        <f aca="false">+O14+1</f>
        <v>2009</v>
      </c>
      <c r="P15" s="47" t="n">
        <f aca="false">+($N$6-N15)/$N$6</f>
        <v>0.483443667135332</v>
      </c>
      <c r="Q15" s="48" t="n">
        <f aca="false">+N15/N14</f>
        <v>0.857143069218986</v>
      </c>
      <c r="R15" s="49" t="n">
        <f aca="false">+R14*Q15</f>
        <v>79.2913970947266</v>
      </c>
      <c r="S15" s="49" t="n">
        <f aca="false">+R15-N15</f>
        <v>0</v>
      </c>
      <c r="T15" s="50" t="n">
        <f aca="false">+$R$6-R15</f>
        <v>74.2086029052734</v>
      </c>
      <c r="U15" s="24" t="n">
        <f aca="false">+$R$7-R15</f>
        <v>74.2086029052734</v>
      </c>
      <c r="V15" s="24" t="n">
        <f aca="false">+$R$8-R15</f>
        <v>73.7003631591797</v>
      </c>
      <c r="W15" s="24" t="n">
        <f aca="false">+$R$9-R15</f>
        <v>72.6837463378906</v>
      </c>
      <c r="X15" s="24" t="n">
        <f aca="false">+$R$10-R15</f>
        <v>69.6340942382813</v>
      </c>
      <c r="Y15" s="59" t="n">
        <f aca="false">+$R$11-R15</f>
        <v>63.0264739990234</v>
      </c>
      <c r="Z15" s="24" t="n">
        <f aca="false">+$R$12-R15</f>
        <v>54.0557098388672</v>
      </c>
      <c r="AA15" s="24" t="n">
        <f aca="false">+$R$13-R15</f>
        <v>27.4469985961914</v>
      </c>
      <c r="AB15" s="24" t="n">
        <f aca="false">+$R$14-R15</f>
        <v>13.2152099609375</v>
      </c>
      <c r="AC15" s="52"/>
      <c r="AI15" s="53" t="n">
        <v>61.3881721496582</v>
      </c>
      <c r="AX15" s="63" t="n">
        <f aca="false">+AY15*AX14</f>
        <v>56</v>
      </c>
      <c r="AY15" s="64" t="n">
        <v>1</v>
      </c>
      <c r="AZ15" s="0" t="n">
        <v>2012</v>
      </c>
    </row>
    <row r="16" customFormat="false" ht="12.75" hidden="false" customHeight="false" outlineLevel="0" collapsed="false">
      <c r="A16" s="36" t="n">
        <f aca="false">+'[1]SO2-CURVE'!A19</f>
        <v>40179</v>
      </c>
      <c r="B16" s="65" t="n">
        <f aca="false">+SUMIF($G$9:$G$135,$A16,$I$9:$I$135)</f>
        <v>13675</v>
      </c>
      <c r="C16" s="65" t="n">
        <f aca="false">+SUMIF($G$9:$G$135,$A16,$J$9:$J$135)</f>
        <v>-173.545926802904</v>
      </c>
      <c r="D16" s="65" t="n">
        <f aca="false">+C16+B16</f>
        <v>13501.4540731971</v>
      </c>
      <c r="F16" s="0" t="n">
        <v>1</v>
      </c>
      <c r="G16" s="36" t="n">
        <f aca="false">+DATE(YEAR(H16),1,1)</f>
        <v>36892</v>
      </c>
      <c r="H16" s="54" t="n">
        <f aca="false">+[1]SO2!DZ10</f>
        <v>37043</v>
      </c>
      <c r="I16" s="56" t="n">
        <f aca="false">+VLOOKUP($H16,[1]SO2!$DZ$3:$EP$143,16,0)</f>
        <v>0</v>
      </c>
      <c r="J16" s="56" t="n">
        <f aca="false">+VLOOKUP($H16,[1]SO2!$DZ$3:$EP$143,6,0)</f>
        <v>-21691.1719517998</v>
      </c>
      <c r="K16" s="56" t="n">
        <f aca="false">+J16/'[1]SO2-CURVE'!U16</f>
        <v>-22542.1459977329</v>
      </c>
      <c r="L16" s="14" t="n">
        <f aca="false">+I16+J16+L15</f>
        <v>191549.858236399</v>
      </c>
      <c r="N16" s="66" t="n">
        <f aca="false">+'[1]SO2-CURVE'!C19</f>
        <v>55.9105949401856</v>
      </c>
      <c r="O16" s="29" t="n">
        <f aca="false">+O15+1</f>
        <v>2010</v>
      </c>
      <c r="P16" s="67" t="n">
        <f aca="false">+($N$6-N16)/$N$6</f>
        <v>0.635761596480876</v>
      </c>
      <c r="Q16" s="68" t="n">
        <f aca="false">+N16/N15</f>
        <v>0.705128134813808</v>
      </c>
      <c r="R16" s="69" t="n">
        <f aca="false">+R15*Q16</f>
        <v>55.9105949401855</v>
      </c>
      <c r="S16" s="69" t="n">
        <f aca="false">+R16-N16</f>
        <v>0</v>
      </c>
      <c r="T16" s="70" t="n">
        <f aca="false">+$R$6-R16</f>
        <v>97.5894050598145</v>
      </c>
      <c r="U16" s="61" t="n">
        <f aca="false">+$R$7-R16</f>
        <v>97.5894050598145</v>
      </c>
      <c r="V16" s="61" t="n">
        <f aca="false">+$R$8-R16</f>
        <v>97.0811653137207</v>
      </c>
      <c r="W16" s="61" t="n">
        <f aca="false">+$R$9-R16</f>
        <v>96.0645484924316</v>
      </c>
      <c r="X16" s="61" t="n">
        <f aca="false">+$R$10-R16</f>
        <v>93.0148963928223</v>
      </c>
      <c r="Y16" s="71" t="n">
        <f aca="false">+$R$11-R16</f>
        <v>86.4072761535645</v>
      </c>
      <c r="Z16" s="61" t="n">
        <f aca="false">+$R$12-R16</f>
        <v>77.4365119934082</v>
      </c>
      <c r="AA16" s="61" t="n">
        <f aca="false">+$R$13-R16</f>
        <v>50.8278007507324</v>
      </c>
      <c r="AB16" s="61" t="n">
        <f aca="false">+$R$14-R16</f>
        <v>36.5960121154785</v>
      </c>
      <c r="AC16" s="72" t="n">
        <f aca="false">+R15-R16</f>
        <v>23.380802154541</v>
      </c>
      <c r="AI16" s="73" t="n">
        <v>54.4572296142578</v>
      </c>
      <c r="AV16" s="13" t="n">
        <f aca="false">SUM(AV3:AV13)</f>
        <v>1165191.13205267</v>
      </c>
    </row>
    <row r="17" customFormat="false" ht="12.75" hidden="false" customHeight="false" outlineLevel="0" collapsed="false">
      <c r="A17" s="74"/>
      <c r="B17" s="75"/>
      <c r="C17" s="75"/>
      <c r="D17" s="75"/>
      <c r="F17" s="0" t="n">
        <v>1</v>
      </c>
      <c r="G17" s="36" t="n">
        <f aca="false">+DATE(YEAR(H17),1,1)</f>
        <v>36892</v>
      </c>
      <c r="H17" s="54" t="n">
        <f aca="false">+[1]SO2!DZ11</f>
        <v>37073</v>
      </c>
      <c r="I17" s="56" t="n">
        <f aca="false">+VLOOKUP($H17,[1]SO2!$DZ$3:$EP$143,16,0)</f>
        <v>0</v>
      </c>
      <c r="J17" s="56" t="n">
        <f aca="false">+VLOOKUP($H17,[1]SO2!$DZ$3:$EP$143,6,0)</f>
        <v>0</v>
      </c>
      <c r="K17" s="56" t="n">
        <f aca="false">+J17/'[1]SO2-CURVE'!U17</f>
        <v>0</v>
      </c>
      <c r="L17" s="14" t="n">
        <f aca="false">+I17+J17+L16</f>
        <v>191549.858236399</v>
      </c>
      <c r="O17" s="19" t="n">
        <v>2011</v>
      </c>
      <c r="P17" s="76" t="n">
        <f aca="false">+(R6-R17)/R6</f>
        <v>0.772357739108931</v>
      </c>
      <c r="Q17" s="77" t="n">
        <v>0.624981492043897</v>
      </c>
      <c r="R17" s="78" t="n">
        <f aca="false">+R16*Q17</f>
        <v>34.9430870467791</v>
      </c>
      <c r="U17" s="79" t="s">
        <v>25</v>
      </c>
      <c r="V17" s="42"/>
      <c r="W17" s="42"/>
      <c r="X17" s="12"/>
    </row>
    <row r="18" customFormat="false" ht="13.5" hidden="false" customHeight="false" outlineLevel="0" collapsed="false">
      <c r="A18" s="74"/>
      <c r="B18" s="75"/>
      <c r="C18" s="75"/>
      <c r="D18" s="75"/>
      <c r="F18" s="0" t="n">
        <v>1</v>
      </c>
      <c r="G18" s="36" t="n">
        <f aca="false">+DATE(YEAR(H18),1,1)</f>
        <v>36892</v>
      </c>
      <c r="H18" s="54" t="n">
        <f aca="false">+[1]SO2!DZ12</f>
        <v>37104</v>
      </c>
      <c r="I18" s="56" t="n">
        <f aca="false">+VLOOKUP($H18,[1]SO2!$DZ$3:$EP$143,16,0)</f>
        <v>0</v>
      </c>
      <c r="J18" s="56" t="n">
        <f aca="false">+VLOOKUP($H18,[1]SO2!$DZ$3:$EP$143,6,0)</f>
        <v>-1276.06579877511</v>
      </c>
      <c r="K18" s="56" t="n">
        <f aca="false">+J18/'[1]SO2-CURVE'!U18</f>
        <v>-1340.54588110409</v>
      </c>
      <c r="L18" s="14" t="n">
        <f aca="false">+I18+J18+L17</f>
        <v>190273.792437624</v>
      </c>
      <c r="O18" s="29" t="n">
        <v>2012</v>
      </c>
      <c r="P18" s="67" t="n">
        <f aca="false">+(R6-R18)/R6</f>
        <v>0.772357739108931</v>
      </c>
      <c r="Q18" s="68" t="n">
        <v>1</v>
      </c>
      <c r="R18" s="69" t="n">
        <f aca="false">+R17*Q18</f>
        <v>34.9430870467791</v>
      </c>
      <c r="U18" s="23" t="s">
        <v>26</v>
      </c>
      <c r="V18" s="80" t="n">
        <v>36770</v>
      </c>
      <c r="W18" s="81" t="n">
        <v>155.75</v>
      </c>
      <c r="X18" s="82" t="s">
        <v>27</v>
      </c>
    </row>
    <row r="19" customFormat="false" ht="16.5" hidden="false" customHeight="false" outlineLevel="0" collapsed="false">
      <c r="B19" s="4" t="s">
        <v>28</v>
      </c>
      <c r="C19" s="4"/>
      <c r="D19" s="4"/>
      <c r="F19" s="0" t="n">
        <v>1</v>
      </c>
      <c r="G19" s="36" t="n">
        <f aca="false">+DATE(YEAR(H19),1,1)</f>
        <v>36892</v>
      </c>
      <c r="H19" s="54" t="n">
        <f aca="false">+[1]SO2!DZ13</f>
        <v>37135</v>
      </c>
      <c r="I19" s="56" t="n">
        <f aca="false">+VLOOKUP($H19,[1]SO2!$DZ$3:$EP$143,16,0)</f>
        <v>0</v>
      </c>
      <c r="J19" s="56" t="n">
        <f aca="false">+VLOOKUP($H19,[1]SO2!$DZ$3:$EP$143,6,0)</f>
        <v>-13604.3584172032</v>
      </c>
      <c r="K19" s="56" t="n">
        <f aca="false">+J19/'[1]SO2-CURVE'!U19</f>
        <v>-14369.8576276034</v>
      </c>
      <c r="L19" s="14" t="n">
        <f aca="false">+I19+J19+L18</f>
        <v>176669.434020421</v>
      </c>
      <c r="M19" s="83"/>
      <c r="Q19" s="51"/>
      <c r="R19" s="84"/>
      <c r="U19" s="60" t="s">
        <v>29</v>
      </c>
      <c r="V19" s="85" t="n">
        <v>39066</v>
      </c>
      <c r="W19" s="86" t="n">
        <f aca="false">+W18*(1+X19)^((V19-V18)/365)</f>
        <v>225.00008595303</v>
      </c>
      <c r="X19" s="87" t="n">
        <v>0.060221319171482</v>
      </c>
      <c r="Y19" s="51"/>
    </row>
    <row r="20" customFormat="false" ht="12.75" hidden="false" customHeight="false" outlineLevel="0" collapsed="false">
      <c r="B20" s="0"/>
      <c r="C20" s="0"/>
      <c r="D20" s="0"/>
      <c r="F20" s="0" t="n">
        <v>1</v>
      </c>
      <c r="G20" s="36" t="n">
        <f aca="false">+DATE(YEAR(H20),1,1)</f>
        <v>36892</v>
      </c>
      <c r="H20" s="54" t="n">
        <f aca="false">+[1]SO2!DZ14</f>
        <v>37165</v>
      </c>
      <c r="I20" s="56" t="n">
        <f aca="false">+VLOOKUP($H20,[1]SO2!$DZ$3:$EP$143,16,0)</f>
        <v>-15000</v>
      </c>
      <c r="J20" s="56" t="n">
        <f aca="false">+VLOOKUP($H20,[1]SO2!$DZ$3:$EP$143,6,0)</f>
        <v>-13619.6675804408</v>
      </c>
      <c r="K20" s="56" t="n">
        <f aca="false">+J20/'[1]SO2-CURVE'!U20</f>
        <v>-14461.8406398932</v>
      </c>
      <c r="L20" s="14" t="n">
        <f aca="false">+I20+J20+L19</f>
        <v>148049.76643998</v>
      </c>
      <c r="M20" s="83"/>
      <c r="N20" s="22" t="n">
        <v>36875</v>
      </c>
      <c r="O20" s="88" t="n">
        <f aca="false">+'[1]SO2-CURVE'!W11</f>
        <v>155.644504314258</v>
      </c>
      <c r="P20" s="89" t="n">
        <f aca="false">+O20-R6</f>
        <v>2.14450431425826</v>
      </c>
      <c r="Q20" s="51"/>
      <c r="R20" s="84"/>
      <c r="U20" s="51"/>
      <c r="V20" s="90"/>
      <c r="W20" s="51"/>
      <c r="X20" s="51"/>
      <c r="Y20" s="51"/>
    </row>
    <row r="21" customFormat="false" ht="12.75" hidden="false" customHeight="false" outlineLevel="0" collapsed="false">
      <c r="A21" s="16"/>
      <c r="B21" s="17" t="s">
        <v>6</v>
      </c>
      <c r="C21" s="17" t="s">
        <v>7</v>
      </c>
      <c r="D21" s="17" t="s">
        <v>8</v>
      </c>
      <c r="F21" s="0" t="n">
        <v>1</v>
      </c>
      <c r="G21" s="36" t="n">
        <f aca="false">+DATE(YEAR(H21),1,1)</f>
        <v>36892</v>
      </c>
      <c r="H21" s="54" t="n">
        <f aca="false">+[1]SO2!DZ15</f>
        <v>37196</v>
      </c>
      <c r="I21" s="56" t="n">
        <f aca="false">+VLOOKUP($H21,[1]SO2!$DZ$3:$EP$143,16,0)</f>
        <v>0</v>
      </c>
      <c r="J21" s="56" t="n">
        <f aca="false">+VLOOKUP($H21,[1]SO2!$DZ$3:$EP$143,6,0)</f>
        <v>-4046.54287193136</v>
      </c>
      <c r="K21" s="56" t="n">
        <f aca="false">+J21/'[1]SO2-CURVE'!U21</f>
        <v>-4320.17964599516</v>
      </c>
      <c r="L21" s="14" t="n">
        <f aca="false">+I21+J21+L20</f>
        <v>144003.223568049</v>
      </c>
      <c r="M21" s="91"/>
      <c r="N21" s="22" t="n">
        <v>36861</v>
      </c>
      <c r="O21" s="88" t="n">
        <f aca="false">+'[1]SO2-CURVE'!T11</f>
        <v>155.198893290039</v>
      </c>
      <c r="P21" s="89" t="n">
        <f aca="false">+O21-R6</f>
        <v>1.698893290039</v>
      </c>
      <c r="Q21" s="51"/>
      <c r="R21" s="92"/>
      <c r="U21" s="51"/>
      <c r="V21" s="51"/>
      <c r="W21" s="93"/>
      <c r="X21" s="51"/>
      <c r="Y21" s="51"/>
    </row>
    <row r="22" customFormat="false" ht="12.75" hidden="false" customHeight="false" outlineLevel="0" collapsed="false">
      <c r="A22" s="16" t="s">
        <v>8</v>
      </c>
      <c r="B22" s="28" t="n">
        <f aca="false">SUM(B23:B33)</f>
        <v>492077.4</v>
      </c>
      <c r="C22" s="28" t="n">
        <f aca="false">SUM(C23:C33)</f>
        <v>-656895.489606168</v>
      </c>
      <c r="D22" s="28" t="n">
        <f aca="false">SUM(D23:D33)</f>
        <v>-164818.089606168</v>
      </c>
      <c r="F22" s="0" t="n">
        <v>1</v>
      </c>
      <c r="G22" s="36" t="n">
        <f aca="false">+DATE(YEAR(H22),1,1)</f>
        <v>36892</v>
      </c>
      <c r="H22" s="54" t="n">
        <f aca="false">+[1]SO2!DZ16</f>
        <v>37226</v>
      </c>
      <c r="I22" s="56" t="n">
        <f aca="false">+VLOOKUP($H22,[1]SO2!$DZ$3:$EP$143,16,0)</f>
        <v>-6250</v>
      </c>
      <c r="J22" s="56" t="n">
        <f aca="false">+VLOOKUP($H22,[1]SO2!$DZ$3:$EP$143,6,0)</f>
        <v>-4238.41135679488</v>
      </c>
      <c r="K22" s="56" t="n">
        <f aca="false">+J22/'[1]SO2-CURVE'!U22</f>
        <v>-4548.76422143388</v>
      </c>
      <c r="L22" s="14" t="n">
        <f aca="false">+I22+J22+L21</f>
        <v>133514.812211254</v>
      </c>
      <c r="M22" s="84"/>
      <c r="N22" s="10" t="s">
        <v>30</v>
      </c>
      <c r="O22" s="11" t="n">
        <v>250</v>
      </c>
      <c r="P22" s="94"/>
      <c r="Q22" s="10" t="s">
        <v>31</v>
      </c>
      <c r="R22" s="95" t="n">
        <v>223.16</v>
      </c>
      <c r="S22" s="13"/>
      <c r="U22" s="96"/>
      <c r="V22" s="97"/>
      <c r="W22" s="51"/>
      <c r="X22" s="51"/>
      <c r="Y22" s="51"/>
    </row>
    <row r="23" customFormat="false" ht="12.75" hidden="false" customHeight="false" outlineLevel="0" collapsed="false">
      <c r="A23" s="36" t="n">
        <f aca="false">+'[1]SO2-CURVE'!A9</f>
        <v>36526</v>
      </c>
      <c r="B23" s="37" t="n">
        <f aca="false">+SUMIF($G$9:$G$135,$A23,$I$9:$I$135)</f>
        <v>111452.4</v>
      </c>
      <c r="C23" s="37" t="n">
        <f aca="false">+SUMIF($G$9:$G$135,$A23,$K$9:$K$135)</f>
        <v>36966.177685464</v>
      </c>
      <c r="D23" s="37" t="n">
        <f aca="false">+C23+B23</f>
        <v>148418.577685464</v>
      </c>
      <c r="F23" s="0" t="n">
        <v>1</v>
      </c>
      <c r="G23" s="36" t="n">
        <f aca="false">+DATE(YEAR(H23),1,1)</f>
        <v>37257</v>
      </c>
      <c r="H23" s="54" t="n">
        <f aca="false">+[1]SO2!DZ17</f>
        <v>37257</v>
      </c>
      <c r="I23" s="56" t="n">
        <f aca="false">+VLOOKUP($H23,[1]SO2!$DZ$3:$EP$143,16,0)</f>
        <v>42680</v>
      </c>
      <c r="J23" s="56" t="n">
        <f aca="false">+VLOOKUP($H23,[1]SO2!$DZ$3:$EP$143,6,0)</f>
        <v>-51045.3378745979</v>
      </c>
      <c r="K23" s="56" t="n">
        <f aca="false">+J23/'[1]SO2-CURVE'!U23</f>
        <v>-55081.558068432</v>
      </c>
      <c r="L23" s="14" t="n">
        <f aca="false">+I23+J23+L22</f>
        <v>125149.474336656</v>
      </c>
      <c r="M23" s="83"/>
      <c r="N23" s="23" t="s">
        <v>32</v>
      </c>
      <c r="O23" s="98" t="n">
        <f aca="false">+(O22+O24)/2</f>
        <v>157.5</v>
      </c>
      <c r="P23" s="52"/>
      <c r="Q23" s="23" t="s">
        <v>32</v>
      </c>
      <c r="R23" s="99" t="n">
        <f aca="false">+(R22+R24)/2</f>
        <v>145.58</v>
      </c>
      <c r="U23" s="100" t="n">
        <v>20000000</v>
      </c>
      <c r="V23" s="101" t="n">
        <f aca="false">+U23/R6</f>
        <v>130293.159609121</v>
      </c>
      <c r="W23" s="101" t="n">
        <f aca="false">+U23/170</f>
        <v>117647.058823529</v>
      </c>
      <c r="X23" s="51"/>
      <c r="Y23" s="51"/>
      <c r="Z23" s="51"/>
      <c r="AA23" s="51"/>
      <c r="AB23" s="51"/>
      <c r="AC23" s="51"/>
      <c r="AD23" s="102"/>
      <c r="AE23" s="51"/>
    </row>
    <row r="24" customFormat="false" ht="12.75" hidden="false" customHeight="false" outlineLevel="0" collapsed="false">
      <c r="A24" s="36" t="n">
        <f aca="false">+'[1]SO2-CURVE'!A10</f>
        <v>36892</v>
      </c>
      <c r="B24" s="44" t="n">
        <f aca="false">+SUMIF($G$9:$G$135,$A24,$I$9:$I$135)</f>
        <v>81003</v>
      </c>
      <c r="C24" s="44" t="n">
        <f aca="false">+SUMIF($G$9:$G$135,$A24,$K$9:$K$135)</f>
        <v>-99035.8623924121</v>
      </c>
      <c r="D24" s="44" t="n">
        <f aca="false">+C24+B24</f>
        <v>-18032.862392412</v>
      </c>
      <c r="F24" s="0" t="n">
        <v>1</v>
      </c>
      <c r="G24" s="36" t="n">
        <f aca="false">+DATE(YEAR(H24),1,1)</f>
        <v>37257</v>
      </c>
      <c r="H24" s="54" t="n">
        <f aca="false">+[1]SO2!DZ18</f>
        <v>37288</v>
      </c>
      <c r="I24" s="56" t="n">
        <f aca="false">+VLOOKUP($H24,[1]SO2!$DZ$3:$EP$143,16,0)</f>
        <v>0</v>
      </c>
      <c r="J24" s="56" t="n">
        <f aca="false">+VLOOKUP($H24,[1]SO2!$DZ$3:$EP$143,6,0)</f>
        <v>0</v>
      </c>
      <c r="K24" s="56" t="n">
        <f aca="false">+J24/'[1]SO2-CURVE'!U24</f>
        <v>0</v>
      </c>
      <c r="L24" s="14" t="n">
        <f aca="false">+I24+J24+L23</f>
        <v>125149.474336656</v>
      </c>
      <c r="M24" s="83"/>
      <c r="N24" s="23" t="s">
        <v>33</v>
      </c>
      <c r="O24" s="103" t="n">
        <v>65</v>
      </c>
      <c r="P24" s="52"/>
      <c r="Q24" s="23" t="s">
        <v>34</v>
      </c>
      <c r="R24" s="104" t="n">
        <v>68</v>
      </c>
      <c r="U24" s="101"/>
      <c r="V24" s="90"/>
      <c r="W24" s="105"/>
      <c r="X24" s="106"/>
      <c r="Y24" s="102"/>
      <c r="Z24" s="24"/>
      <c r="AA24" s="51"/>
      <c r="AB24" s="51"/>
      <c r="AC24" s="51"/>
      <c r="AD24" s="102"/>
      <c r="AE24" s="102"/>
    </row>
    <row r="25" customFormat="false" ht="12.75" hidden="false" customHeight="false" outlineLevel="0" collapsed="false">
      <c r="A25" s="36" t="n">
        <f aca="false">+'[1]SO2-CURVE'!A11</f>
        <v>37257</v>
      </c>
      <c r="B25" s="44" t="n">
        <f aca="false">+SUMIF($G$9:$G$135,$A25,$I$9:$I$135)</f>
        <v>20930</v>
      </c>
      <c r="C25" s="44" t="n">
        <f aca="false">+SUMIF($G$9:$G$135,$A25,$K$9:$K$135)</f>
        <v>-122454.353613841</v>
      </c>
      <c r="D25" s="44" t="n">
        <f aca="false">+C25+B25</f>
        <v>-101524.353613841</v>
      </c>
      <c r="F25" s="0" t="n">
        <v>1</v>
      </c>
      <c r="G25" s="36" t="n">
        <f aca="false">+DATE(YEAR(H25),1,1)</f>
        <v>37257</v>
      </c>
      <c r="H25" s="54" t="n">
        <f aca="false">+[1]SO2!DZ19</f>
        <v>37316</v>
      </c>
      <c r="I25" s="56" t="n">
        <f aca="false">+VLOOKUP($H25,[1]SO2!$DZ$3:$EP$143,16,0)</f>
        <v>7500</v>
      </c>
      <c r="J25" s="56" t="n">
        <f aca="false">+VLOOKUP($H25,[1]SO2!$DZ$3:$EP$143,6,0)</f>
        <v>0</v>
      </c>
      <c r="K25" s="56" t="n">
        <f aca="false">+J25/'[1]SO2-CURVE'!U25</f>
        <v>0</v>
      </c>
      <c r="L25" s="14" t="n">
        <f aca="false">+I25+J25+L24</f>
        <v>132649.474336656</v>
      </c>
      <c r="M25" s="101"/>
      <c r="N25" s="60" t="s">
        <v>35</v>
      </c>
      <c r="O25" s="107" t="n">
        <f aca="false">+(R6-O23)/O23</f>
        <v>-0.0253968253968254</v>
      </c>
      <c r="P25" s="108"/>
      <c r="Q25" s="60" t="s">
        <v>36</v>
      </c>
      <c r="R25" s="109" t="n">
        <f aca="false">+(R6-R23)/R23</f>
        <v>0.0544030773457894</v>
      </c>
      <c r="T25" s="0" t="s">
        <v>37</v>
      </c>
      <c r="U25" s="101"/>
      <c r="V25" s="90"/>
      <c r="W25" s="105"/>
      <c r="X25" s="106"/>
      <c r="Y25" s="51"/>
      <c r="Z25" s="101"/>
      <c r="AA25" s="24"/>
      <c r="AB25" s="51"/>
      <c r="AC25" s="51"/>
      <c r="AD25" s="51"/>
      <c r="AE25" s="51"/>
    </row>
    <row r="26" customFormat="false" ht="12.75" hidden="false" customHeight="false" outlineLevel="0" collapsed="false">
      <c r="A26" s="36" t="n">
        <f aca="false">+'[1]SO2-CURVE'!A12</f>
        <v>37622</v>
      </c>
      <c r="B26" s="44" t="n">
        <f aca="false">+SUMIF($G$9:$G$135,$A26,$I$9:$I$135)</f>
        <v>42110</v>
      </c>
      <c r="C26" s="44" t="n">
        <f aca="false">+SUMIF($G$9:$G$135,$A26,$K$9:$K$135)</f>
        <v>-125578.070712659</v>
      </c>
      <c r="D26" s="44" t="n">
        <f aca="false">+C26+B26</f>
        <v>-83468.0707126594</v>
      </c>
      <c r="F26" s="0" t="n">
        <v>1</v>
      </c>
      <c r="G26" s="36" t="n">
        <f aca="false">+DATE(YEAR(H26),1,1)</f>
        <v>37257</v>
      </c>
      <c r="H26" s="54" t="n">
        <f aca="false">+[1]SO2!DZ20</f>
        <v>37347</v>
      </c>
      <c r="I26" s="56" t="n">
        <f aca="false">+VLOOKUP($H26,[1]SO2!$DZ$3:$EP$143,16,0)</f>
        <v>0</v>
      </c>
      <c r="J26" s="56" t="n">
        <f aca="false">+VLOOKUP($H26,[1]SO2!$DZ$3:$EP$143,6,0)</f>
        <v>-7669.07883191481</v>
      </c>
      <c r="K26" s="56" t="n">
        <f aca="false">+J26/'[1]SO2-CURVE'!U26</f>
        <v>-8408.25978742704</v>
      </c>
      <c r="L26" s="14" t="n">
        <f aca="false">+I26+J26+L25</f>
        <v>124980.395504741</v>
      </c>
      <c r="M26" s="101"/>
      <c r="N26" s="51"/>
      <c r="O26" s="51"/>
      <c r="P26" s="24"/>
      <c r="Q26" s="51"/>
      <c r="R26" s="84"/>
      <c r="T26" s="0" t="s">
        <v>38</v>
      </c>
      <c r="U26" s="110"/>
      <c r="V26" s="111"/>
      <c r="W26" s="105"/>
      <c r="X26" s="106"/>
      <c r="Y26" s="112"/>
      <c r="Z26" s="112"/>
      <c r="AA26" s="112"/>
      <c r="AB26" s="112"/>
      <c r="AC26" s="112"/>
      <c r="AD26" s="102"/>
      <c r="AE26" s="24"/>
    </row>
    <row r="27" customFormat="false" ht="12.75" hidden="false" customHeight="false" outlineLevel="0" collapsed="false">
      <c r="A27" s="36" t="n">
        <f aca="false">+'[1]SO2-CURVE'!A13</f>
        <v>37987</v>
      </c>
      <c r="B27" s="44" t="n">
        <f aca="false">+SUMIF($G$9:$G$135,$A27,$I$9:$I$135)</f>
        <v>45415</v>
      </c>
      <c r="C27" s="44" t="n">
        <f aca="false">+SUMIF($G$9:$G$135,$A27,$K$9:$K$135)</f>
        <v>-189869.097375165</v>
      </c>
      <c r="D27" s="44" t="n">
        <f aca="false">+C27+B27</f>
        <v>-144454.097375165</v>
      </c>
      <c r="F27" s="0" t="n">
        <v>1</v>
      </c>
      <c r="G27" s="36" t="n">
        <f aca="false">+DATE(YEAR(H27),1,1)</f>
        <v>37257</v>
      </c>
      <c r="H27" s="54" t="n">
        <f aca="false">+[1]SO2!DZ21</f>
        <v>37377</v>
      </c>
      <c r="I27" s="56" t="n">
        <f aca="false">+VLOOKUP($H27,[1]SO2!$DZ$3:$EP$143,16,0)</f>
        <v>0</v>
      </c>
      <c r="J27" s="56" t="n">
        <f aca="false">+VLOOKUP($H27,[1]SO2!$DZ$3:$EP$143,6,0)</f>
        <v>-8257.56519940474</v>
      </c>
      <c r="K27" s="56" t="n">
        <f aca="false">+J27/'[1]SO2-CURVE'!U27</f>
        <v>-9101.33090504549</v>
      </c>
      <c r="L27" s="14" t="n">
        <f aca="false">+I27+J27+L26</f>
        <v>116722.830305337</v>
      </c>
      <c r="M27" s="83"/>
      <c r="N27" s="113" t="n">
        <v>0.005</v>
      </c>
      <c r="O27" s="42"/>
      <c r="P27" s="42"/>
      <c r="Q27" s="42"/>
      <c r="R27" s="114"/>
      <c r="T27" s="0" t="s">
        <v>39</v>
      </c>
      <c r="U27" s="110" t="n">
        <v>27.43</v>
      </c>
      <c r="V27" s="111" t="n">
        <f aca="false">+U27+0.01</f>
        <v>27.44</v>
      </c>
      <c r="W27" s="105"/>
      <c r="X27" s="106"/>
      <c r="Y27" s="115" t="n">
        <f aca="false">+V29</f>
        <v>27.435</v>
      </c>
      <c r="Z27" s="116"/>
      <c r="AA27" s="116"/>
      <c r="AB27" s="116"/>
      <c r="AC27" s="112"/>
      <c r="AD27" s="102"/>
      <c r="AE27" s="24"/>
    </row>
    <row r="28" customFormat="false" ht="15" hidden="false" customHeight="false" outlineLevel="0" collapsed="false">
      <c r="A28" s="36" t="n">
        <f aca="false">+'[1]SO2-CURVE'!A14</f>
        <v>38353</v>
      </c>
      <c r="B28" s="44" t="n">
        <f aca="false">+SUMIF($G$9:$G$135,$A28,$I$9:$I$135)</f>
        <v>52948</v>
      </c>
      <c r="C28" s="44" t="n">
        <f aca="false">+SUMIF($G$9:$G$135,$A28,$K$9:$K$135)</f>
        <v>-93857.4756021417</v>
      </c>
      <c r="D28" s="44" t="n">
        <f aca="false">+C28+B28</f>
        <v>-40909.4756021417</v>
      </c>
      <c r="F28" s="0" t="n">
        <v>1</v>
      </c>
      <c r="G28" s="36" t="n">
        <f aca="false">+DATE(YEAR(H28),1,1)</f>
        <v>37257</v>
      </c>
      <c r="H28" s="54" t="n">
        <f aca="false">+[1]SO2!DZ22</f>
        <v>37408</v>
      </c>
      <c r="I28" s="56" t="n">
        <f aca="false">+VLOOKUP($H28,[1]SO2!$DZ$3:$EP$143,16,0)</f>
        <v>0</v>
      </c>
      <c r="J28" s="56" t="n">
        <f aca="false">+VLOOKUP($H28,[1]SO2!$DZ$3:$EP$143,6,0)</f>
        <v>-10758.1614274289</v>
      </c>
      <c r="K28" s="56" t="n">
        <f aca="false">+J28/'[1]SO2-CURVE'!U28</f>
        <v>-11922.0882132031</v>
      </c>
      <c r="L28" s="14" t="n">
        <f aca="false">+I28+J28+L27</f>
        <v>105964.668877908</v>
      </c>
      <c r="M28" s="117"/>
      <c r="N28" s="23"/>
      <c r="O28" s="51"/>
      <c r="P28" s="51"/>
      <c r="Q28" s="51"/>
      <c r="R28" s="52"/>
      <c r="T28" s="0" t="s">
        <v>40</v>
      </c>
      <c r="U28" s="118" t="n">
        <v>27.42</v>
      </c>
      <c r="V28" s="119" t="n">
        <f aca="false">+U28+0.01</f>
        <v>27.43</v>
      </c>
      <c r="W28" s="105"/>
      <c r="X28" s="106"/>
      <c r="Y28" s="115" t="n">
        <f aca="false">+V31</f>
        <v>27.36</v>
      </c>
      <c r="Z28" s="112"/>
      <c r="AA28" s="112"/>
      <c r="AB28" s="112"/>
      <c r="AC28" s="112"/>
      <c r="AD28" s="51"/>
      <c r="AE28" s="51"/>
    </row>
    <row r="29" customFormat="false" ht="12.75" hidden="false" customHeight="false" outlineLevel="0" collapsed="false">
      <c r="A29" s="36" t="n">
        <f aca="false">+'[1]SO2-CURVE'!A15</f>
        <v>38718</v>
      </c>
      <c r="B29" s="44" t="n">
        <f aca="false">+SUMIF($G$9:$G$135,$A29,$I$9:$I$135)</f>
        <v>26023</v>
      </c>
      <c r="C29" s="44" t="n">
        <f aca="false">+SUMIF($G$9:$G$135,$A29,$K$9:$K$135)</f>
        <v>-40510.6406844621</v>
      </c>
      <c r="D29" s="44" t="n">
        <f aca="false">+C29+B29</f>
        <v>-14487.6406844621</v>
      </c>
      <c r="F29" s="0" t="n">
        <v>1</v>
      </c>
      <c r="G29" s="36" t="n">
        <f aca="false">+DATE(YEAR(H29),1,1)</f>
        <v>37257</v>
      </c>
      <c r="H29" s="54" t="n">
        <f aca="false">+[1]SO2!DZ23</f>
        <v>37438</v>
      </c>
      <c r="I29" s="56" t="n">
        <f aca="false">+VLOOKUP($H29,[1]SO2!$DZ$3:$EP$143,16,0)</f>
        <v>0</v>
      </c>
      <c r="J29" s="56" t="n">
        <f aca="false">+VLOOKUP($H29,[1]SO2!$DZ$3:$EP$143,6,0)</f>
        <v>0</v>
      </c>
      <c r="K29" s="56" t="n">
        <f aca="false">+J29/'[1]SO2-CURVE'!U29</f>
        <v>0</v>
      </c>
      <c r="L29" s="14" t="n">
        <f aca="false">+I29+J29+L28</f>
        <v>105964.668877908</v>
      </c>
      <c r="M29" s="84"/>
      <c r="N29" s="23" t="n">
        <v>2000</v>
      </c>
      <c r="O29" s="120" t="n">
        <v>80000</v>
      </c>
      <c r="P29" s="90" t="n">
        <f aca="false">+R6</f>
        <v>153.5</v>
      </c>
      <c r="Q29" s="121" t="n">
        <f aca="false">+P29*O29</f>
        <v>12280000</v>
      </c>
      <c r="R29" s="52" t="s">
        <v>41</v>
      </c>
      <c r="T29" s="0" t="s">
        <v>42</v>
      </c>
      <c r="U29" s="122" t="n">
        <f aca="false">AVERAGE(U26:U28)</f>
        <v>27.425</v>
      </c>
      <c r="V29" s="122" t="n">
        <f aca="false">AVERAGE(V26:V28)</f>
        <v>27.435</v>
      </c>
      <c r="W29" s="105"/>
      <c r="X29" s="106"/>
      <c r="Y29" s="115" t="n">
        <f aca="false">+V32</f>
        <v>26.68</v>
      </c>
      <c r="Z29" s="112"/>
      <c r="AA29" s="112"/>
      <c r="AB29" s="112"/>
      <c r="AC29" s="112"/>
      <c r="AD29" s="51"/>
      <c r="AE29" s="51"/>
    </row>
    <row r="30" customFormat="false" ht="12.75" hidden="false" customHeight="false" outlineLevel="0" collapsed="false">
      <c r="A30" s="36" t="n">
        <f aca="false">+'[1]SO2-CURVE'!A16</f>
        <v>39083</v>
      </c>
      <c r="B30" s="44" t="n">
        <f aca="false">+SUMIF($G$9:$G$135,$A30,$I$9:$I$135)</f>
        <v>34057</v>
      </c>
      <c r="C30" s="44" t="n">
        <f aca="false">+SUMIF($G$9:$G$135,$A30,$K$9:$K$135)</f>
        <v>-10614.154322519</v>
      </c>
      <c r="D30" s="44" t="n">
        <f aca="false">+C30+B30</f>
        <v>23442.845677481</v>
      </c>
      <c r="F30" s="0" t="n">
        <v>1</v>
      </c>
      <c r="G30" s="36" t="n">
        <f aca="false">+DATE(YEAR(H30),1,1)</f>
        <v>37257</v>
      </c>
      <c r="H30" s="54" t="n">
        <f aca="false">+[1]SO2!DZ24</f>
        <v>37469</v>
      </c>
      <c r="I30" s="56" t="n">
        <f aca="false">+VLOOKUP($H30,[1]SO2!$DZ$3:$EP$143,16,0)</f>
        <v>0</v>
      </c>
      <c r="J30" s="56" t="n">
        <f aca="false">+VLOOKUP($H30,[1]SO2!$DZ$3:$EP$143,6,0)</f>
        <v>12101.8220402711</v>
      </c>
      <c r="K30" s="56" t="n">
        <f aca="false">+J30/'[1]SO2-CURVE'!U30</f>
        <v>13556.188706042</v>
      </c>
      <c r="L30" s="14" t="n">
        <f aca="false">+I30+J30+L29</f>
        <v>118066.490918179</v>
      </c>
      <c r="M30" s="83"/>
      <c r="N30" s="23" t="n">
        <v>2002</v>
      </c>
      <c r="O30" s="101" t="n">
        <f aca="false">+$O$29*(1+$N$27)/3</f>
        <v>26800</v>
      </c>
      <c r="P30" s="90" t="n">
        <f aca="false">+R8</f>
        <v>152.991760253906</v>
      </c>
      <c r="Q30" s="121" t="n">
        <f aca="false">+P30*O30</f>
        <v>4100179.17480469</v>
      </c>
      <c r="R30" s="52"/>
      <c r="U30" s="101"/>
      <c r="V30" s="90"/>
      <c r="W30" s="105" t="s">
        <v>43</v>
      </c>
      <c r="X30" s="106"/>
      <c r="Y30" s="115" t="n">
        <f aca="false">+V33</f>
        <v>26.65</v>
      </c>
      <c r="Z30" s="112"/>
      <c r="AA30" s="112"/>
      <c r="AB30" s="112"/>
      <c r="AC30" s="112"/>
      <c r="AD30" s="51"/>
      <c r="AE30" s="51"/>
    </row>
    <row r="31" customFormat="false" ht="12.75" hidden="false" customHeight="false" outlineLevel="0" collapsed="false">
      <c r="A31" s="36" t="n">
        <f aca="false">+'[1]SO2-CURVE'!A17</f>
        <v>39448</v>
      </c>
      <c r="B31" s="44" t="n">
        <f aca="false">+SUMIF($G$9:$G$135,$A31,$I$9:$I$135)</f>
        <v>34982</v>
      </c>
      <c r="C31" s="44" t="n">
        <f aca="false">+SUMIF($G$9:$G$135,$A31,$K$9:$K$135)</f>
        <v>-6242.64322329477</v>
      </c>
      <c r="D31" s="44" t="n">
        <f aca="false">+C31+B31</f>
        <v>28739.3567767052</v>
      </c>
      <c r="F31" s="0" t="n">
        <v>1</v>
      </c>
      <c r="G31" s="36" t="n">
        <f aca="false">+DATE(YEAR(H31),1,1)</f>
        <v>37257</v>
      </c>
      <c r="H31" s="54" t="n">
        <f aca="false">+[1]SO2!DZ25</f>
        <v>37500</v>
      </c>
      <c r="I31" s="56" t="n">
        <f aca="false">+VLOOKUP($H31,[1]SO2!$DZ$3:$EP$143,16,0)</f>
        <v>0</v>
      </c>
      <c r="J31" s="56" t="n">
        <f aca="false">+VLOOKUP($H31,[1]SO2!$DZ$3:$EP$143,6,0)</f>
        <v>-4410.95383552091</v>
      </c>
      <c r="K31" s="56" t="n">
        <f aca="false">+J31/'[1]SO2-CURVE'!U31</f>
        <v>-4968.19757527359</v>
      </c>
      <c r="L31" s="14" t="n">
        <f aca="false">+I31+J31+L30</f>
        <v>113655.537082658</v>
      </c>
      <c r="M31" s="83"/>
      <c r="N31" s="23" t="n">
        <v>2003</v>
      </c>
      <c r="O31" s="101" t="n">
        <f aca="false">+$O$29*(1+$N$27)/3</f>
        <v>26800</v>
      </c>
      <c r="P31" s="90" t="n">
        <f aca="false">+R9</f>
        <v>151.975143432617</v>
      </c>
      <c r="Q31" s="121" t="n">
        <f aca="false">+P31*O31</f>
        <v>4072933.84399414</v>
      </c>
      <c r="R31" s="52"/>
      <c r="S31" s="51"/>
      <c r="T31" s="24" t="s">
        <v>44</v>
      </c>
      <c r="U31" s="110" t="n">
        <v>27.35</v>
      </c>
      <c r="V31" s="110" t="n">
        <f aca="false">+U31+0.01</f>
        <v>27.36</v>
      </c>
      <c r="W31" s="105"/>
      <c r="X31" s="106"/>
      <c r="Y31" s="115" t="n">
        <f aca="false">+V34</f>
        <v>26.66</v>
      </c>
      <c r="Z31" s="112"/>
      <c r="AA31" s="112"/>
      <c r="AB31" s="112"/>
      <c r="AC31" s="112"/>
      <c r="AD31" s="102"/>
      <c r="AE31" s="24"/>
    </row>
    <row r="32" customFormat="false" ht="12.75" hidden="false" customHeight="false" outlineLevel="0" collapsed="false">
      <c r="A32" s="36" t="n">
        <f aca="false">+'[1]SO2-CURVE'!A18</f>
        <v>39814</v>
      </c>
      <c r="B32" s="44" t="n">
        <f aca="false">+SUMIF($G$9:$G$135,$A32,$I$9:$I$135)</f>
        <v>29482</v>
      </c>
      <c r="C32" s="44" t="n">
        <f aca="false">+SUMIF($G$9:$G$135,$A32,$K$9:$K$135)</f>
        <v>-5370.12325501109</v>
      </c>
      <c r="D32" s="44" t="n">
        <f aca="false">+C32+B32</f>
        <v>24111.8767449889</v>
      </c>
      <c r="F32" s="0" t="n">
        <v>1</v>
      </c>
      <c r="G32" s="36" t="n">
        <f aca="false">+DATE(YEAR(H32),1,1)</f>
        <v>37257</v>
      </c>
      <c r="H32" s="54" t="n">
        <f aca="false">+[1]SO2!DZ26</f>
        <v>37530</v>
      </c>
      <c r="I32" s="56" t="n">
        <f aca="false">+VLOOKUP($H32,[1]SO2!$DZ$3:$EP$143,16,0)</f>
        <v>-15000</v>
      </c>
      <c r="J32" s="56" t="n">
        <f aca="false">+VLOOKUP($H32,[1]SO2!$DZ$3:$EP$143,6,0)</f>
        <v>-12850.3308068815</v>
      </c>
      <c r="K32" s="56" t="n">
        <f aca="false">+J32/'[1]SO2-CURVE'!U32</f>
        <v>-14550.8523585837</v>
      </c>
      <c r="L32" s="14" t="n">
        <f aca="false">+I32+J32+L31</f>
        <v>85805.2062757765</v>
      </c>
      <c r="M32" s="83"/>
      <c r="N32" s="23" t="n">
        <v>2004</v>
      </c>
      <c r="O32" s="101" t="n">
        <f aca="false">+$O$29*(1+$N$27)/3</f>
        <v>26800</v>
      </c>
      <c r="P32" s="90" t="n">
        <f aca="false">+R10</f>
        <v>148.925491333008</v>
      </c>
      <c r="Q32" s="121" t="n">
        <f aca="false">+P32*O32</f>
        <v>3991203.16772461</v>
      </c>
      <c r="R32" s="52"/>
      <c r="S32" s="51"/>
      <c r="T32" s="24" t="s">
        <v>45</v>
      </c>
      <c r="U32" s="110" t="n">
        <v>26.67</v>
      </c>
      <c r="V32" s="110" t="n">
        <f aca="false">+U32+0.01</f>
        <v>26.68</v>
      </c>
      <c r="W32" s="105" t="n">
        <f aca="false">+V31-V32</f>
        <v>0.68</v>
      </c>
      <c r="X32" s="106"/>
      <c r="Y32" s="115" t="n">
        <f aca="false">+V37</f>
        <v>25.63</v>
      </c>
      <c r="Z32" s="112"/>
      <c r="AA32" s="112"/>
      <c r="AB32" s="112"/>
      <c r="AC32" s="112"/>
      <c r="AD32" s="102"/>
      <c r="AE32" s="24"/>
    </row>
    <row r="33" customFormat="false" ht="12.75" hidden="false" customHeight="false" outlineLevel="0" collapsed="false">
      <c r="A33" s="36" t="n">
        <f aca="false">+'[1]SO2-CURVE'!A19</f>
        <v>40179</v>
      </c>
      <c r="B33" s="65" t="n">
        <f aca="false">+SUMIF($G$9:$G$135,$A33,$I$9:$I$135)</f>
        <v>13675</v>
      </c>
      <c r="C33" s="65" t="n">
        <f aca="false">+SUMIF($G$9:$G$135,$A33,$K$9:$K$135)</f>
        <v>-329.246110126289</v>
      </c>
      <c r="D33" s="65" t="n">
        <f aca="false">+C33+B33</f>
        <v>13345.7538898737</v>
      </c>
      <c r="F33" s="0" t="n">
        <v>1</v>
      </c>
      <c r="G33" s="36" t="n">
        <f aca="false">+DATE(YEAR(H33),1,1)</f>
        <v>37257</v>
      </c>
      <c r="H33" s="54" t="n">
        <f aca="false">+[1]SO2!DZ27</f>
        <v>37561</v>
      </c>
      <c r="I33" s="56" t="n">
        <f aca="false">+VLOOKUP($H33,[1]SO2!$DZ$3:$EP$143,16,0)</f>
        <v>0</v>
      </c>
      <c r="J33" s="56" t="n">
        <f aca="false">+VLOOKUP($H33,[1]SO2!$DZ$3:$EP$143,6,0)</f>
        <v>-4009.79780636366</v>
      </c>
      <c r="K33" s="56" t="n">
        <f aca="false">+J33/'[1]SO2-CURVE'!U33</f>
        <v>-4565.52183125028</v>
      </c>
      <c r="L33" s="14" t="n">
        <f aca="false">+I33+J33+L32</f>
        <v>81795.4084694128</v>
      </c>
      <c r="M33" s="83"/>
      <c r="N33" s="23"/>
      <c r="O33" s="51"/>
      <c r="P33" s="51"/>
      <c r="Q33" s="121" t="n">
        <f aca="false">SUM(Q30:Q32)</f>
        <v>12164316.1865234</v>
      </c>
      <c r="R33" s="52" t="s">
        <v>46</v>
      </c>
      <c r="S33" s="51"/>
      <c r="T33" s="24" t="s">
        <v>47</v>
      </c>
      <c r="U33" s="110" t="n">
        <v>26.64</v>
      </c>
      <c r="V33" s="110" t="n">
        <f aca="false">+U33+0.01</f>
        <v>26.65</v>
      </c>
      <c r="W33" s="105" t="n">
        <f aca="false">+V32-V33</f>
        <v>0.0300000000000011</v>
      </c>
      <c r="X33" s="106"/>
      <c r="Y33" s="115" t="n">
        <f aca="false">+V38</f>
        <v>25.63</v>
      </c>
      <c r="Z33" s="123"/>
      <c r="AA33" s="51"/>
      <c r="AB33" s="51"/>
      <c r="AC33" s="124"/>
      <c r="AD33" s="51"/>
      <c r="AE33" s="51"/>
    </row>
    <row r="34" customFormat="false" ht="15" hidden="false" customHeight="false" outlineLevel="0" collapsed="false">
      <c r="B34" s="125"/>
      <c r="C34" s="125"/>
      <c r="D34" s="125"/>
      <c r="F34" s="0" t="n">
        <v>1</v>
      </c>
      <c r="G34" s="36" t="n">
        <f aca="false">+DATE(YEAR(H34),1,1)</f>
        <v>37257</v>
      </c>
      <c r="H34" s="54" t="n">
        <f aca="false">+[1]SO2!DZ28</f>
        <v>37591</v>
      </c>
      <c r="I34" s="56" t="n">
        <f aca="false">+VLOOKUP($H34,[1]SO2!$DZ$3:$EP$143,16,0)</f>
        <v>-14250</v>
      </c>
      <c r="J34" s="56" t="n">
        <f aca="false">+VLOOKUP($H34,[1]SO2!$DZ$3:$EP$143,6,0)</f>
        <v>-23947.9497941869</v>
      </c>
      <c r="K34" s="56" t="n">
        <f aca="false">+J34/'[1]SO2-CURVE'!U34</f>
        <v>-27412.7335806675</v>
      </c>
      <c r="L34" s="14" t="n">
        <f aca="false">+I34+J34+L33</f>
        <v>43597.4586752259</v>
      </c>
      <c r="M34" s="84"/>
      <c r="N34" s="23"/>
      <c r="O34" s="51"/>
      <c r="P34" s="51"/>
      <c r="Q34" s="51"/>
      <c r="R34" s="52"/>
      <c r="S34" s="51"/>
      <c r="T34" s="24" t="s">
        <v>48</v>
      </c>
      <c r="U34" s="118" t="n">
        <v>26.65</v>
      </c>
      <c r="V34" s="110" t="n">
        <f aca="false">+U34+0.01</f>
        <v>26.66</v>
      </c>
      <c r="W34" s="105" t="n">
        <f aca="false">+V33-V34</f>
        <v>-0.00999999999999801</v>
      </c>
      <c r="X34" s="101"/>
      <c r="Y34" s="115" t="n">
        <f aca="false">+V39</f>
        <v>25.63</v>
      </c>
      <c r="Z34" s="51"/>
      <c r="AA34" s="51"/>
      <c r="AB34" s="51"/>
      <c r="AC34" s="51"/>
      <c r="AD34" s="51"/>
      <c r="AE34" s="51"/>
    </row>
    <row r="35" customFormat="false" ht="12.75" hidden="false" customHeight="false" outlineLevel="0" collapsed="false">
      <c r="B35" s="125"/>
      <c r="C35" s="125"/>
      <c r="D35" s="125"/>
      <c r="F35" s="0" t="n">
        <v>1</v>
      </c>
      <c r="G35" s="36" t="n">
        <f aca="false">+DATE(YEAR(H35),1,1)</f>
        <v>37622</v>
      </c>
      <c r="H35" s="54" t="n">
        <f aca="false">+[1]SO2!DZ29</f>
        <v>37622</v>
      </c>
      <c r="I35" s="56" t="n">
        <f aca="false">+VLOOKUP($H35,[1]SO2!$DZ$3:$EP$143,16,0)</f>
        <v>65610</v>
      </c>
      <c r="J35" s="56" t="n">
        <f aca="false">+VLOOKUP($H35,[1]SO2!$DZ$3:$EP$143,6,0)</f>
        <v>-46994.1935320689</v>
      </c>
      <c r="K35" s="56" t="n">
        <f aca="false">+J35/'[1]SO2-CURVE'!U35</f>
        <v>-54092.4500183228</v>
      </c>
      <c r="L35" s="14" t="n">
        <f aca="false">+I35+J35+L34</f>
        <v>62213.265143157</v>
      </c>
      <c r="M35" s="84"/>
      <c r="N35" s="126" t="n">
        <f aca="false">+(O35-O29)/O29</f>
        <v>0.00499999999999982</v>
      </c>
      <c r="O35" s="127" t="n">
        <f aca="false">+SUM(O30:O32)</f>
        <v>80400</v>
      </c>
      <c r="P35" s="128" t="n">
        <f aca="false">AVERAGE(P30:P32)</f>
        <v>151.29746500651</v>
      </c>
      <c r="Q35" s="129" t="n">
        <f aca="false">+Q29-Q33</f>
        <v>115683.813476564</v>
      </c>
      <c r="R35" s="72"/>
      <c r="S35" s="51"/>
      <c r="T35" s="51"/>
      <c r="U35" s="130" t="n">
        <f aca="false">AVERAGE(U31:U34)</f>
        <v>26.8275</v>
      </c>
      <c r="V35" s="130" t="n">
        <f aca="false">AVERAGE(V31:V34)</f>
        <v>26.8375</v>
      </c>
      <c r="W35" s="101"/>
      <c r="X35" s="101"/>
      <c r="Y35" s="115" t="n">
        <f aca="false">+V40</f>
        <v>25.63</v>
      </c>
      <c r="Z35" s="51"/>
      <c r="AA35" s="51"/>
      <c r="AB35" s="51"/>
      <c r="AC35" s="84"/>
      <c r="AD35" s="51"/>
      <c r="AE35" s="51"/>
    </row>
    <row r="36" customFormat="false" ht="12.75" hidden="false" customHeight="false" outlineLevel="0" collapsed="false">
      <c r="B36" s="125"/>
      <c r="C36" s="125"/>
      <c r="D36" s="125"/>
      <c r="F36" s="0" t="n">
        <v>1</v>
      </c>
      <c r="G36" s="36" t="n">
        <f aca="false">+DATE(YEAR(H36),1,1)</f>
        <v>37622</v>
      </c>
      <c r="H36" s="54" t="n">
        <f aca="false">+[1]SO2!DZ30</f>
        <v>37653</v>
      </c>
      <c r="I36" s="56" t="n">
        <f aca="false">+VLOOKUP($H36,[1]SO2!$DZ$3:$EP$143,16,0)</f>
        <v>0</v>
      </c>
      <c r="J36" s="56" t="n">
        <f aca="false">+VLOOKUP($H36,[1]SO2!$DZ$3:$EP$143,6,0)</f>
        <v>0</v>
      </c>
      <c r="K36" s="56" t="n">
        <f aca="false">+J36/'[1]SO2-CURVE'!U36</f>
        <v>0</v>
      </c>
      <c r="L36" s="14" t="n">
        <f aca="false">+I36+J36+L35</f>
        <v>62213.265143157</v>
      </c>
      <c r="N36" s="51"/>
      <c r="O36" s="120"/>
      <c r="P36" s="101"/>
      <c r="Q36" s="51"/>
      <c r="R36" s="24"/>
      <c r="S36" s="131"/>
      <c r="T36" s="51"/>
      <c r="U36" s="101"/>
      <c r="V36" s="101"/>
      <c r="W36" s="101"/>
      <c r="X36" s="101"/>
      <c r="Y36" s="90"/>
      <c r="Z36" s="51"/>
      <c r="AA36" s="51"/>
      <c r="AB36" s="51"/>
      <c r="AC36" s="51"/>
      <c r="AD36" s="51"/>
      <c r="AE36" s="101"/>
      <c r="AH36" s="101"/>
    </row>
    <row r="37" customFormat="false" ht="12.75" hidden="false" customHeight="false" outlineLevel="0" collapsed="false">
      <c r="B37" s="125"/>
      <c r="C37" s="125"/>
      <c r="D37" s="125"/>
      <c r="F37" s="0" t="n">
        <v>1</v>
      </c>
      <c r="G37" s="36" t="n">
        <f aca="false">+DATE(YEAR(H37),1,1)</f>
        <v>37622</v>
      </c>
      <c r="H37" s="54" t="n">
        <f aca="false">+[1]SO2!DZ31</f>
        <v>37681</v>
      </c>
      <c r="I37" s="56" t="n">
        <f aca="false">+VLOOKUP($H37,[1]SO2!$DZ$3:$EP$143,16,0)</f>
        <v>7500</v>
      </c>
      <c r="J37" s="56" t="n">
        <f aca="false">+VLOOKUP($H37,[1]SO2!$DZ$3:$EP$143,6,0)</f>
        <v>0</v>
      </c>
      <c r="K37" s="56" t="n">
        <f aca="false">+J37/'[1]SO2-CURVE'!U37</f>
        <v>0</v>
      </c>
      <c r="L37" s="14" t="n">
        <f aca="false">+I37+J37+L36</f>
        <v>69713.265143157</v>
      </c>
      <c r="N37" s="51"/>
      <c r="O37" s="120"/>
      <c r="P37" s="101"/>
      <c r="Q37" s="51"/>
      <c r="R37" s="24"/>
      <c r="S37" s="131"/>
      <c r="T37" s="24" t="s">
        <v>49</v>
      </c>
      <c r="U37" s="110" t="n">
        <v>26.63</v>
      </c>
      <c r="V37" s="110" t="n">
        <v>25.63</v>
      </c>
      <c r="W37" s="101"/>
      <c r="X37" s="101"/>
      <c r="Y37" s="90"/>
      <c r="Z37" s="97"/>
      <c r="AA37" s="51"/>
      <c r="AB37" s="51"/>
      <c r="AC37" s="51"/>
      <c r="AD37" s="51"/>
      <c r="AE37" s="51"/>
    </row>
    <row r="38" customFormat="false" ht="12.75" hidden="false" customHeight="false" outlineLevel="0" collapsed="false">
      <c r="B38" s="125"/>
      <c r="C38" s="125"/>
      <c r="D38" s="125"/>
      <c r="F38" s="0" t="n">
        <v>1</v>
      </c>
      <c r="G38" s="36" t="n">
        <f aca="false">+DATE(YEAR(H38),1,1)</f>
        <v>37622</v>
      </c>
      <c r="H38" s="54" t="n">
        <f aca="false">+[1]SO2!DZ32</f>
        <v>37712</v>
      </c>
      <c r="I38" s="56" t="n">
        <f aca="false">+VLOOKUP($H38,[1]SO2!$DZ$3:$EP$143,16,0)</f>
        <v>0</v>
      </c>
      <c r="J38" s="56" t="n">
        <f aca="false">+VLOOKUP($H38,[1]SO2!$DZ$3:$EP$143,6,0)</f>
        <v>-6862.39012628064</v>
      </c>
      <c r="K38" s="56" t="n">
        <f aca="false">+J38/'[1]SO2-CURVE'!U38</f>
        <v>-8028.21501634654</v>
      </c>
      <c r="L38" s="14" t="n">
        <f aca="false">+I38+J38+L37</f>
        <v>62850.8750168764</v>
      </c>
      <c r="N38" s="132" t="n">
        <v>0.005</v>
      </c>
      <c r="O38" s="42"/>
      <c r="P38" s="42"/>
      <c r="Q38" s="42"/>
      <c r="R38" s="12"/>
      <c r="T38" s="24" t="s">
        <v>50</v>
      </c>
      <c r="U38" s="110" t="n">
        <v>26.42</v>
      </c>
      <c r="V38" s="110" t="n">
        <v>25.63</v>
      </c>
      <c r="W38" s="90"/>
      <c r="X38" s="90"/>
      <c r="Y38" s="90"/>
      <c r="Z38" s="51"/>
      <c r="AA38" s="51"/>
      <c r="AB38" s="51"/>
      <c r="AC38" s="51"/>
      <c r="AD38" s="51"/>
      <c r="AE38" s="51"/>
    </row>
    <row r="39" customFormat="false" ht="12.75" hidden="false" customHeight="false" outlineLevel="0" collapsed="false">
      <c r="B39" s="125"/>
      <c r="C39" s="125"/>
      <c r="D39" s="125"/>
      <c r="F39" s="0" t="n">
        <v>1</v>
      </c>
      <c r="G39" s="36" t="n">
        <f aca="false">+DATE(YEAR(H39),1,1)</f>
        <v>37622</v>
      </c>
      <c r="H39" s="54" t="n">
        <f aca="false">+[1]SO2!DZ33</f>
        <v>37742</v>
      </c>
      <c r="I39" s="56" t="n">
        <f aca="false">+VLOOKUP($H39,[1]SO2!$DZ$3:$EP$143,16,0)</f>
        <v>0</v>
      </c>
      <c r="J39" s="56" t="n">
        <f aca="false">+VLOOKUP($H39,[1]SO2!$DZ$3:$EP$143,6,0)</f>
        <v>-7460.81666913803</v>
      </c>
      <c r="K39" s="56" t="n">
        <f aca="false">+J39/'[1]SO2-CURVE'!U39</f>
        <v>-8775.46094722385</v>
      </c>
      <c r="L39" s="14" t="n">
        <f aca="false">+I39+J39+L38</f>
        <v>55390.0583477384</v>
      </c>
      <c r="N39" s="23"/>
      <c r="O39" s="51"/>
      <c r="P39" s="51"/>
      <c r="Q39" s="51"/>
      <c r="R39" s="52"/>
      <c r="T39" s="24" t="s">
        <v>51</v>
      </c>
      <c r="U39" s="110" t="n">
        <v>26.43</v>
      </c>
      <c r="V39" s="110" t="n">
        <v>25.63</v>
      </c>
      <c r="W39" s="90"/>
      <c r="X39" s="90"/>
      <c r="Y39" s="90"/>
      <c r="Z39" s="51"/>
      <c r="AA39" s="51"/>
      <c r="AB39" s="51"/>
      <c r="AC39" s="51"/>
      <c r="AD39" s="51"/>
      <c r="AE39" s="51"/>
    </row>
    <row r="40" customFormat="false" ht="15" hidden="false" customHeight="false" outlineLevel="0" collapsed="false">
      <c r="B40" s="125"/>
      <c r="C40" s="125"/>
      <c r="D40" s="125"/>
      <c r="F40" s="0" t="n">
        <v>1</v>
      </c>
      <c r="G40" s="36" t="n">
        <f aca="false">+DATE(YEAR(H40),1,1)</f>
        <v>37622</v>
      </c>
      <c r="H40" s="54" t="n">
        <f aca="false">+[1]SO2!DZ34</f>
        <v>37773</v>
      </c>
      <c r="I40" s="56" t="n">
        <f aca="false">+VLOOKUP($H40,[1]SO2!$DZ$3:$EP$143,16,0)</f>
        <v>0</v>
      </c>
      <c r="J40" s="56" t="n">
        <f aca="false">+VLOOKUP($H40,[1]SO2!$DZ$3:$EP$143,6,0)</f>
        <v>-18476.8336296963</v>
      </c>
      <c r="K40" s="56" t="n">
        <f aca="false">+J40/'[1]SO2-CURVE'!U40</f>
        <v>-21853.9569679374</v>
      </c>
      <c r="L40" s="14" t="n">
        <f aca="false">+I40+J40+L39</f>
        <v>36913.2247180421</v>
      </c>
      <c r="N40" s="23" t="n">
        <v>2000</v>
      </c>
      <c r="O40" s="120" t="n">
        <v>80000</v>
      </c>
      <c r="P40" s="24" t="n">
        <f aca="false">+R6</f>
        <v>153.5</v>
      </c>
      <c r="Q40" s="101" t="n">
        <f aca="false">+P40*O40</f>
        <v>12280000</v>
      </c>
      <c r="R40" s="52" t="s">
        <v>41</v>
      </c>
      <c r="S40" s="51"/>
      <c r="T40" s="24" t="s">
        <v>52</v>
      </c>
      <c r="U40" s="118" t="n">
        <v>26.45</v>
      </c>
      <c r="V40" s="118" t="n">
        <v>25.63</v>
      </c>
      <c r="W40" s="90"/>
      <c r="X40" s="90"/>
      <c r="Y40" s="90"/>
      <c r="Z40" s="51"/>
      <c r="AA40" s="51"/>
      <c r="AB40" s="51"/>
      <c r="AC40" s="51"/>
      <c r="AD40" s="51"/>
      <c r="AE40" s="51"/>
      <c r="AH40" s="0" t="n">
        <f aca="false">+AH36*AG38</f>
        <v>0</v>
      </c>
    </row>
    <row r="41" customFormat="false" ht="12.75" hidden="false" customHeight="false" outlineLevel="0" collapsed="false">
      <c r="B41" s="125"/>
      <c r="C41" s="125"/>
      <c r="D41" s="125"/>
      <c r="F41" s="0" t="n">
        <v>1</v>
      </c>
      <c r="G41" s="36" t="n">
        <f aca="false">+DATE(YEAR(H41),1,1)</f>
        <v>37622</v>
      </c>
      <c r="H41" s="54" t="n">
        <f aca="false">+[1]SO2!DZ35</f>
        <v>37803</v>
      </c>
      <c r="I41" s="56" t="n">
        <f aca="false">+VLOOKUP($H41,[1]SO2!$DZ$3:$EP$143,16,0)</f>
        <v>0</v>
      </c>
      <c r="J41" s="56" t="n">
        <f aca="false">+VLOOKUP($H41,[1]SO2!$DZ$3:$EP$143,6,0)</f>
        <v>0</v>
      </c>
      <c r="K41" s="56" t="n">
        <f aca="false">+J41/'[1]SO2-CURVE'!U41</f>
        <v>0</v>
      </c>
      <c r="L41" s="14" t="n">
        <f aca="false">+I41+J41+L40</f>
        <v>36913.2247180421</v>
      </c>
      <c r="N41" s="23" t="n">
        <v>2003</v>
      </c>
      <c r="O41" s="101" t="n">
        <f aca="false">+($O$40*(1+$N$38))/4</f>
        <v>20100</v>
      </c>
      <c r="P41" s="24" t="n">
        <f aca="false">+R9</f>
        <v>151.975143432617</v>
      </c>
      <c r="Q41" s="101" t="n">
        <f aca="false">+P41*O41</f>
        <v>3054700.38299561</v>
      </c>
      <c r="R41" s="52"/>
      <c r="T41" s="51"/>
      <c r="U41" s="122" t="n">
        <f aca="false">AVERAGE(U37:U40)</f>
        <v>26.4825</v>
      </c>
      <c r="V41" s="122" t="n">
        <f aca="false">AVERAGE(V37:V40)</f>
        <v>25.63</v>
      </c>
      <c r="W41" s="90"/>
      <c r="X41" s="90"/>
      <c r="Y41" s="90"/>
    </row>
    <row r="42" customFormat="false" ht="12.75" hidden="false" customHeight="false" outlineLevel="0" collapsed="false">
      <c r="B42" s="125"/>
      <c r="C42" s="125"/>
      <c r="D42" s="125"/>
      <c r="F42" s="0" t="n">
        <v>1</v>
      </c>
      <c r="G42" s="36" t="n">
        <f aca="false">+DATE(YEAR(H42),1,1)</f>
        <v>37622</v>
      </c>
      <c r="H42" s="54" t="n">
        <f aca="false">+[1]SO2!DZ36</f>
        <v>37834</v>
      </c>
      <c r="I42" s="56" t="n">
        <f aca="false">+VLOOKUP($H42,[1]SO2!$DZ$3:$EP$143,16,0)</f>
        <v>0</v>
      </c>
      <c r="J42" s="56" t="n">
        <f aca="false">+VLOOKUP($H42,[1]SO2!$DZ$3:$EP$143,6,0)</f>
        <v>-1121.19378181282</v>
      </c>
      <c r="K42" s="56" t="n">
        <f aca="false">+J42/'[1]SO2-CURVE'!U42</f>
        <v>-1340.77367468907</v>
      </c>
      <c r="L42" s="14" t="n">
        <f aca="false">+I42+J42+L41</f>
        <v>35792.0309362293</v>
      </c>
      <c r="N42" s="23" t="n">
        <v>2004</v>
      </c>
      <c r="O42" s="101" t="n">
        <f aca="false">+($O$40*(1+$N$38))/4</f>
        <v>20100</v>
      </c>
      <c r="P42" s="24" t="n">
        <f aca="false">+R10</f>
        <v>148.925491333008</v>
      </c>
      <c r="Q42" s="101" t="n">
        <f aca="false">+P42*O42</f>
        <v>2993402.37579346</v>
      </c>
      <c r="R42" s="52"/>
      <c r="T42" s="101"/>
      <c r="U42" s="90"/>
      <c r="V42" s="90"/>
      <c r="W42" s="90"/>
      <c r="X42" s="90"/>
      <c r="Y42" s="90"/>
    </row>
    <row r="43" customFormat="false" ht="12.75" hidden="false" customHeight="false" outlineLevel="0" collapsed="false">
      <c r="B43" s="125"/>
      <c r="C43" s="125"/>
      <c r="D43" s="125"/>
      <c r="F43" s="0" t="n">
        <v>1</v>
      </c>
      <c r="G43" s="36" t="n">
        <f aca="false">+DATE(YEAR(H43),1,1)</f>
        <v>37622</v>
      </c>
      <c r="H43" s="54" t="n">
        <f aca="false">+[1]SO2!DZ37</f>
        <v>37865</v>
      </c>
      <c r="I43" s="56" t="n">
        <f aca="false">+VLOOKUP($H43,[1]SO2!$DZ$3:$EP$143,16,0)</f>
        <v>0</v>
      </c>
      <c r="J43" s="56" t="n">
        <f aca="false">+VLOOKUP($H43,[1]SO2!$DZ$3:$EP$143,6,0)</f>
        <v>0</v>
      </c>
      <c r="K43" s="56" t="n">
        <f aca="false">+J43/'[1]SO2-CURVE'!U43</f>
        <v>0</v>
      </c>
      <c r="L43" s="14" t="n">
        <f aca="false">+I43+J43+L42</f>
        <v>35792.0309362293</v>
      </c>
      <c r="N43" s="23" t="n">
        <v>2005</v>
      </c>
      <c r="O43" s="101" t="n">
        <f aca="false">+($O$40*(1+$N$38))/4</f>
        <v>20100</v>
      </c>
      <c r="P43" s="24" t="n">
        <f aca="false">+R11</f>
        <v>142.31787109375</v>
      </c>
      <c r="Q43" s="101" t="n">
        <f aca="false">+P43*O43</f>
        <v>2860589.20898437</v>
      </c>
      <c r="R43" s="52"/>
      <c r="T43" s="101"/>
      <c r="U43" s="101"/>
      <c r="V43" s="101"/>
      <c r="W43" s="101"/>
      <c r="X43" s="101"/>
    </row>
    <row r="44" customFormat="false" ht="12.75" hidden="false" customHeight="false" outlineLevel="0" collapsed="false">
      <c r="B44" s="125"/>
      <c r="C44" s="125"/>
      <c r="D44" s="125"/>
      <c r="F44" s="0" t="n">
        <v>1</v>
      </c>
      <c r="G44" s="36" t="n">
        <f aca="false">+DATE(YEAR(H44),1,1)</f>
        <v>37622</v>
      </c>
      <c r="H44" s="54" t="n">
        <f aca="false">+[1]SO2!DZ38</f>
        <v>37895</v>
      </c>
      <c r="I44" s="56" t="n">
        <f aca="false">+VLOOKUP($H44,[1]SO2!$DZ$3:$EP$143,16,0)</f>
        <v>-15000</v>
      </c>
      <c r="J44" s="56" t="n">
        <f aca="false">+VLOOKUP($H44,[1]SO2!$DZ$3:$EP$143,6,0)</f>
        <v>-11850.7103623421</v>
      </c>
      <c r="K44" s="56" t="n">
        <f aca="false">+J44/'[1]SO2-CURVE'!U44</f>
        <v>-14328.5529983648</v>
      </c>
      <c r="L44" s="14" t="n">
        <f aca="false">+I44+J44+L43</f>
        <v>8941.32057388721</v>
      </c>
      <c r="N44" s="23" t="n">
        <v>2006</v>
      </c>
      <c r="O44" s="101" t="n">
        <f aca="false">+($O$40*(1+$N$38))/4</f>
        <v>20100</v>
      </c>
      <c r="P44" s="24" t="n">
        <f aca="false">+R12</f>
        <v>133.347106933594</v>
      </c>
      <c r="Q44" s="101" t="n">
        <f aca="false">+P44*O44</f>
        <v>2680276.84936523</v>
      </c>
      <c r="R44" s="52"/>
      <c r="S44" s="83"/>
      <c r="T44" s="133" t="n">
        <v>8400</v>
      </c>
      <c r="U44" s="83"/>
      <c r="V44" s="83"/>
    </row>
    <row r="45" customFormat="false" ht="12.75" hidden="false" customHeight="false" outlineLevel="0" collapsed="false">
      <c r="B45" s="125"/>
      <c r="C45" s="125"/>
      <c r="D45" s="125"/>
      <c r="F45" s="0" t="n">
        <v>1</v>
      </c>
      <c r="G45" s="36" t="n">
        <f aca="false">+DATE(YEAR(H45),1,1)</f>
        <v>37622</v>
      </c>
      <c r="H45" s="54" t="n">
        <f aca="false">+[1]SO2!DZ39</f>
        <v>37926</v>
      </c>
      <c r="I45" s="56" t="n">
        <f aca="false">+VLOOKUP($H45,[1]SO2!$DZ$3:$EP$143,16,0)</f>
        <v>0</v>
      </c>
      <c r="J45" s="56" t="n">
        <f aca="false">+VLOOKUP($H45,[1]SO2!$DZ$3:$EP$143,6,0)</f>
        <v>-3779.97699794546</v>
      </c>
      <c r="K45" s="56" t="n">
        <f aca="false">+J45/'[1]SO2-CURVE'!U45</f>
        <v>-4596.03658859516</v>
      </c>
      <c r="L45" s="14" t="n">
        <f aca="false">+I45+J45+L44</f>
        <v>5161.34357594175</v>
      </c>
      <c r="N45" s="23"/>
      <c r="O45" s="51"/>
      <c r="P45" s="51"/>
      <c r="Q45" s="124"/>
      <c r="R45" s="52"/>
      <c r="S45" s="83"/>
      <c r="T45" s="0" t="s">
        <v>39</v>
      </c>
      <c r="U45" s="110"/>
      <c r="V45" s="111"/>
      <c r="W45" s="134"/>
      <c r="X45" s="135"/>
    </row>
    <row r="46" customFormat="false" ht="15" hidden="false" customHeight="false" outlineLevel="0" collapsed="false">
      <c r="B46" s="125"/>
      <c r="C46" s="125"/>
      <c r="D46" s="125"/>
      <c r="F46" s="0" t="n">
        <v>1</v>
      </c>
      <c r="G46" s="36" t="n">
        <f aca="false">+DATE(YEAR(H46),1,1)</f>
        <v>37622</v>
      </c>
      <c r="H46" s="54" t="n">
        <f aca="false">+[1]SO2!DZ40</f>
        <v>37956</v>
      </c>
      <c r="I46" s="56" t="n">
        <f aca="false">+VLOOKUP($H46,[1]SO2!$DZ$3:$EP$143,16,0)</f>
        <v>-16000</v>
      </c>
      <c r="J46" s="56" t="n">
        <f aca="false">+VLOOKUP($H46,[1]SO2!$DZ$3:$EP$143,6,0)</f>
        <v>-10276.0614682608</v>
      </c>
      <c r="K46" s="56" t="n">
        <f aca="false">+J46/'[1]SO2-CURVE'!U46</f>
        <v>-12562.6245011797</v>
      </c>
      <c r="L46" s="14" t="n">
        <f aca="false">+I46+J46+L45</f>
        <v>-21114.717892319</v>
      </c>
      <c r="N46" s="23"/>
      <c r="O46" s="51"/>
      <c r="P46" s="51"/>
      <c r="Q46" s="51"/>
      <c r="R46" s="52"/>
      <c r="S46" s="83"/>
      <c r="T46" s="0" t="s">
        <v>40</v>
      </c>
      <c r="U46" s="118" t="n">
        <v>3.55</v>
      </c>
      <c r="V46" s="119" t="n">
        <f aca="false">+U46+0.01</f>
        <v>3.56</v>
      </c>
    </row>
    <row r="47" customFormat="false" ht="12.75" hidden="false" customHeight="false" outlineLevel="0" collapsed="false">
      <c r="B47" s="125"/>
      <c r="C47" s="125"/>
      <c r="D47" s="125"/>
      <c r="F47" s="0" t="n">
        <v>1</v>
      </c>
      <c r="G47" s="36" t="n">
        <f aca="false">+DATE(YEAR(H47),1,1)</f>
        <v>37987</v>
      </c>
      <c r="H47" s="54" t="n">
        <f aca="false">+[1]SO2!DZ41</f>
        <v>37987</v>
      </c>
      <c r="I47" s="56" t="n">
        <f aca="false">+VLOOKUP($H47,[1]SO2!$DZ$3:$EP$143,16,0)</f>
        <v>60915</v>
      </c>
      <c r="J47" s="56" t="n">
        <f aca="false">+VLOOKUP($H47,[1]SO2!$DZ$3:$EP$143,6,0)</f>
        <v>-57789.7369572275</v>
      </c>
      <c r="K47" s="56" t="n">
        <f aca="false">+J47/'[1]SO2-CURVE'!U47</f>
        <v>-71048.8716948273</v>
      </c>
      <c r="L47" s="14" t="n">
        <f aca="false">+I47+J47+L46</f>
        <v>-17989.4548495465</v>
      </c>
      <c r="N47" s="136" t="n">
        <f aca="false">+(O47-O40)/O40</f>
        <v>0.00499999999999982</v>
      </c>
      <c r="O47" s="124" t="n">
        <f aca="false">SUM(O41:O44)</f>
        <v>80400</v>
      </c>
      <c r="P47" s="51"/>
      <c r="Q47" s="124" t="n">
        <f aca="false">SUM(Q41:Q44)</f>
        <v>11588968.8171387</v>
      </c>
      <c r="R47" s="52" t="s">
        <v>46</v>
      </c>
      <c r="S47" s="83"/>
      <c r="T47" s="0" t="s">
        <v>42</v>
      </c>
      <c r="U47" s="122" t="n">
        <f aca="false">AVERAGE(U44:U46)</f>
        <v>3.55</v>
      </c>
      <c r="V47" s="122" t="n">
        <f aca="false">AVERAGE(V44:V46)</f>
        <v>3.56</v>
      </c>
      <c r="X47" s="134"/>
    </row>
    <row r="48" customFormat="false" ht="12.75" hidden="false" customHeight="false" outlineLevel="0" collapsed="false">
      <c r="B48" s="125"/>
      <c r="C48" s="125"/>
      <c r="D48" s="125"/>
      <c r="F48" s="0" t="n">
        <v>1</v>
      </c>
      <c r="G48" s="36" t="n">
        <f aca="false">+DATE(YEAR(H48),1,1)</f>
        <v>37987</v>
      </c>
      <c r="H48" s="54" t="n">
        <f aca="false">+[1]SO2!DZ42</f>
        <v>38018</v>
      </c>
      <c r="I48" s="56" t="n">
        <f aca="false">+VLOOKUP($H48,[1]SO2!$DZ$3:$EP$143,16,0)</f>
        <v>0</v>
      </c>
      <c r="J48" s="56" t="n">
        <f aca="false">+VLOOKUP($H48,[1]SO2!$DZ$3:$EP$143,6,0)</f>
        <v>0</v>
      </c>
      <c r="K48" s="56" t="n">
        <f aca="false">+J48/'[1]SO2-CURVE'!U48</f>
        <v>0</v>
      </c>
      <c r="L48" s="14" t="n">
        <f aca="false">+I48+J48+L47</f>
        <v>-17989.4548495465</v>
      </c>
      <c r="N48" s="23"/>
      <c r="O48" s="84"/>
      <c r="P48" s="124"/>
      <c r="Q48" s="51"/>
      <c r="R48" s="52"/>
      <c r="S48" s="83"/>
      <c r="T48" s="137"/>
      <c r="U48" s="137"/>
      <c r="V48" s="83"/>
    </row>
    <row r="49" customFormat="false" ht="12.75" hidden="false" customHeight="false" outlineLevel="0" collapsed="false">
      <c r="B49" s="125"/>
      <c r="C49" s="125"/>
      <c r="D49" s="125"/>
      <c r="F49" s="0" t="n">
        <v>1</v>
      </c>
      <c r="G49" s="36" t="n">
        <f aca="false">+DATE(YEAR(H49),1,1)</f>
        <v>37987</v>
      </c>
      <c r="H49" s="54" t="n">
        <f aca="false">+[1]SO2!DZ43</f>
        <v>38047</v>
      </c>
      <c r="I49" s="56" t="n">
        <f aca="false">+VLOOKUP($H49,[1]SO2!$DZ$3:$EP$143,16,0)</f>
        <v>7500</v>
      </c>
      <c r="J49" s="56" t="n">
        <f aca="false">+VLOOKUP($H49,[1]SO2!$DZ$3:$EP$143,6,0)</f>
        <v>0</v>
      </c>
      <c r="K49" s="56" t="n">
        <f aca="false">+J49/'[1]SO2-CURVE'!U49</f>
        <v>0</v>
      </c>
      <c r="L49" s="14" t="n">
        <f aca="false">+I49+J49+L48</f>
        <v>-10489.4548495465</v>
      </c>
      <c r="N49" s="138" t="s">
        <v>53</v>
      </c>
      <c r="O49" s="139" t="n">
        <f aca="false">+O40-O47</f>
        <v>-399.999999999985</v>
      </c>
      <c r="P49" s="140"/>
      <c r="Q49" s="141" t="n">
        <f aca="false">+Q40-Q47</f>
        <v>691031.18286133</v>
      </c>
      <c r="R49" s="108"/>
      <c r="S49" s="101"/>
      <c r="T49" s="24" t="s">
        <v>44</v>
      </c>
      <c r="U49" s="110" t="n">
        <v>3.71</v>
      </c>
      <c r="V49" s="110" t="n">
        <f aca="false">+U49+0.01</f>
        <v>3.72</v>
      </c>
    </row>
    <row r="50" customFormat="false" ht="12.75" hidden="false" customHeight="false" outlineLevel="0" collapsed="false">
      <c r="B50" s="125"/>
      <c r="C50" s="125"/>
      <c r="D50" s="125"/>
      <c r="F50" s="0" t="n">
        <v>1</v>
      </c>
      <c r="G50" s="36" t="n">
        <f aca="false">+DATE(YEAR(H50),1,1)</f>
        <v>37987</v>
      </c>
      <c r="H50" s="54" t="n">
        <f aca="false">+[1]SO2!DZ44</f>
        <v>38078</v>
      </c>
      <c r="I50" s="56" t="n">
        <f aca="false">+VLOOKUP($H50,[1]SO2!$DZ$3:$EP$143,16,0)</f>
        <v>0</v>
      </c>
      <c r="J50" s="56" t="n">
        <f aca="false">+VLOOKUP($H50,[1]SO2!$DZ$3:$EP$143,6,0)</f>
        <v>-6135.93776907108</v>
      </c>
      <c r="K50" s="56" t="n">
        <f aca="false">+J50/'[1]SO2-CURVE'!U50</f>
        <v>-7670.69810352524</v>
      </c>
      <c r="L50" s="14" t="n">
        <f aca="false">+I50+J50+L49</f>
        <v>-16625.3926186176</v>
      </c>
      <c r="S50" s="142"/>
      <c r="T50" s="24" t="s">
        <v>45</v>
      </c>
      <c r="U50" s="110" t="n">
        <v>3.72</v>
      </c>
      <c r="V50" s="110" t="n">
        <f aca="false">+U50+0.01</f>
        <v>3.73</v>
      </c>
    </row>
    <row r="51" customFormat="false" ht="13.5" hidden="false" customHeight="false" outlineLevel="0" collapsed="false">
      <c r="F51" s="0" t="n">
        <v>1</v>
      </c>
      <c r="G51" s="36" t="n">
        <f aca="false">+DATE(YEAR(H51),1,1)</f>
        <v>37987</v>
      </c>
      <c r="H51" s="54" t="n">
        <f aca="false">+[1]SO2!DZ45</f>
        <v>38108</v>
      </c>
      <c r="I51" s="56" t="n">
        <f aca="false">+VLOOKUP($H51,[1]SO2!$DZ$3:$EP$143,16,0)</f>
        <v>0</v>
      </c>
      <c r="J51" s="56" t="n">
        <f aca="false">+VLOOKUP($H51,[1]SO2!$DZ$3:$EP$143,6,0)</f>
        <v>-6860.37920382036</v>
      </c>
      <c r="K51" s="56" t="n">
        <f aca="false">+J51/'[1]SO2-CURVE'!U51</f>
        <v>-8623.40179955123</v>
      </c>
      <c r="L51" s="14" t="n">
        <f aca="false">+I51+J51+L50</f>
        <v>-23485.771822438</v>
      </c>
      <c r="N51" s="143"/>
      <c r="O51" s="51"/>
      <c r="P51" s="51"/>
      <c r="Q51" s="51"/>
      <c r="R51" s="51"/>
      <c r="S51" s="83"/>
      <c r="T51" s="24" t="s">
        <v>47</v>
      </c>
      <c r="U51" s="110" t="n">
        <v>3.73</v>
      </c>
      <c r="V51" s="110" t="n">
        <f aca="false">+U51+0.01</f>
        <v>3.74</v>
      </c>
      <c r="AA51" s="131"/>
      <c r="AB51" s="131"/>
      <c r="AC51" s="131"/>
      <c r="AD51" s="131"/>
    </row>
    <row r="52" customFormat="false" ht="15" hidden="false" customHeight="false" outlineLevel="0" collapsed="false">
      <c r="F52" s="0" t="n">
        <v>1</v>
      </c>
      <c r="G52" s="36" t="n">
        <f aca="false">+DATE(YEAR(H52),1,1)</f>
        <v>37987</v>
      </c>
      <c r="H52" s="54" t="n">
        <f aca="false">+[1]SO2!DZ46</f>
        <v>38139</v>
      </c>
      <c r="I52" s="56" t="n">
        <f aca="false">+VLOOKUP($H52,[1]SO2!$DZ$3:$EP$143,16,0)</f>
        <v>0</v>
      </c>
      <c r="J52" s="56" t="n">
        <f aca="false">+VLOOKUP($H52,[1]SO2!$DZ$3:$EP$143,6,0)</f>
        <v>-17286.0063364649</v>
      </c>
      <c r="K52" s="56" t="n">
        <f aca="false">+J52/'[1]SO2-CURVE'!U52</f>
        <v>-21851.5845788363</v>
      </c>
      <c r="L52" s="14" t="n">
        <f aca="false">+I52+J52+L51</f>
        <v>-40771.7781589029</v>
      </c>
      <c r="N52" s="144" t="n">
        <v>0.08</v>
      </c>
      <c r="O52" s="145"/>
      <c r="P52" s="145"/>
      <c r="Q52" s="146" t="s">
        <v>54</v>
      </c>
      <c r="R52" s="147" t="n">
        <v>0.123218920319109</v>
      </c>
      <c r="S52" s="83"/>
      <c r="T52" s="24" t="s">
        <v>48</v>
      </c>
      <c r="U52" s="118" t="n">
        <v>3.73</v>
      </c>
      <c r="V52" s="118" t="n">
        <f aca="false">+U52+0.01</f>
        <v>3.74</v>
      </c>
    </row>
    <row r="53" customFormat="false" ht="12.75" hidden="false" customHeight="false" outlineLevel="0" collapsed="false">
      <c r="F53" s="0" t="n">
        <v>1</v>
      </c>
      <c r="G53" s="36" t="n">
        <f aca="false">+DATE(YEAR(H53),1,1)</f>
        <v>37987</v>
      </c>
      <c r="H53" s="54" t="n">
        <f aca="false">+[1]SO2!DZ47</f>
        <v>38169</v>
      </c>
      <c r="I53" s="56" t="n">
        <f aca="false">+VLOOKUP($H53,[1]SO2!$DZ$3:$EP$143,16,0)</f>
        <v>0</v>
      </c>
      <c r="J53" s="56" t="n">
        <f aca="false">+VLOOKUP($H53,[1]SO2!$DZ$3:$EP$143,6,0)</f>
        <v>0</v>
      </c>
      <c r="K53" s="56" t="n">
        <f aca="false">+J53/'[1]SO2-CURVE'!U53</f>
        <v>0</v>
      </c>
      <c r="L53" s="14" t="n">
        <f aca="false">+I53+J53+L52</f>
        <v>-40771.7781589029</v>
      </c>
      <c r="N53" s="148"/>
      <c r="O53" s="51"/>
      <c r="P53" s="51"/>
      <c r="Q53" s="51"/>
      <c r="R53" s="149"/>
      <c r="S53" s="83"/>
      <c r="T53" s="51"/>
      <c r="U53" s="122" t="n">
        <f aca="false">AVERAGE(U49:U52)</f>
        <v>3.7225</v>
      </c>
      <c r="V53" s="122" t="n">
        <f aca="false">AVERAGE(V49:V52)</f>
        <v>3.7325</v>
      </c>
    </row>
    <row r="54" customFormat="false" ht="12.75" hidden="false" customHeight="false" outlineLevel="0" collapsed="false">
      <c r="F54" s="0" t="n">
        <v>1</v>
      </c>
      <c r="G54" s="36" t="n">
        <f aca="false">+DATE(YEAR(H54),1,1)</f>
        <v>37987</v>
      </c>
      <c r="H54" s="54" t="n">
        <f aca="false">+[1]SO2!DZ48</f>
        <v>38200</v>
      </c>
      <c r="I54" s="56" t="n">
        <f aca="false">+VLOOKUP($H54,[1]SO2!$DZ$3:$EP$143,16,0)</f>
        <v>0</v>
      </c>
      <c r="J54" s="56" t="n">
        <f aca="false">+VLOOKUP($H54,[1]SO2!$DZ$3:$EP$143,6,0)</f>
        <v>0</v>
      </c>
      <c r="K54" s="56" t="n">
        <f aca="false">+J54/'[1]SO2-CURVE'!U54</f>
        <v>0</v>
      </c>
      <c r="L54" s="14" t="n">
        <f aca="false">+I54+J54+L53</f>
        <v>-40771.7781589029</v>
      </c>
      <c r="N54" s="148" t="n">
        <v>2000</v>
      </c>
      <c r="O54" s="120" t="n">
        <v>80000</v>
      </c>
      <c r="P54" s="24" t="n">
        <f aca="false">+R6</f>
        <v>153.5</v>
      </c>
      <c r="Q54" s="101" t="n">
        <f aca="false">+P54*O54</f>
        <v>12280000</v>
      </c>
      <c r="R54" s="149" t="s">
        <v>41</v>
      </c>
      <c r="S54" s="83"/>
      <c r="T54" s="51"/>
      <c r="U54" s="101"/>
      <c r="V54" s="101"/>
    </row>
    <row r="55" customFormat="false" ht="12.75" hidden="false" customHeight="false" outlineLevel="0" collapsed="false">
      <c r="F55" s="0" t="n">
        <v>1</v>
      </c>
      <c r="G55" s="36" t="n">
        <f aca="false">+DATE(YEAR(H55),1,1)</f>
        <v>37987</v>
      </c>
      <c r="H55" s="54" t="n">
        <f aca="false">+[1]SO2!DZ49</f>
        <v>38231</v>
      </c>
      <c r="I55" s="56" t="n">
        <f aca="false">+VLOOKUP($H55,[1]SO2!$DZ$3:$EP$143,16,0)</f>
        <v>0</v>
      </c>
      <c r="J55" s="56" t="n">
        <f aca="false">+VLOOKUP($H55,[1]SO2!$DZ$3:$EP$143,6,0)</f>
        <v>0</v>
      </c>
      <c r="K55" s="56" t="n">
        <f aca="false">+J55/'[1]SO2-CURVE'!U55</f>
        <v>0</v>
      </c>
      <c r="L55" s="14" t="n">
        <f aca="false">+I55+J55+L54</f>
        <v>-40771.7781589029</v>
      </c>
      <c r="N55" s="148" t="n">
        <v>2003</v>
      </c>
      <c r="O55" s="101" t="n">
        <f aca="false">+($O$54*(1+$N$52))/5</f>
        <v>17280</v>
      </c>
      <c r="P55" s="24" t="n">
        <f aca="false">+R9</f>
        <v>151.975143432617</v>
      </c>
      <c r="Q55" s="101" t="n">
        <f aca="false">+P55*O55</f>
        <v>2626130.47851563</v>
      </c>
      <c r="R55" s="149"/>
      <c r="S55" s="83"/>
      <c r="T55" s="24" t="s">
        <v>49</v>
      </c>
      <c r="U55" s="110" t="n">
        <v>3.81</v>
      </c>
      <c r="V55" s="110" t="n">
        <f aca="false">+U55+0.01</f>
        <v>3.82</v>
      </c>
      <c r="AB55" s="101"/>
    </row>
    <row r="56" customFormat="false" ht="12.75" hidden="false" customHeight="false" outlineLevel="0" collapsed="false">
      <c r="F56" s="0" t="n">
        <v>1</v>
      </c>
      <c r="G56" s="36" t="n">
        <f aca="false">+DATE(YEAR(H56),1,1)</f>
        <v>37987</v>
      </c>
      <c r="H56" s="54" t="n">
        <f aca="false">+[1]SO2!DZ50</f>
        <v>38261</v>
      </c>
      <c r="I56" s="56" t="n">
        <f aca="false">+VLOOKUP($H56,[1]SO2!$DZ$3:$EP$143,16,0)</f>
        <v>-15000</v>
      </c>
      <c r="J56" s="56" t="n">
        <f aca="false">+VLOOKUP($H56,[1]SO2!$DZ$3:$EP$143,6,0)</f>
        <v>-10696.7691359406</v>
      </c>
      <c r="K56" s="56" t="n">
        <f aca="false">+J56/'[1]SO2-CURVE'!U56</f>
        <v>-13827.81279347</v>
      </c>
      <c r="L56" s="14" t="n">
        <f aca="false">+I56+J56+L55</f>
        <v>-66468.5472948435</v>
      </c>
      <c r="N56" s="148" t="n">
        <v>2004</v>
      </c>
      <c r="O56" s="101" t="n">
        <f aca="false">+($O$54*(1+$N$52))/5</f>
        <v>17280</v>
      </c>
      <c r="P56" s="24" t="n">
        <f aca="false">+R10</f>
        <v>148.925491333008</v>
      </c>
      <c r="Q56" s="101" t="n">
        <f aca="false">+P56*O56</f>
        <v>2573432.49023438</v>
      </c>
      <c r="R56" s="149"/>
      <c r="S56" s="83"/>
      <c r="T56" s="24" t="s">
        <v>50</v>
      </c>
      <c r="U56" s="110" t="n">
        <v>3.82</v>
      </c>
      <c r="V56" s="110" t="n">
        <f aca="false">+U56+0.01</f>
        <v>3.83</v>
      </c>
      <c r="Y56" s="0" t="n">
        <v>30</v>
      </c>
      <c r="Z56" s="0" t="n">
        <v>25.8</v>
      </c>
      <c r="AA56" s="0" t="n">
        <f aca="false">+Z56*Y56</f>
        <v>774</v>
      </c>
      <c r="AB56" s="101"/>
    </row>
    <row r="57" customFormat="false" ht="12.75" hidden="false" customHeight="false" outlineLevel="0" collapsed="false">
      <c r="F57" s="0" t="n">
        <v>1</v>
      </c>
      <c r="G57" s="36" t="n">
        <f aca="false">+DATE(YEAR(H57),1,1)</f>
        <v>37987</v>
      </c>
      <c r="H57" s="54" t="n">
        <f aca="false">+[1]SO2!DZ51</f>
        <v>38292</v>
      </c>
      <c r="I57" s="56" t="n">
        <f aca="false">+VLOOKUP($H57,[1]SO2!$DZ$3:$EP$143,16,0)</f>
        <v>0</v>
      </c>
      <c r="J57" s="56" t="n">
        <f aca="false">+VLOOKUP($H57,[1]SO2!$DZ$3:$EP$143,6,0)</f>
        <v>-3526.3493794288</v>
      </c>
      <c r="K57" s="56" t="n">
        <f aca="false">+J57/'[1]SO2-CURVE'!U57</f>
        <v>-4584.61440143581</v>
      </c>
      <c r="L57" s="14" t="n">
        <f aca="false">+I57+J57+L56</f>
        <v>-69994.8966742723</v>
      </c>
      <c r="N57" s="148" t="n">
        <v>2005</v>
      </c>
      <c r="O57" s="101" t="n">
        <f aca="false">+($O$54*(1+$N$52))/5</f>
        <v>17280</v>
      </c>
      <c r="P57" s="24" t="n">
        <f aca="false">+R11</f>
        <v>142.31787109375</v>
      </c>
      <c r="Q57" s="101" t="n">
        <f aca="false">+P57*O57</f>
        <v>2459252.8125</v>
      </c>
      <c r="R57" s="149"/>
      <c r="S57" s="83"/>
      <c r="T57" s="24" t="s">
        <v>51</v>
      </c>
      <c r="U57" s="110" t="n">
        <v>3.84</v>
      </c>
      <c r="V57" s="110" t="n">
        <f aca="false">+U57+0.01</f>
        <v>3.85</v>
      </c>
      <c r="W57" s="101"/>
      <c r="Y57" s="0" t="n">
        <v>20</v>
      </c>
      <c r="Z57" s="0" t="n">
        <v>25.87</v>
      </c>
      <c r="AA57" s="0" t="n">
        <f aca="false">+Z57*Y57</f>
        <v>517.4</v>
      </c>
    </row>
    <row r="58" customFormat="false" ht="15" hidden="false" customHeight="false" outlineLevel="0" collapsed="false">
      <c r="F58" s="0" t="n">
        <v>1</v>
      </c>
      <c r="G58" s="36" t="n">
        <f aca="false">+DATE(YEAR(H58),1,1)</f>
        <v>37987</v>
      </c>
      <c r="H58" s="54" t="n">
        <f aca="false">+[1]SO2!DZ52</f>
        <v>38322</v>
      </c>
      <c r="I58" s="56" t="n">
        <f aca="false">+VLOOKUP($H58,[1]SO2!$DZ$3:$EP$143,16,0)</f>
        <v>-8000</v>
      </c>
      <c r="J58" s="56" t="n">
        <f aca="false">+VLOOKUP($H58,[1]SO2!$DZ$3:$EP$143,6,0)</f>
        <v>-47626.3613024131</v>
      </c>
      <c r="K58" s="56" t="n">
        <f aca="false">+J58/'[1]SO2-CURVE'!U58</f>
        <v>-62262.1140035193</v>
      </c>
      <c r="L58" s="14" t="n">
        <f aca="false">+I58+J58+L57</f>
        <v>-125621.257976685</v>
      </c>
      <c r="N58" s="148" t="n">
        <v>2006</v>
      </c>
      <c r="O58" s="101" t="n">
        <f aca="false">+($O$54*(1+$N$52))/5</f>
        <v>17280</v>
      </c>
      <c r="P58" s="24" t="n">
        <f aca="false">+R12</f>
        <v>133.347106933594</v>
      </c>
      <c r="Q58" s="101" t="n">
        <f aca="false">+P58*O58</f>
        <v>2304238.0078125</v>
      </c>
      <c r="R58" s="149"/>
      <c r="S58" s="83"/>
      <c r="T58" s="24" t="s">
        <v>52</v>
      </c>
      <c r="U58" s="118" t="n">
        <v>3.85</v>
      </c>
      <c r="V58" s="118" t="n">
        <f aca="false">+U58+0.01</f>
        <v>3.86</v>
      </c>
      <c r="W58" s="24"/>
      <c r="Y58" s="0" t="n">
        <f aca="false">+Y57+Y56</f>
        <v>50</v>
      </c>
      <c r="Z58" s="0" t="n">
        <f aca="false">+AA58/Y58</f>
        <v>25.828</v>
      </c>
      <c r="AA58" s="0" t="n">
        <f aca="false">+AA57+AA56</f>
        <v>1291.4</v>
      </c>
      <c r="AB58" s="135"/>
    </row>
    <row r="59" customFormat="false" ht="12.75" hidden="false" customHeight="false" outlineLevel="0" collapsed="false">
      <c r="F59" s="0" t="n">
        <v>1</v>
      </c>
      <c r="G59" s="36" t="n">
        <f aca="false">+DATE(YEAR(H59),1,1)</f>
        <v>38353</v>
      </c>
      <c r="H59" s="54" t="n">
        <f aca="false">+[1]SO2!DZ53</f>
        <v>38353</v>
      </c>
      <c r="I59" s="56" t="n">
        <f aca="false">+VLOOKUP($H59,[1]SO2!$DZ$3:$EP$143,16,0)</f>
        <v>116898</v>
      </c>
      <c r="J59" s="56" t="n">
        <f aca="false">+VLOOKUP($H59,[1]SO2!$DZ$3:$EP$143,6,0)</f>
        <v>-31413.4601213335</v>
      </c>
      <c r="K59" s="56" t="n">
        <f aca="false">+J59/'[1]SO2-CURVE'!U59</f>
        <v>-41307.9646334206</v>
      </c>
      <c r="L59" s="14" t="n">
        <f aca="false">+I59+J59+L58</f>
        <v>-40136.7180980189</v>
      </c>
      <c r="N59" s="148" t="n">
        <v>2007</v>
      </c>
      <c r="O59" s="101" t="n">
        <f aca="false">+($O$54*(1+$N$52))/5</f>
        <v>17280</v>
      </c>
      <c r="P59" s="24" t="n">
        <f aca="false">+R13</f>
        <v>106.738395690918</v>
      </c>
      <c r="Q59" s="124" t="n">
        <f aca="false">+P59*O59</f>
        <v>1844439.47753906</v>
      </c>
      <c r="R59" s="149"/>
      <c r="S59" s="83"/>
      <c r="T59" s="51"/>
      <c r="U59" s="122" t="n">
        <f aca="false">AVERAGE(U55:U58)</f>
        <v>3.83</v>
      </c>
      <c r="V59" s="122" t="n">
        <f aca="false">AVERAGE(V55:V58)</f>
        <v>3.84</v>
      </c>
      <c r="W59" s="24"/>
    </row>
    <row r="60" customFormat="false" ht="12.75" hidden="false" customHeight="false" outlineLevel="0" collapsed="false">
      <c r="F60" s="0" t="n">
        <v>1</v>
      </c>
      <c r="G60" s="36" t="n">
        <f aca="false">+DATE(YEAR(H60),1,1)</f>
        <v>38353</v>
      </c>
      <c r="H60" s="54" t="n">
        <f aca="false">+[1]SO2!DZ54</f>
        <v>38384</v>
      </c>
      <c r="I60" s="56" t="n">
        <f aca="false">+VLOOKUP($H60,[1]SO2!$DZ$3:$EP$143,16,0)</f>
        <v>0</v>
      </c>
      <c r="J60" s="56" t="n">
        <f aca="false">+VLOOKUP($H60,[1]SO2!$DZ$3:$EP$143,6,0)</f>
        <v>0</v>
      </c>
      <c r="K60" s="56" t="n">
        <f aca="false">+J60/'[1]SO2-CURVE'!U60</f>
        <v>0</v>
      </c>
      <c r="L60" s="14" t="n">
        <f aca="false">+I60+J60+L59</f>
        <v>-40136.7180980189</v>
      </c>
      <c r="N60" s="148"/>
      <c r="O60" s="51"/>
      <c r="P60" s="51"/>
      <c r="Q60" s="51"/>
      <c r="R60" s="149"/>
      <c r="S60" s="83"/>
      <c r="T60" s="137"/>
      <c r="U60" s="137"/>
      <c r="V60" s="83"/>
      <c r="W60" s="51"/>
    </row>
    <row r="61" customFormat="false" ht="12.75" hidden="false" customHeight="false" outlineLevel="0" collapsed="false">
      <c r="F61" s="0" t="n">
        <v>1</v>
      </c>
      <c r="G61" s="36" t="n">
        <f aca="false">+DATE(YEAR(H61),1,1)</f>
        <v>38353</v>
      </c>
      <c r="H61" s="54" t="n">
        <f aca="false">+[1]SO2!DZ55</f>
        <v>38412</v>
      </c>
      <c r="I61" s="56" t="n">
        <f aca="false">+VLOOKUP($H61,[1]SO2!$DZ$3:$EP$143,16,0)</f>
        <v>10300</v>
      </c>
      <c r="J61" s="56" t="n">
        <f aca="false">+VLOOKUP($H61,[1]SO2!$DZ$3:$EP$143,6,0)</f>
        <v>0</v>
      </c>
      <c r="K61" s="56" t="n">
        <f aca="false">+J61/'[1]SO2-CURVE'!U61</f>
        <v>0</v>
      </c>
      <c r="L61" s="14" t="n">
        <f aca="false">+I61+J61+L60</f>
        <v>-29836.7180980189</v>
      </c>
      <c r="N61" s="150" t="n">
        <f aca="false">+(O61-O54)/O54</f>
        <v>0.08</v>
      </c>
      <c r="O61" s="124" t="n">
        <f aca="false">SUM(O55:O59)</f>
        <v>86400</v>
      </c>
      <c r="P61" s="51"/>
      <c r="Q61" s="124" t="n">
        <f aca="false">SUM(Q55:Q59)</f>
        <v>11807493.2666016</v>
      </c>
      <c r="R61" s="149" t="s">
        <v>46</v>
      </c>
      <c r="S61" s="83"/>
      <c r="T61" s="137"/>
      <c r="U61" s="137"/>
      <c r="V61" s="83"/>
      <c r="W61" s="51"/>
    </row>
    <row r="62" customFormat="false" ht="12.75" hidden="false" customHeight="false" outlineLevel="0" collapsed="false">
      <c r="F62" s="0" t="n">
        <v>1</v>
      </c>
      <c r="G62" s="36" t="n">
        <f aca="false">+DATE(YEAR(H62),1,1)</f>
        <v>38353</v>
      </c>
      <c r="H62" s="54" t="n">
        <f aca="false">+[1]SO2!DZ56</f>
        <v>38443</v>
      </c>
      <c r="I62" s="56" t="n">
        <f aca="false">+VLOOKUP($H62,[1]SO2!$DZ$3:$EP$143,16,0)</f>
        <v>0</v>
      </c>
      <c r="J62" s="56" t="n">
        <f aca="false">+VLOOKUP($H62,[1]SO2!$DZ$3:$EP$143,6,0)</f>
        <v>-5147.03291406287</v>
      </c>
      <c r="K62" s="56" t="n">
        <f aca="false">+J62/'[1]SO2-CURVE'!U62</f>
        <v>-6887.05738339944</v>
      </c>
      <c r="L62" s="14" t="n">
        <f aca="false">+I62+J62+L61</f>
        <v>-34983.7510120817</v>
      </c>
      <c r="N62" s="148"/>
      <c r="O62" s="84"/>
      <c r="P62" s="124"/>
      <c r="Q62" s="51"/>
      <c r="R62" s="149"/>
      <c r="S62" s="83"/>
      <c r="T62" s="133" t="n">
        <v>8800</v>
      </c>
      <c r="U62" s="83"/>
      <c r="V62" s="83"/>
      <c r="W62" s="51"/>
    </row>
    <row r="63" customFormat="false" ht="13.5" hidden="false" customHeight="false" outlineLevel="0" collapsed="false">
      <c r="F63" s="0" t="n">
        <v>1</v>
      </c>
      <c r="G63" s="36" t="n">
        <f aca="false">+DATE(YEAR(H63),1,1)</f>
        <v>38353</v>
      </c>
      <c r="H63" s="54" t="n">
        <f aca="false">+[1]SO2!DZ57</f>
        <v>38473</v>
      </c>
      <c r="I63" s="56" t="n">
        <f aca="false">+VLOOKUP($H63,[1]SO2!$DZ$3:$EP$143,16,0)</f>
        <v>0</v>
      </c>
      <c r="J63" s="56" t="n">
        <f aca="false">+VLOOKUP($H63,[1]SO2!$DZ$3:$EP$143,6,0)</f>
        <v>0</v>
      </c>
      <c r="K63" s="56" t="n">
        <f aca="false">+J63/'[1]SO2-CURVE'!U63</f>
        <v>0</v>
      </c>
      <c r="L63" s="14" t="n">
        <f aca="false">+I63+J63+L62</f>
        <v>-34983.7510120817</v>
      </c>
      <c r="N63" s="151" t="s">
        <v>53</v>
      </c>
      <c r="O63" s="152" t="n">
        <f aca="false">+O54-O61</f>
        <v>-6400</v>
      </c>
      <c r="P63" s="153"/>
      <c r="Q63" s="154" t="n">
        <f aca="false">+Q54-Q61</f>
        <v>472506.733398438</v>
      </c>
      <c r="R63" s="155"/>
      <c r="S63" s="83"/>
      <c r="T63" s="0" t="s">
        <v>39</v>
      </c>
      <c r="U63" s="110"/>
      <c r="V63" s="111"/>
      <c r="W63" s="51"/>
    </row>
    <row r="64" customFormat="false" ht="15" hidden="false" customHeight="false" outlineLevel="0" collapsed="false">
      <c r="F64" s="0" t="n">
        <v>1</v>
      </c>
      <c r="G64" s="36" t="n">
        <f aca="false">+DATE(YEAR(H64),1,1)</f>
        <v>38353</v>
      </c>
      <c r="H64" s="54" t="n">
        <f aca="false">+[1]SO2!DZ58</f>
        <v>38504</v>
      </c>
      <c r="I64" s="56" t="n">
        <f aca="false">+VLOOKUP($H64,[1]SO2!$DZ$3:$EP$143,16,0)</f>
        <v>0</v>
      </c>
      <c r="J64" s="56" t="n">
        <f aca="false">+VLOOKUP($H64,[1]SO2!$DZ$3:$EP$143,6,0)</f>
        <v>-16130.5650790291</v>
      </c>
      <c r="K64" s="56" t="n">
        <f aca="false">+J64/'[1]SO2-CURVE'!U64</f>
        <v>-21841.4938176737</v>
      </c>
      <c r="L64" s="14" t="n">
        <f aca="false">+I64+J64+L63</f>
        <v>-51114.3160911108</v>
      </c>
      <c r="N64" s="51"/>
      <c r="O64" s="120"/>
      <c r="P64" s="90"/>
      <c r="Q64" s="24"/>
      <c r="R64" s="51"/>
      <c r="S64" s="83"/>
      <c r="T64" s="0" t="s">
        <v>40</v>
      </c>
      <c r="U64" s="118" t="n">
        <v>4.22</v>
      </c>
      <c r="V64" s="119" t="n">
        <f aca="false">+U64+0.01</f>
        <v>4.23</v>
      </c>
    </row>
    <row r="65" customFormat="false" ht="12.75" hidden="false" customHeight="false" outlineLevel="0" collapsed="false">
      <c r="F65" s="0" t="n">
        <v>1</v>
      </c>
      <c r="G65" s="36" t="n">
        <f aca="false">+DATE(YEAR(H65),1,1)</f>
        <v>38353</v>
      </c>
      <c r="H65" s="54" t="n">
        <f aca="false">+[1]SO2!DZ59</f>
        <v>38534</v>
      </c>
      <c r="I65" s="56" t="n">
        <f aca="false">+VLOOKUP($H65,[1]SO2!$DZ$3:$EP$143,16,0)</f>
        <v>0</v>
      </c>
      <c r="J65" s="56" t="n">
        <f aca="false">+VLOOKUP($H65,[1]SO2!$DZ$3:$EP$143,6,0)</f>
        <v>0</v>
      </c>
      <c r="K65" s="56" t="n">
        <f aca="false">+J65/'[1]SO2-CURVE'!U65</f>
        <v>0</v>
      </c>
      <c r="L65" s="14" t="n">
        <f aca="false">+I65+J65+L64</f>
        <v>-51114.3160911108</v>
      </c>
      <c r="N65" s="51"/>
      <c r="O65" s="101"/>
      <c r="P65" s="90"/>
      <c r="Q65" s="24"/>
      <c r="R65" s="51"/>
      <c r="S65" s="83"/>
      <c r="T65" s="0" t="s">
        <v>42</v>
      </c>
      <c r="U65" s="122" t="n">
        <f aca="false">AVERAGE(U62:U64)</f>
        <v>4.22</v>
      </c>
      <c r="V65" s="122" t="n">
        <f aca="false">AVERAGE(V62:V64)</f>
        <v>4.23</v>
      </c>
    </row>
    <row r="66" customFormat="false" ht="12.75" hidden="false" customHeight="false" outlineLevel="0" collapsed="false">
      <c r="F66" s="0" t="n">
        <v>1</v>
      </c>
      <c r="G66" s="36" t="n">
        <f aca="false">+DATE(YEAR(H66),1,1)</f>
        <v>38353</v>
      </c>
      <c r="H66" s="54" t="n">
        <f aca="false">+[1]SO2!DZ60</f>
        <v>38565</v>
      </c>
      <c r="I66" s="56" t="n">
        <f aca="false">+VLOOKUP($H66,[1]SO2!$DZ$3:$EP$143,16,0)</f>
        <v>0</v>
      </c>
      <c r="J66" s="56" t="n">
        <f aca="false">+VLOOKUP($H66,[1]SO2!$DZ$3:$EP$143,6,0)</f>
        <v>0</v>
      </c>
      <c r="K66" s="56" t="n">
        <f aca="false">+J66/'[1]SO2-CURVE'!U66</f>
        <v>0</v>
      </c>
      <c r="L66" s="14" t="n">
        <f aca="false">+I66+J66+L65</f>
        <v>-51114.3160911108</v>
      </c>
      <c r="N66" s="51"/>
      <c r="O66" s="51"/>
      <c r="P66" s="51"/>
      <c r="Q66" s="51"/>
      <c r="R66" s="51"/>
      <c r="S66" s="83"/>
      <c r="T66" s="137"/>
      <c r="U66" s="137"/>
      <c r="V66" s="83"/>
    </row>
    <row r="67" customFormat="false" ht="13.5" hidden="false" customHeight="false" outlineLevel="0" collapsed="false">
      <c r="F67" s="0" t="n">
        <v>1</v>
      </c>
      <c r="G67" s="36" t="n">
        <f aca="false">+DATE(YEAR(H67),1,1)</f>
        <v>38353</v>
      </c>
      <c r="H67" s="54" t="n">
        <f aca="false">+[1]SO2!DZ61</f>
        <v>38596</v>
      </c>
      <c r="I67" s="56" t="n">
        <f aca="false">+VLOOKUP($H67,[1]SO2!$DZ$3:$EP$143,16,0)</f>
        <v>0</v>
      </c>
      <c r="J67" s="56" t="n">
        <f aca="false">+VLOOKUP($H67,[1]SO2!$DZ$3:$EP$143,6,0)</f>
        <v>0</v>
      </c>
      <c r="K67" s="56" t="n">
        <f aca="false">+J67/'[1]SO2-CURVE'!U67</f>
        <v>0</v>
      </c>
      <c r="L67" s="14" t="n">
        <f aca="false">+I67+J67+L66</f>
        <v>-51114.3160911108</v>
      </c>
      <c r="N67" s="51"/>
      <c r="O67" s="51"/>
      <c r="P67" s="51"/>
      <c r="Q67" s="24"/>
      <c r="R67" s="51"/>
      <c r="S67" s="83"/>
      <c r="T67" s="24" t="s">
        <v>44</v>
      </c>
      <c r="U67" s="110" t="n">
        <v>4.58</v>
      </c>
      <c r="V67" s="110" t="n">
        <f aca="false">+U67+0.01</f>
        <v>4.59</v>
      </c>
    </row>
    <row r="68" customFormat="false" ht="12.75" hidden="false" customHeight="false" outlineLevel="0" collapsed="false">
      <c r="F68" s="0" t="n">
        <v>1</v>
      </c>
      <c r="G68" s="36" t="n">
        <f aca="false">+DATE(YEAR(H68),1,1)</f>
        <v>38353</v>
      </c>
      <c r="H68" s="54" t="n">
        <f aca="false">+[1]SO2!DZ62</f>
        <v>38626</v>
      </c>
      <c r="I68" s="56" t="n">
        <f aca="false">+VLOOKUP($H68,[1]SO2!$DZ$3:$EP$143,16,0)</f>
        <v>-11250</v>
      </c>
      <c r="J68" s="56" t="n">
        <f aca="false">+VLOOKUP($H68,[1]SO2!$DZ$3:$EP$143,6,0)</f>
        <v>-8050.27215710049</v>
      </c>
      <c r="K68" s="56" t="n">
        <f aca="false">+J68/'[1]SO2-CURVE'!U68</f>
        <v>-11164.3886028419</v>
      </c>
      <c r="L68" s="14" t="n">
        <f aca="false">+I68+J68+L67</f>
        <v>-70414.5882482113</v>
      </c>
      <c r="N68" s="156"/>
      <c r="O68" s="145"/>
      <c r="P68" s="157"/>
      <c r="Q68" s="158"/>
      <c r="R68" s="159"/>
      <c r="S68" s="83"/>
      <c r="T68" s="24" t="s">
        <v>45</v>
      </c>
      <c r="U68" s="110" t="n">
        <v>4.58</v>
      </c>
      <c r="V68" s="110" t="n">
        <f aca="false">+U68+0.01</f>
        <v>4.59</v>
      </c>
    </row>
    <row r="69" customFormat="false" ht="12.75" hidden="false" customHeight="false" outlineLevel="0" collapsed="false">
      <c r="F69" s="0" t="n">
        <v>1</v>
      </c>
      <c r="G69" s="36" t="n">
        <f aca="false">+DATE(YEAR(H69),1,1)</f>
        <v>38353</v>
      </c>
      <c r="H69" s="54" t="n">
        <f aca="false">+[1]SO2!DZ63</f>
        <v>38657</v>
      </c>
      <c r="I69" s="56" t="n">
        <f aca="false">+VLOOKUP($H69,[1]SO2!$DZ$3:$EP$143,16,0)</f>
        <v>-55000</v>
      </c>
      <c r="J69" s="56" t="n">
        <f aca="false">+VLOOKUP($H69,[1]SO2!$DZ$3:$EP$143,6,0)</f>
        <v>0</v>
      </c>
      <c r="K69" s="56" t="n">
        <f aca="false">+J69/'[1]SO2-CURVE'!U69</f>
        <v>0</v>
      </c>
      <c r="L69" s="14" t="n">
        <f aca="false">+I69+J69+L68</f>
        <v>-125414.588248211</v>
      </c>
      <c r="N69" s="148" t="n">
        <v>2001</v>
      </c>
      <c r="O69" s="120" t="n">
        <v>15000</v>
      </c>
      <c r="P69" s="24" t="n">
        <f aca="false">+R7</f>
        <v>153.5</v>
      </c>
      <c r="Q69" s="101" t="n">
        <f aca="false">+P69*O69</f>
        <v>2302500</v>
      </c>
      <c r="R69" s="149" t="s">
        <v>41</v>
      </c>
      <c r="S69" s="83"/>
      <c r="T69" s="24" t="s">
        <v>47</v>
      </c>
      <c r="U69" s="110" t="n">
        <v>4.61</v>
      </c>
      <c r="V69" s="110" t="n">
        <f aca="false">+U69+0.01</f>
        <v>4.62</v>
      </c>
    </row>
    <row r="70" customFormat="false" ht="15" hidden="false" customHeight="false" outlineLevel="0" collapsed="false">
      <c r="F70" s="0" t="n">
        <v>1</v>
      </c>
      <c r="G70" s="36" t="n">
        <f aca="false">+DATE(YEAR(H70),1,1)</f>
        <v>38353</v>
      </c>
      <c r="H70" s="54" t="n">
        <f aca="false">+[1]SO2!DZ64</f>
        <v>38687</v>
      </c>
      <c r="I70" s="56" t="n">
        <f aca="false">+VLOOKUP($H70,[1]SO2!$DZ$3:$EP$143,16,0)</f>
        <v>-8000</v>
      </c>
      <c r="J70" s="56" t="n">
        <f aca="false">+VLOOKUP($H70,[1]SO2!$DZ$3:$EP$143,6,0)</f>
        <v>-9018.94111661436</v>
      </c>
      <c r="K70" s="56" t="n">
        <f aca="false">+J70/'[1]SO2-CURVE'!U70</f>
        <v>-12656.5711648061</v>
      </c>
      <c r="L70" s="14" t="n">
        <f aca="false">+I70+J70+L69</f>
        <v>-142433.529364826</v>
      </c>
      <c r="N70" s="148" t="n">
        <v>2002</v>
      </c>
      <c r="O70" s="124" t="n">
        <f aca="false">+O69</f>
        <v>15000</v>
      </c>
      <c r="P70" s="24" t="n">
        <f aca="false">+R8</f>
        <v>152.991760253906</v>
      </c>
      <c r="Q70" s="101" t="n">
        <f aca="false">+P70*O70</f>
        <v>2294876.40380859</v>
      </c>
      <c r="R70" s="160" t="n">
        <f aca="false">+Q70+Q69</f>
        <v>4597376.40380859</v>
      </c>
      <c r="S70" s="83"/>
      <c r="T70" s="24" t="s">
        <v>48</v>
      </c>
      <c r="U70" s="118" t="n">
        <v>4.61</v>
      </c>
      <c r="V70" s="118" t="n">
        <f aca="false">+U70+0.01</f>
        <v>4.62</v>
      </c>
    </row>
    <row r="71" customFormat="false" ht="12.75" hidden="false" customHeight="false" outlineLevel="0" collapsed="false">
      <c r="F71" s="0" t="n">
        <v>1</v>
      </c>
      <c r="G71" s="36" t="n">
        <f aca="false">+DATE(YEAR(H71),1,1)</f>
        <v>38718</v>
      </c>
      <c r="H71" s="54" t="n">
        <f aca="false">+[1]SO2!DZ65</f>
        <v>38718</v>
      </c>
      <c r="I71" s="56" t="n">
        <f aca="false">+VLOOKUP($H71,[1]SO2!$DZ$3:$EP$143,16,0)</f>
        <v>34023</v>
      </c>
      <c r="J71" s="56" t="n">
        <f aca="false">+VLOOKUP($H71,[1]SO2!$DZ$3:$EP$143,6,0)</f>
        <v>-4039.33834187098</v>
      </c>
      <c r="K71" s="56" t="n">
        <f aca="false">+J71/'[1]SO2-CURVE'!U71</f>
        <v>-5701.76521988786</v>
      </c>
      <c r="L71" s="14" t="n">
        <f aca="false">+I71+J71+L70</f>
        <v>-112449.867706697</v>
      </c>
      <c r="N71" s="148"/>
      <c r="O71" s="120"/>
      <c r="P71" s="90"/>
      <c r="Q71" s="101"/>
      <c r="R71" s="149"/>
      <c r="S71" s="83"/>
      <c r="T71" s="51"/>
      <c r="U71" s="122" t="n">
        <f aca="false">AVERAGE(U67:U70)</f>
        <v>4.595</v>
      </c>
      <c r="V71" s="122" t="n">
        <f aca="false">AVERAGE(V67:V70)</f>
        <v>4.605</v>
      </c>
    </row>
    <row r="72" customFormat="false" ht="12.75" hidden="false" customHeight="false" outlineLevel="0" collapsed="false">
      <c r="F72" s="0" t="n">
        <v>1</v>
      </c>
      <c r="G72" s="36" t="n">
        <f aca="false">+DATE(YEAR(H72),1,1)</f>
        <v>38718</v>
      </c>
      <c r="H72" s="54" t="n">
        <f aca="false">+[1]SO2!DZ66</f>
        <v>38749</v>
      </c>
      <c r="I72" s="56" t="n">
        <f aca="false">+VLOOKUP($H72,[1]SO2!$DZ$3:$EP$143,16,0)</f>
        <v>0</v>
      </c>
      <c r="J72" s="56" t="n">
        <f aca="false">+VLOOKUP($H72,[1]SO2!$DZ$3:$EP$143,6,0)</f>
        <v>0</v>
      </c>
      <c r="K72" s="56" t="n">
        <f aca="false">+J72/'[1]SO2-CURVE'!U72</f>
        <v>0</v>
      </c>
      <c r="L72" s="14" t="n">
        <f aca="false">+I72+J72+L71</f>
        <v>-112449.867706697</v>
      </c>
      <c r="N72" s="148" t="n">
        <v>2007</v>
      </c>
      <c r="O72" s="120" t="n">
        <v>20000</v>
      </c>
      <c r="P72" s="90" t="n">
        <f aca="false">+R13</f>
        <v>106.738395690918</v>
      </c>
      <c r="Q72" s="101" t="n">
        <f aca="false">+P72*O72</f>
        <v>2134767.91381836</v>
      </c>
      <c r="R72" s="149" t="s">
        <v>46</v>
      </c>
      <c r="S72" s="83"/>
      <c r="T72" s="51"/>
      <c r="U72" s="101"/>
      <c r="V72" s="101"/>
    </row>
    <row r="73" customFormat="false" ht="12.75" hidden="false" customHeight="false" outlineLevel="0" collapsed="false">
      <c r="F73" s="0" t="n">
        <v>1</v>
      </c>
      <c r="G73" s="36" t="n">
        <f aca="false">+DATE(YEAR(H73),1,1)</f>
        <v>38718</v>
      </c>
      <c r="H73" s="54" t="n">
        <f aca="false">+[1]SO2!DZ67</f>
        <v>38777</v>
      </c>
      <c r="I73" s="56" t="n">
        <f aca="false">+VLOOKUP($H73,[1]SO2!$DZ$3:$EP$143,16,0)</f>
        <v>0</v>
      </c>
      <c r="J73" s="56" t="n">
        <f aca="false">+VLOOKUP($H73,[1]SO2!$DZ$3:$EP$143,6,0)</f>
        <v>0</v>
      </c>
      <c r="K73" s="56" t="n">
        <f aca="false">+J73/'[1]SO2-CURVE'!U73</f>
        <v>0</v>
      </c>
      <c r="L73" s="14" t="n">
        <f aca="false">+I73+J73+L72</f>
        <v>-112449.867706697</v>
      </c>
      <c r="N73" s="148" t="n">
        <v>2008</v>
      </c>
      <c r="O73" s="101" t="n">
        <f aca="false">+O72</f>
        <v>20000</v>
      </c>
      <c r="P73" s="24" t="n">
        <f aca="false">+R14</f>
        <v>92.5066070556641</v>
      </c>
      <c r="Q73" s="101" t="n">
        <f aca="false">+P73*O73</f>
        <v>1850132.14111328</v>
      </c>
      <c r="R73" s="160" t="n">
        <f aca="false">+Q73+Q72</f>
        <v>3984900.05493164</v>
      </c>
      <c r="S73" s="83"/>
      <c r="T73" s="24" t="s">
        <v>49</v>
      </c>
      <c r="U73" s="110" t="n">
        <v>4.7</v>
      </c>
      <c r="V73" s="110" t="n">
        <f aca="false">+U73+0.01</f>
        <v>4.71</v>
      </c>
    </row>
    <row r="74" customFormat="false" ht="12.75" hidden="false" customHeight="false" outlineLevel="0" collapsed="false">
      <c r="F74" s="0" t="n">
        <v>1</v>
      </c>
      <c r="G74" s="36" t="n">
        <f aca="false">+DATE(YEAR(H74),1,1)</f>
        <v>38718</v>
      </c>
      <c r="H74" s="54" t="n">
        <f aca="false">+[1]SO2!DZ68</f>
        <v>38808</v>
      </c>
      <c r="I74" s="56" t="n">
        <f aca="false">+VLOOKUP($H74,[1]SO2!$DZ$3:$EP$143,16,0)</f>
        <v>0</v>
      </c>
      <c r="J74" s="56" t="n">
        <f aca="false">+VLOOKUP($H74,[1]SO2!$DZ$3:$EP$143,6,0)</f>
        <v>-4192.21957181495</v>
      </c>
      <c r="K74" s="56" t="n">
        <f aca="false">+J74/'[1]SO2-CURVE'!U74</f>
        <v>-6019.04689704269</v>
      </c>
      <c r="L74" s="14" t="n">
        <f aca="false">+I74+J74+L73</f>
        <v>-116642.087278512</v>
      </c>
      <c r="N74" s="148"/>
      <c r="O74" s="51"/>
      <c r="P74" s="90"/>
      <c r="Q74" s="24"/>
      <c r="R74" s="149"/>
      <c r="S74" s="83"/>
      <c r="T74" s="24" t="s">
        <v>50</v>
      </c>
      <c r="U74" s="110" t="n">
        <v>4.7</v>
      </c>
      <c r="V74" s="110" t="n">
        <f aca="false">+U74+0.01</f>
        <v>4.71</v>
      </c>
    </row>
    <row r="75" customFormat="false" ht="12.75" hidden="false" customHeight="false" outlineLevel="0" collapsed="false">
      <c r="F75" s="0" t="n">
        <v>1</v>
      </c>
      <c r="G75" s="36" t="n">
        <f aca="false">+DATE(YEAR(H75),1,1)</f>
        <v>38718</v>
      </c>
      <c r="H75" s="54" t="n">
        <f aca="false">+[1]SO2!DZ69</f>
        <v>38838</v>
      </c>
      <c r="I75" s="56" t="n">
        <f aca="false">+VLOOKUP($H75,[1]SO2!$DZ$3:$EP$143,16,0)</f>
        <v>0</v>
      </c>
      <c r="J75" s="56" t="n">
        <f aca="false">+VLOOKUP($H75,[1]SO2!$DZ$3:$EP$143,6,0)</f>
        <v>0</v>
      </c>
      <c r="K75" s="56" t="n">
        <f aca="false">+J75/'[1]SO2-CURVE'!U75</f>
        <v>0</v>
      </c>
      <c r="L75" s="14" t="n">
        <f aca="false">+I75+J75+L74</f>
        <v>-116642.087278512</v>
      </c>
      <c r="N75" s="148"/>
      <c r="O75" s="161" t="n">
        <f aca="false">+(O72-O69)/O69</f>
        <v>0.333333333333333</v>
      </c>
      <c r="P75" s="122"/>
      <c r="Q75" s="162" t="s">
        <v>5</v>
      </c>
      <c r="R75" s="163" t="n">
        <f aca="false">+R70-R73</f>
        <v>612476.348876953</v>
      </c>
      <c r="S75" s="83"/>
      <c r="T75" s="24" t="s">
        <v>51</v>
      </c>
      <c r="U75" s="110" t="n">
        <v>4.73</v>
      </c>
      <c r="V75" s="110" t="n">
        <f aca="false">+U75+0.01</f>
        <v>4.74</v>
      </c>
    </row>
    <row r="76" customFormat="false" ht="15.75" hidden="false" customHeight="false" outlineLevel="0" collapsed="false">
      <c r="F76" s="0" t="n">
        <v>1</v>
      </c>
      <c r="G76" s="36" t="n">
        <f aca="false">+DATE(YEAR(H76),1,1)</f>
        <v>38718</v>
      </c>
      <c r="H76" s="54" t="n">
        <f aca="false">+[1]SO2!DZ70</f>
        <v>38869</v>
      </c>
      <c r="I76" s="56" t="n">
        <f aca="false">+VLOOKUP($H76,[1]SO2!$DZ$3:$EP$143,16,0)</f>
        <v>0</v>
      </c>
      <c r="J76" s="56" t="n">
        <f aca="false">+VLOOKUP($H76,[1]SO2!$DZ$3:$EP$143,6,0)</f>
        <v>-6834.17094932902</v>
      </c>
      <c r="K76" s="56" t="n">
        <f aca="false">+J76/'[1]SO2-CURVE'!U76</f>
        <v>-9926.28978795416</v>
      </c>
      <c r="L76" s="14" t="n">
        <f aca="false">+I76+J76+L75</f>
        <v>-123476.258227841</v>
      </c>
      <c r="N76" s="164"/>
      <c r="O76" s="153"/>
      <c r="P76" s="165"/>
      <c r="Q76" s="166"/>
      <c r="R76" s="155"/>
      <c r="S76" s="83"/>
      <c r="T76" s="24" t="s">
        <v>52</v>
      </c>
      <c r="U76" s="118" t="n">
        <v>4.73</v>
      </c>
      <c r="V76" s="118" t="n">
        <f aca="false">+U76+0.01</f>
        <v>4.74</v>
      </c>
    </row>
    <row r="77" customFormat="false" ht="13.5" hidden="false" customHeight="false" outlineLevel="0" collapsed="false">
      <c r="F77" s="0" t="n">
        <v>1</v>
      </c>
      <c r="G77" s="36" t="n">
        <f aca="false">+DATE(YEAR(H77),1,1)</f>
        <v>38718</v>
      </c>
      <c r="H77" s="54" t="n">
        <f aca="false">+[1]SO2!DZ71</f>
        <v>38899</v>
      </c>
      <c r="I77" s="56" t="n">
        <f aca="false">+VLOOKUP($H77,[1]SO2!$DZ$3:$EP$143,16,0)</f>
        <v>0</v>
      </c>
      <c r="J77" s="56" t="n">
        <f aca="false">+VLOOKUP($H77,[1]SO2!$DZ$3:$EP$143,6,0)</f>
        <v>0</v>
      </c>
      <c r="K77" s="56" t="n">
        <f aca="false">+J77/'[1]SO2-CURVE'!U77</f>
        <v>0</v>
      </c>
      <c r="L77" s="14" t="n">
        <f aca="false">+I77+J77+L76</f>
        <v>-123476.258227841</v>
      </c>
      <c r="N77" s="51"/>
      <c r="O77" s="51"/>
      <c r="P77" s="51"/>
      <c r="Q77" s="51"/>
      <c r="R77" s="51"/>
      <c r="S77" s="83"/>
      <c r="T77" s="51"/>
      <c r="U77" s="122" t="n">
        <f aca="false">AVERAGE(U73:U76)</f>
        <v>4.715</v>
      </c>
      <c r="V77" s="122" t="n">
        <f aca="false">AVERAGE(V73:V76)</f>
        <v>4.725</v>
      </c>
    </row>
    <row r="78" customFormat="false" ht="12.75" hidden="false" customHeight="false" outlineLevel="0" collapsed="false">
      <c r="F78" s="0" t="n">
        <v>1</v>
      </c>
      <c r="G78" s="36" t="n">
        <f aca="false">+DATE(YEAR(H78),1,1)</f>
        <v>38718</v>
      </c>
      <c r="H78" s="54" t="n">
        <f aca="false">+[1]SO2!DZ72</f>
        <v>38930</v>
      </c>
      <c r="I78" s="56" t="n">
        <f aca="false">+VLOOKUP($H78,[1]SO2!$DZ$3:$EP$143,16,0)</f>
        <v>0</v>
      </c>
      <c r="J78" s="56" t="n">
        <f aca="false">+VLOOKUP($H78,[1]SO2!$DZ$3:$EP$143,6,0)</f>
        <v>0</v>
      </c>
      <c r="K78" s="56" t="n">
        <f aca="false">+J78/'[1]SO2-CURVE'!U78</f>
        <v>0</v>
      </c>
      <c r="L78" s="14" t="n">
        <f aca="false">+I78+J78+L77</f>
        <v>-123476.258227841</v>
      </c>
      <c r="N78" s="167"/>
      <c r="O78" s="145"/>
      <c r="P78" s="145"/>
      <c r="Q78" s="145"/>
      <c r="R78" s="159"/>
      <c r="S78" s="83"/>
      <c r="T78" s="83"/>
      <c r="U78" s="83"/>
      <c r="V78" s="83"/>
    </row>
    <row r="79" customFormat="false" ht="12.75" hidden="false" customHeight="false" outlineLevel="0" collapsed="false">
      <c r="F79" s="0" t="n">
        <v>1</v>
      </c>
      <c r="G79" s="36" t="n">
        <f aca="false">+DATE(YEAR(H79),1,1)</f>
        <v>38718</v>
      </c>
      <c r="H79" s="54" t="n">
        <f aca="false">+[1]SO2!DZ73</f>
        <v>38961</v>
      </c>
      <c r="I79" s="56" t="n">
        <f aca="false">+VLOOKUP($H79,[1]SO2!$DZ$3:$EP$143,16,0)</f>
        <v>0</v>
      </c>
      <c r="J79" s="56" t="n">
        <f aca="false">+VLOOKUP($H79,[1]SO2!$DZ$3:$EP$143,6,0)</f>
        <v>0</v>
      </c>
      <c r="K79" s="56" t="n">
        <f aca="false">+J79/'[1]SO2-CURVE'!U79</f>
        <v>0</v>
      </c>
      <c r="L79" s="14" t="n">
        <f aca="false">+I79+J79+L78</f>
        <v>-123476.258227841</v>
      </c>
      <c r="N79" s="148" t="n">
        <v>2000</v>
      </c>
      <c r="O79" s="120" t="n">
        <v>5000</v>
      </c>
      <c r="P79" s="90" t="n">
        <f aca="false">+R6</f>
        <v>153.5</v>
      </c>
      <c r="Q79" s="90" t="n">
        <f aca="false">+P79*O79</f>
        <v>767500</v>
      </c>
      <c r="R79" s="149" t="s">
        <v>55</v>
      </c>
      <c r="S79" s="83"/>
      <c r="T79" s="83"/>
      <c r="U79" s="83"/>
      <c r="V79" s="83"/>
    </row>
    <row r="80" customFormat="false" ht="12.75" hidden="false" customHeight="false" outlineLevel="0" collapsed="false">
      <c r="F80" s="0" t="n">
        <v>1</v>
      </c>
      <c r="G80" s="36" t="n">
        <f aca="false">+DATE(YEAR(H80),1,1)</f>
        <v>38718</v>
      </c>
      <c r="H80" s="54" t="n">
        <f aca="false">+[1]SO2!DZ74</f>
        <v>38991</v>
      </c>
      <c r="I80" s="56" t="n">
        <f aca="false">+VLOOKUP($H80,[1]SO2!$DZ$3:$EP$143,16,0)</f>
        <v>0</v>
      </c>
      <c r="J80" s="56" t="n">
        <f aca="false">+VLOOKUP($H80,[1]SO2!$DZ$3:$EP$143,6,0)</f>
        <v>-2671.9853970327</v>
      </c>
      <c r="K80" s="56" t="n">
        <f aca="false">+J80/'[1]SO2-CURVE'!U80</f>
        <v>-3971.9134282364</v>
      </c>
      <c r="L80" s="14" t="n">
        <f aca="false">+I80+J80+L79</f>
        <v>-126148.243624873</v>
      </c>
      <c r="N80" s="148"/>
      <c r="O80" s="120"/>
      <c r="P80" s="90"/>
      <c r="Q80" s="90"/>
      <c r="R80" s="149"/>
      <c r="S80" s="83"/>
      <c r="T80" s="83" t="n">
        <v>5000</v>
      </c>
      <c r="U80" s="83"/>
      <c r="V80" s="83"/>
    </row>
    <row r="81" customFormat="false" ht="12.75" hidden="false" customHeight="false" outlineLevel="0" collapsed="false">
      <c r="F81" s="0" t="n">
        <v>1</v>
      </c>
      <c r="G81" s="36" t="n">
        <f aca="false">+DATE(YEAR(H81),1,1)</f>
        <v>38718</v>
      </c>
      <c r="H81" s="54" t="n">
        <f aca="false">+[1]SO2!DZ75</f>
        <v>39022</v>
      </c>
      <c r="I81" s="56" t="n">
        <f aca="false">+VLOOKUP($H81,[1]SO2!$DZ$3:$EP$143,16,0)</f>
        <v>0</v>
      </c>
      <c r="J81" s="56" t="n">
        <f aca="false">+VLOOKUP($H81,[1]SO2!$DZ$3:$EP$143,6,0)</f>
        <v>0</v>
      </c>
      <c r="K81" s="56" t="n">
        <f aca="false">+J81/'[1]SO2-CURVE'!U81</f>
        <v>0</v>
      </c>
      <c r="L81" s="14" t="n">
        <f aca="false">+I81+J81+L80</f>
        <v>-126148.243624873</v>
      </c>
      <c r="N81" s="148" t="n">
        <v>2008</v>
      </c>
      <c r="O81" s="101" t="n">
        <f aca="false">+O79*(1+O83)</f>
        <v>7000</v>
      </c>
      <c r="P81" s="90" t="n">
        <f aca="false">+R14</f>
        <v>92.5066070556641</v>
      </c>
      <c r="Q81" s="90" t="n">
        <f aca="false">+P81*O81</f>
        <v>647546.249389648</v>
      </c>
      <c r="R81" s="149" t="s">
        <v>46</v>
      </c>
      <c r="T81" s="0" t="n">
        <v>7250</v>
      </c>
    </row>
    <row r="82" customFormat="false" ht="12.75" hidden="false" customHeight="false" outlineLevel="0" collapsed="false">
      <c r="F82" s="0" t="n">
        <v>1</v>
      </c>
      <c r="G82" s="36" t="n">
        <f aca="false">+DATE(YEAR(H82),1,1)</f>
        <v>38718</v>
      </c>
      <c r="H82" s="54" t="n">
        <f aca="false">+[1]SO2!DZ76</f>
        <v>39052</v>
      </c>
      <c r="I82" s="56" t="n">
        <f aca="false">+VLOOKUP($H82,[1]SO2!$DZ$3:$EP$143,16,0)</f>
        <v>-8000</v>
      </c>
      <c r="J82" s="56" t="n">
        <f aca="false">+VLOOKUP($H82,[1]SO2!$DZ$3:$EP$143,6,0)</f>
        <v>-9902.14388873819</v>
      </c>
      <c r="K82" s="56" t="n">
        <f aca="false">+J82/'[1]SO2-CURVE'!U82</f>
        <v>-14891.6253513409</v>
      </c>
      <c r="L82" s="14" t="n">
        <f aca="false">+I82+J82+L81</f>
        <v>-144050.387513612</v>
      </c>
      <c r="N82" s="148"/>
      <c r="O82" s="51"/>
      <c r="P82" s="51"/>
      <c r="Q82" s="51"/>
      <c r="R82" s="149"/>
      <c r="T82" s="0" t="n">
        <f aca="false">+T81-T80</f>
        <v>2250</v>
      </c>
    </row>
    <row r="83" customFormat="false" ht="12.75" hidden="false" customHeight="false" outlineLevel="0" collapsed="false">
      <c r="F83" s="0" t="n">
        <v>1</v>
      </c>
      <c r="G83" s="36" t="n">
        <f aca="false">+DATE(YEAR(H83),1,1)</f>
        <v>39083</v>
      </c>
      <c r="H83" s="54" t="n">
        <f aca="false">+[1]SO2!DZ77</f>
        <v>39083</v>
      </c>
      <c r="I83" s="56" t="n">
        <f aca="false">+VLOOKUP($H83,[1]SO2!$DZ$3:$EP$143,16,0)</f>
        <v>37257</v>
      </c>
      <c r="J83" s="56" t="n">
        <f aca="false">+VLOOKUP($H83,[1]SO2!$DZ$3:$EP$143,6,0)</f>
        <v>-2120.03008831556</v>
      </c>
      <c r="K83" s="56" t="n">
        <f aca="false">+J83/'[1]SO2-CURVE'!U83</f>
        <v>-3207.18235315407</v>
      </c>
      <c r="L83" s="14" t="n">
        <f aca="false">+I83+J83+L82</f>
        <v>-108913.417601927</v>
      </c>
      <c r="N83" s="148"/>
      <c r="O83" s="168" t="n">
        <v>0.4</v>
      </c>
      <c r="P83" s="169" t="s">
        <v>5</v>
      </c>
      <c r="Q83" s="170" t="n">
        <f aca="false">+Q79-Q81</f>
        <v>119953.750610352</v>
      </c>
      <c r="R83" s="149"/>
      <c r="T83" s="0" t="n">
        <f aca="false">+T82/T80</f>
        <v>0.45</v>
      </c>
    </row>
    <row r="84" customFormat="false" ht="13.5" hidden="false" customHeight="false" outlineLevel="0" collapsed="false">
      <c r="F84" s="0" t="n">
        <v>1</v>
      </c>
      <c r="G84" s="36" t="n">
        <f aca="false">+DATE(YEAR(H84),1,1)</f>
        <v>39083</v>
      </c>
      <c r="H84" s="54" t="n">
        <f aca="false">+[1]SO2!DZ78</f>
        <v>39114</v>
      </c>
      <c r="I84" s="56" t="n">
        <f aca="false">+VLOOKUP($H84,[1]SO2!$DZ$3:$EP$143,16,0)</f>
        <v>0</v>
      </c>
      <c r="J84" s="56" t="n">
        <f aca="false">+VLOOKUP($H84,[1]SO2!$DZ$3:$EP$143,6,0)</f>
        <v>0</v>
      </c>
      <c r="K84" s="56" t="n">
        <f aca="false">+J84/'[1]SO2-CURVE'!U84</f>
        <v>0</v>
      </c>
      <c r="L84" s="14" t="n">
        <f aca="false">+I84+J84+L83</f>
        <v>-108913.417601927</v>
      </c>
      <c r="N84" s="164"/>
      <c r="O84" s="153"/>
      <c r="P84" s="165"/>
      <c r="Q84" s="166"/>
      <c r="R84" s="155"/>
      <c r="V84" s="101"/>
    </row>
    <row r="85" customFormat="false" ht="13.5" hidden="false" customHeight="false" outlineLevel="0" collapsed="false">
      <c r="F85" s="0" t="n">
        <v>1</v>
      </c>
      <c r="G85" s="36" t="n">
        <f aca="false">+DATE(YEAR(H85),1,1)</f>
        <v>39083</v>
      </c>
      <c r="H85" s="54" t="n">
        <f aca="false">+[1]SO2!DZ79</f>
        <v>39142</v>
      </c>
      <c r="I85" s="56" t="n">
        <f aca="false">+VLOOKUP($H85,[1]SO2!$DZ$3:$EP$143,16,0)</f>
        <v>0</v>
      </c>
      <c r="J85" s="56" t="n">
        <f aca="false">+VLOOKUP($H85,[1]SO2!$DZ$3:$EP$143,6,0)</f>
        <v>0</v>
      </c>
      <c r="K85" s="56" t="n">
        <f aca="false">+J85/'[1]SO2-CURVE'!U85</f>
        <v>0</v>
      </c>
      <c r="L85" s="14" t="n">
        <f aca="false">+I85+J85+L84</f>
        <v>-108913.417601927</v>
      </c>
      <c r="N85" s="171"/>
      <c r="O85" s="51"/>
      <c r="P85" s="51"/>
      <c r="Q85" s="51"/>
      <c r="R85" s="51"/>
    </row>
    <row r="86" customFormat="false" ht="12.75" hidden="false" customHeight="false" outlineLevel="0" collapsed="false">
      <c r="F86" s="0" t="n">
        <v>1</v>
      </c>
      <c r="G86" s="36" t="n">
        <f aca="false">+DATE(YEAR(H86),1,1)</f>
        <v>39083</v>
      </c>
      <c r="H86" s="54" t="n">
        <f aca="false">+[1]SO2!DZ80</f>
        <v>39173</v>
      </c>
      <c r="I86" s="56" t="n">
        <f aca="false">+VLOOKUP($H86,[1]SO2!$DZ$3:$EP$143,16,0)</f>
        <v>0</v>
      </c>
      <c r="J86" s="56" t="n">
        <f aca="false">+VLOOKUP($H86,[1]SO2!$DZ$3:$EP$143,6,0)</f>
        <v>-2232.09709613877</v>
      </c>
      <c r="K86" s="56" t="n">
        <f aca="false">+J86/'[1]SO2-CURVE'!U86</f>
        <v>-3435.31780945511</v>
      </c>
      <c r="L86" s="14" t="n">
        <f aca="false">+I86+J86+L85</f>
        <v>-111145.514698066</v>
      </c>
      <c r="N86" s="156"/>
      <c r="O86" s="145"/>
      <c r="P86" s="145"/>
      <c r="Q86" s="145"/>
      <c r="R86" s="159"/>
    </row>
    <row r="87" customFormat="false" ht="12.75" hidden="false" customHeight="false" outlineLevel="0" collapsed="false">
      <c r="F87" s="0" t="n">
        <v>1</v>
      </c>
      <c r="G87" s="36" t="n">
        <f aca="false">+DATE(YEAR(H87),1,1)</f>
        <v>39083</v>
      </c>
      <c r="H87" s="54" t="n">
        <f aca="false">+[1]SO2!DZ81</f>
        <v>39203</v>
      </c>
      <c r="I87" s="56" t="n">
        <f aca="false">+VLOOKUP($H87,[1]SO2!$DZ$3:$EP$143,16,0)</f>
        <v>0</v>
      </c>
      <c r="J87" s="56" t="n">
        <f aca="false">+VLOOKUP($H87,[1]SO2!$DZ$3:$EP$143,6,0)</f>
        <v>0</v>
      </c>
      <c r="K87" s="56" t="n">
        <f aca="false">+J87/'[1]SO2-CURVE'!U87</f>
        <v>0</v>
      </c>
      <c r="L87" s="14" t="n">
        <f aca="false">+I87+J87+L86</f>
        <v>-111145.514698066</v>
      </c>
      <c r="N87" s="148" t="n">
        <v>2000</v>
      </c>
      <c r="O87" s="120" t="n">
        <v>20000</v>
      </c>
      <c r="P87" s="90" t="n">
        <f aca="false">+R6</f>
        <v>153.5</v>
      </c>
      <c r="Q87" s="24" t="n">
        <f aca="false">+P87*O87</f>
        <v>3070000</v>
      </c>
      <c r="R87" s="149" t="s">
        <v>46</v>
      </c>
    </row>
    <row r="88" customFormat="false" ht="12.75" hidden="false" customHeight="false" outlineLevel="0" collapsed="false">
      <c r="F88" s="0" t="n">
        <v>1</v>
      </c>
      <c r="G88" s="36" t="n">
        <f aca="false">+DATE(YEAR(H88),1,1)</f>
        <v>39083</v>
      </c>
      <c r="H88" s="54" t="n">
        <f aca="false">+[1]SO2!DZ82</f>
        <v>39234</v>
      </c>
      <c r="I88" s="56" t="n">
        <f aca="false">+VLOOKUP($H88,[1]SO2!$DZ$3:$EP$143,16,0)</f>
        <v>0</v>
      </c>
      <c r="J88" s="56" t="n">
        <f aca="false">+VLOOKUP($H88,[1]SO2!$DZ$3:$EP$143,6,0)</f>
        <v>0</v>
      </c>
      <c r="K88" s="56" t="n">
        <f aca="false">+J88/'[1]SO2-CURVE'!U88</f>
        <v>0</v>
      </c>
      <c r="L88" s="14" t="n">
        <f aca="false">+I88+J88+L87</f>
        <v>-111145.514698066</v>
      </c>
      <c r="N88" s="148"/>
      <c r="O88" s="101"/>
      <c r="P88" s="90"/>
      <c r="Q88" s="24"/>
      <c r="R88" s="149"/>
    </row>
    <row r="89" customFormat="false" ht="12.75" hidden="false" customHeight="false" outlineLevel="0" collapsed="false">
      <c r="F89" s="0" t="n">
        <v>1</v>
      </c>
      <c r="G89" s="36" t="n">
        <f aca="false">+DATE(YEAR(H89),1,1)</f>
        <v>39083</v>
      </c>
      <c r="H89" s="54" t="n">
        <f aca="false">+[1]SO2!DZ83</f>
        <v>39264</v>
      </c>
      <c r="I89" s="56" t="n">
        <f aca="false">+VLOOKUP($H89,[1]SO2!$DZ$3:$EP$143,16,0)</f>
        <v>0</v>
      </c>
      <c r="J89" s="56" t="n">
        <f aca="false">+VLOOKUP($H89,[1]SO2!$DZ$3:$EP$143,6,0)</f>
        <v>0</v>
      </c>
      <c r="K89" s="56" t="n">
        <f aca="false">+J89/'[1]SO2-CURVE'!U89</f>
        <v>0</v>
      </c>
      <c r="L89" s="14" t="n">
        <f aca="false">+I89+J89+L88</f>
        <v>-111145.514698066</v>
      </c>
      <c r="N89" s="148"/>
      <c r="O89" s="51"/>
      <c r="P89" s="51"/>
      <c r="Q89" s="51"/>
      <c r="R89" s="149"/>
      <c r="T89" s="101" t="n">
        <v>160000000</v>
      </c>
    </row>
    <row r="90" customFormat="false" ht="12.75" hidden="false" customHeight="false" outlineLevel="0" collapsed="false">
      <c r="F90" s="0" t="n">
        <v>1</v>
      </c>
      <c r="G90" s="36" t="n">
        <f aca="false">+DATE(YEAR(H90),1,1)</f>
        <v>39083</v>
      </c>
      <c r="H90" s="54" t="n">
        <f aca="false">+[1]SO2!DZ84</f>
        <v>39295</v>
      </c>
      <c r="I90" s="56" t="n">
        <f aca="false">+VLOOKUP($H90,[1]SO2!$DZ$3:$EP$143,16,0)</f>
        <v>0</v>
      </c>
      <c r="J90" s="56" t="n">
        <f aca="false">+VLOOKUP($H90,[1]SO2!$DZ$3:$EP$143,6,0)</f>
        <v>0</v>
      </c>
      <c r="K90" s="56" t="n">
        <f aca="false">+J90/'[1]SO2-CURVE'!U90</f>
        <v>0</v>
      </c>
      <c r="L90" s="14" t="n">
        <f aca="false">+I90+J90+L89</f>
        <v>-111145.514698066</v>
      </c>
      <c r="N90" s="148" t="n">
        <v>2003</v>
      </c>
      <c r="O90" s="101" t="n">
        <f aca="false">+O87*(1+O94)/2</f>
        <v>10500</v>
      </c>
      <c r="P90" s="24" t="n">
        <f aca="false">+R9</f>
        <v>151.975143432617</v>
      </c>
      <c r="Q90" s="24" t="n">
        <f aca="false">+P90*O90</f>
        <v>1595739.00604248</v>
      </c>
      <c r="R90" s="149"/>
    </row>
    <row r="91" customFormat="false" ht="15" hidden="false" customHeight="false" outlineLevel="0" collapsed="false">
      <c r="F91" s="0" t="n">
        <v>1</v>
      </c>
      <c r="G91" s="36" t="n">
        <f aca="false">+DATE(YEAR(H91),1,1)</f>
        <v>39083</v>
      </c>
      <c r="H91" s="54" t="n">
        <f aca="false">+[1]SO2!DZ85</f>
        <v>39326</v>
      </c>
      <c r="I91" s="56" t="n">
        <f aca="false">+VLOOKUP($H91,[1]SO2!$DZ$3:$EP$143,16,0)</f>
        <v>0</v>
      </c>
      <c r="J91" s="56" t="n">
        <f aca="false">+VLOOKUP($H91,[1]SO2!$DZ$3:$EP$143,6,0)</f>
        <v>0</v>
      </c>
      <c r="K91" s="56" t="n">
        <f aca="false">+J91/'[1]SO2-CURVE'!U91</f>
        <v>0</v>
      </c>
      <c r="L91" s="14" t="n">
        <f aca="false">+I91+J91+L90</f>
        <v>-111145.514698066</v>
      </c>
      <c r="N91" s="148" t="n">
        <v>2004</v>
      </c>
      <c r="O91" s="172" t="n">
        <f aca="false">+O87*(1+O94)/2</f>
        <v>10500</v>
      </c>
      <c r="P91" s="24" t="n">
        <f aca="false">+R10</f>
        <v>148.925491333008</v>
      </c>
      <c r="Q91" s="173" t="n">
        <f aca="false">+P91*O91</f>
        <v>1563717.65899658</v>
      </c>
      <c r="R91" s="149"/>
      <c r="T91" s="0" t="n">
        <f aca="false">+T89/100000</f>
        <v>1600</v>
      </c>
    </row>
    <row r="92" customFormat="false" ht="12.75" hidden="false" customHeight="false" outlineLevel="0" collapsed="false">
      <c r="F92" s="0" t="n">
        <v>1</v>
      </c>
      <c r="G92" s="36" t="n">
        <f aca="false">+DATE(YEAR(H92),1,1)</f>
        <v>39083</v>
      </c>
      <c r="H92" s="54" t="n">
        <f aca="false">+[1]SO2!DZ86</f>
        <v>39356</v>
      </c>
      <c r="I92" s="56" t="n">
        <f aca="false">+VLOOKUP($H92,[1]SO2!$DZ$3:$EP$143,16,0)</f>
        <v>0</v>
      </c>
      <c r="J92" s="56" t="n">
        <f aca="false">+VLOOKUP($H92,[1]SO2!$DZ$3:$EP$143,6,0)</f>
        <v>-2491.48051111377</v>
      </c>
      <c r="K92" s="56" t="n">
        <f aca="false">+J92/'[1]SO2-CURVE'!U92</f>
        <v>-3971.65415990981</v>
      </c>
      <c r="L92" s="14" t="n">
        <f aca="false">+I92+J92+L91</f>
        <v>-113636.99520918</v>
      </c>
      <c r="N92" s="174"/>
      <c r="O92" s="101" t="n">
        <f aca="false">+O91+O90</f>
        <v>21000</v>
      </c>
      <c r="P92" s="51"/>
      <c r="Q92" s="24" t="n">
        <f aca="false">+Q91+Q90</f>
        <v>3159456.66503906</v>
      </c>
      <c r="R92" s="149" t="s">
        <v>41</v>
      </c>
      <c r="V92" s="131"/>
    </row>
    <row r="93" customFormat="false" ht="12.75" hidden="false" customHeight="false" outlineLevel="0" collapsed="false">
      <c r="F93" s="0" t="n">
        <v>1</v>
      </c>
      <c r="G93" s="36" t="n">
        <f aca="false">+DATE(YEAR(H93),1,1)</f>
        <v>39083</v>
      </c>
      <c r="H93" s="54" t="n">
        <f aca="false">+[1]SO2!DZ87</f>
        <v>39387</v>
      </c>
      <c r="I93" s="56" t="n">
        <f aca="false">+VLOOKUP($H93,[1]SO2!$DZ$3:$EP$143,16,0)</f>
        <v>0</v>
      </c>
      <c r="J93" s="56" t="n">
        <f aca="false">+VLOOKUP($H93,[1]SO2!$DZ$3:$EP$143,6,0)</f>
        <v>0</v>
      </c>
      <c r="K93" s="56" t="n">
        <f aca="false">+J93/'[1]SO2-CURVE'!U93</f>
        <v>0</v>
      </c>
      <c r="L93" s="14" t="n">
        <f aca="false">+I93+J93+L92</f>
        <v>-113636.99520918</v>
      </c>
      <c r="N93" s="148"/>
      <c r="O93" s="51"/>
      <c r="P93" s="51"/>
      <c r="Q93" s="51"/>
      <c r="R93" s="149"/>
    </row>
    <row r="94" customFormat="false" ht="12.75" hidden="false" customHeight="false" outlineLevel="0" collapsed="false">
      <c r="F94" s="0" t="n">
        <v>1</v>
      </c>
      <c r="G94" s="36" t="n">
        <f aca="false">+DATE(YEAR(H94),1,1)</f>
        <v>39083</v>
      </c>
      <c r="H94" s="54" t="n">
        <f aca="false">+[1]SO2!DZ88</f>
        <v>39417</v>
      </c>
      <c r="I94" s="56" t="n">
        <f aca="false">+VLOOKUP($H94,[1]SO2!$DZ$3:$EP$143,16,0)</f>
        <v>-3200</v>
      </c>
      <c r="J94" s="56" t="n">
        <f aca="false">+VLOOKUP($H94,[1]SO2!$DZ$3:$EP$143,6,0)</f>
        <v>0</v>
      </c>
      <c r="K94" s="56" t="n">
        <f aca="false">+J94/'[1]SO2-CURVE'!U94</f>
        <v>0</v>
      </c>
      <c r="L94" s="14" t="n">
        <f aca="false">+I94+J94+L93</f>
        <v>-116836.99520918</v>
      </c>
      <c r="N94" s="175" t="n">
        <f aca="false">+(O92-O87)/O87</f>
        <v>0.05</v>
      </c>
      <c r="O94" s="176" t="n">
        <v>0.05</v>
      </c>
      <c r="P94" s="177" t="s">
        <v>5</v>
      </c>
      <c r="Q94" s="170" t="n">
        <f aca="false">+Q92-Q87</f>
        <v>89456.6650390625</v>
      </c>
      <c r="R94" s="149"/>
      <c r="T94" s="51"/>
    </row>
    <row r="95" customFormat="false" ht="13.5" hidden="false" customHeight="false" outlineLevel="0" collapsed="false">
      <c r="F95" s="0" t="n">
        <v>1</v>
      </c>
      <c r="G95" s="36" t="n">
        <f aca="false">+DATE(YEAR(H95),1,1)</f>
        <v>39448</v>
      </c>
      <c r="H95" s="54" t="n">
        <f aca="false">+[1]SO2!DZ89</f>
        <v>39448</v>
      </c>
      <c r="I95" s="56" t="n">
        <f aca="false">+VLOOKUP($H95,[1]SO2!$DZ$3:$EP$143,16,0)</f>
        <v>34982</v>
      </c>
      <c r="J95" s="56" t="n">
        <f aca="false">+VLOOKUP($H95,[1]SO2!$DZ$3:$EP$143,6,0)</f>
        <v>0</v>
      </c>
      <c r="K95" s="56" t="n">
        <f aca="false">+J95/'[1]SO2-CURVE'!U95</f>
        <v>0</v>
      </c>
      <c r="L95" s="14" t="n">
        <f aca="false">+I95+J95+L94</f>
        <v>-81854.9952091796</v>
      </c>
      <c r="N95" s="164" t="s">
        <v>56</v>
      </c>
      <c r="O95" s="166" t="n">
        <f aca="false">+O92-O87</f>
        <v>1000</v>
      </c>
      <c r="P95" s="178"/>
      <c r="Q95" s="179"/>
      <c r="R95" s="155"/>
    </row>
    <row r="96" customFormat="false" ht="13.5" hidden="false" customHeight="false" outlineLevel="0" collapsed="false">
      <c r="F96" s="0" t="n">
        <v>1</v>
      </c>
      <c r="G96" s="36" t="n">
        <f aca="false">+DATE(YEAR(H96),1,1)</f>
        <v>39448</v>
      </c>
      <c r="H96" s="54" t="n">
        <f aca="false">+[1]SO2!DZ90</f>
        <v>39479</v>
      </c>
      <c r="I96" s="56" t="n">
        <f aca="false">+VLOOKUP($H96,[1]SO2!$DZ$3:$EP$143,16,0)</f>
        <v>0</v>
      </c>
      <c r="J96" s="56" t="n">
        <f aca="false">+VLOOKUP($H96,[1]SO2!$DZ$3:$EP$143,6,0)</f>
        <v>0</v>
      </c>
      <c r="K96" s="56" t="n">
        <f aca="false">+J96/'[1]SO2-CURVE'!U96</f>
        <v>0</v>
      </c>
      <c r="L96" s="14" t="n">
        <f aca="false">+I96+J96+L95</f>
        <v>-81854.9952091796</v>
      </c>
      <c r="N96" s="51"/>
      <c r="O96" s="51"/>
      <c r="P96" s="51"/>
      <c r="Q96" s="51"/>
      <c r="R96" s="51"/>
    </row>
    <row r="97" customFormat="false" ht="12.75" hidden="false" customHeight="false" outlineLevel="0" collapsed="false">
      <c r="F97" s="0" t="n">
        <v>1</v>
      </c>
      <c r="G97" s="36" t="n">
        <f aca="false">+DATE(YEAR(H97),1,1)</f>
        <v>39448</v>
      </c>
      <c r="H97" s="54" t="n">
        <f aca="false">+[1]SO2!DZ91</f>
        <v>39508</v>
      </c>
      <c r="I97" s="56" t="n">
        <f aca="false">+VLOOKUP($H97,[1]SO2!$DZ$3:$EP$143,16,0)</f>
        <v>0</v>
      </c>
      <c r="J97" s="56" t="n">
        <f aca="false">+VLOOKUP($H97,[1]SO2!$DZ$3:$EP$143,6,0)</f>
        <v>0</v>
      </c>
      <c r="K97" s="56" t="n">
        <f aca="false">+J97/'[1]SO2-CURVE'!U97</f>
        <v>0</v>
      </c>
      <c r="L97" s="14" t="n">
        <f aca="false">+I97+J97+L96</f>
        <v>-81854.9952091796</v>
      </c>
      <c r="N97" s="156"/>
      <c r="O97" s="145"/>
      <c r="P97" s="145"/>
      <c r="Q97" s="180"/>
      <c r="R97" s="159"/>
    </row>
    <row r="98" customFormat="false" ht="12.75" hidden="false" customHeight="false" outlineLevel="0" collapsed="false">
      <c r="F98" s="0" t="n">
        <v>1</v>
      </c>
      <c r="G98" s="36" t="n">
        <f aca="false">+DATE(YEAR(H98),1,1)</f>
        <v>39448</v>
      </c>
      <c r="H98" s="54" t="n">
        <f aca="false">+[1]SO2!DZ92</f>
        <v>39539</v>
      </c>
      <c r="I98" s="56" t="n">
        <f aca="false">+VLOOKUP($H98,[1]SO2!$DZ$3:$EP$143,16,0)</f>
        <v>0</v>
      </c>
      <c r="J98" s="56" t="n">
        <f aca="false">+VLOOKUP($H98,[1]SO2!$DZ$3:$EP$143,6,0)</f>
        <v>-1375.76169926761</v>
      </c>
      <c r="K98" s="56" t="n">
        <f aca="false">+J98/'[1]SO2-CURVE'!U98</f>
        <v>-2270.70304771302</v>
      </c>
      <c r="L98" s="14" t="n">
        <f aca="false">+I98+J98+L97</f>
        <v>-83230.7569084472</v>
      </c>
      <c r="N98" s="148" t="n">
        <v>2000</v>
      </c>
      <c r="O98" s="120" t="n">
        <v>27500</v>
      </c>
      <c r="P98" s="24" t="n">
        <f aca="false">+R6</f>
        <v>153.5</v>
      </c>
      <c r="Q98" s="24" t="n">
        <f aca="false">+P98*O98</f>
        <v>4221250</v>
      </c>
      <c r="R98" s="149" t="s">
        <v>41</v>
      </c>
      <c r="V98" s="13"/>
      <c r="X98" s="101"/>
    </row>
    <row r="99" customFormat="false" ht="12.75" hidden="false" customHeight="false" outlineLevel="0" collapsed="false">
      <c r="F99" s="0" t="n">
        <v>1</v>
      </c>
      <c r="G99" s="36" t="n">
        <f aca="false">+DATE(YEAR(H99),1,1)</f>
        <v>39448</v>
      </c>
      <c r="H99" s="54" t="n">
        <f aca="false">+[1]SO2!DZ93</f>
        <v>39569</v>
      </c>
      <c r="I99" s="56" t="n">
        <f aca="false">+VLOOKUP($H99,[1]SO2!$DZ$3:$EP$143,16,0)</f>
        <v>0</v>
      </c>
      <c r="J99" s="56" t="n">
        <f aca="false">+VLOOKUP($H99,[1]SO2!$DZ$3:$EP$143,6,0)</f>
        <v>0</v>
      </c>
      <c r="K99" s="56" t="n">
        <f aca="false">+J99/'[1]SO2-CURVE'!U99</f>
        <v>0</v>
      </c>
      <c r="L99" s="14" t="n">
        <f aca="false">+I99+J99+L98</f>
        <v>-83230.7569084472</v>
      </c>
      <c r="N99" s="174"/>
      <c r="O99" s="51"/>
      <c r="P99" s="51"/>
      <c r="Q99" s="51"/>
      <c r="R99" s="149"/>
    </row>
    <row r="100" customFormat="false" ht="12.75" hidden="false" customHeight="false" outlineLevel="0" collapsed="false">
      <c r="F100" s="0" t="n">
        <v>1</v>
      </c>
      <c r="G100" s="36" t="n">
        <f aca="false">+DATE(YEAR(H100),1,1)</f>
        <v>39448</v>
      </c>
      <c r="H100" s="54" t="n">
        <f aca="false">+[1]SO2!DZ94</f>
        <v>39600</v>
      </c>
      <c r="I100" s="56" t="n">
        <f aca="false">+VLOOKUP($H100,[1]SO2!$DZ$3:$EP$143,16,0)</f>
        <v>0</v>
      </c>
      <c r="J100" s="56" t="n">
        <f aca="false">+VLOOKUP($H100,[1]SO2!$DZ$3:$EP$143,6,0)</f>
        <v>0</v>
      </c>
      <c r="K100" s="56" t="n">
        <f aca="false">+J100/'[1]SO2-CURVE'!U100</f>
        <v>0</v>
      </c>
      <c r="L100" s="14" t="n">
        <f aca="false">+I100+J100+L99</f>
        <v>-83230.7569084472</v>
      </c>
      <c r="N100" s="148"/>
      <c r="O100" s="51"/>
      <c r="P100" s="51"/>
      <c r="Q100" s="51"/>
      <c r="R100" s="149"/>
    </row>
    <row r="101" customFormat="false" ht="12.75" hidden="false" customHeight="false" outlineLevel="0" collapsed="false">
      <c r="F101" s="0" t="n">
        <v>1</v>
      </c>
      <c r="G101" s="36" t="n">
        <f aca="false">+DATE(YEAR(H101),1,1)</f>
        <v>39448</v>
      </c>
      <c r="H101" s="54" t="n">
        <f aca="false">+[1]SO2!DZ95</f>
        <v>39630</v>
      </c>
      <c r="I101" s="56" t="n">
        <f aca="false">+VLOOKUP($H101,[1]SO2!$DZ$3:$EP$143,16,0)</f>
        <v>0</v>
      </c>
      <c r="J101" s="56" t="n">
        <f aca="false">+VLOOKUP($H101,[1]SO2!$DZ$3:$EP$143,6,0)</f>
        <v>0</v>
      </c>
      <c r="K101" s="56" t="n">
        <f aca="false">+J101/'[1]SO2-CURVE'!U101</f>
        <v>0</v>
      </c>
      <c r="L101" s="14" t="n">
        <f aca="false">+I101+J101+L100</f>
        <v>-83230.7569084472</v>
      </c>
      <c r="N101" s="148" t="n">
        <v>2006</v>
      </c>
      <c r="O101" s="120" t="n">
        <v>11500</v>
      </c>
      <c r="P101" s="90" t="n">
        <f aca="false">+R12</f>
        <v>133.347106933594</v>
      </c>
      <c r="Q101" s="24" t="n">
        <f aca="false">+P101*O101</f>
        <v>1533491.72973633</v>
      </c>
      <c r="R101" s="149"/>
      <c r="V101" s="13"/>
    </row>
    <row r="102" customFormat="false" ht="12.75" hidden="false" customHeight="false" outlineLevel="0" collapsed="false">
      <c r="F102" s="0" t="n">
        <v>1</v>
      </c>
      <c r="G102" s="36" t="n">
        <f aca="false">+DATE(YEAR(H102),1,1)</f>
        <v>39448</v>
      </c>
      <c r="H102" s="54" t="n">
        <f aca="false">+[1]SO2!DZ96</f>
        <v>39661</v>
      </c>
      <c r="I102" s="56" t="n">
        <f aca="false">+VLOOKUP($H102,[1]SO2!$DZ$3:$EP$143,16,0)</f>
        <v>0</v>
      </c>
      <c r="J102" s="56" t="n">
        <f aca="false">+VLOOKUP($H102,[1]SO2!$DZ$3:$EP$143,6,0)</f>
        <v>0</v>
      </c>
      <c r="K102" s="56" t="n">
        <f aca="false">+J102/'[1]SO2-CURVE'!U102</f>
        <v>0</v>
      </c>
      <c r="L102" s="14" t="n">
        <f aca="false">+I102+J102+L101</f>
        <v>-83230.7569084472</v>
      </c>
      <c r="N102" s="148" t="n">
        <v>2007</v>
      </c>
      <c r="O102" s="101" t="n">
        <f aca="false">+O101</f>
        <v>11500</v>
      </c>
      <c r="P102" s="90" t="n">
        <f aca="false">+R13</f>
        <v>106.738395690918</v>
      </c>
      <c r="Q102" s="24" t="n">
        <f aca="false">+P102*O102</f>
        <v>1227491.55044556</v>
      </c>
      <c r="R102" s="149"/>
      <c r="V102" s="13"/>
      <c r="X102" s="101"/>
      <c r="Y102" s="101"/>
    </row>
    <row r="103" customFormat="false" ht="15" hidden="false" customHeight="false" outlineLevel="0" collapsed="false">
      <c r="F103" s="0" t="n">
        <v>1</v>
      </c>
      <c r="G103" s="36" t="n">
        <f aca="false">+DATE(YEAR(H103),1,1)</f>
        <v>39448</v>
      </c>
      <c r="H103" s="54" t="n">
        <f aca="false">+[1]SO2!DZ97</f>
        <v>39692</v>
      </c>
      <c r="I103" s="56" t="n">
        <f aca="false">+VLOOKUP($H103,[1]SO2!$DZ$3:$EP$143,16,0)</f>
        <v>0</v>
      </c>
      <c r="J103" s="56" t="n">
        <f aca="false">+VLOOKUP($H103,[1]SO2!$DZ$3:$EP$143,6,0)</f>
        <v>0</v>
      </c>
      <c r="K103" s="56" t="n">
        <f aca="false">+J103/'[1]SO2-CURVE'!U103</f>
        <v>0</v>
      </c>
      <c r="L103" s="14" t="n">
        <f aca="false">+I103+J103+L102</f>
        <v>-83230.7569084472</v>
      </c>
      <c r="N103" s="148" t="n">
        <v>2008</v>
      </c>
      <c r="O103" s="172" t="n">
        <f aca="false">+O102</f>
        <v>11500</v>
      </c>
      <c r="P103" s="90" t="n">
        <f aca="false">+R14</f>
        <v>92.5066070556641</v>
      </c>
      <c r="Q103" s="173" t="n">
        <f aca="false">+P103*O103</f>
        <v>1063825.98114014</v>
      </c>
      <c r="R103" s="149" t="s">
        <v>46</v>
      </c>
    </row>
    <row r="104" customFormat="false" ht="12.75" hidden="false" customHeight="false" outlineLevel="0" collapsed="false">
      <c r="F104" s="0" t="n">
        <v>1</v>
      </c>
      <c r="G104" s="36" t="n">
        <f aca="false">+DATE(YEAR(H104),1,1)</f>
        <v>39448</v>
      </c>
      <c r="H104" s="54" t="n">
        <f aca="false">+[1]SO2!DZ98</f>
        <v>39722</v>
      </c>
      <c r="I104" s="56" t="n">
        <f aca="false">+VLOOKUP($H104,[1]SO2!$DZ$3:$EP$143,16,0)</f>
        <v>0</v>
      </c>
      <c r="J104" s="56" t="n">
        <f aca="false">+VLOOKUP($H104,[1]SO2!$DZ$3:$EP$143,6,0)</f>
        <v>-2324.3041832392</v>
      </c>
      <c r="K104" s="56" t="n">
        <f aca="false">+J104/'[1]SO2-CURVE'!U104</f>
        <v>-3971.94017558175</v>
      </c>
      <c r="L104" s="14" t="n">
        <f aca="false">+I104+J104+L103</f>
        <v>-85555.0610916864</v>
      </c>
      <c r="N104" s="148"/>
      <c r="O104" s="124" t="n">
        <f aca="false">SUM(O101:O103)</f>
        <v>34500</v>
      </c>
      <c r="P104" s="51"/>
      <c r="Q104" s="24" t="n">
        <f aca="false">+Q103+Q102+Q101</f>
        <v>3824809.26132202</v>
      </c>
      <c r="R104" s="149"/>
    </row>
    <row r="105" customFormat="false" ht="12.75" hidden="false" customHeight="false" outlineLevel="0" collapsed="false">
      <c r="F105" s="0" t="n">
        <v>1</v>
      </c>
      <c r="G105" s="36" t="n">
        <f aca="false">+DATE(YEAR(H105),1,1)</f>
        <v>39448</v>
      </c>
      <c r="H105" s="54" t="n">
        <f aca="false">+[1]SO2!DZ99</f>
        <v>39753</v>
      </c>
      <c r="I105" s="56" t="n">
        <f aca="false">+VLOOKUP($H105,[1]SO2!$DZ$3:$EP$143,16,0)</f>
        <v>0</v>
      </c>
      <c r="J105" s="56" t="n">
        <f aca="false">+VLOOKUP($H105,[1]SO2!$DZ$3:$EP$143,6,0)</f>
        <v>0</v>
      </c>
      <c r="K105" s="56" t="n">
        <f aca="false">+J105/'[1]SO2-CURVE'!U105</f>
        <v>0</v>
      </c>
      <c r="L105" s="14" t="n">
        <f aca="false">+I105+J105+L104</f>
        <v>-85555.0610916864</v>
      </c>
      <c r="N105" s="148"/>
      <c r="O105" s="51"/>
      <c r="P105" s="51"/>
      <c r="Q105" s="51"/>
      <c r="R105" s="149"/>
    </row>
    <row r="106" customFormat="false" ht="12.75" hidden="false" customHeight="false" outlineLevel="0" collapsed="false">
      <c r="F106" s="0" t="n">
        <v>1</v>
      </c>
      <c r="G106" s="36" t="n">
        <f aca="false">+DATE(YEAR(H106),1,1)</f>
        <v>39448</v>
      </c>
      <c r="H106" s="54" t="n">
        <f aca="false">+[1]SO2!DZ100</f>
        <v>39783</v>
      </c>
      <c r="I106" s="56" t="n">
        <f aca="false">+VLOOKUP($H106,[1]SO2!$DZ$3:$EP$143,16,0)</f>
        <v>0</v>
      </c>
      <c r="J106" s="56" t="n">
        <f aca="false">+VLOOKUP($H106,[1]SO2!$DZ$3:$EP$143,6,0)</f>
        <v>0</v>
      </c>
      <c r="K106" s="56" t="n">
        <f aca="false">+J106/'[1]SO2-CURVE'!U106</f>
        <v>0</v>
      </c>
      <c r="L106" s="14" t="n">
        <f aca="false">+I106+J106+L105</f>
        <v>-85555.0610916864</v>
      </c>
      <c r="N106" s="181"/>
      <c r="O106" s="182" t="n">
        <f aca="false">+(O104-O98)/O98</f>
        <v>0.254545454545455</v>
      </c>
      <c r="P106" s="177" t="s">
        <v>5</v>
      </c>
      <c r="Q106" s="24" t="n">
        <f aca="false">+Q98-Q104</f>
        <v>396440.738677979</v>
      </c>
      <c r="R106" s="149"/>
    </row>
    <row r="107" customFormat="false" ht="12.75" hidden="false" customHeight="false" outlineLevel="0" collapsed="false">
      <c r="F107" s="0" t="n">
        <v>1</v>
      </c>
      <c r="G107" s="36" t="n">
        <f aca="false">+DATE(YEAR(H107),1,1)</f>
        <v>39814</v>
      </c>
      <c r="H107" s="54" t="n">
        <f aca="false">+[1]SO2!DZ101</f>
        <v>39814</v>
      </c>
      <c r="I107" s="56" t="n">
        <f aca="false">+VLOOKUP($H107,[1]SO2!$DZ$3:$EP$143,16,0)</f>
        <v>29482</v>
      </c>
      <c r="J107" s="56" t="n">
        <f aca="false">+VLOOKUP($H107,[1]SO2!$DZ$3:$EP$143,6,0)</f>
        <v>0</v>
      </c>
      <c r="K107" s="56" t="n">
        <f aca="false">+J107/'[1]SO2-CURVE'!U107</f>
        <v>0</v>
      </c>
      <c r="L107" s="14" t="n">
        <f aca="false">+I107+J107+L106</f>
        <v>-56073.0610916864</v>
      </c>
      <c r="N107" s="148"/>
      <c r="O107" s="51"/>
      <c r="P107" s="51"/>
      <c r="Q107" s="51"/>
      <c r="R107" s="149"/>
    </row>
    <row r="108" customFormat="false" ht="13.5" hidden="false" customHeight="false" outlineLevel="0" collapsed="false">
      <c r="F108" s="0" t="n">
        <v>1</v>
      </c>
      <c r="G108" s="36" t="n">
        <f aca="false">+DATE(YEAR(H108),1,1)</f>
        <v>39814</v>
      </c>
      <c r="H108" s="54" t="n">
        <f aca="false">+[1]SO2!DZ102</f>
        <v>39845</v>
      </c>
      <c r="I108" s="56" t="n">
        <f aca="false">+VLOOKUP($H108,[1]SO2!$DZ$3:$EP$143,16,0)</f>
        <v>0</v>
      </c>
      <c r="J108" s="56" t="n">
        <f aca="false">+VLOOKUP($H108,[1]SO2!$DZ$3:$EP$143,6,0)</f>
        <v>0</v>
      </c>
      <c r="K108" s="56" t="n">
        <f aca="false">+J108/'[1]SO2-CURVE'!U108</f>
        <v>0</v>
      </c>
      <c r="L108" s="14" t="n">
        <f aca="false">+I108+J108+L107</f>
        <v>-56073.0610916864</v>
      </c>
      <c r="N108" s="164"/>
      <c r="O108" s="139" t="n">
        <f aca="false">+O104-O98</f>
        <v>7000</v>
      </c>
      <c r="P108" s="153"/>
      <c r="Q108" s="153"/>
      <c r="R108" s="155"/>
    </row>
    <row r="109" customFormat="false" ht="12.75" hidden="false" customHeight="false" outlineLevel="0" collapsed="false">
      <c r="F109" s="0" t="n">
        <v>1</v>
      </c>
      <c r="G109" s="36" t="n">
        <f aca="false">+DATE(YEAR(H109),1,1)</f>
        <v>39814</v>
      </c>
      <c r="H109" s="54" t="n">
        <f aca="false">+[1]SO2!DZ103</f>
        <v>39873</v>
      </c>
      <c r="I109" s="56" t="n">
        <f aca="false">+VLOOKUP($H109,[1]SO2!$DZ$3:$EP$143,16,0)</f>
        <v>0</v>
      </c>
      <c r="J109" s="56" t="n">
        <f aca="false">+VLOOKUP($H109,[1]SO2!$DZ$3:$EP$143,6,0)</f>
        <v>0</v>
      </c>
      <c r="K109" s="56" t="n">
        <f aca="false">+J109/'[1]SO2-CURVE'!U109</f>
        <v>0</v>
      </c>
      <c r="L109" s="14" t="n">
        <f aca="false">+I109+J109+L108</f>
        <v>-56073.0610916864</v>
      </c>
      <c r="N109" s="51"/>
      <c r="O109" s="51"/>
      <c r="P109" s="51"/>
      <c r="Q109" s="51"/>
      <c r="R109" s="51"/>
    </row>
    <row r="110" customFormat="false" ht="12.75" hidden="false" customHeight="false" outlineLevel="0" collapsed="false">
      <c r="F110" s="0" t="n">
        <v>1</v>
      </c>
      <c r="G110" s="36" t="n">
        <f aca="false">+DATE(YEAR(H110),1,1)</f>
        <v>39814</v>
      </c>
      <c r="H110" s="54" t="n">
        <f aca="false">+[1]SO2!DZ104</f>
        <v>39904</v>
      </c>
      <c r="I110" s="56" t="n">
        <f aca="false">+VLOOKUP($H110,[1]SO2!$DZ$3:$EP$143,16,0)</f>
        <v>0</v>
      </c>
      <c r="J110" s="56" t="n">
        <f aca="false">+VLOOKUP($H110,[1]SO2!$DZ$3:$EP$143,6,0)</f>
        <v>-789.978287931953</v>
      </c>
      <c r="K110" s="56" t="n">
        <f aca="false">+J110/'[1]SO2-CURVE'!U110</f>
        <v>-1397.59780323883</v>
      </c>
      <c r="L110" s="14" t="n">
        <f aca="false">+I110+J110+L109</f>
        <v>-56863.0393796184</v>
      </c>
    </row>
    <row r="111" customFormat="false" ht="12.75" hidden="false" customHeight="false" outlineLevel="0" collapsed="false">
      <c r="F111" s="0" t="n">
        <v>1</v>
      </c>
      <c r="G111" s="36" t="n">
        <f aca="false">+DATE(YEAR(H111),1,1)</f>
        <v>39814</v>
      </c>
      <c r="H111" s="54" t="n">
        <f aca="false">+[1]SO2!DZ105</f>
        <v>39934</v>
      </c>
      <c r="I111" s="56" t="n">
        <f aca="false">+VLOOKUP($H111,[1]SO2!$DZ$3:$EP$143,16,0)</f>
        <v>0</v>
      </c>
      <c r="J111" s="56" t="n">
        <f aca="false">+VLOOKUP($H111,[1]SO2!$DZ$3:$EP$143,6,0)</f>
        <v>0</v>
      </c>
      <c r="K111" s="56" t="n">
        <f aca="false">+J111/'[1]SO2-CURVE'!U111</f>
        <v>0</v>
      </c>
      <c r="L111" s="14" t="n">
        <f aca="false">+I111+J111+L110</f>
        <v>-56863.0393796184</v>
      </c>
      <c r="N111" s="0" t="n">
        <v>2000</v>
      </c>
      <c r="O111" s="0" t="n">
        <v>5000</v>
      </c>
      <c r="P111" s="13" t="n">
        <f aca="false">+R6</f>
        <v>153.5</v>
      </c>
      <c r="Q111" s="101" t="n">
        <f aca="false">+P111*O111</f>
        <v>767500</v>
      </c>
      <c r="R111" s="0" t="s">
        <v>41</v>
      </c>
    </row>
    <row r="112" customFormat="false" ht="12.75" hidden="false" customHeight="false" outlineLevel="0" collapsed="false">
      <c r="F112" s="0" t="n">
        <v>1</v>
      </c>
      <c r="G112" s="36" t="n">
        <f aca="false">+DATE(YEAR(H112),1,1)</f>
        <v>39814</v>
      </c>
      <c r="H112" s="54" t="n">
        <f aca="false">+[1]SO2!DZ106</f>
        <v>39965</v>
      </c>
      <c r="I112" s="56" t="n">
        <f aca="false">+VLOOKUP($H112,[1]SO2!$DZ$3:$EP$143,16,0)</f>
        <v>0</v>
      </c>
      <c r="J112" s="56" t="n">
        <f aca="false">+VLOOKUP($H112,[1]SO2!$DZ$3:$EP$143,6,0)</f>
        <v>0</v>
      </c>
      <c r="K112" s="56" t="n">
        <f aca="false">+J112/'[1]SO2-CURVE'!U112</f>
        <v>0</v>
      </c>
      <c r="L112" s="14" t="n">
        <f aca="false">+I112+J112+L111</f>
        <v>-56863.0393796184</v>
      </c>
    </row>
    <row r="113" customFormat="false" ht="12.75" hidden="false" customHeight="false" outlineLevel="0" collapsed="false">
      <c r="F113" s="0" t="n">
        <v>1</v>
      </c>
      <c r="G113" s="36" t="n">
        <f aca="false">+DATE(YEAR(H113),1,1)</f>
        <v>39814</v>
      </c>
      <c r="H113" s="54" t="n">
        <f aca="false">+[1]SO2!DZ107</f>
        <v>39995</v>
      </c>
      <c r="I113" s="56" t="n">
        <f aca="false">+VLOOKUP($H113,[1]SO2!$DZ$3:$EP$143,16,0)</f>
        <v>0</v>
      </c>
      <c r="J113" s="56" t="n">
        <f aca="false">+VLOOKUP($H113,[1]SO2!$DZ$3:$EP$143,6,0)</f>
        <v>0</v>
      </c>
      <c r="K113" s="56" t="n">
        <f aca="false">+J113/'[1]SO2-CURVE'!U113</f>
        <v>0</v>
      </c>
      <c r="L113" s="14" t="n">
        <f aca="false">+I113+J113+L112</f>
        <v>-56863.0393796184</v>
      </c>
      <c r="N113" s="0" t="n">
        <v>2005</v>
      </c>
      <c r="O113" s="0" t="n">
        <v>5100</v>
      </c>
      <c r="P113" s="13" t="n">
        <f aca="false">+R11</f>
        <v>142.31787109375</v>
      </c>
      <c r="Q113" s="101" t="n">
        <f aca="false">+P113*O113</f>
        <v>725821.142578125</v>
      </c>
      <c r="R113" s="0" t="s">
        <v>46</v>
      </c>
    </row>
    <row r="114" customFormat="false" ht="12.75" hidden="false" customHeight="false" outlineLevel="0" collapsed="false">
      <c r="F114" s="0" t="n">
        <v>1</v>
      </c>
      <c r="G114" s="36" t="n">
        <f aca="false">+DATE(YEAR(H114),1,1)</f>
        <v>39814</v>
      </c>
      <c r="H114" s="54" t="n">
        <f aca="false">+[1]SO2!DZ108</f>
        <v>40026</v>
      </c>
      <c r="I114" s="56" t="n">
        <f aca="false">+VLOOKUP($H114,[1]SO2!$DZ$3:$EP$143,16,0)</f>
        <v>0</v>
      </c>
      <c r="J114" s="56" t="n">
        <f aca="false">+VLOOKUP($H114,[1]SO2!$DZ$3:$EP$143,6,0)</f>
        <v>0</v>
      </c>
      <c r="K114" s="56" t="n">
        <f aca="false">+J114/'[1]SO2-CURVE'!U114</f>
        <v>0</v>
      </c>
      <c r="L114" s="14" t="n">
        <f aca="false">+I114+J114+L113</f>
        <v>-56863.0393796184</v>
      </c>
    </row>
    <row r="115" customFormat="false" ht="12.75" hidden="false" customHeight="false" outlineLevel="0" collapsed="false">
      <c r="F115" s="0" t="n">
        <v>1</v>
      </c>
      <c r="G115" s="36" t="n">
        <f aca="false">+DATE(YEAR(H115),1,1)</f>
        <v>39814</v>
      </c>
      <c r="H115" s="54" t="n">
        <f aca="false">+[1]SO2!DZ109</f>
        <v>40057</v>
      </c>
      <c r="I115" s="56" t="n">
        <f aca="false">+VLOOKUP($H115,[1]SO2!$DZ$3:$EP$143,16,0)</f>
        <v>0</v>
      </c>
      <c r="J115" s="56" t="n">
        <f aca="false">+VLOOKUP($H115,[1]SO2!$DZ$3:$EP$143,6,0)</f>
        <v>0</v>
      </c>
      <c r="K115" s="56" t="n">
        <f aca="false">+J115/'[1]SO2-CURVE'!U115</f>
        <v>0</v>
      </c>
      <c r="L115" s="14" t="n">
        <f aca="false">+I115+J115+L114</f>
        <v>-56863.0393796184</v>
      </c>
    </row>
    <row r="116" customFormat="false" ht="12.75" hidden="false" customHeight="false" outlineLevel="0" collapsed="false">
      <c r="F116" s="0" t="n">
        <v>1</v>
      </c>
      <c r="G116" s="36" t="n">
        <f aca="false">+DATE(YEAR(H116),1,1)</f>
        <v>39814</v>
      </c>
      <c r="H116" s="54" t="n">
        <f aca="false">+[1]SO2!DZ110</f>
        <v>40087</v>
      </c>
      <c r="I116" s="56" t="n">
        <f aca="false">+VLOOKUP($H116,[1]SO2!$DZ$3:$EP$143,16,0)</f>
        <v>0</v>
      </c>
      <c r="J116" s="56" t="n">
        <f aca="false">+VLOOKUP($H116,[1]SO2!$DZ$3:$EP$143,6,0)</f>
        <v>-2168.26390789525</v>
      </c>
      <c r="K116" s="56" t="n">
        <f aca="false">+J116/'[1]SO2-CURVE'!U116</f>
        <v>-3972.52545177226</v>
      </c>
      <c r="L116" s="14" t="n">
        <f aca="false">+I116+J116+L115</f>
        <v>-59031.3032875136</v>
      </c>
      <c r="Q116" s="135" t="n">
        <f aca="false">+Q111-Q113</f>
        <v>41678.857421875</v>
      </c>
      <c r="V116" s="13"/>
    </row>
    <row r="117" customFormat="false" ht="12.75" hidden="false" customHeight="false" outlineLevel="0" collapsed="false">
      <c r="F117" s="0" t="n">
        <v>1</v>
      </c>
      <c r="G117" s="36" t="n">
        <f aca="false">+DATE(YEAR(H117),1,1)</f>
        <v>39814</v>
      </c>
      <c r="H117" s="54" t="n">
        <f aca="false">+[1]SO2!DZ111</f>
        <v>40118</v>
      </c>
      <c r="I117" s="56" t="n">
        <f aca="false">+VLOOKUP($H117,[1]SO2!$DZ$3:$EP$143,16,0)</f>
        <v>0</v>
      </c>
      <c r="J117" s="56" t="n">
        <f aca="false">+VLOOKUP($H117,[1]SO2!$DZ$3:$EP$143,6,0)</f>
        <v>0</v>
      </c>
      <c r="K117" s="56" t="n">
        <f aca="false">+J117/'[1]SO2-CURVE'!U117</f>
        <v>0</v>
      </c>
      <c r="L117" s="14" t="n">
        <f aca="false">+I117+J117+L116</f>
        <v>-59031.3032875136</v>
      </c>
    </row>
    <row r="118" customFormat="false" ht="12.75" hidden="false" customHeight="false" outlineLevel="0" collapsed="false">
      <c r="F118" s="0" t="n">
        <v>1</v>
      </c>
      <c r="G118" s="36" t="n">
        <f aca="false">+DATE(YEAR(H118),1,1)</f>
        <v>39814</v>
      </c>
      <c r="H118" s="54" t="n">
        <f aca="false">+[1]SO2!DZ112</f>
        <v>40148</v>
      </c>
      <c r="I118" s="56" t="n">
        <f aca="false">+VLOOKUP($H118,[1]SO2!$DZ$3:$EP$143,16,0)</f>
        <v>0</v>
      </c>
      <c r="J118" s="56" t="n">
        <f aca="false">+VLOOKUP($H118,[1]SO2!$DZ$3:$EP$143,6,0)</f>
        <v>0</v>
      </c>
      <c r="K118" s="56" t="n">
        <f aca="false">+J118/'[1]SO2-CURVE'!U118</f>
        <v>0</v>
      </c>
      <c r="L118" s="14" t="n">
        <f aca="false">+I118+J118+L117</f>
        <v>-59031.3032875136</v>
      </c>
      <c r="V118" s="13"/>
    </row>
    <row r="119" customFormat="false" ht="12.75" hidden="false" customHeight="false" outlineLevel="0" collapsed="false">
      <c r="F119" s="0" t="n">
        <v>1</v>
      </c>
      <c r="G119" s="36" t="n">
        <f aca="false">+DATE(YEAR(H119),1,1)</f>
        <v>40179</v>
      </c>
      <c r="H119" s="54" t="n">
        <f aca="false">+[1]SO2!DZ113</f>
        <v>40179</v>
      </c>
      <c r="I119" s="56" t="n">
        <f aca="false">+VLOOKUP($H119,[1]SO2!$DZ$3:$EP$143,16,0)</f>
        <v>13675</v>
      </c>
      <c r="J119" s="56" t="n">
        <f aca="false">+VLOOKUP($H119,[1]SO2!$DZ$3:$EP$143,6,0)</f>
        <v>0</v>
      </c>
      <c r="K119" s="56" t="n">
        <f aca="false">+J119/'[1]SO2-CURVE'!U119</f>
        <v>0</v>
      </c>
      <c r="L119" s="14" t="n">
        <f aca="false">+I119+J119+L118</f>
        <v>-45356.3032875136</v>
      </c>
      <c r="V119" s="13"/>
    </row>
    <row r="120" customFormat="false" ht="12.75" hidden="false" customHeight="false" outlineLevel="0" collapsed="false">
      <c r="F120" s="0" t="n">
        <v>1</v>
      </c>
      <c r="G120" s="36" t="n">
        <f aca="false">+DATE(YEAR(H120),1,1)</f>
        <v>40179</v>
      </c>
      <c r="H120" s="54" t="n">
        <f aca="false">+[1]SO2!DZ114</f>
        <v>40210</v>
      </c>
      <c r="I120" s="56" t="n">
        <f aca="false">+VLOOKUP($H120,[1]SO2!$DZ$3:$EP$143,16,0)</f>
        <v>0</v>
      </c>
      <c r="J120" s="56" t="n">
        <f aca="false">+VLOOKUP($H120,[1]SO2!$DZ$3:$EP$143,6,0)</f>
        <v>0</v>
      </c>
      <c r="K120" s="56" t="n">
        <f aca="false">+J120/'[1]SO2-CURVE'!U120</f>
        <v>0</v>
      </c>
      <c r="L120" s="14" t="n">
        <f aca="false">+I120+J120+L119</f>
        <v>-45356.3032875136</v>
      </c>
      <c r="N120" s="0" t="n">
        <v>2000</v>
      </c>
      <c r="O120" s="0" t="n">
        <v>4400</v>
      </c>
      <c r="P120" s="13" t="n">
        <f aca="false">+P111</f>
        <v>153.5</v>
      </c>
      <c r="Q120" s="101" t="n">
        <f aca="false">+P120*O120</f>
        <v>675400</v>
      </c>
      <c r="R120" s="0" t="s">
        <v>46</v>
      </c>
    </row>
    <row r="121" customFormat="false" ht="12.75" hidden="false" customHeight="false" outlineLevel="0" collapsed="false">
      <c r="F121" s="0" t="n">
        <v>1</v>
      </c>
      <c r="G121" s="36" t="n">
        <f aca="false">+DATE(YEAR(H121),1,1)</f>
        <v>40179</v>
      </c>
      <c r="H121" s="54" t="n">
        <f aca="false">+[1]SO2!DZ115</f>
        <v>40238</v>
      </c>
      <c r="I121" s="56" t="n">
        <f aca="false">+VLOOKUP($H121,[1]SO2!$DZ$3:$EP$143,16,0)</f>
        <v>0</v>
      </c>
      <c r="J121" s="56" t="n">
        <f aca="false">+VLOOKUP($H121,[1]SO2!$DZ$3:$EP$143,6,0)</f>
        <v>0</v>
      </c>
      <c r="K121" s="56" t="n">
        <f aca="false">+J121/'[1]SO2-CURVE'!U121</f>
        <v>0</v>
      </c>
      <c r="L121" s="14" t="n">
        <f aca="false">+I121+J121+L120</f>
        <v>-45356.3032875136</v>
      </c>
    </row>
    <row r="122" customFormat="false" ht="12.75" hidden="false" customHeight="false" outlineLevel="0" collapsed="false">
      <c r="F122" s="0" t="n">
        <v>1</v>
      </c>
      <c r="G122" s="36" t="n">
        <f aca="false">+DATE(YEAR(H122),1,1)</f>
        <v>40179</v>
      </c>
      <c r="H122" s="54" t="n">
        <f aca="false">+[1]SO2!DZ116</f>
        <v>40269</v>
      </c>
      <c r="I122" s="56" t="n">
        <f aca="false">+VLOOKUP($H122,[1]SO2!$DZ$3:$EP$143,16,0)</f>
        <v>0</v>
      </c>
      <c r="J122" s="56" t="n">
        <f aca="false">+VLOOKUP($H122,[1]SO2!$DZ$3:$EP$143,6,0)</f>
        <v>-173.545926802904</v>
      </c>
      <c r="K122" s="56" t="n">
        <f aca="false">+J122/'[1]SO2-CURVE'!U122</f>
        <v>-329.246110126289</v>
      </c>
      <c r="L122" s="14" t="n">
        <f aca="false">+I122+J122+L121</f>
        <v>-45529.8492143165</v>
      </c>
      <c r="N122" s="0" t="n">
        <v>2005</v>
      </c>
      <c r="O122" s="0" t="n">
        <v>5000</v>
      </c>
      <c r="P122" s="13" t="n">
        <f aca="false">+P113</f>
        <v>142.31787109375</v>
      </c>
      <c r="Q122" s="101" t="n">
        <f aca="false">+P122*O122</f>
        <v>711589.35546875</v>
      </c>
      <c r="R122" s="0" t="s">
        <v>41</v>
      </c>
    </row>
    <row r="123" customFormat="false" ht="12.75" hidden="false" customHeight="false" outlineLevel="0" collapsed="false">
      <c r="F123" s="0" t="n">
        <v>1</v>
      </c>
      <c r="G123" s="36" t="n">
        <f aca="false">+DATE(YEAR(H123),1,1)</f>
        <v>40179</v>
      </c>
      <c r="H123" s="54" t="n">
        <f aca="false">+[1]SO2!DZ117</f>
        <v>40299</v>
      </c>
      <c r="I123" s="56" t="n">
        <f aca="false">+VLOOKUP($H123,[1]SO2!$DZ$3:$EP$143,16,0)</f>
        <v>0</v>
      </c>
      <c r="J123" s="56" t="n">
        <f aca="false">+VLOOKUP($H123,[1]SO2!$DZ$3:$EP$143,6,0)</f>
        <v>0</v>
      </c>
      <c r="K123" s="56" t="n">
        <f aca="false">+J123/'[1]SO2-CURVE'!U123</f>
        <v>0</v>
      </c>
      <c r="L123" s="14" t="n">
        <f aca="false">+I123+J123+L122</f>
        <v>-45529.8492143165</v>
      </c>
    </row>
    <row r="124" customFormat="false" ht="12.75" hidden="false" customHeight="false" outlineLevel="0" collapsed="false">
      <c r="F124" s="0" t="n">
        <v>1</v>
      </c>
      <c r="G124" s="36" t="n">
        <f aca="false">+DATE(YEAR(H124),1,1)</f>
        <v>40179</v>
      </c>
      <c r="H124" s="54" t="n">
        <f aca="false">+[1]SO2!DZ118</f>
        <v>40330</v>
      </c>
      <c r="I124" s="56" t="n">
        <f aca="false">+VLOOKUP($H124,[1]SO2!$DZ$3:$EP$143,16,0)</f>
        <v>0</v>
      </c>
      <c r="J124" s="56" t="n">
        <f aca="false">+VLOOKUP($H124,[1]SO2!$DZ$3:$EP$143,6,0)</f>
        <v>0</v>
      </c>
      <c r="K124" s="56" t="n">
        <f aca="false">+J124/'[1]SO2-CURVE'!U124</f>
        <v>0</v>
      </c>
      <c r="L124" s="14" t="n">
        <f aca="false">+I124+J124+L123</f>
        <v>-45529.8492143165</v>
      </c>
    </row>
    <row r="125" customFormat="false" ht="12.75" hidden="false" customHeight="false" outlineLevel="0" collapsed="false">
      <c r="F125" s="0" t="n">
        <v>1</v>
      </c>
      <c r="G125" s="36" t="n">
        <f aca="false">+DATE(YEAR(H125),1,1)</f>
        <v>40179</v>
      </c>
      <c r="H125" s="54" t="n">
        <f aca="false">+[1]SO2!DZ119</f>
        <v>40360</v>
      </c>
      <c r="I125" s="56" t="n">
        <f aca="false">+VLOOKUP($H125,[1]SO2!$DZ$3:$EP$143,16,0)</f>
        <v>0</v>
      </c>
      <c r="J125" s="56" t="n">
        <f aca="false">+VLOOKUP($H125,[1]SO2!$DZ$3:$EP$143,6,0)</f>
        <v>0</v>
      </c>
      <c r="K125" s="56" t="n">
        <f aca="false">+J125/'[1]SO2-CURVE'!U125</f>
        <v>0</v>
      </c>
      <c r="L125" s="14" t="n">
        <f aca="false">+I125+J125+L124</f>
        <v>-45529.8492143165</v>
      </c>
      <c r="Q125" s="135" t="n">
        <f aca="false">+Q122-Q120</f>
        <v>36189.35546875</v>
      </c>
    </row>
    <row r="126" customFormat="false" ht="12.75" hidden="false" customHeight="false" outlineLevel="0" collapsed="false">
      <c r="F126" s="0" t="n">
        <v>1</v>
      </c>
      <c r="G126" s="36" t="n">
        <f aca="false">+DATE(YEAR(H126),1,1)</f>
        <v>40179</v>
      </c>
      <c r="H126" s="54" t="n">
        <f aca="false">+[1]SO2!DZ120</f>
        <v>40391</v>
      </c>
      <c r="I126" s="56" t="n">
        <f aca="false">+VLOOKUP($H126,[1]SO2!$DZ$3:$EP$143,16,0)</f>
        <v>0</v>
      </c>
      <c r="J126" s="56" t="n">
        <f aca="false">+VLOOKUP($H126,[1]SO2!$DZ$3:$EP$143,6,0)</f>
        <v>0</v>
      </c>
      <c r="K126" s="56" t="n">
        <f aca="false">+J126/'[1]SO2-CURVE'!U126</f>
        <v>0</v>
      </c>
      <c r="L126" s="14" t="n">
        <f aca="false">+I126+J126+L125</f>
        <v>-45529.8492143165</v>
      </c>
    </row>
    <row r="127" customFormat="false" ht="12.75" hidden="false" customHeight="false" outlineLevel="0" collapsed="false">
      <c r="F127" s="0" t="n">
        <v>1</v>
      </c>
      <c r="G127" s="36" t="n">
        <f aca="false">+DATE(YEAR(H127),1,1)</f>
        <v>40179</v>
      </c>
      <c r="H127" s="54" t="n">
        <f aca="false">+[1]SO2!DZ121</f>
        <v>40422</v>
      </c>
      <c r="I127" s="56" t="n">
        <f aca="false">+VLOOKUP($H127,[1]SO2!$DZ$3:$EP$143,16,0)</f>
        <v>0</v>
      </c>
      <c r="J127" s="56" t="n">
        <f aca="false">+VLOOKUP($H127,[1]SO2!$DZ$3:$EP$143,6,0)</f>
        <v>0</v>
      </c>
      <c r="K127" s="56" t="n">
        <f aca="false">+J127/'[1]SO2-CURVE'!U127</f>
        <v>0</v>
      </c>
      <c r="L127" s="14" t="n">
        <f aca="false">+I127+J127+L126</f>
        <v>-45529.8492143165</v>
      </c>
      <c r="R127" s="0" t="s">
        <v>57</v>
      </c>
      <c r="S127" s="0" t="s">
        <v>58</v>
      </c>
    </row>
    <row r="128" customFormat="false" ht="12.75" hidden="false" customHeight="false" outlineLevel="0" collapsed="false">
      <c r="F128" s="0" t="n">
        <v>1</v>
      </c>
      <c r="G128" s="36" t="n">
        <f aca="false">+DATE(YEAR(H128),1,1)</f>
        <v>40179</v>
      </c>
      <c r="H128" s="54" t="n">
        <f aca="false">+[1]SO2!DZ122</f>
        <v>40452</v>
      </c>
      <c r="I128" s="56" t="n">
        <f aca="false">+VLOOKUP($H128,[1]SO2!$DZ$3:$EP$143,16,0)</f>
        <v>0</v>
      </c>
      <c r="J128" s="56" t="n">
        <f aca="false">+VLOOKUP($H128,[1]SO2!$DZ$3:$EP$143,6,0)</f>
        <v>0</v>
      </c>
      <c r="K128" s="56" t="n">
        <f aca="false">+J128/'[1]SO2-CURVE'!U128</f>
        <v>0</v>
      </c>
      <c r="L128" s="14" t="n">
        <f aca="false">+I128+J128+L127</f>
        <v>-45529.8492143165</v>
      </c>
      <c r="P128" s="183" t="s">
        <v>15</v>
      </c>
      <c r="Q128" s="183" t="s">
        <v>59</v>
      </c>
      <c r="R128" s="183" t="s">
        <v>5</v>
      </c>
      <c r="S128" s="0" t="s">
        <v>60</v>
      </c>
    </row>
    <row r="129" customFormat="false" ht="12.75" hidden="false" customHeight="false" outlineLevel="0" collapsed="false">
      <c r="F129" s="0" t="n">
        <v>1</v>
      </c>
      <c r="G129" s="36" t="n">
        <f aca="false">+DATE(YEAR(H129),1,1)</f>
        <v>40179</v>
      </c>
      <c r="H129" s="54" t="n">
        <f aca="false">+[1]SO2!DZ123</f>
        <v>40483</v>
      </c>
      <c r="I129" s="56" t="n">
        <f aca="false">+VLOOKUP($H129,[1]SO2!$DZ$3:$EP$143,16,0)</f>
        <v>0</v>
      </c>
      <c r="J129" s="56" t="n">
        <f aca="false">+VLOOKUP($H129,[1]SO2!$DZ$3:$EP$143,6,0)</f>
        <v>0</v>
      </c>
      <c r="K129" s="56" t="n">
        <f aca="false">+J129/'[1]SO2-CURVE'!U129</f>
        <v>0</v>
      </c>
      <c r="L129" s="14" t="n">
        <f aca="false">+I129+J129+L128</f>
        <v>-45529.8492143165</v>
      </c>
      <c r="N129" s="0" t="n">
        <v>2003</v>
      </c>
      <c r="O129" s="120" t="n">
        <v>10000</v>
      </c>
      <c r="P129" s="13" t="n">
        <f aca="false">+R9</f>
        <v>151.975143432617</v>
      </c>
      <c r="Q129" s="13" t="n">
        <f aca="false">+$Q$137</f>
        <v>110</v>
      </c>
      <c r="R129" s="13" t="n">
        <f aca="false">+(P129-Q129)*O129</f>
        <v>419751.434326172</v>
      </c>
      <c r="S129" s="184" t="n">
        <v>28.94</v>
      </c>
      <c r="U129" s="135" t="n">
        <f aca="false">+(O129*Q129)-(S129*O129)</f>
        <v>810600</v>
      </c>
      <c r="V129" s="0" t="n">
        <f aca="false">+U129/O129</f>
        <v>81.06</v>
      </c>
      <c r="W129" s="13" t="n">
        <f aca="false">+Q129-S129</f>
        <v>81.06</v>
      </c>
      <c r="Y129" s="13" t="n">
        <f aca="false">+O129*P129</f>
        <v>1519751.43432617</v>
      </c>
    </row>
    <row r="130" customFormat="false" ht="12.75" hidden="false" customHeight="false" outlineLevel="0" collapsed="false">
      <c r="F130" s="0" t="n">
        <v>1</v>
      </c>
      <c r="G130" s="36" t="n">
        <f aca="false">+DATE(YEAR(H130),1,1)</f>
        <v>40179</v>
      </c>
      <c r="H130" s="54" t="n">
        <f aca="false">+[1]SO2!DZ124</f>
        <v>40513</v>
      </c>
      <c r="I130" s="56" t="n">
        <f aca="false">+VLOOKUP($H130,[1]SO2!$DZ$3:$EP$143,16,0)</f>
        <v>0</v>
      </c>
      <c r="J130" s="56" t="n">
        <f aca="false">+VLOOKUP($H130,[1]SO2!$DZ$3:$EP$143,6,0)</f>
        <v>0</v>
      </c>
      <c r="K130" s="56" t="n">
        <f aca="false">+J130/'[1]SO2-CURVE'!U130</f>
        <v>0</v>
      </c>
      <c r="L130" s="14" t="n">
        <f aca="false">+I130+J130+L129</f>
        <v>-45529.8492143165</v>
      </c>
      <c r="N130" s="0" t="n">
        <v>2004</v>
      </c>
      <c r="O130" s="120" t="n">
        <v>10000</v>
      </c>
      <c r="P130" s="13" t="n">
        <f aca="false">+R10</f>
        <v>148.925491333008</v>
      </c>
      <c r="Q130" s="13" t="n">
        <f aca="false">+$Q$137</f>
        <v>110</v>
      </c>
      <c r="R130" s="13" t="n">
        <f aca="false">+(P130-Q130)*O130</f>
        <v>389254.913330078</v>
      </c>
      <c r="S130" s="184" t="n">
        <v>34.47</v>
      </c>
      <c r="U130" s="135" t="n">
        <f aca="false">+(O130*Q130)-(S130*O130)</f>
        <v>755300</v>
      </c>
      <c r="V130" s="0" t="n">
        <f aca="false">+U130/O130</f>
        <v>75.53</v>
      </c>
      <c r="W130" s="13" t="n">
        <f aca="false">+Q130-S130</f>
        <v>75.53</v>
      </c>
      <c r="Y130" s="13" t="n">
        <f aca="false">+O130*P130</f>
        <v>1489254.91333008</v>
      </c>
    </row>
    <row r="131" customFormat="false" ht="12.75" hidden="false" customHeight="false" outlineLevel="0" collapsed="false">
      <c r="F131" s="0" t="n">
        <v>1</v>
      </c>
      <c r="G131" s="36" t="n">
        <f aca="false">+DATE(YEAR(H131),1,1)</f>
        <v>40544</v>
      </c>
      <c r="H131" s="54" t="n">
        <f aca="false">+[1]SO2!DZ125</f>
        <v>40544</v>
      </c>
      <c r="I131" s="56" t="n">
        <f aca="false">+VLOOKUP($H131,[1]SO2!$DZ$3:$EP$143,16,0)</f>
        <v>0</v>
      </c>
      <c r="J131" s="56" t="n">
        <f aca="false">+VLOOKUP($H131,[1]SO2!$DZ$3:$EP$143,6,0)</f>
        <v>0</v>
      </c>
      <c r="K131" s="56" t="n">
        <f aca="false">+J131/'[1]SO2-CURVE'!U131</f>
        <v>0</v>
      </c>
      <c r="L131" s="14" t="n">
        <f aca="false">+I131+J131+L130</f>
        <v>-45529.8492143165</v>
      </c>
      <c r="N131" s="0" t="n">
        <v>2005</v>
      </c>
      <c r="O131" s="120" t="n">
        <v>10000</v>
      </c>
      <c r="P131" s="13" t="n">
        <f aca="false">+R11</f>
        <v>142.31787109375</v>
      </c>
      <c r="Q131" s="13" t="n">
        <f aca="false">+$Q$137</f>
        <v>110</v>
      </c>
      <c r="R131" s="13" t="n">
        <f aca="false">+(P131-Q131)*O131</f>
        <v>323178.7109375</v>
      </c>
      <c r="S131" s="184" t="n">
        <v>37.33</v>
      </c>
      <c r="U131" s="135" t="n">
        <f aca="false">+(O131*Q131)-(S131*O131)</f>
        <v>726700</v>
      </c>
      <c r="V131" s="0" t="n">
        <f aca="false">+U131/O131</f>
        <v>72.67</v>
      </c>
      <c r="W131" s="13" t="n">
        <f aca="false">+Q131-S131</f>
        <v>72.67</v>
      </c>
      <c r="Y131" s="13" t="n">
        <f aca="false">+O131*P131</f>
        <v>1423178.7109375</v>
      </c>
    </row>
    <row r="132" customFormat="false" ht="12.75" hidden="false" customHeight="false" outlineLevel="0" collapsed="false">
      <c r="F132" s="0" t="n">
        <v>1</v>
      </c>
      <c r="G132" s="36" t="n">
        <f aca="false">+DATE(YEAR(H132),1,1)</f>
        <v>40544</v>
      </c>
      <c r="H132" s="54" t="n">
        <f aca="false">+[1]SO2!DZ126</f>
        <v>40575</v>
      </c>
      <c r="I132" s="56" t="n">
        <f aca="false">+VLOOKUP($H132,[1]SO2!$DZ$3:$EP$143,16,0)</f>
        <v>0</v>
      </c>
      <c r="J132" s="56" t="n">
        <f aca="false">+VLOOKUP($H132,[1]SO2!$DZ$3:$EP$143,6,0)</f>
        <v>0</v>
      </c>
      <c r="K132" s="56" t="n">
        <f aca="false">+J132/'[1]SO2-CURVE'!U132</f>
        <v>0</v>
      </c>
      <c r="L132" s="14" t="n">
        <f aca="false">+I132+J132+L131</f>
        <v>-45529.8492143165</v>
      </c>
      <c r="N132" s="0" t="n">
        <v>2006</v>
      </c>
      <c r="O132" s="120" t="n">
        <v>10000</v>
      </c>
      <c r="P132" s="13" t="n">
        <f aca="false">+R12</f>
        <v>133.347106933594</v>
      </c>
      <c r="Q132" s="13" t="n">
        <f aca="false">+$Q$137</f>
        <v>110</v>
      </c>
      <c r="R132" s="13" t="n">
        <f aca="false">+(P132-Q132)*O132</f>
        <v>233471.069335938</v>
      </c>
      <c r="S132" s="184" t="n">
        <v>32.66</v>
      </c>
      <c r="U132" s="135" t="n">
        <f aca="false">+(O132*Q132)-(S132*O132)</f>
        <v>773400</v>
      </c>
      <c r="V132" s="0" t="n">
        <f aca="false">+U132/O132</f>
        <v>77.34</v>
      </c>
      <c r="W132" s="13" t="n">
        <f aca="false">+Q132-S132</f>
        <v>77.34</v>
      </c>
      <c r="Y132" s="13" t="n">
        <f aca="false">+O132*P132</f>
        <v>1333471.06933594</v>
      </c>
    </row>
    <row r="133" customFormat="false" ht="12.75" hidden="false" customHeight="false" outlineLevel="0" collapsed="false">
      <c r="F133" s="0" t="n">
        <v>1</v>
      </c>
      <c r="G133" s="36" t="n">
        <f aca="false">+DATE(YEAR(H133),1,1)</f>
        <v>40544</v>
      </c>
      <c r="H133" s="54" t="n">
        <f aca="false">+[1]SO2!DZ127</f>
        <v>40603</v>
      </c>
      <c r="I133" s="56" t="n">
        <f aca="false">+VLOOKUP($H133,[1]SO2!$DZ$3:$EP$143,16,0)</f>
        <v>0</v>
      </c>
      <c r="J133" s="56" t="n">
        <f aca="false">+VLOOKUP($H133,[1]SO2!$DZ$3:$EP$143,6,0)</f>
        <v>0</v>
      </c>
      <c r="K133" s="56" t="n">
        <f aca="false">+J133/'[1]SO2-CURVE'!U133</f>
        <v>0</v>
      </c>
      <c r="L133" s="14" t="n">
        <f aca="false">+I133+J133+L132</f>
        <v>-45529.8492143165</v>
      </c>
      <c r="N133" s="0" t="n">
        <v>2007</v>
      </c>
      <c r="O133" s="120" t="n">
        <v>10000</v>
      </c>
      <c r="P133" s="13" t="n">
        <f aca="false">+R13</f>
        <v>106.738395690918</v>
      </c>
      <c r="Q133" s="13" t="n">
        <f aca="false">+$Q$137</f>
        <v>110</v>
      </c>
      <c r="R133" s="13" t="n">
        <f aca="false">+(P133-Q133)*O133</f>
        <v>-32616.0430908203</v>
      </c>
      <c r="S133" s="184" t="n">
        <v>25.99</v>
      </c>
      <c r="U133" s="135" t="n">
        <f aca="false">+(O133*Q133)-(S133*O133)</f>
        <v>840100</v>
      </c>
      <c r="V133" s="0" t="n">
        <f aca="false">+U133/O133</f>
        <v>84.01</v>
      </c>
      <c r="W133" s="13" t="n">
        <f aca="false">+Q133-S133</f>
        <v>84.01</v>
      </c>
      <c r="Y133" s="13" t="n">
        <f aca="false">+O133*P133</f>
        <v>1067383.95690918</v>
      </c>
    </row>
    <row r="134" customFormat="false" ht="12.75" hidden="false" customHeight="false" outlineLevel="0" collapsed="false">
      <c r="F134" s="0" t="n">
        <v>1</v>
      </c>
      <c r="G134" s="36" t="n">
        <f aca="false">+DATE(YEAR(H134),1,1)</f>
        <v>40544</v>
      </c>
      <c r="H134" s="54" t="n">
        <f aca="false">+[1]SO2!DZ128</f>
        <v>40634</v>
      </c>
      <c r="I134" s="56" t="n">
        <f aca="false">+VLOOKUP($H134,[1]SO2!$DZ$3:$EP$143,16,0)</f>
        <v>0</v>
      </c>
      <c r="J134" s="56" t="n">
        <f aca="false">+VLOOKUP($H134,[1]SO2!$DZ$3:$EP$143,6,0)</f>
        <v>0</v>
      </c>
      <c r="K134" s="56" t="n">
        <f aca="false">+J134/'[1]SO2-CURVE'!U134</f>
        <v>0</v>
      </c>
      <c r="L134" s="14" t="n">
        <f aca="false">+I134+J134+L133</f>
        <v>-45529.8492143165</v>
      </c>
      <c r="N134" s="0" t="n">
        <v>2008</v>
      </c>
      <c r="O134" s="120" t="n">
        <v>10000</v>
      </c>
      <c r="P134" s="13" t="n">
        <f aca="false">+R14</f>
        <v>92.5066070556641</v>
      </c>
      <c r="Q134" s="13" t="n">
        <f aca="false">+$Q$137</f>
        <v>110</v>
      </c>
      <c r="R134" s="13" t="n">
        <f aca="false">+(P134-Q134)*O134</f>
        <v>-174933.929443359</v>
      </c>
      <c r="S134" s="184" t="n">
        <v>22.42</v>
      </c>
      <c r="U134" s="135" t="n">
        <f aca="false">+(O134*Q134)-(S134*O134)</f>
        <v>875800</v>
      </c>
      <c r="V134" s="0" t="n">
        <f aca="false">+U134/O134</f>
        <v>87.58</v>
      </c>
      <c r="W134" s="13" t="n">
        <f aca="false">+Q134-S134</f>
        <v>87.58</v>
      </c>
      <c r="Y134" s="13" t="n">
        <f aca="false">+O134*P134</f>
        <v>925066.070556641</v>
      </c>
    </row>
    <row r="135" customFormat="false" ht="12.75" hidden="false" customHeight="false" outlineLevel="0" collapsed="false">
      <c r="F135" s="0" t="n">
        <v>1</v>
      </c>
      <c r="G135" s="36" t="n">
        <f aca="false">+DATE(YEAR(H135),1,1)</f>
        <v>40544</v>
      </c>
      <c r="H135" s="54" t="n">
        <f aca="false">+[1]SO2!DZ129</f>
        <v>40664</v>
      </c>
      <c r="I135" s="56" t="n">
        <f aca="false">+VLOOKUP($H135,[1]SO2!$DZ$3:$EP$143,16,0)</f>
        <v>0</v>
      </c>
      <c r="J135" s="56" t="n">
        <f aca="false">+VLOOKUP($H135,[1]SO2!$DZ$3:$EP$143,6,0)</f>
        <v>0</v>
      </c>
      <c r="K135" s="56" t="n">
        <f aca="false">+J135/'[1]SO2-CURVE'!U135</f>
        <v>0</v>
      </c>
      <c r="L135" s="14" t="n">
        <f aca="false">+I135+J135+L134</f>
        <v>-45529.8492143165</v>
      </c>
      <c r="N135" s="0" t="n">
        <v>2009</v>
      </c>
      <c r="O135" s="120" t="n">
        <v>10000</v>
      </c>
      <c r="P135" s="13" t="n">
        <f aca="false">+R15</f>
        <v>79.2913970947266</v>
      </c>
      <c r="Q135" s="13" t="n">
        <f aca="false">+$Q$137</f>
        <v>110</v>
      </c>
      <c r="R135" s="13" t="n">
        <f aca="false">+(P135-Q135)*O135</f>
        <v>-307086.029052734</v>
      </c>
      <c r="S135" s="184" t="n">
        <v>15.85</v>
      </c>
      <c r="U135" s="135" t="n">
        <f aca="false">+(O135*Q135)-(S135*O135)</f>
        <v>941500</v>
      </c>
      <c r="V135" s="0" t="n">
        <f aca="false">+U135/O135</f>
        <v>94.15</v>
      </c>
      <c r="W135" s="13" t="n">
        <f aca="false">+Q135-S135</f>
        <v>94.15</v>
      </c>
      <c r="Y135" s="13" t="n">
        <f aca="false">+O135*P135</f>
        <v>792913.970947266</v>
      </c>
    </row>
    <row r="137" customFormat="false" ht="12.75" hidden="false" customHeight="false" outlineLevel="0" collapsed="false">
      <c r="O137" s="135" t="n">
        <f aca="false">SUM(O129:O135)</f>
        <v>70000</v>
      </c>
      <c r="P137" s="13" t="n">
        <f aca="false">AVERAGE(P129:P135)</f>
        <v>122.157430376325</v>
      </c>
      <c r="Q137" s="185" t="n">
        <v>110</v>
      </c>
      <c r="R137" s="135" t="n">
        <f aca="false">SUM(R129:R135)</f>
        <v>851020.126342773</v>
      </c>
      <c r="U137" s="135" t="n">
        <f aca="false">SUM(U129:U135)</f>
        <v>5723400</v>
      </c>
      <c r="V137" s="186" t="n">
        <f aca="false">AVERAGE(V129:V135)</f>
        <v>81.7628571428571</v>
      </c>
      <c r="W137" s="13" t="n">
        <f aca="false">AVERAGE(W129:W135)</f>
        <v>81.7628571428571</v>
      </c>
      <c r="Y137" s="13" t="n">
        <f aca="false">SUM(Y129:Y135)</f>
        <v>8551020.12634277</v>
      </c>
    </row>
    <row r="141" customFormat="false" ht="12.75" hidden="false" customHeight="false" outlineLevel="0" collapsed="false">
      <c r="N141" s="10" t="n">
        <v>2000</v>
      </c>
      <c r="O141" s="187" t="n">
        <v>10000</v>
      </c>
      <c r="P141" s="188" t="n">
        <f aca="false">+R6</f>
        <v>153.5</v>
      </c>
      <c r="Q141" s="189" t="n">
        <f aca="false">+P141*O141</f>
        <v>1535000</v>
      </c>
      <c r="R141" s="12" t="s">
        <v>41</v>
      </c>
    </row>
    <row r="142" customFormat="false" ht="12.75" hidden="false" customHeight="false" outlineLevel="0" collapsed="false">
      <c r="N142" s="23" t="n">
        <v>2001</v>
      </c>
      <c r="O142" s="120" t="n">
        <f aca="false">+O141</f>
        <v>10000</v>
      </c>
      <c r="P142" s="24" t="n">
        <f aca="false">+R7</f>
        <v>153.5</v>
      </c>
      <c r="Q142" s="101" t="n">
        <f aca="false">+P142*O142</f>
        <v>1535000</v>
      </c>
      <c r="R142" s="52"/>
    </row>
    <row r="143" customFormat="false" ht="12.75" hidden="false" customHeight="false" outlineLevel="0" collapsed="false">
      <c r="N143" s="23" t="n">
        <v>2002</v>
      </c>
      <c r="O143" s="120" t="n">
        <f aca="false">+O142</f>
        <v>10000</v>
      </c>
      <c r="P143" s="24" t="n">
        <f aca="false">+R8</f>
        <v>152.991760253906</v>
      </c>
      <c r="Q143" s="101" t="n">
        <f aca="false">+P143*O143</f>
        <v>1529917.60253906</v>
      </c>
      <c r="R143" s="52"/>
    </row>
    <row r="144" customFormat="false" ht="12.75" hidden="false" customHeight="false" outlineLevel="0" collapsed="false">
      <c r="N144" s="23"/>
      <c r="O144" s="51"/>
      <c r="P144" s="51"/>
      <c r="Q144" s="124" t="n">
        <f aca="false">SUM(Q141:Q143)</f>
        <v>4599917.60253906</v>
      </c>
      <c r="R144" s="52"/>
    </row>
    <row r="145" customFormat="false" ht="12.75" hidden="false" customHeight="false" outlineLevel="0" collapsed="false">
      <c r="N145" s="23"/>
      <c r="O145" s="51"/>
      <c r="P145" s="51"/>
      <c r="Q145" s="51"/>
      <c r="R145" s="52"/>
    </row>
    <row r="146" customFormat="false" ht="12.75" hidden="false" customHeight="false" outlineLevel="0" collapsed="false">
      <c r="N146" s="23" t="n">
        <v>2005</v>
      </c>
      <c r="O146" s="101" t="n">
        <f aca="false">+$O$150/3</f>
        <v>11531.6666666667</v>
      </c>
      <c r="P146" s="24" t="n">
        <f aca="false">+R11</f>
        <v>142.31787109375</v>
      </c>
      <c r="Q146" s="101" t="n">
        <f aca="false">+P146*O146</f>
        <v>1641162.25016276</v>
      </c>
      <c r="R146" s="52" t="s">
        <v>46</v>
      </c>
    </row>
    <row r="147" customFormat="false" ht="12.75" hidden="false" customHeight="false" outlineLevel="0" collapsed="false">
      <c r="N147" s="23" t="n">
        <v>2006</v>
      </c>
      <c r="O147" s="101" t="n">
        <f aca="false">+$O$150/3</f>
        <v>11531.6666666667</v>
      </c>
      <c r="P147" s="24" t="n">
        <f aca="false">+R12</f>
        <v>133.347106933594</v>
      </c>
      <c r="Q147" s="101" t="n">
        <f aca="false">+P147*O147</f>
        <v>1537714.38812256</v>
      </c>
      <c r="R147" s="52"/>
    </row>
    <row r="148" customFormat="false" ht="12.75" hidden="false" customHeight="false" outlineLevel="0" collapsed="false">
      <c r="N148" s="23" t="n">
        <v>2007</v>
      </c>
      <c r="O148" s="101" t="n">
        <f aca="false">+$O$150/3</f>
        <v>11531.6666666667</v>
      </c>
      <c r="P148" s="24" t="n">
        <f aca="false">+R13</f>
        <v>106.738395690918</v>
      </c>
      <c r="Q148" s="101" t="n">
        <f aca="false">+P148*O148</f>
        <v>1230871.59964244</v>
      </c>
      <c r="R148" s="52"/>
    </row>
    <row r="149" customFormat="false" ht="12.75" hidden="false" customHeight="false" outlineLevel="0" collapsed="false">
      <c r="N149" s="23"/>
      <c r="O149" s="51"/>
      <c r="P149" s="51"/>
      <c r="Q149" s="124" t="n">
        <f aca="false">SUM(Q146:Q148)</f>
        <v>4409748.23792775</v>
      </c>
      <c r="R149" s="52"/>
    </row>
    <row r="150" customFormat="false" ht="12.75" hidden="false" customHeight="false" outlineLevel="0" collapsed="false">
      <c r="N150" s="23"/>
      <c r="O150" s="120" t="n">
        <v>34595</v>
      </c>
      <c r="P150" s="51"/>
      <c r="Q150" s="51"/>
      <c r="R150" s="52"/>
    </row>
    <row r="151" customFormat="false" ht="12.75" hidden="false" customHeight="false" outlineLevel="0" collapsed="false">
      <c r="N151" s="60"/>
      <c r="O151" s="140"/>
      <c r="P151" s="140"/>
      <c r="Q151" s="190" t="n">
        <f aca="false">+Q144-Q149</f>
        <v>190169.364611308</v>
      </c>
      <c r="R151" s="108"/>
    </row>
    <row r="153" customFormat="false" ht="12.75" hidden="false" customHeight="false" outlineLevel="0" collapsed="false">
      <c r="N153" s="10" t="n">
        <v>2000</v>
      </c>
      <c r="O153" s="187" t="n">
        <v>10000</v>
      </c>
      <c r="P153" s="188" t="n">
        <f aca="false">+P141</f>
        <v>153.5</v>
      </c>
      <c r="Q153" s="189" t="n">
        <f aca="false">+P153*O153</f>
        <v>1535000</v>
      </c>
      <c r="R153" s="12" t="s">
        <v>41</v>
      </c>
    </row>
    <row r="154" customFormat="false" ht="12.75" hidden="false" customHeight="false" outlineLevel="0" collapsed="false">
      <c r="N154" s="23" t="n">
        <v>2001</v>
      </c>
      <c r="O154" s="120" t="n">
        <f aca="false">+O153</f>
        <v>10000</v>
      </c>
      <c r="P154" s="24" t="n">
        <f aca="false">+P142</f>
        <v>153.5</v>
      </c>
      <c r="Q154" s="101" t="n">
        <f aca="false">+P154*O154</f>
        <v>1535000</v>
      </c>
      <c r="R154" s="52"/>
    </row>
    <row r="155" customFormat="false" ht="12.75" hidden="false" customHeight="false" outlineLevel="0" collapsed="false">
      <c r="N155" s="23" t="n">
        <v>2002</v>
      </c>
      <c r="O155" s="120" t="n">
        <f aca="false">+O154</f>
        <v>10000</v>
      </c>
      <c r="P155" s="24" t="n">
        <f aca="false">+P143</f>
        <v>152.991760253906</v>
      </c>
      <c r="Q155" s="101" t="n">
        <f aca="false">+P155*O155</f>
        <v>1529917.60253906</v>
      </c>
      <c r="R155" s="52"/>
    </row>
    <row r="156" customFormat="false" ht="12.75" hidden="false" customHeight="false" outlineLevel="0" collapsed="false">
      <c r="N156" s="23"/>
      <c r="O156" s="124" t="n">
        <f aca="false">SUM(O153:O155)</f>
        <v>30000</v>
      </c>
      <c r="P156" s="51"/>
      <c r="Q156" s="124" t="n">
        <f aca="false">SUM(Q153:Q155)</f>
        <v>4599917.60253906</v>
      </c>
      <c r="R156" s="52"/>
    </row>
    <row r="157" customFormat="false" ht="12.75" hidden="false" customHeight="false" outlineLevel="0" collapsed="false">
      <c r="N157" s="23"/>
      <c r="O157" s="51"/>
      <c r="P157" s="51"/>
      <c r="Q157" s="51"/>
      <c r="R157" s="52"/>
    </row>
    <row r="158" customFormat="false" ht="12.75" hidden="false" customHeight="false" outlineLevel="0" collapsed="false">
      <c r="N158" s="23" t="n">
        <v>2007</v>
      </c>
      <c r="O158" s="101" t="n">
        <f aca="false">+$O$162/3</f>
        <v>14333.3333333333</v>
      </c>
      <c r="P158" s="24" t="n">
        <f aca="false">+R13</f>
        <v>106.738395690918</v>
      </c>
      <c r="Q158" s="101" t="n">
        <f aca="false">+P158*O158</f>
        <v>1529917.00490316</v>
      </c>
      <c r="R158" s="52" t="s">
        <v>46</v>
      </c>
    </row>
    <row r="159" customFormat="false" ht="12.75" hidden="false" customHeight="false" outlineLevel="0" collapsed="false">
      <c r="N159" s="23" t="n">
        <v>2008</v>
      </c>
      <c r="O159" s="101" t="n">
        <f aca="false">+$O$162/3</f>
        <v>14333.3333333333</v>
      </c>
      <c r="P159" s="24" t="n">
        <f aca="false">+R14</f>
        <v>92.5066070556641</v>
      </c>
      <c r="Q159" s="101" t="n">
        <f aca="false">+P159*O159</f>
        <v>1325928.03446452</v>
      </c>
      <c r="R159" s="52"/>
    </row>
    <row r="160" customFormat="false" ht="12.75" hidden="false" customHeight="false" outlineLevel="0" collapsed="false">
      <c r="N160" s="23" t="n">
        <v>2009</v>
      </c>
      <c r="O160" s="101" t="n">
        <f aca="false">+$O$162/3</f>
        <v>14333.3333333333</v>
      </c>
      <c r="P160" s="24" t="n">
        <f aca="false">+R15</f>
        <v>79.2913970947266</v>
      </c>
      <c r="Q160" s="101" t="n">
        <f aca="false">+P160*O160</f>
        <v>1136510.02502441</v>
      </c>
      <c r="R160" s="52"/>
    </row>
    <row r="161" customFormat="false" ht="12.75" hidden="false" customHeight="false" outlineLevel="0" collapsed="false">
      <c r="N161" s="23"/>
      <c r="O161" s="51"/>
      <c r="P161" s="51"/>
      <c r="Q161" s="124" t="n">
        <f aca="false">SUM(Q158:Q160)</f>
        <v>3992355.06439209</v>
      </c>
      <c r="R161" s="52"/>
    </row>
    <row r="162" customFormat="false" ht="12.75" hidden="false" customHeight="false" outlineLevel="0" collapsed="false">
      <c r="N162" s="23"/>
      <c r="O162" s="120" t="n">
        <v>43000</v>
      </c>
      <c r="P162" s="51"/>
      <c r="Q162" s="51"/>
      <c r="R162" s="52"/>
    </row>
    <row r="163" customFormat="false" ht="12.75" hidden="false" customHeight="false" outlineLevel="0" collapsed="false">
      <c r="N163" s="23"/>
      <c r="O163" s="51"/>
      <c r="P163" s="51"/>
      <c r="Q163" s="124" t="n">
        <f aca="false">+Q156-Q161</f>
        <v>607562.538146973</v>
      </c>
      <c r="R163" s="52"/>
    </row>
    <row r="164" customFormat="false" ht="12.75" hidden="false" customHeight="false" outlineLevel="0" collapsed="false">
      <c r="N164" s="60"/>
      <c r="O164" s="191" t="n">
        <f aca="false">+O166/O156</f>
        <v>0.433333333333333</v>
      </c>
      <c r="P164" s="140"/>
      <c r="Q164" s="140"/>
      <c r="R164" s="108"/>
    </row>
    <row r="166" customFormat="false" ht="12.75" hidden="false" customHeight="false" outlineLevel="0" collapsed="false">
      <c r="O166" s="135" t="n">
        <f aca="false">+O162-O156</f>
        <v>13000</v>
      </c>
    </row>
  </sheetData>
  <mergeCells count="4">
    <mergeCell ref="B2:D2"/>
    <mergeCell ref="I2:K2"/>
    <mergeCell ref="T4:AC4"/>
    <mergeCell ref="B19:D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2000-11-06T18:34:16Z</dcterms:created>
  <dc:creator>jmassey</dc:creator>
  <dc:description/>
  <dc:language>en-US</dc:language>
  <cp:lastModifiedBy>jmassey</cp:lastModifiedBy>
  <cp:revision>0</cp:revision>
  <dc:subject/>
  <dc:title/>
</cp:coreProperties>
</file>